
<file path=[Content_Types].xml><?xml version="1.0" encoding="utf-8"?>
<Types xmlns="http://schemas.openxmlformats.org/package/2006/content-types">
  <Override PartName="/xl/worksheets/sheet15.xml" ContentType="application/vnd.openxmlformats-officedocument.spreadsheetml.worksheet+xml"/>
  <Override PartName="/xl/embeddings/oleObject8.bin" ContentType="application/vnd.openxmlformats-officedocument.oleObject"/>
  <Override PartName="/xl/embeddings/oleObject14.bin" ContentType="application/vnd.openxmlformats-officedocument.oleObject"/>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Override PartName="/xl/embeddings/oleObject3.bin" ContentType="application/vnd.openxmlformats-officedocument.oleObject"/>
  <Override PartName="/xl/embeddings/oleObject4.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20.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embeddings/oleObject18.bin" ContentType="application/vnd.openxmlformats-officedocument.oleObject"/>
  <Override PartName="/xl/embeddings/oleObject19.bin" ContentType="application/vnd.openxmlformats-officedocument.oleObject"/>
  <Override PartName="/xl/embeddings/oleObject9.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docProps/core.xml" ContentType="application/vnd.openxmlformats-package.core-properties+xml"/>
  <Default Extension="bin" ContentType="application/vnd.openxmlformats-officedocument.spreadsheetml.printerSettings"/>
  <Override PartName="/xl/embeddings/oleObject7.bin" ContentType="application/vnd.openxmlformats-officedocument.oleObject"/>
  <Override PartName="/xl/embeddings/oleObject15.bin" ContentType="application/vnd.openxmlformats-officedocument.oleOb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60" windowWidth="19095" windowHeight="8445"/>
  </bookViews>
  <sheets>
    <sheet name="Sheet1" sheetId="1" r:id="rId1"/>
    <sheet name="Sheet2" sheetId="11" r:id="rId2"/>
    <sheet name="Sheet3" sheetId="19" r:id="rId3"/>
    <sheet name="Sheet4" sheetId="20" r:id="rId4"/>
    <sheet name="Sheet5" sheetId="21" r:id="rId5"/>
    <sheet name="Sheet6" sheetId="23" r:id="rId6"/>
    <sheet name="Sheet7" sheetId="24" r:id="rId7"/>
    <sheet name="Sheet8" sheetId="25" r:id="rId8"/>
    <sheet name="Sheet9" sheetId="26" r:id="rId9"/>
    <sheet name="Sheet10" sheetId="27" r:id="rId10"/>
    <sheet name="Sheet11" sheetId="28" r:id="rId11"/>
    <sheet name="Departments" sheetId="18" state="hidden" r:id="rId12"/>
    <sheet name="Information" sheetId="31" state="hidden" r:id="rId13"/>
    <sheet name="TheoryResults" sheetId="32" state="hidden" r:id="rId14"/>
    <sheet name="PracticalResults" sheetId="33" state="hidden" r:id="rId15"/>
  </sheets>
  <definedNames>
    <definedName name="_xlnm._FilterDatabase" localSheetId="0" hidden="1">Sheet1!$A$20:$C$42</definedName>
    <definedName name="_xlnm._FilterDatabase" localSheetId="9" hidden="1">Sheet10!$A$20:$C$20</definedName>
    <definedName name="_xlnm._FilterDatabase" localSheetId="10" hidden="1">Sheet11!$A$20:$C$20</definedName>
    <definedName name="_xlnm._FilterDatabase" localSheetId="1" hidden="1">Sheet2!$A$20:$C$20</definedName>
    <definedName name="_xlnm._FilterDatabase" localSheetId="2" hidden="1">Sheet3!$A$20:$C$20</definedName>
    <definedName name="_xlnm._FilterDatabase" localSheetId="3" hidden="1">Sheet4!$A$20:$C$20</definedName>
    <definedName name="_xlnm._FilterDatabase" localSheetId="4" hidden="1">Sheet5!$A$20:$C$20</definedName>
    <definedName name="_xlnm._FilterDatabase" localSheetId="5" hidden="1">Sheet6!$A$20:$C$20</definedName>
    <definedName name="_xlnm._FilterDatabase" localSheetId="6" hidden="1">Sheet7!$A$20:$C$20</definedName>
    <definedName name="_xlnm._FilterDatabase" localSheetId="7" hidden="1">Sheet8!$A$20:$C$42</definedName>
    <definedName name="_xlnm._FilterDatabase" localSheetId="8" hidden="1">Sheet9!$A$20:$C$20</definedName>
    <definedName name="ArchitectureBatch">Information!$P$3:$P$7</definedName>
    <definedName name="ArchitectureFifth13AR">Information!$AG$53:$AG$57</definedName>
    <definedName name="ArchitectureFifth14AR">Information!$AG$127:$AG$131</definedName>
    <definedName name="ArchitectureFirst13AR">Information!$AG$21:$AG$26</definedName>
    <definedName name="ArchitectureFirst14AR">Information!$AG$95:$AG$100</definedName>
    <definedName name="ArchitectureFirst15AR">Information!$AG$167:$AG$172</definedName>
    <definedName name="ArchitectureFirst16AR">Information!$AG$239:$AG$244</definedName>
    <definedName name="ArchitectureFourth13AR">Information!$AG$46:$AG$51</definedName>
    <definedName name="ArchitectureFourth14AR">Information!$AG$120:$AG$125</definedName>
    <definedName name="ArchitectureProgram">Departments!$H$17</definedName>
    <definedName name="ArchitectureSecond13AR">Information!$AG$30:$AG$35</definedName>
    <definedName name="ArchitectureSecond14AR">Information!$AG$104:$AG$109</definedName>
    <definedName name="ArchitectureSecond15AR">Information!$AG$176:$AG$181</definedName>
    <definedName name="ArchitectureSeventh13AR">Information!$AG$68:$AG$72</definedName>
    <definedName name="ArchitectureSixth13AR">Information!$AG$61:$AG$66</definedName>
    <definedName name="ArchitectureThird13AR">Information!$AG$38:$AG$43</definedName>
    <definedName name="ArchitectureThird14AR">Information!$AG$112:$AG$117</definedName>
    <definedName name="ArchitectureThird15AR">Information!$AG$184:$AG$189</definedName>
    <definedName name="BiomedicalBatch">Information!$G$3:$G$7</definedName>
    <definedName name="BiomedicalFifth13BM">Information!$X$53:$X$57</definedName>
    <definedName name="BiomedicalFifth14BM">Information!$X$127:$X$131</definedName>
    <definedName name="BiomedicalFirst13BM">Information!$X$21:$X$26</definedName>
    <definedName name="BiomedicalFirst14BM">Information!$X$95:$X$100</definedName>
    <definedName name="BiomedicalFirst15BM">Information!$X$167:$X$173</definedName>
    <definedName name="BiomedicalFirst16BM">Information!$X$239:$X$245</definedName>
    <definedName name="BiomedicalFourth13BM">Information!$X$46:$X$51</definedName>
    <definedName name="BiomedicalFourth14BM">Information!$X$120:$X$125</definedName>
    <definedName name="BiomedicalProgram">Departments!$H$6</definedName>
    <definedName name="BiomedicalSecond13BM">Information!$X$30:$X$34</definedName>
    <definedName name="BiomedicalSecond14BM">Information!$X$104:$X$108</definedName>
    <definedName name="BiomedicalSecond15BM">Information!$X$176:$X$181</definedName>
    <definedName name="BiomedicalSeventh13BM">Information!$X$68:$X$71</definedName>
    <definedName name="BiomedicalSixth13BM">Information!$X$61:$X$65</definedName>
    <definedName name="BiomedicalThird13BM">Information!$X$38:$X$43</definedName>
    <definedName name="BiomedicalThird14BM">Information!$X$112:$X$117</definedName>
    <definedName name="BiomedicalThird15BM">Information!$X$184:$X$188</definedName>
    <definedName name="ChemicalBatch">Information!$J$3:$J$7</definedName>
    <definedName name="ChemicalFifth13CH">Information!$AA$53:$AA$57</definedName>
    <definedName name="ChemicalFifth14CH">Information!$AA$127:$AA$131</definedName>
    <definedName name="ChemicalFirst13CH">Information!$AA$21:$AA$27</definedName>
    <definedName name="ChemicalFirst14CH">Information!$AA$95:$AA$101</definedName>
    <definedName name="ChemicalFirst15CH">Information!$AA$167:$AA$173</definedName>
    <definedName name="ChemicalFirst16CH">Information!$AA$239:$AA$245</definedName>
    <definedName name="ChemicalFourth13CH">Information!$AA$46:$AA$50</definedName>
    <definedName name="ChemicalFourth14CH">Information!$AA$120:$AA$124</definedName>
    <definedName name="ChemicalProgram">Departments!$H$9</definedName>
    <definedName name="ChemicalSecond13CH">Information!$AA$30:$AA$35</definedName>
    <definedName name="ChemicalSecond14CH">Information!$AA$104:$AA$109</definedName>
    <definedName name="ChemicalSecond15CH">Information!$AA$176:$AA$181</definedName>
    <definedName name="ChemicalSeventh13CH">Information!$AA$68:$AA$72</definedName>
    <definedName name="ChemicalSixth13CH">Information!$AA$61:$AA$65</definedName>
    <definedName name="ChemicalThird13CH">Information!$AA$38:$AA$43</definedName>
    <definedName name="ChemicalThird14CH">Information!$AA$112:$AA$117</definedName>
    <definedName name="ChemicalThird15CH">Information!$AA$184:$AA$189</definedName>
    <definedName name="CityBatch">Information!$Q$3:$Q$7</definedName>
    <definedName name="CityFifth13CRP">Information!$AH$53:$AH$57</definedName>
    <definedName name="CityFifth14CRP">Information!$AH$127:$AH$131</definedName>
    <definedName name="CityFirst13CRP">Information!$AH$21:$AH$26</definedName>
    <definedName name="CityFirst14CRP">Information!$AH$95:$AH$100</definedName>
    <definedName name="CityFirst15CRP">Information!$AH$167:$AH$172</definedName>
    <definedName name="CityFirst16CRP">Information!$AH$239:$AH$244</definedName>
    <definedName name="CityFourth13CRP">Information!$AH$46:$AH$50</definedName>
    <definedName name="CityFourth14CRP">Information!$AH$120:$AH$124</definedName>
    <definedName name="CityProgram">Departments!$H$16</definedName>
    <definedName name="CitySecond13CRP">Information!$AH$30:$AH$34</definedName>
    <definedName name="CitySecond14CRP">Information!$AH$104:$AH$108</definedName>
    <definedName name="CitySecond15CRP">Information!$AH$176:$AH$180</definedName>
    <definedName name="CitySeventh13CRP">Information!$AH$68:$AH$72</definedName>
    <definedName name="CitySixth13CRP">Information!$AH$61:$AH$65</definedName>
    <definedName name="CityThird13CRP">Information!$AH$38:$AH$42</definedName>
    <definedName name="CityThird14CRP">Information!$AH$112:$AH$116</definedName>
    <definedName name="CityThird15CRP">Information!$AH$184:$AH$188</definedName>
    <definedName name="CivilBatch">Information!$B$3:$B$12</definedName>
    <definedName name="CivilFifth13CE">Information!$S$53:$S$57</definedName>
    <definedName name="CivilFifth14CE">Information!$S$127:$S$131</definedName>
    <definedName name="CivilFifthK13CE">Information!$S$342:$S$346</definedName>
    <definedName name="CivilFifthK14CE">Information!$S$414:$S$418</definedName>
    <definedName name="CivilFirst13CE">Information!$S$21:$S$25</definedName>
    <definedName name="CivilFirst14CE">Information!$S$95:$S$99</definedName>
    <definedName name="CivilFirst15CE">Information!$S$167:$S$170</definedName>
    <definedName name="CivilFirst16CE">Information!$S$239:$S$242</definedName>
    <definedName name="CivilFirstK13CE">Information!$S$310:$S$314</definedName>
    <definedName name="CivilFirstK14CE">Information!$S$382:$S$385</definedName>
    <definedName name="CivilFirstK15CE">Information!$S$454:$S$457</definedName>
    <definedName name="CivilFirstK16CE">Information!$S$514:$S$517</definedName>
    <definedName name="CivilFourth13CE">Information!$S$46:$S$51</definedName>
    <definedName name="CivilFourth14CE">Information!$S$120:$S$125</definedName>
    <definedName name="CivilFourthK13CE">Information!$S$335:$S$340</definedName>
    <definedName name="CivilFourthK14CE">Information!$S$407:$S$412</definedName>
    <definedName name="CivilProgram">Departments!$H$1</definedName>
    <definedName name="CivilSecond13CE">Information!$S$30:$S$35</definedName>
    <definedName name="CivilSecond14CE">Information!$S$104:$S$108</definedName>
    <definedName name="CivilSecond15CE">Information!$S$176:$S$181</definedName>
    <definedName name="CivilSecondK13CE">Information!$S$319:$S$324</definedName>
    <definedName name="CivilSecondK14CE">Information!$S$391:$S$396</definedName>
    <definedName name="CivilSecondK15CE">Information!$S$463:$S$468</definedName>
    <definedName name="CivilSeventh13CE">Information!$S$68:$S$72</definedName>
    <definedName name="CivilSeventhK13CE">Information!$S$355:$S$359</definedName>
    <definedName name="CivilSixth13CE">Information!$S$61:$S$65</definedName>
    <definedName name="CivilSixthK13CE">Information!$S$348:$S$352</definedName>
    <definedName name="CivilThird13CE">Information!$S$38:$S$42</definedName>
    <definedName name="CivilThird14CE">Information!$S$112:$S$116</definedName>
    <definedName name="CivilThird15CE">Information!$S$184:$S$188</definedName>
    <definedName name="CivilThirdK13CE">Information!$S$327:$S$331</definedName>
    <definedName name="CivilThirdK14CE">Information!$S$399:$S$403</definedName>
    <definedName name="CivilThirdK15CE">Information!$S$471:$S$475</definedName>
    <definedName name="ComputerBatch">Information!$H$3:$H$7</definedName>
    <definedName name="ComputerFifth13CS">Information!$Y$53:$Y$57</definedName>
    <definedName name="ComputerFifth14CS">Information!$Y$127:$Y$131</definedName>
    <definedName name="ComputerFirst13CS">Information!$Y$21:$Y$25</definedName>
    <definedName name="ComputerFirst14CS">Information!$Y$95:$Y$99</definedName>
    <definedName name="ComputerFirst15CS">Information!$Y$167:$Y$171</definedName>
    <definedName name="ComputerFirst16CS">Information!$Y$239:$Y$243</definedName>
    <definedName name="ComputerFourth13CS">Information!$Y$46:$Y$51</definedName>
    <definedName name="ComputerFourth14CS">Information!$Y$120:$Y$125</definedName>
    <definedName name="ComputerProgram">Departments!$H$7</definedName>
    <definedName name="ComputerSecond13CS">Information!$Y$30:$Y$35</definedName>
    <definedName name="ComputerSecond14CS">Information!$Y$104:$Y$109</definedName>
    <definedName name="ComputerSecond15CS">Information!$Y$176:$Y$181</definedName>
    <definedName name="ComputerSeventh13CS">Information!$Y$68:$Y$71</definedName>
    <definedName name="ComputerSixth13CS">Information!$Y$61:$Y$65</definedName>
    <definedName name="ComputerThird13CS">Information!$Y$38:$Y$42</definedName>
    <definedName name="ComputerThird14CS">Information!$Y$112:$Y$116</definedName>
    <definedName name="ComputerThird15CS">Information!$Y$184:$Y$188</definedName>
    <definedName name="Departments">Information!$A$2:$A$18</definedName>
    <definedName name="ElectricalBatch">Information!$D$3:$D$12</definedName>
    <definedName name="ElectricalFifth13EL">Information!$U$53:$U$57</definedName>
    <definedName name="ElectricalFifth14EL">Information!$U$127:$U$131</definedName>
    <definedName name="ElectricalFifthK13EL">Information!$U$342:$U$346</definedName>
    <definedName name="ElectricalFifthK14EL">Information!$U$414:$U$418</definedName>
    <definedName name="ElectricalFirst13EL">Information!$U$21:$U$25</definedName>
    <definedName name="ElectricalFirst14EL">Information!$U$95:$U$99</definedName>
    <definedName name="ElectricalFirst15EL">Information!$U$167:$U$171</definedName>
    <definedName name="ElectricalFirst16EL">Information!$U$239:$U$243</definedName>
    <definedName name="ElectricalFirstK13EL">Information!$U$310:$U$314</definedName>
    <definedName name="ElectricalFirstK14EL">Information!$U$382:$U$386</definedName>
    <definedName name="ElectricalFirstK15EL">Information!$U$454:$U$458</definedName>
    <definedName name="ElectricalFirstK16EL">Information!$U$514:$U$518</definedName>
    <definedName name="ElectricalFourth13EL">Information!$U$46:$U$50</definedName>
    <definedName name="ElectricalFourth14EL">Information!$U$120:$U$124</definedName>
    <definedName name="ElectricalFourthK13EL">Information!$U$335:$U$339</definedName>
    <definedName name="ElectricalFourthK14EL">Information!$U$407:$U$411</definedName>
    <definedName name="ElectricalProgram">Departments!$H$3</definedName>
    <definedName name="ElectricalSecond13EL">Information!$U$30:$U$35</definedName>
    <definedName name="ElectricalSecond14EL">Information!$U$104:$U$109</definedName>
    <definedName name="ElectricalSecond15EL">Information!$U$176:$U$181</definedName>
    <definedName name="ElectricalSecondK13EL">Information!$U$319:$U$324</definedName>
    <definedName name="ElectricalSecondK14EL">Information!$U$391:$U$396</definedName>
    <definedName name="ElectricalSecondK15EL">Information!$U$463:$U$468</definedName>
    <definedName name="ElectricalSeventh13EL">Information!$U$68:$U$71</definedName>
    <definedName name="ElectricalSeventhK13EL">Information!$U$355:$U$358</definedName>
    <definedName name="ElectricalSixth13EL">Information!$U$61:$U$65</definedName>
    <definedName name="ElectricalSixthK13EL">Information!$U$348:$U$352</definedName>
    <definedName name="ElectricalThird13EL">Information!$U$38:$U$42</definedName>
    <definedName name="ElectricalThird14EL">Information!$U$112:$U$116</definedName>
    <definedName name="ElectricalThird15EL">Information!$U$184:$U$188</definedName>
    <definedName name="ElectricalThirdK13EL">Information!$U$327:$U$331</definedName>
    <definedName name="ElectricalThirdK14EL">Information!$U$399:$U$403</definedName>
    <definedName name="ElectricalThirdK15EL">Information!$U$471:$U$475</definedName>
    <definedName name="ElectronicBatch">Information!$E$3:$E$9</definedName>
    <definedName name="ElectronicFifth13ES">Information!$V$53:$V$57</definedName>
    <definedName name="ElectronicFifth14ES">Information!$V$127:$V$131</definedName>
    <definedName name="ElectronicFirst13ES">Information!$V$21:$V$26</definedName>
    <definedName name="ElectronicFirst14ES">Information!$V$95:$V$100</definedName>
    <definedName name="ElectronicFirst15ES">Information!$V$167:$V$172</definedName>
    <definedName name="ElectronicFirst16ES">Information!$V$239:$V$244</definedName>
    <definedName name="ElectronicFirstK13ES">Information!$V$310:$V$315</definedName>
    <definedName name="ElectronicFirstK16ES">Information!$V$514:$V$519</definedName>
    <definedName name="ElectronicFourth13ES">Information!$V$46:$V$51</definedName>
    <definedName name="ElectronicFourth14ES">Information!$V$120:$V$125</definedName>
    <definedName name="ElectronicFourthK13ES">Information!$V$335:$V$339</definedName>
    <definedName name="ElectronicProgram">Departments!$H$4</definedName>
    <definedName name="ElectronicSecond13ES">Information!$V$30:$V$35</definedName>
    <definedName name="ElectronicSecond14ES">Information!$V$104:$V$109</definedName>
    <definedName name="ElectronicSecond15ES">Information!$V$176:$V$181</definedName>
    <definedName name="ElectronicSeventh13ES">Information!$V$68:$V$72</definedName>
    <definedName name="ElectronicSixth13ES">Information!$V$61:$V$65</definedName>
    <definedName name="ElectronicThird13ES">Information!$V$38:$V$43</definedName>
    <definedName name="ElectronicThird14ES">Information!$V$112:$V$117</definedName>
    <definedName name="ElectronicThird15ES">Information!$V$184:$V$189</definedName>
    <definedName name="ElectronicThirdK13ES">Information!$V$327:$V$332</definedName>
    <definedName name="EnvironmentalBatch">Information!$R$3:$R$7</definedName>
    <definedName name="EnvironmentalFifth13EE">Information!$AI$53:$AI$57</definedName>
    <definedName name="EnvironmentalFifth14EE">Information!$AI$127:$AI$131</definedName>
    <definedName name="EnvironmentalFirst13EE">Information!$AI$21:$AI$26</definedName>
    <definedName name="EnvironmentalFirst14EE">Information!$AI$95:$AI$100</definedName>
    <definedName name="EnvironmentalFirst15EE">Information!$AI$167:$AI$172</definedName>
    <definedName name="EnvironmentalFirst16EE">Information!$AI$239:$AI$244</definedName>
    <definedName name="EnvironmentalFourth13EE">Information!$AI$46:$AI$51</definedName>
    <definedName name="EnvironmentalFourth14EE">Information!$AI$120:$AI$125</definedName>
    <definedName name="EnvironmentalProgram">Departments!$H$15</definedName>
    <definedName name="EnvironmentalSecond13EE">Information!$AI$30:$AI$34</definedName>
    <definedName name="EnvironmentalSecond14EE">Information!$AI$104:$AI$108</definedName>
    <definedName name="EnvironmentalSecond15EE">Information!$AI$176:$AI$180</definedName>
    <definedName name="EnvironmentalSeventh13EE">Information!$AI$68:$AI$71</definedName>
    <definedName name="EnvironmentalSixth13EE">Information!$AI$61:$AI$66</definedName>
    <definedName name="EnvironmentalThird13EE">Information!$AI$38:$AI$43</definedName>
    <definedName name="EnvironmentalThird14EE">Information!$AI$112:$AI$117</definedName>
    <definedName name="EnvironmentalThird15EE">Information!$AI$184:$AI$189</definedName>
    <definedName name="Exam">Departments!$F$1:$F$4</definedName>
    <definedName name="IndustrialBatch">Information!$O$3:$O$7</definedName>
    <definedName name="IndustrialFifth13IN">Information!$AF$53:$AF$57</definedName>
    <definedName name="IndustrialFifth14IN">Information!$AF$127:$AF$131</definedName>
    <definedName name="IndustrialFirst13IN">Information!$AF$21:$AF$26</definedName>
    <definedName name="IndustrialFirst14IN">Information!$AF$95:$AF$100</definedName>
    <definedName name="IndustrialFirst15IN">Information!$AF$167:$AF$172</definedName>
    <definedName name="IndustrialFirst16IN">Information!$AF$239:$AF$244</definedName>
    <definedName name="IndustrialFourth13IN">Information!$AF$46:$AF$50</definedName>
    <definedName name="IndustrialFourth14IN">Information!$AF$120:$AF$124</definedName>
    <definedName name="IndustrialProgram">Departments!$H$14</definedName>
    <definedName name="IndustrialSecond13IN">Information!$AF$30:$AF$34</definedName>
    <definedName name="IndustrialSecond14IN">Information!$AF$104:$AF$108</definedName>
    <definedName name="IndustrialSecond15IN">Information!$AF$176:$AF$180</definedName>
    <definedName name="IndustrialSeventh13IN">Information!$AF$68:$AF$72</definedName>
    <definedName name="IndustrialSixth13IN">Information!$AF$61:$AF$65</definedName>
    <definedName name="IndustrialThird13IN">Information!$AF$38:$AF$42</definedName>
    <definedName name="IndustrialThird14IN">Information!$AF$112:$AF$116</definedName>
    <definedName name="IndustrialThird15IN">Information!$AF$184:$AF$188</definedName>
    <definedName name="MechanicalBatch">Information!$C$3:$C$12</definedName>
    <definedName name="MechanicalFifth13ME">Information!$T$53:$T$57</definedName>
    <definedName name="MechanicalFifth14ME">Information!$T$127:$T$131</definedName>
    <definedName name="MechanicalFifthK13ME">Information!$T$342:$T$346</definedName>
    <definedName name="MechanicalFifthK14ME">Information!$T$414:$T$418</definedName>
    <definedName name="MechanicalFirst13ME">Information!$T$21:$T$26</definedName>
    <definedName name="MechanicalFirst14ME">Information!$T$95:$T$100</definedName>
    <definedName name="MechanicalFirst15ME">Information!$T$167:$T$172</definedName>
    <definedName name="MechanicalFirst16ME">Information!$T$239:$T$244</definedName>
    <definedName name="MechanicalFirstK13ME">Information!$T$310:$T$315</definedName>
    <definedName name="MechanicalFirstK14ME">Information!$T$382:$T$387</definedName>
    <definedName name="MechanicalFirstK15ME">Information!$T$454:$T$459</definedName>
    <definedName name="MechanicalFirstK16ME">Information!$T$514:$T$519</definedName>
    <definedName name="MechanicalFourth13ME">Information!$T$46:$T$50</definedName>
    <definedName name="MechanicalFourth14ME">Information!$T$120:$T$124</definedName>
    <definedName name="MechanicalFourthK13ME">Information!$T$335:$T$339</definedName>
    <definedName name="MechanicalFourthK14ME">Information!$T$407:$T$411</definedName>
    <definedName name="MechanicalProgram">Departments!$H$2</definedName>
    <definedName name="MechanicalSecond13ME">Information!$T$30:$T$36</definedName>
    <definedName name="MechanicalSecond14ME">Information!$T$104:$T$108</definedName>
    <definedName name="MechanicalSecond15ME">Information!$T$176:$T$180</definedName>
    <definedName name="MechanicalSecondK13ME">Information!$T$319:$T$325</definedName>
    <definedName name="MechanicalSecondK14ME">Information!$T$391:$T$395</definedName>
    <definedName name="MechanicalSecondK15ME">Information!$T$463:$T$467</definedName>
    <definedName name="MechanicalSeventh13ME">Information!$T$68:$T$73</definedName>
    <definedName name="MechanicalSeventhK13ME">Information!$T$355:$T$360</definedName>
    <definedName name="MechanicalSixth13ME">Information!$T$61:$T$65</definedName>
    <definedName name="MechanicalSixthK13ME">Information!$T$348:$T$352</definedName>
    <definedName name="MechanicalThird13ME">Information!$T$38:$T$42</definedName>
    <definedName name="MechanicalThird14ME">Information!$T$112:$T$116</definedName>
    <definedName name="MechanicalThird15ME">Information!$T$184:$T$188</definedName>
    <definedName name="MechanicalThirdK13ME">Information!$T$327:$T$331</definedName>
    <definedName name="MechanicalThirdK14ME">Information!$T$399:$T$403</definedName>
    <definedName name="MechanicalThirdK15ME">Information!$T$471:$T$475</definedName>
    <definedName name="MetallurgyBatch">Information!$M$3:$M$7</definedName>
    <definedName name="MetallurgyFifth13MT">Information!$AD$53:$AD$57</definedName>
    <definedName name="MetallurgyFifth14MT">Information!$AD$127:$AD$131</definedName>
    <definedName name="MetallurgyFirst13MT">Information!$AD$21:$AD$26</definedName>
    <definedName name="MetallurgyFirst14MT">Information!$AD$95:$AD$100</definedName>
    <definedName name="MetallurgyFirst15MT">Information!$AD$167:$AD$172</definedName>
    <definedName name="MetallurgyFirst16MT">Information!$AD$239:$AD$244</definedName>
    <definedName name="MetallurgyFourth13MT">Information!$AD$46:$AD$50</definedName>
    <definedName name="MetallurgyFourth14MT">Information!$AD$120:$AD$124</definedName>
    <definedName name="MetallurgyProgram">Departments!$H$12</definedName>
    <definedName name="MetallurgySecond13MT">Information!$AD$30:$AD$35</definedName>
    <definedName name="MetallurgySecond14MT">Information!$AD$104:$AD$109</definedName>
    <definedName name="MetallurgySecond15MT">Information!$AD$176:$AD$181</definedName>
    <definedName name="MetallurgySeventh13MT">Information!$AD$68:$AD$72</definedName>
    <definedName name="MetallurgySixth13MT">Information!$AD$61:$AD$66</definedName>
    <definedName name="MetallurgyThird13MT">Information!$AD$38:$AD$43</definedName>
    <definedName name="MetallurgyThird14MT">Information!$AD$112:$AD$117</definedName>
    <definedName name="MetallurgyThird15MT">Information!$AD$184:$AD$189</definedName>
    <definedName name="MiningBatch">Information!$L$3:$L$7</definedName>
    <definedName name="MiningFifth13MN">Information!$AC$53:$AC$57</definedName>
    <definedName name="MiningFifth14MN">Information!$AC$127:$AC$131</definedName>
    <definedName name="MiningFirst13MN">Information!$AC$21:$AC$26</definedName>
    <definedName name="MiningFirst14MN">Information!$AC$95:$AC$100</definedName>
    <definedName name="MiningFirst15MN">Information!$AC$167:$AC$172</definedName>
    <definedName name="MiningFirst16MN">Information!$AC$239:$AC$244</definedName>
    <definedName name="MiningFourth13MN">Information!$AC$46:$AC$50</definedName>
    <definedName name="MiningFourth14MN">Information!$AC$120:$AC$124</definedName>
    <definedName name="MiningProgram">Departments!$H$11</definedName>
    <definedName name="MiningSecond13MN">Information!$AC$30:$AC$34</definedName>
    <definedName name="MiningSecond14MN">Information!$AC$104:$AC$108</definedName>
    <definedName name="MiningSecond15MN">Information!$AC$176:$AC$180</definedName>
    <definedName name="MiningSeventh13MN">Information!$AC$68:$AC$72</definedName>
    <definedName name="MiningSixth13MN">Information!$AC$61:$AC$65</definedName>
    <definedName name="MiningThird13MN">Information!$AC$38:$AC$42</definedName>
    <definedName name="MiningThird14MN">Information!$AC$112:$AC$116</definedName>
    <definedName name="MiningThird15MN">Information!$AC$184:$AC$188</definedName>
    <definedName name="PetroleumBatch">Information!$K$3:$K$12</definedName>
    <definedName name="PetroleumFifth13PG">Information!$AB$53:$AB$57</definedName>
    <definedName name="PetroleumFifth14PG">Information!$AB$127:$AB$131</definedName>
    <definedName name="PetroleumFifthK13PG">Information!$AB$342:$AB$346</definedName>
    <definedName name="PetroleumFifthK14PG">Information!$AB$414:$AB$418</definedName>
    <definedName name="PetroleumFirst13PG">Information!$AB$21:$AB$26</definedName>
    <definedName name="PetroleumFirst14PG">Information!$AB$95:$AB$100</definedName>
    <definedName name="PetroleumFirst15PG">Information!$AB$167:$AB$172</definedName>
    <definedName name="PetroleumFirst16PG">Information!$AB$239:$AB$244</definedName>
    <definedName name="PetroleumFirstK13PG">Information!$AB$310:$AB$315</definedName>
    <definedName name="PetroleumFirstK14PG">Information!$AB$382:$AB$387</definedName>
    <definedName name="PetroleumFirstK15PG">Information!$AB$454:$AB$459</definedName>
    <definedName name="PetroleumFirstK16PG">Information!$AB$514:$AB$519</definedName>
    <definedName name="PetroleumFourth13PG">Information!$AB$46:$AB$50</definedName>
    <definedName name="PetroleumFourth14PG">Information!$AB$120:$AB$124</definedName>
    <definedName name="PetroleumFourthK13PG">Information!$AB$335:$AB$339</definedName>
    <definedName name="PetroleumFourthK14PG">Information!$AB$407:$AB$411</definedName>
    <definedName name="PetroleumProgram">Departments!$H$10</definedName>
    <definedName name="PetroleumSecond13PG">Information!$AB$30:$AB$35</definedName>
    <definedName name="PetroleumSecond14PG">Information!$AB$104:$AB$109</definedName>
    <definedName name="PetroleumSecond15PG">Information!$AB$176:$AB$181</definedName>
    <definedName name="PetroleumSecondK13PG">Information!$AB$319:$AB$324</definedName>
    <definedName name="PetroleumSecondK14PG">Information!$AB$391:$AB$396</definedName>
    <definedName name="PetroleumSecondK15PG">Information!$AB$463:$AB$468</definedName>
    <definedName name="PetroleumSeventh13PG">Information!$AB$68:$AB$72</definedName>
    <definedName name="PetroleumSeventhK13PG">Information!$AB$355:$AB$359</definedName>
    <definedName name="PetroleumSixth13PG">Information!$AB$61:$AB$65</definedName>
    <definedName name="PetroleumSixthK13PG">Information!$AB$348:$AB$352</definedName>
    <definedName name="PetroleumThird13PG">Information!$AB$38:$AB$43</definedName>
    <definedName name="PetroleumThird14PG">Information!$AB$112:$AB$117</definedName>
    <definedName name="PetroleumThird15PG">Information!$AB$184:$AB$189</definedName>
    <definedName name="PetroleumThirdK13PG">Information!$AB$327:$AB$332</definedName>
    <definedName name="PetroleumThirdK14PG">Information!$AB$399:$AB$404</definedName>
    <definedName name="PetroleumThirdK15PG">Information!$AB$471:$AB$476</definedName>
    <definedName name="_xlnm.Print_Area" localSheetId="0">Sheet1!$A$1:$P$49</definedName>
    <definedName name="_xlnm.Print_Area" localSheetId="9">Sheet10!$A$1:$P$49</definedName>
    <definedName name="_xlnm.Print_Area" localSheetId="10">Sheet11!$A$1:$P$49</definedName>
    <definedName name="_xlnm.Print_Area" localSheetId="1">Sheet2!$A$1:$P$49</definedName>
    <definedName name="_xlnm.Print_Area" localSheetId="2">Sheet3!$A$1:$P$49</definedName>
    <definedName name="_xlnm.Print_Area" localSheetId="3">Sheet4!$A$1:$P$49</definedName>
    <definedName name="_xlnm.Print_Area" localSheetId="4">Sheet5!$A$1:$P$49</definedName>
    <definedName name="_xlnm.Print_Area" localSheetId="5">Sheet6!$A$1:$P$49</definedName>
    <definedName name="_xlnm.Print_Area" localSheetId="6">Sheet7!$A$1:$P$49</definedName>
    <definedName name="_xlnm.Print_Area" localSheetId="7">Sheet8!$A$1:$P$49</definedName>
    <definedName name="_xlnm.Print_Area" localSheetId="8">Sheet9!$A$1:$P$49</definedName>
    <definedName name="RegularExamPractical">Departments!$F$7:$F$8</definedName>
    <definedName name="Semester">Departments!$C$1:$C$10</definedName>
    <definedName name="SoftwareBatch">Information!$I$3:$I$9</definedName>
    <definedName name="SoftwareFifth13SW">Information!$Z$53:$Z$57</definedName>
    <definedName name="SoftwareFifth14SW">Information!$Z$127:$Z$131</definedName>
    <definedName name="SoftwareFirst13SW">Information!$Z$21:$Z$25</definedName>
    <definedName name="SoftwareFirst14SW">Information!$Z$95:$Z$99</definedName>
    <definedName name="SoftwareFirst15SW">Information!$Z$167:$Z$171</definedName>
    <definedName name="SoftwareFirst16SW">Information!$Z$239:$Z$243</definedName>
    <definedName name="SoftwareFirstK16SW">Information!$Z$514:$Z$518</definedName>
    <definedName name="SoftwareFourth13SW">Information!$Z$46:$Z$50</definedName>
    <definedName name="SoftwareFourth14SW">Information!$Z$120:$Z$124</definedName>
    <definedName name="SoftwareProgram">Departments!$H$8</definedName>
    <definedName name="SoftwareSecond13SW">Information!$Z$30:$Z$35</definedName>
    <definedName name="SoftwareSecond14SW">Information!$Z$104:$Z$109</definedName>
    <definedName name="SoftwareSecond15SW">Information!$Z$176:$Z$181</definedName>
    <definedName name="SoftwareSeventh13SW">Information!$Z$68:$Z$71</definedName>
    <definedName name="SoftwareSixth13SW">Information!$Z$61:$Z$65</definedName>
    <definedName name="SoftwareThird13SW">Information!$Z$38:$Z$42</definedName>
    <definedName name="SoftwareThird14SW">Information!$Z$112:$Z$116</definedName>
    <definedName name="SoftwareThird15SW">Information!$Z$184:$Z$188</definedName>
    <definedName name="TelecommunicationBatch">Information!$F$3:$F$7</definedName>
    <definedName name="TelecommunicationFifth13TL">Information!$W$53:$W$57</definedName>
    <definedName name="TelecommunicationFifth14TL">Information!$W$127:$W$131</definedName>
    <definedName name="TelecommunicationFirst13TL">Information!$W$21:$W$25</definedName>
    <definedName name="TelecommunicationFirst14TL">Information!$W$95:$W$99</definedName>
    <definedName name="TelecommunicationFirst15TL">Information!$W$167:$W$171</definedName>
    <definedName name="TelecommunicationFirst16TL">Information!$W$239:$W$243</definedName>
    <definedName name="TelecommunicationFourth13TL">Information!$W$46:$W$50</definedName>
    <definedName name="TelecommunicationFourth14TL">Information!$W$120:$W$124</definedName>
    <definedName name="TelecommunicationProgram">Departments!$H$5</definedName>
    <definedName name="TelecommunicationSecond13TL">Information!$W$30:$W$36</definedName>
    <definedName name="TelecommunicationSecond14TL">Information!$W$104:$W$110</definedName>
    <definedName name="TelecommunicationSecond15TL">Information!$W$176:$W$182</definedName>
    <definedName name="TelecommunicationSeventh13TL">Information!$W$68:$W$71</definedName>
    <definedName name="TelecommunicationSixth13TL">Information!$W$61:$W$65</definedName>
    <definedName name="TelecommunicationThird13TL">Information!$W$38:$W$42</definedName>
    <definedName name="TelecommunicationThird14TL">Information!$W$112:$W$116</definedName>
    <definedName name="TelecommunicationThird15TL">Information!$W$184:$W$188</definedName>
    <definedName name="TextileBatch">Information!$N$3:$N$7</definedName>
    <definedName name="TextileFifth13TE">Information!$AE$53:$AE$57</definedName>
    <definedName name="TextileFifth14TE">Information!$AE$127:$AE$131</definedName>
    <definedName name="TextileFirst13TE">Information!$AE$21:$AE$27</definedName>
    <definedName name="TextileFirst14TE">Information!$AE$95:$AE$101</definedName>
    <definedName name="TextileFirst15TE">Information!$AE$167:$AE$173</definedName>
    <definedName name="TextileFirst16TE">Information!$AE$239:$AE$245</definedName>
    <definedName name="TextileFourth13TE">Information!$AE$46:$AE$51</definedName>
    <definedName name="TextileFourth14TE">Information!$AE$120:$AE$125</definedName>
    <definedName name="TextileProgram">Departments!$H$13</definedName>
    <definedName name="TextileSecond13TE">Information!$AE$30:$AE$35</definedName>
    <definedName name="TextileSecond14TE">Information!$AE$104:$AE$109</definedName>
    <definedName name="TextileSecond15TE">Information!$AE$176:$AE$181</definedName>
    <definedName name="TextileSeventh13TE">Information!$AE$68:$AE$73</definedName>
    <definedName name="TextileSixth13TE">Information!$AE$61:$AE$66</definedName>
    <definedName name="TextileThird13TE">Information!$AE$38:$AE$42</definedName>
    <definedName name="TextileThird14TE">Information!$AE$112:$AE$116</definedName>
    <definedName name="TextileThird15TE">Information!$AE$184:$AE$188</definedName>
    <definedName name="TotalMarks">Departments!$G$1:$G$4</definedName>
    <definedName name="Year">Departments!$D$1:$D$5</definedName>
  </definedNames>
  <calcPr calcId="125725"/>
</workbook>
</file>

<file path=xl/calcChain.xml><?xml version="1.0" encoding="utf-8"?>
<calcChain xmlns="http://schemas.openxmlformats.org/spreadsheetml/2006/main">
  <c r="B9" i="20"/>
  <c r="S40" i="28"/>
  <c r="S39"/>
  <c r="S38"/>
  <c r="S37"/>
  <c r="S36"/>
  <c r="S35"/>
  <c r="S34"/>
  <c r="S33"/>
  <c r="S32"/>
  <c r="S31"/>
  <c r="S30"/>
  <c r="S29"/>
  <c r="S28"/>
  <c r="S27"/>
  <c r="S26"/>
  <c r="S25"/>
  <c r="S24"/>
  <c r="S23"/>
  <c r="S22"/>
  <c r="S21"/>
  <c r="S40" i="27"/>
  <c r="S39"/>
  <c r="S38"/>
  <c r="S37"/>
  <c r="S36"/>
  <c r="S35"/>
  <c r="S34"/>
  <c r="S33"/>
  <c r="S32"/>
  <c r="S31"/>
  <c r="S30"/>
  <c r="S29"/>
  <c r="S28"/>
  <c r="S27"/>
  <c r="S26"/>
  <c r="S25"/>
  <c r="S24"/>
  <c r="S23"/>
  <c r="S22"/>
  <c r="S21"/>
  <c r="S40" i="26"/>
  <c r="S39"/>
  <c r="S38"/>
  <c r="S37"/>
  <c r="S36"/>
  <c r="S35"/>
  <c r="S34"/>
  <c r="S33"/>
  <c r="S32"/>
  <c r="S31"/>
  <c r="S30"/>
  <c r="S29"/>
  <c r="S28"/>
  <c r="S27"/>
  <c r="S26"/>
  <c r="S25"/>
  <c r="S24"/>
  <c r="S23"/>
  <c r="S22"/>
  <c r="S21"/>
  <c r="S40" i="25"/>
  <c r="S39"/>
  <c r="S38"/>
  <c r="S37"/>
  <c r="S36"/>
  <c r="S35"/>
  <c r="S34"/>
  <c r="S33"/>
  <c r="S32"/>
  <c r="S31"/>
  <c r="S30"/>
  <c r="S29"/>
  <c r="S28"/>
  <c r="S27"/>
  <c r="S26"/>
  <c r="S25"/>
  <c r="S24"/>
  <c r="S23"/>
  <c r="S22"/>
  <c r="S21"/>
  <c r="S40" i="24"/>
  <c r="S39"/>
  <c r="S38"/>
  <c r="S37"/>
  <c r="S36"/>
  <c r="S35"/>
  <c r="S34"/>
  <c r="S33"/>
  <c r="S32"/>
  <c r="S31"/>
  <c r="S30"/>
  <c r="S29"/>
  <c r="S28"/>
  <c r="S27"/>
  <c r="S26"/>
  <c r="S25"/>
  <c r="S24"/>
  <c r="S23"/>
  <c r="S22"/>
  <c r="S21"/>
  <c r="S40" i="23"/>
  <c r="S39"/>
  <c r="S38"/>
  <c r="S37"/>
  <c r="S36"/>
  <c r="S35"/>
  <c r="S34"/>
  <c r="S33"/>
  <c r="S32"/>
  <c r="S31"/>
  <c r="S30"/>
  <c r="S29"/>
  <c r="S28"/>
  <c r="S27"/>
  <c r="S26"/>
  <c r="S25"/>
  <c r="S24"/>
  <c r="S23"/>
  <c r="S22"/>
  <c r="S21"/>
  <c r="S40" i="21"/>
  <c r="S39"/>
  <c r="S38"/>
  <c r="S37"/>
  <c r="S36"/>
  <c r="S35"/>
  <c r="S34"/>
  <c r="S33"/>
  <c r="S32"/>
  <c r="S31"/>
  <c r="S30"/>
  <c r="S29"/>
  <c r="S28"/>
  <c r="S27"/>
  <c r="S26"/>
  <c r="S25"/>
  <c r="S24"/>
  <c r="S23"/>
  <c r="S22"/>
  <c r="S21"/>
  <c r="S40" i="20"/>
  <c r="S39"/>
  <c r="S38"/>
  <c r="S37"/>
  <c r="S36"/>
  <c r="S35"/>
  <c r="S34"/>
  <c r="S33"/>
  <c r="S32"/>
  <c r="S31"/>
  <c r="S30"/>
  <c r="S29"/>
  <c r="S28"/>
  <c r="S27"/>
  <c r="S26"/>
  <c r="S25"/>
  <c r="S24"/>
  <c r="S23"/>
  <c r="S22"/>
  <c r="S21"/>
  <c r="S40" i="19"/>
  <c r="S39"/>
  <c r="S38"/>
  <c r="S37"/>
  <c r="S36"/>
  <c r="S35"/>
  <c r="S34"/>
  <c r="S33"/>
  <c r="S32"/>
  <c r="S31"/>
  <c r="S30"/>
  <c r="S29"/>
  <c r="S28"/>
  <c r="S27"/>
  <c r="S26"/>
  <c r="S25"/>
  <c r="S24"/>
  <c r="S23"/>
  <c r="S22"/>
  <c r="S21"/>
  <c r="S40" i="11"/>
  <c r="S39"/>
  <c r="S38"/>
  <c r="S37"/>
  <c r="S36"/>
  <c r="S35"/>
  <c r="S34"/>
  <c r="S33"/>
  <c r="S32"/>
  <c r="S31"/>
  <c r="S30"/>
  <c r="S29"/>
  <c r="S28"/>
  <c r="S27"/>
  <c r="S26"/>
  <c r="S25"/>
  <c r="S24"/>
  <c r="S23"/>
  <c r="S22"/>
  <c r="S21"/>
  <c r="S40" i="1"/>
  <c r="S39"/>
  <c r="S38"/>
  <c r="S37"/>
  <c r="S36"/>
  <c r="S35"/>
  <c r="S34"/>
  <c r="S33"/>
  <c r="S32"/>
  <c r="S31"/>
  <c r="S30"/>
  <c r="S29"/>
  <c r="S28"/>
  <c r="S27"/>
  <c r="S26"/>
  <c r="S25"/>
  <c r="S24"/>
  <c r="S23"/>
  <c r="S22"/>
  <c r="C3" i="33"/>
  <c r="H3" s="1"/>
  <c r="O17" i="28"/>
  <c r="O17" i="27"/>
  <c r="O17" i="26"/>
  <c r="O17" i="25"/>
  <c r="O17" i="24"/>
  <c r="O17" i="23"/>
  <c r="O17" i="21"/>
  <c r="O17" i="20"/>
  <c r="O17" i="19"/>
  <c r="O17" i="11"/>
  <c r="G3" i="33" l="1"/>
  <c r="I17" i="19"/>
  <c r="E17"/>
  <c r="K17"/>
  <c r="G17"/>
  <c r="K17" i="21"/>
  <c r="G17"/>
  <c r="I17"/>
  <c r="E17"/>
  <c r="K17" i="24"/>
  <c r="G17"/>
  <c r="I17"/>
  <c r="E17"/>
  <c r="K17" i="26"/>
  <c r="G17"/>
  <c r="I17"/>
  <c r="E17"/>
  <c r="K17" i="28"/>
  <c r="G17"/>
  <c r="I17"/>
  <c r="E17"/>
  <c r="I17" i="20"/>
  <c r="E17"/>
  <c r="K17"/>
  <c r="G17"/>
  <c r="K17" i="23"/>
  <c r="G17"/>
  <c r="I17"/>
  <c r="E17"/>
  <c r="K17" i="25"/>
  <c r="G17"/>
  <c r="I17"/>
  <c r="E17"/>
  <c r="K17" i="27"/>
  <c r="G17"/>
  <c r="I17"/>
  <c r="E17"/>
  <c r="K17" i="11"/>
  <c r="I17"/>
  <c r="G17"/>
  <c r="E17"/>
  <c r="K17" i="1"/>
  <c r="I17"/>
  <c r="G17"/>
  <c r="E17"/>
  <c r="S21" s="1"/>
  <c r="J2" i="33"/>
  <c r="C2"/>
  <c r="I2" s="1"/>
  <c r="I3" s="1"/>
  <c r="M17" i="28" l="1"/>
  <c r="G2" i="33"/>
  <c r="H2"/>
  <c r="M17" i="20"/>
  <c r="C203" i="33"/>
  <c r="C204"/>
  <c r="C205"/>
  <c r="C206"/>
  <c r="C207"/>
  <c r="C208"/>
  <c r="C209"/>
  <c r="C210"/>
  <c r="C211"/>
  <c r="C212"/>
  <c r="C213"/>
  <c r="C214"/>
  <c r="C215"/>
  <c r="C216"/>
  <c r="C217"/>
  <c r="C218"/>
  <c r="C219"/>
  <c r="C220"/>
  <c r="C221"/>
  <c r="C202"/>
  <c r="C183"/>
  <c r="C184"/>
  <c r="C185"/>
  <c r="C186"/>
  <c r="C187"/>
  <c r="C188"/>
  <c r="C189"/>
  <c r="C190"/>
  <c r="C191"/>
  <c r="C192"/>
  <c r="C193"/>
  <c r="C194"/>
  <c r="C195"/>
  <c r="C196"/>
  <c r="C197"/>
  <c r="C198"/>
  <c r="C199"/>
  <c r="C200"/>
  <c r="C201"/>
  <c r="C182"/>
  <c r="C163"/>
  <c r="C164"/>
  <c r="C165"/>
  <c r="C166"/>
  <c r="C167"/>
  <c r="C168"/>
  <c r="C169"/>
  <c r="C170"/>
  <c r="C171"/>
  <c r="C172"/>
  <c r="C173"/>
  <c r="C174"/>
  <c r="C175"/>
  <c r="C176"/>
  <c r="C177"/>
  <c r="C178"/>
  <c r="C179"/>
  <c r="C180"/>
  <c r="C181"/>
  <c r="C162"/>
  <c r="C143"/>
  <c r="C144"/>
  <c r="C145"/>
  <c r="C146"/>
  <c r="C147"/>
  <c r="C148"/>
  <c r="C149"/>
  <c r="C150"/>
  <c r="C151"/>
  <c r="C152"/>
  <c r="C153"/>
  <c r="C154"/>
  <c r="C155"/>
  <c r="C156"/>
  <c r="C157"/>
  <c r="C158"/>
  <c r="C159"/>
  <c r="C160"/>
  <c r="C161"/>
  <c r="C142"/>
  <c r="C123"/>
  <c r="C124"/>
  <c r="C125"/>
  <c r="C126"/>
  <c r="C127"/>
  <c r="C128"/>
  <c r="C129"/>
  <c r="C130"/>
  <c r="C131"/>
  <c r="C132"/>
  <c r="C133"/>
  <c r="C134"/>
  <c r="C135"/>
  <c r="C136"/>
  <c r="C137"/>
  <c r="C138"/>
  <c r="C139"/>
  <c r="C140"/>
  <c r="C141"/>
  <c r="C122"/>
  <c r="C103"/>
  <c r="H103" s="1"/>
  <c r="C104"/>
  <c r="H104" s="1"/>
  <c r="C105"/>
  <c r="H105" s="1"/>
  <c r="C106"/>
  <c r="C107"/>
  <c r="H107" s="1"/>
  <c r="C108"/>
  <c r="H108" s="1"/>
  <c r="C109"/>
  <c r="H109" s="1"/>
  <c r="C110"/>
  <c r="H110" s="1"/>
  <c r="C111"/>
  <c r="H111" s="1"/>
  <c r="C112"/>
  <c r="H112" s="1"/>
  <c r="C113"/>
  <c r="H113" s="1"/>
  <c r="C114"/>
  <c r="H114" s="1"/>
  <c r="C115"/>
  <c r="H115" s="1"/>
  <c r="C116"/>
  <c r="H116" s="1"/>
  <c r="C117"/>
  <c r="H117" s="1"/>
  <c r="C118"/>
  <c r="H118" s="1"/>
  <c r="C119"/>
  <c r="H119" s="1"/>
  <c r="C120"/>
  <c r="H120" s="1"/>
  <c r="C121"/>
  <c r="H121" s="1"/>
  <c r="C102"/>
  <c r="H102" s="1"/>
  <c r="C83"/>
  <c r="H83" s="1"/>
  <c r="C84"/>
  <c r="H84" s="1"/>
  <c r="C85"/>
  <c r="H85" s="1"/>
  <c r="C86"/>
  <c r="H86" s="1"/>
  <c r="C87"/>
  <c r="H87" s="1"/>
  <c r="C88"/>
  <c r="H88" s="1"/>
  <c r="C89"/>
  <c r="H89" s="1"/>
  <c r="C90"/>
  <c r="C91"/>
  <c r="H91" s="1"/>
  <c r="C92"/>
  <c r="H92" s="1"/>
  <c r="C93"/>
  <c r="H93" s="1"/>
  <c r="C94"/>
  <c r="C95"/>
  <c r="H95" s="1"/>
  <c r="C96"/>
  <c r="H96" s="1"/>
  <c r="C97"/>
  <c r="H97" s="1"/>
  <c r="C98"/>
  <c r="C99"/>
  <c r="H99" s="1"/>
  <c r="C100"/>
  <c r="H100" s="1"/>
  <c r="C101"/>
  <c r="H101" s="1"/>
  <c r="C82"/>
  <c r="C63"/>
  <c r="H63" s="1"/>
  <c r="C64"/>
  <c r="H64" s="1"/>
  <c r="C65"/>
  <c r="H65" s="1"/>
  <c r="C66"/>
  <c r="C67"/>
  <c r="H67" s="1"/>
  <c r="C68"/>
  <c r="H68" s="1"/>
  <c r="C69"/>
  <c r="H69" s="1"/>
  <c r="C70"/>
  <c r="H70" s="1"/>
  <c r="C71"/>
  <c r="H71" s="1"/>
  <c r="C72"/>
  <c r="C73"/>
  <c r="H73" s="1"/>
  <c r="C74"/>
  <c r="H74" s="1"/>
  <c r="C75"/>
  <c r="H75" s="1"/>
  <c r="C76"/>
  <c r="C77"/>
  <c r="H77" s="1"/>
  <c r="C78"/>
  <c r="H78" s="1"/>
  <c r="C79"/>
  <c r="H79" s="1"/>
  <c r="C80"/>
  <c r="C81"/>
  <c r="H81" s="1"/>
  <c r="C62"/>
  <c r="H62" s="1"/>
  <c r="C43"/>
  <c r="H43" s="1"/>
  <c r="C44"/>
  <c r="C45"/>
  <c r="H45" s="1"/>
  <c r="C46"/>
  <c r="H46" s="1"/>
  <c r="C47"/>
  <c r="H47" s="1"/>
  <c r="C48"/>
  <c r="C49"/>
  <c r="H49" s="1"/>
  <c r="C50"/>
  <c r="H50" s="1"/>
  <c r="C51"/>
  <c r="H51" s="1"/>
  <c r="C52"/>
  <c r="C53"/>
  <c r="H53" s="1"/>
  <c r="C54"/>
  <c r="H54" s="1"/>
  <c r="C55"/>
  <c r="H55" s="1"/>
  <c r="C56"/>
  <c r="C57"/>
  <c r="H57" s="1"/>
  <c r="C58"/>
  <c r="H58" s="1"/>
  <c r="C59"/>
  <c r="H59" s="1"/>
  <c r="C60"/>
  <c r="C61"/>
  <c r="H61" s="1"/>
  <c r="C42"/>
  <c r="H42" s="1"/>
  <c r="C23"/>
  <c r="H23" s="1"/>
  <c r="C24"/>
  <c r="H24" s="1"/>
  <c r="C25"/>
  <c r="C26"/>
  <c r="H26" s="1"/>
  <c r="C27"/>
  <c r="H27" s="1"/>
  <c r="C28"/>
  <c r="H28" s="1"/>
  <c r="C29"/>
  <c r="H29" s="1"/>
  <c r="C30"/>
  <c r="H30" s="1"/>
  <c r="C31"/>
  <c r="H31" s="1"/>
  <c r="C32"/>
  <c r="H32" s="1"/>
  <c r="C33"/>
  <c r="H33" s="1"/>
  <c r="C34"/>
  <c r="H34" s="1"/>
  <c r="C35"/>
  <c r="H35" s="1"/>
  <c r="C36"/>
  <c r="H36" s="1"/>
  <c r="C37"/>
  <c r="H37" s="1"/>
  <c r="C38"/>
  <c r="H38" s="1"/>
  <c r="C39"/>
  <c r="H39" s="1"/>
  <c r="C40"/>
  <c r="H40" s="1"/>
  <c r="C41"/>
  <c r="H41" s="1"/>
  <c r="C22"/>
  <c r="C4"/>
  <c r="H4" s="1"/>
  <c r="C5"/>
  <c r="H5" s="1"/>
  <c r="C6"/>
  <c r="H6" s="1"/>
  <c r="C7"/>
  <c r="H7" s="1"/>
  <c r="C8"/>
  <c r="H8" s="1"/>
  <c r="C9"/>
  <c r="H9" s="1"/>
  <c r="C10"/>
  <c r="H10" s="1"/>
  <c r="C11"/>
  <c r="H11" s="1"/>
  <c r="C12"/>
  <c r="H12" s="1"/>
  <c r="C13"/>
  <c r="H13" s="1"/>
  <c r="C14"/>
  <c r="H14" s="1"/>
  <c r="C15"/>
  <c r="H15" s="1"/>
  <c r="C16"/>
  <c r="H16" s="1"/>
  <c r="C17"/>
  <c r="H17" s="1"/>
  <c r="C18"/>
  <c r="H18" s="1"/>
  <c r="C19"/>
  <c r="H19" s="1"/>
  <c r="C20"/>
  <c r="H20" s="1"/>
  <c r="C21"/>
  <c r="H21" s="1"/>
  <c r="J3"/>
  <c r="G106" l="1"/>
  <c r="H106"/>
  <c r="H122"/>
  <c r="G122"/>
  <c r="I140"/>
  <c r="H140"/>
  <c r="G140"/>
  <c r="H138"/>
  <c r="G138"/>
  <c r="I136"/>
  <c r="H136"/>
  <c r="G136"/>
  <c r="H134"/>
  <c r="G134"/>
  <c r="I132"/>
  <c r="H132"/>
  <c r="G132"/>
  <c r="H130"/>
  <c r="G130"/>
  <c r="I128"/>
  <c r="H128"/>
  <c r="G128"/>
  <c r="I126"/>
  <c r="H126"/>
  <c r="G126"/>
  <c r="H124"/>
  <c r="G124"/>
  <c r="I142"/>
  <c r="H142"/>
  <c r="G142"/>
  <c r="H160"/>
  <c r="G160"/>
  <c r="I158"/>
  <c r="H158"/>
  <c r="G158"/>
  <c r="H156"/>
  <c r="G156"/>
  <c r="I154"/>
  <c r="H154"/>
  <c r="G154"/>
  <c r="H152"/>
  <c r="G152"/>
  <c r="I150"/>
  <c r="H150"/>
  <c r="G150"/>
  <c r="H148"/>
  <c r="G148"/>
  <c r="I146"/>
  <c r="H146"/>
  <c r="G146"/>
  <c r="H144"/>
  <c r="G144"/>
  <c r="I162"/>
  <c r="H162"/>
  <c r="G162"/>
  <c r="I180"/>
  <c r="H180"/>
  <c r="G180"/>
  <c r="I178"/>
  <c r="H178"/>
  <c r="G178"/>
  <c r="I176"/>
  <c r="H176"/>
  <c r="G176"/>
  <c r="I174"/>
  <c r="H174"/>
  <c r="G174"/>
  <c r="I172"/>
  <c r="H172"/>
  <c r="G172"/>
  <c r="I170"/>
  <c r="H170"/>
  <c r="G170"/>
  <c r="I168"/>
  <c r="H168"/>
  <c r="G168"/>
  <c r="I166"/>
  <c r="H166"/>
  <c r="G166"/>
  <c r="I164"/>
  <c r="H164"/>
  <c r="G164"/>
  <c r="I182"/>
  <c r="H182"/>
  <c r="G182"/>
  <c r="I200"/>
  <c r="H200"/>
  <c r="G200"/>
  <c r="I198"/>
  <c r="H198"/>
  <c r="G198"/>
  <c r="I196"/>
  <c r="H196"/>
  <c r="G196"/>
  <c r="I194"/>
  <c r="H194"/>
  <c r="G194"/>
  <c r="I192"/>
  <c r="H192"/>
  <c r="G192"/>
  <c r="I190"/>
  <c r="H190"/>
  <c r="G190"/>
  <c r="I188"/>
  <c r="H188"/>
  <c r="G188"/>
  <c r="I186"/>
  <c r="H186"/>
  <c r="G186"/>
  <c r="I184"/>
  <c r="H184"/>
  <c r="G184"/>
  <c r="I202"/>
  <c r="H202"/>
  <c r="G202"/>
  <c r="I220"/>
  <c r="H220"/>
  <c r="G220"/>
  <c r="I218"/>
  <c r="H218"/>
  <c r="G218"/>
  <c r="I216"/>
  <c r="H216"/>
  <c r="G216"/>
  <c r="I214"/>
  <c r="H214"/>
  <c r="G214"/>
  <c r="I212"/>
  <c r="H212"/>
  <c r="G212"/>
  <c r="I210"/>
  <c r="H210"/>
  <c r="G210"/>
  <c r="I208"/>
  <c r="H208"/>
  <c r="G208"/>
  <c r="I206"/>
  <c r="H206"/>
  <c r="G206"/>
  <c r="I204"/>
  <c r="H204"/>
  <c r="G204"/>
  <c r="I141"/>
  <c r="H141"/>
  <c r="G141"/>
  <c r="I139"/>
  <c r="H139"/>
  <c r="G139"/>
  <c r="I137"/>
  <c r="H137"/>
  <c r="G137"/>
  <c r="I135"/>
  <c r="H135"/>
  <c r="G135"/>
  <c r="I133"/>
  <c r="H133"/>
  <c r="G133"/>
  <c r="I131"/>
  <c r="H131"/>
  <c r="G131"/>
  <c r="I129"/>
  <c r="H129"/>
  <c r="G129"/>
  <c r="I127"/>
  <c r="H127"/>
  <c r="G127"/>
  <c r="I125"/>
  <c r="H125"/>
  <c r="G125"/>
  <c r="I123"/>
  <c r="H123"/>
  <c r="G123"/>
  <c r="I161"/>
  <c r="H161"/>
  <c r="G161"/>
  <c r="I159"/>
  <c r="H159"/>
  <c r="G159"/>
  <c r="I157"/>
  <c r="H157"/>
  <c r="G157"/>
  <c r="I155"/>
  <c r="H155"/>
  <c r="G155"/>
  <c r="I153"/>
  <c r="H153"/>
  <c r="G153"/>
  <c r="I151"/>
  <c r="H151"/>
  <c r="G151"/>
  <c r="I149"/>
  <c r="H149"/>
  <c r="G149"/>
  <c r="I147"/>
  <c r="H147"/>
  <c r="G147"/>
  <c r="I145"/>
  <c r="H145"/>
  <c r="G145"/>
  <c r="I143"/>
  <c r="H143"/>
  <c r="G143"/>
  <c r="I181"/>
  <c r="H181"/>
  <c r="G181"/>
  <c r="I179"/>
  <c r="H179"/>
  <c r="G179"/>
  <c r="I177"/>
  <c r="H177"/>
  <c r="G177"/>
  <c r="I175"/>
  <c r="H175"/>
  <c r="G175"/>
  <c r="I173"/>
  <c r="H173"/>
  <c r="G173"/>
  <c r="I171"/>
  <c r="H171"/>
  <c r="G171"/>
  <c r="I169"/>
  <c r="H169"/>
  <c r="G169"/>
  <c r="I167"/>
  <c r="H167"/>
  <c r="G167"/>
  <c r="I165"/>
  <c r="H165"/>
  <c r="G165"/>
  <c r="I163"/>
  <c r="H163"/>
  <c r="G163"/>
  <c r="I201"/>
  <c r="H201"/>
  <c r="G201"/>
  <c r="I199"/>
  <c r="H199"/>
  <c r="G199"/>
  <c r="I197"/>
  <c r="H197"/>
  <c r="G197"/>
  <c r="I195"/>
  <c r="H195"/>
  <c r="G195"/>
  <c r="I193"/>
  <c r="H193"/>
  <c r="G193"/>
  <c r="I191"/>
  <c r="H191"/>
  <c r="G191"/>
  <c r="I189"/>
  <c r="H189"/>
  <c r="G189"/>
  <c r="I187"/>
  <c r="H187"/>
  <c r="G187"/>
  <c r="I185"/>
  <c r="H185"/>
  <c r="G185"/>
  <c r="I183"/>
  <c r="H183"/>
  <c r="G183"/>
  <c r="I221"/>
  <c r="H221"/>
  <c r="G221"/>
  <c r="I219"/>
  <c r="H219"/>
  <c r="G219"/>
  <c r="I217"/>
  <c r="H217"/>
  <c r="G217"/>
  <c r="I215"/>
  <c r="H215"/>
  <c r="G215"/>
  <c r="I213"/>
  <c r="H213"/>
  <c r="G213"/>
  <c r="I211"/>
  <c r="H211"/>
  <c r="G211"/>
  <c r="I209"/>
  <c r="H209"/>
  <c r="G209"/>
  <c r="I207"/>
  <c r="H207"/>
  <c r="G207"/>
  <c r="I205"/>
  <c r="H205"/>
  <c r="G205"/>
  <c r="I203"/>
  <c r="H203"/>
  <c r="G203"/>
  <c r="G22"/>
  <c r="H22"/>
  <c r="G25"/>
  <c r="H25"/>
  <c r="G60"/>
  <c r="H60"/>
  <c r="G56"/>
  <c r="H56"/>
  <c r="G52"/>
  <c r="H52"/>
  <c r="G48"/>
  <c r="H48"/>
  <c r="G44"/>
  <c r="H44"/>
  <c r="G80"/>
  <c r="H80"/>
  <c r="G76"/>
  <c r="H76"/>
  <c r="G72"/>
  <c r="H72"/>
  <c r="G66"/>
  <c r="H66"/>
  <c r="G82"/>
  <c r="H82"/>
  <c r="G98"/>
  <c r="H98"/>
  <c r="G94"/>
  <c r="H94"/>
  <c r="G90"/>
  <c r="H90"/>
  <c r="I120"/>
  <c r="G120"/>
  <c r="I118"/>
  <c r="G118"/>
  <c r="I116"/>
  <c r="G116"/>
  <c r="I114"/>
  <c r="G114"/>
  <c r="I112"/>
  <c r="G112"/>
  <c r="I110"/>
  <c r="G110"/>
  <c r="I108"/>
  <c r="G108"/>
  <c r="I104"/>
  <c r="G104"/>
  <c r="I121"/>
  <c r="G121"/>
  <c r="I119"/>
  <c r="G119"/>
  <c r="I117"/>
  <c r="G117"/>
  <c r="I115"/>
  <c r="G115"/>
  <c r="I113"/>
  <c r="G113"/>
  <c r="I111"/>
  <c r="G111"/>
  <c r="I109"/>
  <c r="G109"/>
  <c r="I107"/>
  <c r="G107"/>
  <c r="I105"/>
  <c r="G105"/>
  <c r="I103"/>
  <c r="G103"/>
  <c r="I102"/>
  <c r="G102"/>
  <c r="I100"/>
  <c r="G100"/>
  <c r="I96"/>
  <c r="G96"/>
  <c r="I92"/>
  <c r="G92"/>
  <c r="I88"/>
  <c r="G88"/>
  <c r="I86"/>
  <c r="G86"/>
  <c r="I84"/>
  <c r="G84"/>
  <c r="I101"/>
  <c r="G101"/>
  <c r="I99"/>
  <c r="G99"/>
  <c r="I97"/>
  <c r="G97"/>
  <c r="I95"/>
  <c r="G95"/>
  <c r="I93"/>
  <c r="G93"/>
  <c r="I91"/>
  <c r="G91"/>
  <c r="I89"/>
  <c r="G89"/>
  <c r="I87"/>
  <c r="G87"/>
  <c r="I85"/>
  <c r="G85"/>
  <c r="I83"/>
  <c r="G83"/>
  <c r="I78"/>
  <c r="G78"/>
  <c r="I74"/>
  <c r="G74"/>
  <c r="I70"/>
  <c r="G70"/>
  <c r="I68"/>
  <c r="G68"/>
  <c r="I64"/>
  <c r="G64"/>
  <c r="I81"/>
  <c r="G81"/>
  <c r="I79"/>
  <c r="G79"/>
  <c r="I77"/>
  <c r="G77"/>
  <c r="I75"/>
  <c r="G75"/>
  <c r="I73"/>
  <c r="G73"/>
  <c r="I71"/>
  <c r="G71"/>
  <c r="I69"/>
  <c r="G69"/>
  <c r="I67"/>
  <c r="G67"/>
  <c r="I65"/>
  <c r="G65"/>
  <c r="I63"/>
  <c r="G63"/>
  <c r="I62"/>
  <c r="G62"/>
  <c r="I54"/>
  <c r="G54"/>
  <c r="I50"/>
  <c r="G50"/>
  <c r="I46"/>
  <c r="G46"/>
  <c r="I58"/>
  <c r="G58"/>
  <c r="I61"/>
  <c r="G61"/>
  <c r="I59"/>
  <c r="G59"/>
  <c r="I57"/>
  <c r="G57"/>
  <c r="I55"/>
  <c r="G55"/>
  <c r="I53"/>
  <c r="G53"/>
  <c r="I51"/>
  <c r="G51"/>
  <c r="I49"/>
  <c r="G49"/>
  <c r="I47"/>
  <c r="G47"/>
  <c r="I45"/>
  <c r="G45"/>
  <c r="I43"/>
  <c r="G43"/>
  <c r="I42"/>
  <c r="G42"/>
  <c r="I39"/>
  <c r="G39"/>
  <c r="I40"/>
  <c r="G40"/>
  <c r="I38"/>
  <c r="G38"/>
  <c r="I36"/>
  <c r="G36"/>
  <c r="I34"/>
  <c r="G34"/>
  <c r="I32"/>
  <c r="G32"/>
  <c r="I30"/>
  <c r="G30"/>
  <c r="I28"/>
  <c r="G28"/>
  <c r="I26"/>
  <c r="G26"/>
  <c r="I24"/>
  <c r="G24"/>
  <c r="I41"/>
  <c r="G41"/>
  <c r="I37"/>
  <c r="G37"/>
  <c r="I35"/>
  <c r="G35"/>
  <c r="I33"/>
  <c r="G33"/>
  <c r="I31"/>
  <c r="G31"/>
  <c r="I29"/>
  <c r="G29"/>
  <c r="I27"/>
  <c r="G27"/>
  <c r="I23"/>
  <c r="G23"/>
  <c r="G21"/>
  <c r="I21"/>
  <c r="G19"/>
  <c r="I19"/>
  <c r="G17"/>
  <c r="I17"/>
  <c r="G15"/>
  <c r="I15"/>
  <c r="G13"/>
  <c r="I13"/>
  <c r="G11"/>
  <c r="I11"/>
  <c r="G9"/>
  <c r="I9"/>
  <c r="G7"/>
  <c r="I7"/>
  <c r="G5"/>
  <c r="I5"/>
  <c r="I22"/>
  <c r="G20"/>
  <c r="I20"/>
  <c r="G18"/>
  <c r="I18"/>
  <c r="G16"/>
  <c r="I16"/>
  <c r="G14"/>
  <c r="I14"/>
  <c r="G12"/>
  <c r="I12"/>
  <c r="G10"/>
  <c r="I10"/>
  <c r="G8"/>
  <c r="I8"/>
  <c r="G6"/>
  <c r="I6"/>
  <c r="I4"/>
  <c r="G4"/>
  <c r="I25"/>
  <c r="I60"/>
  <c r="I56"/>
  <c r="I52"/>
  <c r="I48"/>
  <c r="I44"/>
  <c r="I80"/>
  <c r="I76"/>
  <c r="I72"/>
  <c r="I66"/>
  <c r="I82"/>
  <c r="I98"/>
  <c r="I94"/>
  <c r="I90"/>
  <c r="I106"/>
  <c r="I122"/>
  <c r="I138"/>
  <c r="I134"/>
  <c r="I130"/>
  <c r="I124"/>
  <c r="I160"/>
  <c r="I156"/>
  <c r="I152"/>
  <c r="I148"/>
  <c r="I144"/>
  <c r="J40"/>
  <c r="J38"/>
  <c r="J36"/>
  <c r="J34"/>
  <c r="J32"/>
  <c r="J30"/>
  <c r="J28"/>
  <c r="J26"/>
  <c r="J24"/>
  <c r="J61"/>
  <c r="J59"/>
  <c r="J57"/>
  <c r="J55"/>
  <c r="J53"/>
  <c r="J51"/>
  <c r="J49"/>
  <c r="J47"/>
  <c r="J45"/>
  <c r="J43"/>
  <c r="J81"/>
  <c r="J79"/>
  <c r="J77"/>
  <c r="J75"/>
  <c r="J73"/>
  <c r="J71"/>
  <c r="J69"/>
  <c r="J67"/>
  <c r="J65"/>
  <c r="J63"/>
  <c r="J101"/>
  <c r="J99"/>
  <c r="J97"/>
  <c r="J95"/>
  <c r="J93"/>
  <c r="J91"/>
  <c r="J89"/>
  <c r="J87"/>
  <c r="J85"/>
  <c r="J83"/>
  <c r="J121"/>
  <c r="J119"/>
  <c r="J117"/>
  <c r="J115"/>
  <c r="J113"/>
  <c r="J111"/>
  <c r="E109"/>
  <c r="J109"/>
  <c r="E107"/>
  <c r="J107"/>
  <c r="E105"/>
  <c r="J105"/>
  <c r="E103"/>
  <c r="J103"/>
  <c r="J141"/>
  <c r="J139"/>
  <c r="J137"/>
  <c r="J135"/>
  <c r="J133"/>
  <c r="J131"/>
  <c r="J129"/>
  <c r="J127"/>
  <c r="J125"/>
  <c r="J123"/>
  <c r="J161"/>
  <c r="J159"/>
  <c r="J157"/>
  <c r="J155"/>
  <c r="J153"/>
  <c r="J151"/>
  <c r="J149"/>
  <c r="J147"/>
  <c r="J145"/>
  <c r="J143"/>
  <c r="E181"/>
  <c r="J181"/>
  <c r="E179"/>
  <c r="J179"/>
  <c r="E177"/>
  <c r="J177"/>
  <c r="E175"/>
  <c r="J175"/>
  <c r="E173"/>
  <c r="J173"/>
  <c r="E171"/>
  <c r="J171"/>
  <c r="J169"/>
  <c r="J167"/>
  <c r="J165"/>
  <c r="J163"/>
  <c r="J201"/>
  <c r="J199"/>
  <c r="J197"/>
  <c r="J195"/>
  <c r="J193"/>
  <c r="J191"/>
  <c r="J189"/>
  <c r="J187"/>
  <c r="J185"/>
  <c r="J183"/>
  <c r="J221"/>
  <c r="J219"/>
  <c r="J217"/>
  <c r="J215"/>
  <c r="J213"/>
  <c r="J211"/>
  <c r="J209"/>
  <c r="J207"/>
  <c r="J205"/>
  <c r="J203"/>
  <c r="J41"/>
  <c r="J39"/>
  <c r="J37"/>
  <c r="J35"/>
  <c r="J33"/>
  <c r="J31"/>
  <c r="E29"/>
  <c r="J29"/>
  <c r="J27"/>
  <c r="J25"/>
  <c r="J23"/>
  <c r="J42"/>
  <c r="J60"/>
  <c r="J58"/>
  <c r="J56"/>
  <c r="J54"/>
  <c r="J52"/>
  <c r="J50"/>
  <c r="J48"/>
  <c r="J46"/>
  <c r="J44"/>
  <c r="J62"/>
  <c r="J80"/>
  <c r="J78"/>
  <c r="J76"/>
  <c r="J74"/>
  <c r="J72"/>
  <c r="J70"/>
  <c r="J68"/>
  <c r="J66"/>
  <c r="J64"/>
  <c r="J82"/>
  <c r="J100"/>
  <c r="J98"/>
  <c r="J96"/>
  <c r="J94"/>
  <c r="J92"/>
  <c r="J90"/>
  <c r="J88"/>
  <c r="J86"/>
  <c r="J84"/>
  <c r="J102"/>
  <c r="J120"/>
  <c r="J118"/>
  <c r="J116"/>
  <c r="J114"/>
  <c r="J112"/>
  <c r="J110"/>
  <c r="J108"/>
  <c r="J106"/>
  <c r="J104"/>
  <c r="J122"/>
  <c r="J140"/>
  <c r="J138"/>
  <c r="J136"/>
  <c r="J134"/>
  <c r="J132"/>
  <c r="J130"/>
  <c r="J128"/>
  <c r="J126"/>
  <c r="J124"/>
  <c r="J142"/>
  <c r="J160"/>
  <c r="J158"/>
  <c r="J156"/>
  <c r="J154"/>
  <c r="J152"/>
  <c r="J150"/>
  <c r="J148"/>
  <c r="J146"/>
  <c r="J144"/>
  <c r="J162"/>
  <c r="J180"/>
  <c r="J178"/>
  <c r="J176"/>
  <c r="J174"/>
  <c r="J172"/>
  <c r="J170"/>
  <c r="J168"/>
  <c r="J166"/>
  <c r="J164"/>
  <c r="J182"/>
  <c r="J200"/>
  <c r="J198"/>
  <c r="J196"/>
  <c r="J194"/>
  <c r="J192"/>
  <c r="J190"/>
  <c r="J188"/>
  <c r="J186"/>
  <c r="J184"/>
  <c r="J202"/>
  <c r="E220"/>
  <c r="J220"/>
  <c r="E218"/>
  <c r="J218"/>
  <c r="E216"/>
  <c r="J216"/>
  <c r="E214"/>
  <c r="J214"/>
  <c r="E212"/>
  <c r="J212"/>
  <c r="E210"/>
  <c r="J210"/>
  <c r="J208"/>
  <c r="J206"/>
  <c r="J204"/>
  <c r="E22"/>
  <c r="J22"/>
  <c r="J21"/>
  <c r="J19"/>
  <c r="J17"/>
  <c r="J15"/>
  <c r="J13"/>
  <c r="J11"/>
  <c r="J9"/>
  <c r="J7"/>
  <c r="J5"/>
  <c r="J20"/>
  <c r="J18"/>
  <c r="J16"/>
  <c r="J14"/>
  <c r="J12"/>
  <c r="J10"/>
  <c r="J8"/>
  <c r="E6"/>
  <c r="J6"/>
  <c r="J4"/>
  <c r="E3"/>
  <c r="F101"/>
  <c r="E101"/>
  <c r="F99"/>
  <c r="E99"/>
  <c r="F97"/>
  <c r="E97"/>
  <c r="F95"/>
  <c r="E95"/>
  <c r="F93"/>
  <c r="E93"/>
  <c r="F91"/>
  <c r="E91"/>
  <c r="F89"/>
  <c r="E89"/>
  <c r="F87"/>
  <c r="E87"/>
  <c r="F85"/>
  <c r="E85"/>
  <c r="F83"/>
  <c r="E83"/>
  <c r="F121"/>
  <c r="E121"/>
  <c r="F119"/>
  <c r="E119"/>
  <c r="F117"/>
  <c r="E117"/>
  <c r="F115"/>
  <c r="E115"/>
  <c r="F113"/>
  <c r="E113"/>
  <c r="F111"/>
  <c r="E111"/>
  <c r="F141"/>
  <c r="E141"/>
  <c r="F139"/>
  <c r="E139"/>
  <c r="F137"/>
  <c r="E137"/>
  <c r="F135"/>
  <c r="E135"/>
  <c r="F133"/>
  <c r="E133"/>
  <c r="F131"/>
  <c r="E131"/>
  <c r="F129"/>
  <c r="E129"/>
  <c r="F127"/>
  <c r="E127"/>
  <c r="F125"/>
  <c r="E125"/>
  <c r="F123"/>
  <c r="E123"/>
  <c r="F161"/>
  <c r="E161"/>
  <c r="F159"/>
  <c r="E159"/>
  <c r="F157"/>
  <c r="E157"/>
  <c r="F155"/>
  <c r="E155"/>
  <c r="F153"/>
  <c r="E153"/>
  <c r="F151"/>
  <c r="E151"/>
  <c r="F149"/>
  <c r="E149"/>
  <c r="F147"/>
  <c r="E147"/>
  <c r="F145"/>
  <c r="E145"/>
  <c r="F143"/>
  <c r="E143"/>
  <c r="F169"/>
  <c r="E169"/>
  <c r="F167"/>
  <c r="E167"/>
  <c r="F165"/>
  <c r="E165"/>
  <c r="F163"/>
  <c r="E163"/>
  <c r="F201"/>
  <c r="E201"/>
  <c r="F199"/>
  <c r="E199"/>
  <c r="F197"/>
  <c r="E197"/>
  <c r="F195"/>
  <c r="E195"/>
  <c r="F193"/>
  <c r="E193"/>
  <c r="F191"/>
  <c r="E191"/>
  <c r="F189"/>
  <c r="E189"/>
  <c r="F187"/>
  <c r="E187"/>
  <c r="F185"/>
  <c r="E185"/>
  <c r="F183"/>
  <c r="E183"/>
  <c r="F221"/>
  <c r="E221"/>
  <c r="F219"/>
  <c r="E219"/>
  <c r="F217"/>
  <c r="E217"/>
  <c r="F215"/>
  <c r="E215"/>
  <c r="F213"/>
  <c r="E213"/>
  <c r="F211"/>
  <c r="E211"/>
  <c r="F209"/>
  <c r="E209"/>
  <c r="F207"/>
  <c r="E207"/>
  <c r="F205"/>
  <c r="E205"/>
  <c r="F203"/>
  <c r="E203"/>
  <c r="F82"/>
  <c r="E82"/>
  <c r="F100"/>
  <c r="E100"/>
  <c r="F98"/>
  <c r="E98"/>
  <c r="F96"/>
  <c r="E96"/>
  <c r="F94"/>
  <c r="E94"/>
  <c r="F92"/>
  <c r="E92"/>
  <c r="F90"/>
  <c r="E90"/>
  <c r="F88"/>
  <c r="E88"/>
  <c r="F86"/>
  <c r="E86"/>
  <c r="F84"/>
  <c r="E84"/>
  <c r="F102"/>
  <c r="E102"/>
  <c r="F120"/>
  <c r="E120"/>
  <c r="F118"/>
  <c r="E118"/>
  <c r="F116"/>
  <c r="E116"/>
  <c r="F114"/>
  <c r="E114"/>
  <c r="F112"/>
  <c r="E112"/>
  <c r="F110"/>
  <c r="E110"/>
  <c r="F108"/>
  <c r="E108"/>
  <c r="F106"/>
  <c r="E106"/>
  <c r="F104"/>
  <c r="E104"/>
  <c r="F122"/>
  <c r="E122"/>
  <c r="F140"/>
  <c r="E140"/>
  <c r="F138"/>
  <c r="E138"/>
  <c r="F136"/>
  <c r="E136"/>
  <c r="F134"/>
  <c r="E134"/>
  <c r="F132"/>
  <c r="E132"/>
  <c r="F130"/>
  <c r="E130"/>
  <c r="F128"/>
  <c r="E128"/>
  <c r="F126"/>
  <c r="E126"/>
  <c r="F124"/>
  <c r="E124"/>
  <c r="F142"/>
  <c r="E142"/>
  <c r="F160"/>
  <c r="E160"/>
  <c r="F158"/>
  <c r="E158"/>
  <c r="F156"/>
  <c r="E156"/>
  <c r="F154"/>
  <c r="E154"/>
  <c r="F152"/>
  <c r="E152"/>
  <c r="F150"/>
  <c r="E150"/>
  <c r="F148"/>
  <c r="E148"/>
  <c r="F146"/>
  <c r="E146"/>
  <c r="F144"/>
  <c r="E144"/>
  <c r="F162"/>
  <c r="E162"/>
  <c r="F180"/>
  <c r="E180"/>
  <c r="F178"/>
  <c r="E178"/>
  <c r="F176"/>
  <c r="E176"/>
  <c r="F174"/>
  <c r="E174"/>
  <c r="F172"/>
  <c r="E172"/>
  <c r="F170"/>
  <c r="E170"/>
  <c r="F168"/>
  <c r="E168"/>
  <c r="F166"/>
  <c r="E166"/>
  <c r="F164"/>
  <c r="E164"/>
  <c r="F182"/>
  <c r="E182"/>
  <c r="F200"/>
  <c r="E200"/>
  <c r="F198"/>
  <c r="E198"/>
  <c r="F196"/>
  <c r="E196"/>
  <c r="F194"/>
  <c r="E194"/>
  <c r="F192"/>
  <c r="E192"/>
  <c r="F190"/>
  <c r="E190"/>
  <c r="F188"/>
  <c r="E188"/>
  <c r="F186"/>
  <c r="E186"/>
  <c r="F184"/>
  <c r="E184"/>
  <c r="F202"/>
  <c r="E202"/>
  <c r="F208"/>
  <c r="E208"/>
  <c r="F206"/>
  <c r="E206"/>
  <c r="F204"/>
  <c r="E204"/>
  <c r="F81"/>
  <c r="E81"/>
  <c r="F79"/>
  <c r="E79"/>
  <c r="F77"/>
  <c r="E77"/>
  <c r="F75"/>
  <c r="E75"/>
  <c r="F73"/>
  <c r="E73"/>
  <c r="F71"/>
  <c r="E71"/>
  <c r="F69"/>
  <c r="E69"/>
  <c r="F67"/>
  <c r="E67"/>
  <c r="F65"/>
  <c r="E65"/>
  <c r="F63"/>
  <c r="E63"/>
  <c r="F80"/>
  <c r="E80"/>
  <c r="F78"/>
  <c r="E78"/>
  <c r="F76"/>
  <c r="E76"/>
  <c r="F74"/>
  <c r="E74"/>
  <c r="F72"/>
  <c r="E72"/>
  <c r="F70"/>
  <c r="E70"/>
  <c r="F68"/>
  <c r="E68"/>
  <c r="F66"/>
  <c r="E66"/>
  <c r="F64"/>
  <c r="E64"/>
  <c r="F62"/>
  <c r="E62"/>
  <c r="F61"/>
  <c r="E61"/>
  <c r="F59"/>
  <c r="E59"/>
  <c r="F57"/>
  <c r="E57"/>
  <c r="F55"/>
  <c r="E55"/>
  <c r="F53"/>
  <c r="E53"/>
  <c r="F51"/>
  <c r="E51"/>
  <c r="F49"/>
  <c r="E49"/>
  <c r="F47"/>
  <c r="E47"/>
  <c r="F45"/>
  <c r="E45"/>
  <c r="F43"/>
  <c r="E43"/>
  <c r="F60"/>
  <c r="E60"/>
  <c r="F58"/>
  <c r="E58"/>
  <c r="F56"/>
  <c r="E56"/>
  <c r="F54"/>
  <c r="E54"/>
  <c r="F52"/>
  <c r="E52"/>
  <c r="F50"/>
  <c r="E50"/>
  <c r="F48"/>
  <c r="E48"/>
  <c r="F46"/>
  <c r="E46"/>
  <c r="F44"/>
  <c r="E44"/>
  <c r="F42"/>
  <c r="E42"/>
  <c r="F40"/>
  <c r="E40"/>
  <c r="F38"/>
  <c r="E38"/>
  <c r="F36"/>
  <c r="E36"/>
  <c r="F34"/>
  <c r="E34"/>
  <c r="F32"/>
  <c r="E32"/>
  <c r="F30"/>
  <c r="E30"/>
  <c r="F28"/>
  <c r="E28"/>
  <c r="F26"/>
  <c r="E26"/>
  <c r="F24"/>
  <c r="E24"/>
  <c r="F41"/>
  <c r="E41"/>
  <c r="F39"/>
  <c r="E39"/>
  <c r="F37"/>
  <c r="E37"/>
  <c r="F35"/>
  <c r="E35"/>
  <c r="F33"/>
  <c r="E33"/>
  <c r="F31"/>
  <c r="E31"/>
  <c r="F27"/>
  <c r="E27"/>
  <c r="F25"/>
  <c r="E25"/>
  <c r="F23"/>
  <c r="E23"/>
  <c r="F21"/>
  <c r="E21"/>
  <c r="F19"/>
  <c r="E19"/>
  <c r="F17"/>
  <c r="E17"/>
  <c r="F15"/>
  <c r="E15"/>
  <c r="F13"/>
  <c r="E13"/>
  <c r="F11"/>
  <c r="E11"/>
  <c r="F9"/>
  <c r="E9"/>
  <c r="F20"/>
  <c r="E20"/>
  <c r="F18"/>
  <c r="E18"/>
  <c r="F16"/>
  <c r="E16"/>
  <c r="F14"/>
  <c r="E14"/>
  <c r="F12"/>
  <c r="E12"/>
  <c r="F10"/>
  <c r="E10"/>
  <c r="F8"/>
  <c r="E8"/>
  <c r="F7"/>
  <c r="E7"/>
  <c r="F5"/>
  <c r="E5"/>
  <c r="F4"/>
  <c r="E4"/>
  <c r="F22"/>
  <c r="F109"/>
  <c r="F107"/>
  <c r="F105"/>
  <c r="F103"/>
  <c r="F181"/>
  <c r="F179"/>
  <c r="F177"/>
  <c r="F175"/>
  <c r="F173"/>
  <c r="F171"/>
  <c r="F6"/>
  <c r="F29"/>
  <c r="F220"/>
  <c r="F218"/>
  <c r="F216"/>
  <c r="F214"/>
  <c r="F212"/>
  <c r="F210"/>
  <c r="F3"/>
  <c r="D2" l="1"/>
  <c r="B2"/>
  <c r="B29" s="1"/>
  <c r="A2"/>
  <c r="A29" s="1"/>
  <c r="BL40" i="27"/>
  <c r="BL20" i="28" s="1"/>
  <c r="BW40" i="27"/>
  <c r="BW20" i="28" s="1"/>
  <c r="BY40" i="27"/>
  <c r="BY20" i="28" s="1"/>
  <c r="BZ40" i="27"/>
  <c r="BZ20" i="28" s="1"/>
  <c r="CA40" i="27"/>
  <c r="CA20" i="28" s="1"/>
  <c r="CB40" i="27"/>
  <c r="CB20" i="28" s="1"/>
  <c r="CC40" i="27"/>
  <c r="CC20" i="28" s="1"/>
  <c r="CE40" i="27"/>
  <c r="CE20" i="28" s="1"/>
  <c r="CF40" i="27"/>
  <c r="CF20" i="28" s="1"/>
  <c r="CG40" i="27"/>
  <c r="CG20" i="28" s="1"/>
  <c r="CH40" i="27"/>
  <c r="CI40"/>
  <c r="CI20" i="28" s="1"/>
  <c r="CL40" i="27"/>
  <c r="CL20" i="28" s="1"/>
  <c r="CM40" i="27"/>
  <c r="CM20" i="28" s="1"/>
  <c r="CV40" i="27"/>
  <c r="CV20" i="28" s="1"/>
  <c r="BL40" i="26"/>
  <c r="BL20" i="27" s="1"/>
  <c r="BW40" i="26"/>
  <c r="CA40" s="1"/>
  <c r="CV40"/>
  <c r="CV20" i="27" s="1"/>
  <c r="BL40" i="25"/>
  <c r="BW40"/>
  <c r="BW20" i="26" s="1"/>
  <c r="CV40" i="25"/>
  <c r="CV20" i="26" s="1"/>
  <c r="BL40" i="24"/>
  <c r="BL20" i="25" s="1"/>
  <c r="BN40" i="24"/>
  <c r="BW40"/>
  <c r="CA40"/>
  <c r="CA20" i="25" s="1"/>
  <c r="CV40" i="24"/>
  <c r="CV20" i="25" s="1"/>
  <c r="BL40" i="23"/>
  <c r="BW40"/>
  <c r="CA40" s="1"/>
  <c r="CV40"/>
  <c r="CV20" i="24" s="1"/>
  <c r="BL40" i="21"/>
  <c r="BL20" i="23" s="1"/>
  <c r="BW40" i="21"/>
  <c r="CA40" s="1"/>
  <c r="CV40"/>
  <c r="CV20" i="23" s="1"/>
  <c r="BL40" i="20"/>
  <c r="BW40"/>
  <c r="CV40"/>
  <c r="CV20" i="21" s="1"/>
  <c r="BL40" i="19"/>
  <c r="BL20" i="20" s="1"/>
  <c r="BW40" i="19"/>
  <c r="CA40" s="1"/>
  <c r="CV40"/>
  <c r="CV20" i="20" s="1"/>
  <c r="BL40" i="11"/>
  <c r="BW40"/>
  <c r="BZ40" s="1"/>
  <c r="CV40"/>
  <c r="CV20" i="19" s="1"/>
  <c r="CV21" i="28"/>
  <c r="CV21" i="27"/>
  <c r="CV21" i="26"/>
  <c r="CV21" i="25"/>
  <c r="CV21" i="24"/>
  <c r="CV21" i="23"/>
  <c r="CV21" i="21"/>
  <c r="CV21" i="20"/>
  <c r="CV21" i="19"/>
  <c r="CV21" i="11"/>
  <c r="CV39" i="27"/>
  <c r="BW39"/>
  <c r="BL39"/>
  <c r="BO39" s="1"/>
  <c r="BR39" s="1"/>
  <c r="CV38"/>
  <c r="BW38"/>
  <c r="CL38" s="1"/>
  <c r="BL38"/>
  <c r="BN38" s="1"/>
  <c r="BQ38" s="1"/>
  <c r="CV37"/>
  <c r="BW37"/>
  <c r="BL37"/>
  <c r="CV36"/>
  <c r="BW36"/>
  <c r="CL36" s="1"/>
  <c r="BL36"/>
  <c r="BN36" s="1"/>
  <c r="BQ36" s="1"/>
  <c r="CV35"/>
  <c r="BW35"/>
  <c r="BL35"/>
  <c r="BO35" s="1"/>
  <c r="BR35" s="1"/>
  <c r="CV34"/>
  <c r="BW34"/>
  <c r="CL34" s="1"/>
  <c r="BL34"/>
  <c r="BN34" s="1"/>
  <c r="BQ34" s="1"/>
  <c r="CV33"/>
  <c r="BW33"/>
  <c r="BL33"/>
  <c r="CV32"/>
  <c r="BW32"/>
  <c r="CL32" s="1"/>
  <c r="BL32"/>
  <c r="BN32" s="1"/>
  <c r="BQ32" s="1"/>
  <c r="CV31"/>
  <c r="BW31"/>
  <c r="BL31"/>
  <c r="BN31" s="1"/>
  <c r="BQ31" s="1"/>
  <c r="CV30"/>
  <c r="BW30"/>
  <c r="BY30" s="1"/>
  <c r="CE30" s="1"/>
  <c r="BL30"/>
  <c r="BN30" s="1"/>
  <c r="BQ30" s="1"/>
  <c r="CV29"/>
  <c r="BW29"/>
  <c r="CM29" s="1"/>
  <c r="BL29"/>
  <c r="BN29" s="1"/>
  <c r="BQ29" s="1"/>
  <c r="CV28"/>
  <c r="BW28"/>
  <c r="BL28"/>
  <c r="BN28" s="1"/>
  <c r="BQ28" s="1"/>
  <c r="CV27"/>
  <c r="BW27"/>
  <c r="BL27"/>
  <c r="BN27" s="1"/>
  <c r="BQ27" s="1"/>
  <c r="CV26"/>
  <c r="BW26"/>
  <c r="BY26" s="1"/>
  <c r="CE26" s="1"/>
  <c r="BL26"/>
  <c r="BN26" s="1"/>
  <c r="BQ26" s="1"/>
  <c r="CV25"/>
  <c r="BW25"/>
  <c r="CM25" s="1"/>
  <c r="BL25"/>
  <c r="BN25" s="1"/>
  <c r="BQ25" s="1"/>
  <c r="CV24"/>
  <c r="BW24"/>
  <c r="CM24" s="1"/>
  <c r="BL24"/>
  <c r="CV23"/>
  <c r="BW23"/>
  <c r="BL23"/>
  <c r="BN23" s="1"/>
  <c r="BQ23" s="1"/>
  <c r="BS23" s="1"/>
  <c r="BT23" s="1"/>
  <c r="CV22"/>
  <c r="BW22"/>
  <c r="BL22"/>
  <c r="BW21"/>
  <c r="BU21"/>
  <c r="BL21"/>
  <c r="BN21" s="1"/>
  <c r="BQ21" s="1"/>
  <c r="CV39" i="26"/>
  <c r="BW39"/>
  <c r="BL39"/>
  <c r="BO39" s="1"/>
  <c r="BR39" s="1"/>
  <c r="CV38"/>
  <c r="BW38"/>
  <c r="CL38" s="1"/>
  <c r="BL38"/>
  <c r="CV37"/>
  <c r="BW37"/>
  <c r="BL37"/>
  <c r="BO37" s="1"/>
  <c r="BR37" s="1"/>
  <c r="CV36"/>
  <c r="BW36"/>
  <c r="CL36" s="1"/>
  <c r="BL36"/>
  <c r="CV35"/>
  <c r="BW35"/>
  <c r="BL35"/>
  <c r="BO35" s="1"/>
  <c r="BR35" s="1"/>
  <c r="CV34"/>
  <c r="BW34"/>
  <c r="CL34" s="1"/>
  <c r="BL34"/>
  <c r="CV33"/>
  <c r="BW33"/>
  <c r="BL33"/>
  <c r="BO33" s="1"/>
  <c r="BR33" s="1"/>
  <c r="CV32"/>
  <c r="BW32"/>
  <c r="BL32"/>
  <c r="CV31"/>
  <c r="BW31"/>
  <c r="BL31"/>
  <c r="BN31" s="1"/>
  <c r="BQ31" s="1"/>
  <c r="CV30"/>
  <c r="BW30"/>
  <c r="CC30" s="1"/>
  <c r="CI30" s="1"/>
  <c r="BL30"/>
  <c r="BN30"/>
  <c r="BQ30" s="1"/>
  <c r="CV29"/>
  <c r="BW29"/>
  <c r="BL29"/>
  <c r="BN29" s="1"/>
  <c r="BQ29" s="1"/>
  <c r="CV28"/>
  <c r="BW28"/>
  <c r="CC28" s="1"/>
  <c r="CI28" s="1"/>
  <c r="BL28"/>
  <c r="CV27"/>
  <c r="BW27"/>
  <c r="BZ27" s="1"/>
  <c r="BL27"/>
  <c r="CV26"/>
  <c r="BW26"/>
  <c r="BL26"/>
  <c r="CV25"/>
  <c r="BW25"/>
  <c r="CM25" s="1"/>
  <c r="BL25"/>
  <c r="BN25" s="1"/>
  <c r="BQ25" s="1"/>
  <c r="CV24"/>
  <c r="BW24"/>
  <c r="BL24"/>
  <c r="CV23"/>
  <c r="BW23"/>
  <c r="BL23"/>
  <c r="CV22"/>
  <c r="BW22"/>
  <c r="CL22" s="1"/>
  <c r="BL22"/>
  <c r="BN22" s="1"/>
  <c r="BQ22" s="1"/>
  <c r="BW21"/>
  <c r="BU21"/>
  <c r="BL21"/>
  <c r="BN21" s="1"/>
  <c r="BQ21" s="1"/>
  <c r="CV39" i="25"/>
  <c r="BW39"/>
  <c r="CC39" s="1"/>
  <c r="CI39" s="1"/>
  <c r="BL39"/>
  <c r="BM39" s="1"/>
  <c r="BP39" s="1"/>
  <c r="CV38"/>
  <c r="BW38"/>
  <c r="BX38" s="1"/>
  <c r="CD38" s="1"/>
  <c r="BL38"/>
  <c r="CV37"/>
  <c r="BW37"/>
  <c r="CM37" s="1"/>
  <c r="BL37"/>
  <c r="CV36"/>
  <c r="BW36"/>
  <c r="BL36"/>
  <c r="BN36" s="1"/>
  <c r="BQ36" s="1"/>
  <c r="CV35"/>
  <c r="BW35"/>
  <c r="BL35"/>
  <c r="BO35" s="1"/>
  <c r="BR35" s="1"/>
  <c r="CV34"/>
  <c r="BW34"/>
  <c r="BX34" s="1"/>
  <c r="BL34"/>
  <c r="CV33"/>
  <c r="BW33"/>
  <c r="BL33"/>
  <c r="BN33" s="1"/>
  <c r="BQ33" s="1"/>
  <c r="CV32"/>
  <c r="BW32"/>
  <c r="CM32" s="1"/>
  <c r="BL32"/>
  <c r="BN32" s="1"/>
  <c r="CV31"/>
  <c r="BW31"/>
  <c r="CL31" s="1"/>
  <c r="BL31"/>
  <c r="CV30"/>
  <c r="BW30"/>
  <c r="BL30"/>
  <c r="BN30" s="1"/>
  <c r="BQ30" s="1"/>
  <c r="CV29"/>
  <c r="BW29"/>
  <c r="BL29"/>
  <c r="CV28"/>
  <c r="BW28"/>
  <c r="CM28" s="1"/>
  <c r="BL28"/>
  <c r="BN28" s="1"/>
  <c r="BQ28" s="1"/>
  <c r="CV27"/>
  <c r="BW27"/>
  <c r="BL27"/>
  <c r="BN27" s="1"/>
  <c r="BQ27" s="1"/>
  <c r="CV26"/>
  <c r="BW26"/>
  <c r="BL26"/>
  <c r="BN26" s="1"/>
  <c r="BQ26" s="1"/>
  <c r="CV25"/>
  <c r="BW25"/>
  <c r="CL25" s="1"/>
  <c r="BL25"/>
  <c r="BN25" s="1"/>
  <c r="BQ25" s="1"/>
  <c r="CV24"/>
  <c r="BW24"/>
  <c r="BL24"/>
  <c r="CV23"/>
  <c r="BW23"/>
  <c r="BL23"/>
  <c r="BN23"/>
  <c r="BQ23" s="1"/>
  <c r="CV22"/>
  <c r="BW22"/>
  <c r="BL22"/>
  <c r="BN22" s="1"/>
  <c r="BQ22" s="1"/>
  <c r="BW21"/>
  <c r="BX21" s="1"/>
  <c r="CD21" s="1"/>
  <c r="BU21"/>
  <c r="BL21"/>
  <c r="CV39" i="24"/>
  <c r="BW39"/>
  <c r="BL39"/>
  <c r="BO39" s="1"/>
  <c r="BR39" s="1"/>
  <c r="CV38"/>
  <c r="BW38"/>
  <c r="CL38" s="1"/>
  <c r="BL38"/>
  <c r="CV37"/>
  <c r="BW37"/>
  <c r="BL37"/>
  <c r="BO37" s="1"/>
  <c r="BR37" s="1"/>
  <c r="CV36"/>
  <c r="BW36"/>
  <c r="CL36" s="1"/>
  <c r="BL36"/>
  <c r="CV35"/>
  <c r="BW35"/>
  <c r="BL35"/>
  <c r="BO35" s="1"/>
  <c r="BR35" s="1"/>
  <c r="CV34"/>
  <c r="BW34"/>
  <c r="CL34" s="1"/>
  <c r="BL34"/>
  <c r="CV33"/>
  <c r="BW33"/>
  <c r="BL33"/>
  <c r="BO33" s="1"/>
  <c r="BR33" s="1"/>
  <c r="CV32"/>
  <c r="BW32"/>
  <c r="CL32" s="1"/>
  <c r="BL32"/>
  <c r="CV31"/>
  <c r="BW31"/>
  <c r="BL31"/>
  <c r="BN31" s="1"/>
  <c r="BQ31" s="1"/>
  <c r="CV30"/>
  <c r="BW30"/>
  <c r="CC30" s="1"/>
  <c r="CI30" s="1"/>
  <c r="BL30"/>
  <c r="CV29"/>
  <c r="BW29"/>
  <c r="CM29"/>
  <c r="BL29"/>
  <c r="BN29"/>
  <c r="BQ29" s="1"/>
  <c r="CV28"/>
  <c r="BW28"/>
  <c r="CC28" s="1"/>
  <c r="CI28" s="1"/>
  <c r="BL28"/>
  <c r="CV27"/>
  <c r="BW27"/>
  <c r="BL27"/>
  <c r="BN27" s="1"/>
  <c r="BQ27" s="1"/>
  <c r="CV26"/>
  <c r="BW26"/>
  <c r="CC26" s="1"/>
  <c r="CI26" s="1"/>
  <c r="BL26"/>
  <c r="BN26" s="1"/>
  <c r="BQ26" s="1"/>
  <c r="CV25"/>
  <c r="BW25"/>
  <c r="CM25" s="1"/>
  <c r="BL25"/>
  <c r="CV24"/>
  <c r="BW24"/>
  <c r="BL24"/>
  <c r="BN24" s="1"/>
  <c r="BQ24" s="1"/>
  <c r="CV23"/>
  <c r="BW23"/>
  <c r="BL23"/>
  <c r="BM23" s="1"/>
  <c r="BP23" s="1"/>
  <c r="CV22"/>
  <c r="BW22"/>
  <c r="CB22" s="1"/>
  <c r="CH22" s="1"/>
  <c r="BL22"/>
  <c r="BN22" s="1"/>
  <c r="BQ22" s="1"/>
  <c r="BW21"/>
  <c r="CM21" s="1"/>
  <c r="BU21"/>
  <c r="BL21"/>
  <c r="BM21" s="1"/>
  <c r="BP21" s="1"/>
  <c r="CV39" i="23"/>
  <c r="BW39"/>
  <c r="CM39" s="1"/>
  <c r="BL39"/>
  <c r="CV38"/>
  <c r="BW38"/>
  <c r="BL38"/>
  <c r="CV37"/>
  <c r="BW37"/>
  <c r="BL37"/>
  <c r="CV36"/>
  <c r="BW36"/>
  <c r="BL36"/>
  <c r="BN36" s="1"/>
  <c r="BQ36" s="1"/>
  <c r="CV35"/>
  <c r="BW35"/>
  <c r="BL35"/>
  <c r="BN35" s="1"/>
  <c r="BQ35" s="1"/>
  <c r="CV34"/>
  <c r="BW34"/>
  <c r="CC34" s="1"/>
  <c r="CI34" s="1"/>
  <c r="BL34"/>
  <c r="CV33"/>
  <c r="BW33"/>
  <c r="CA33" s="1"/>
  <c r="CG33" s="1"/>
  <c r="BL33"/>
  <c r="CV32"/>
  <c r="BW32"/>
  <c r="CB32" s="1"/>
  <c r="CH32" s="1"/>
  <c r="BL32"/>
  <c r="BN32" s="1"/>
  <c r="BQ32" s="1"/>
  <c r="CV31"/>
  <c r="BW31"/>
  <c r="BL31"/>
  <c r="CV30"/>
  <c r="BW30"/>
  <c r="BL30"/>
  <c r="BN30" s="1"/>
  <c r="BQ30" s="1"/>
  <c r="CV29"/>
  <c r="BW29"/>
  <c r="BL29"/>
  <c r="CV28"/>
  <c r="BW28"/>
  <c r="BL28"/>
  <c r="BN28" s="1"/>
  <c r="BQ28" s="1"/>
  <c r="CV27"/>
  <c r="BW27"/>
  <c r="CM27" s="1"/>
  <c r="BL27"/>
  <c r="BN27" s="1"/>
  <c r="BQ27" s="1"/>
  <c r="CV26"/>
  <c r="BW26"/>
  <c r="BY26" s="1"/>
  <c r="CE26" s="1"/>
  <c r="BL26"/>
  <c r="BN26" s="1"/>
  <c r="BQ26" s="1"/>
  <c r="CV25"/>
  <c r="BW25"/>
  <c r="CM25" s="1"/>
  <c r="BL25"/>
  <c r="CV24"/>
  <c r="BW24"/>
  <c r="CL24" s="1"/>
  <c r="BL24"/>
  <c r="BN24" s="1"/>
  <c r="BQ24" s="1"/>
  <c r="CV23"/>
  <c r="BW23"/>
  <c r="CM23" s="1"/>
  <c r="BL23"/>
  <c r="CV22"/>
  <c r="BW22"/>
  <c r="BL22"/>
  <c r="BN22" s="1"/>
  <c r="BQ22" s="1"/>
  <c r="BW21"/>
  <c r="BU21"/>
  <c r="BL21"/>
  <c r="BO21" s="1"/>
  <c r="BR21" s="1"/>
  <c r="CV39" i="21"/>
  <c r="BW39"/>
  <c r="CM39" s="1"/>
  <c r="BL39"/>
  <c r="CV38"/>
  <c r="BW38"/>
  <c r="CL38" s="1"/>
  <c r="BL38"/>
  <c r="BN38" s="1"/>
  <c r="BQ38" s="1"/>
  <c r="CV37"/>
  <c r="BW37"/>
  <c r="CM37" s="1"/>
  <c r="BL37"/>
  <c r="CV36"/>
  <c r="BW36"/>
  <c r="CL36" s="1"/>
  <c r="BL36"/>
  <c r="BN36" s="1"/>
  <c r="BQ36" s="1"/>
  <c r="CV35"/>
  <c r="BW35"/>
  <c r="CM35" s="1"/>
  <c r="BL35"/>
  <c r="CV34"/>
  <c r="BW34"/>
  <c r="CL34" s="1"/>
  <c r="BL34"/>
  <c r="BN34" s="1"/>
  <c r="BQ34" s="1"/>
  <c r="CV33"/>
  <c r="BW33"/>
  <c r="CM33" s="1"/>
  <c r="BL33"/>
  <c r="CV32"/>
  <c r="BW32"/>
  <c r="CL32" s="1"/>
  <c r="BL32"/>
  <c r="BN32" s="1"/>
  <c r="BQ32" s="1"/>
  <c r="CV31"/>
  <c r="BW31"/>
  <c r="CM31" s="1"/>
  <c r="BL31"/>
  <c r="CV30"/>
  <c r="BW30"/>
  <c r="CC30" s="1"/>
  <c r="CI30" s="1"/>
  <c r="BL30"/>
  <c r="BN30" s="1"/>
  <c r="BQ30" s="1"/>
  <c r="CV29"/>
  <c r="BW29"/>
  <c r="CL29" s="1"/>
  <c r="BL29"/>
  <c r="BN29" s="1"/>
  <c r="BQ29" s="1"/>
  <c r="CV28"/>
  <c r="BW28"/>
  <c r="BY28" s="1"/>
  <c r="CE28" s="1"/>
  <c r="BL28"/>
  <c r="BM28" s="1"/>
  <c r="BP28" s="1"/>
  <c r="CV27"/>
  <c r="BW27"/>
  <c r="CM27" s="1"/>
  <c r="BL27"/>
  <c r="BN27" s="1"/>
  <c r="BQ27" s="1"/>
  <c r="CV26"/>
  <c r="BW26"/>
  <c r="CC26" s="1"/>
  <c r="CI26" s="1"/>
  <c r="BL26"/>
  <c r="BN26" s="1"/>
  <c r="BQ26" s="1"/>
  <c r="CV25"/>
  <c r="BW25"/>
  <c r="CL25" s="1"/>
  <c r="BL25"/>
  <c r="BN25" s="1"/>
  <c r="BQ25" s="1"/>
  <c r="CV24"/>
  <c r="BW24"/>
  <c r="BL24"/>
  <c r="BN24" s="1"/>
  <c r="BQ24" s="1"/>
  <c r="CV23"/>
  <c r="BW23"/>
  <c r="CM23" s="1"/>
  <c r="BL23"/>
  <c r="BO23" s="1"/>
  <c r="BR23" s="1"/>
  <c r="CV22"/>
  <c r="BW22"/>
  <c r="BL22"/>
  <c r="BN22" s="1"/>
  <c r="BQ22" s="1"/>
  <c r="BW21"/>
  <c r="CM21" s="1"/>
  <c r="BU21"/>
  <c r="BL21"/>
  <c r="CV39" i="20"/>
  <c r="BW39"/>
  <c r="BL39"/>
  <c r="CV38"/>
  <c r="BW38"/>
  <c r="BL38"/>
  <c r="CV37"/>
  <c r="BW37"/>
  <c r="BL37"/>
  <c r="BO37" s="1"/>
  <c r="BR37" s="1"/>
  <c r="CV36"/>
  <c r="BW36"/>
  <c r="CL36" s="1"/>
  <c r="BL36"/>
  <c r="BN36" s="1"/>
  <c r="BQ36" s="1"/>
  <c r="CV35"/>
  <c r="BW35"/>
  <c r="CB35" s="1"/>
  <c r="CH35" s="1"/>
  <c r="BL35"/>
  <c r="BO35" s="1"/>
  <c r="BR35" s="1"/>
  <c r="CV34"/>
  <c r="BW34"/>
  <c r="CL34" s="1"/>
  <c r="BL34"/>
  <c r="BM34" s="1"/>
  <c r="BP34" s="1"/>
  <c r="CV33"/>
  <c r="BW33"/>
  <c r="CB33" s="1"/>
  <c r="CH33" s="1"/>
  <c r="BL33"/>
  <c r="BO33" s="1"/>
  <c r="BR33" s="1"/>
  <c r="CV32"/>
  <c r="BW32"/>
  <c r="CL32" s="1"/>
  <c r="BL32"/>
  <c r="BM32" s="1"/>
  <c r="BP32" s="1"/>
  <c r="CV31"/>
  <c r="BW31"/>
  <c r="CB31" s="1"/>
  <c r="CH31" s="1"/>
  <c r="BL31"/>
  <c r="BN31" s="1"/>
  <c r="BQ31" s="1"/>
  <c r="CV30"/>
  <c r="BW30"/>
  <c r="BY30" s="1"/>
  <c r="CE30" s="1"/>
  <c r="BL30"/>
  <c r="BM30" s="1"/>
  <c r="BP30" s="1"/>
  <c r="CV29"/>
  <c r="BW29"/>
  <c r="CM29" s="1"/>
  <c r="BL29"/>
  <c r="BN29" s="1"/>
  <c r="BQ29" s="1"/>
  <c r="CV28"/>
  <c r="BW28"/>
  <c r="CC28" s="1"/>
  <c r="CI28" s="1"/>
  <c r="BL28"/>
  <c r="CV27"/>
  <c r="BW27"/>
  <c r="BL27"/>
  <c r="BN27" s="1"/>
  <c r="BQ27" s="1"/>
  <c r="CV26"/>
  <c r="BW26"/>
  <c r="BL26"/>
  <c r="CV25"/>
  <c r="BW25"/>
  <c r="BL25"/>
  <c r="CV24"/>
  <c r="BW24"/>
  <c r="BL24"/>
  <c r="CV23"/>
  <c r="BW23"/>
  <c r="BL23"/>
  <c r="BN23" s="1"/>
  <c r="BQ23" s="1"/>
  <c r="CV22"/>
  <c r="BW22"/>
  <c r="BL22"/>
  <c r="BW21"/>
  <c r="CB21" s="1"/>
  <c r="CH21" s="1"/>
  <c r="BU21"/>
  <c r="BL21"/>
  <c r="BN21" s="1"/>
  <c r="BQ21" s="1"/>
  <c r="CV39" i="19"/>
  <c r="BW39"/>
  <c r="BL39"/>
  <c r="BO39" s="1"/>
  <c r="BR39" s="1"/>
  <c r="CV38"/>
  <c r="BW38"/>
  <c r="CL38" s="1"/>
  <c r="BL38"/>
  <c r="CV37"/>
  <c r="BW37"/>
  <c r="BL37"/>
  <c r="BO37" s="1"/>
  <c r="BR37" s="1"/>
  <c r="CV36"/>
  <c r="BW36"/>
  <c r="CL36" s="1"/>
  <c r="BL36"/>
  <c r="CV35"/>
  <c r="BW35"/>
  <c r="BL35"/>
  <c r="BO35" s="1"/>
  <c r="BR35" s="1"/>
  <c r="CV34"/>
  <c r="BW34"/>
  <c r="CL34" s="1"/>
  <c r="BL34"/>
  <c r="CV33"/>
  <c r="BW33"/>
  <c r="BL33"/>
  <c r="BO33" s="1"/>
  <c r="BR33" s="1"/>
  <c r="CV32"/>
  <c r="BW32"/>
  <c r="CL32" s="1"/>
  <c r="BL32"/>
  <c r="CV31"/>
  <c r="BW31"/>
  <c r="BL31"/>
  <c r="BN31" s="1"/>
  <c r="BQ31" s="1"/>
  <c r="CV30"/>
  <c r="BW30"/>
  <c r="CC30" s="1"/>
  <c r="CI30" s="1"/>
  <c r="BL30"/>
  <c r="BN30" s="1"/>
  <c r="BQ30" s="1"/>
  <c r="CV29"/>
  <c r="BW29"/>
  <c r="BL29"/>
  <c r="BN29" s="1"/>
  <c r="BQ29" s="1"/>
  <c r="CV28"/>
  <c r="BW28"/>
  <c r="CC28" s="1"/>
  <c r="CI28" s="1"/>
  <c r="BL28"/>
  <c r="CV27"/>
  <c r="BW27"/>
  <c r="BL27"/>
  <c r="BN27" s="1"/>
  <c r="BQ27" s="1"/>
  <c r="CV26"/>
  <c r="BW26"/>
  <c r="CC26" s="1"/>
  <c r="CI26" s="1"/>
  <c r="BL26"/>
  <c r="BN26" s="1"/>
  <c r="BQ26" s="1"/>
  <c r="CV25"/>
  <c r="BW25"/>
  <c r="BL25"/>
  <c r="BN25" s="1"/>
  <c r="BQ25" s="1"/>
  <c r="CV24"/>
  <c r="BW24"/>
  <c r="CB24" s="1"/>
  <c r="CH24" s="1"/>
  <c r="BL24"/>
  <c r="CV23"/>
  <c r="BW23"/>
  <c r="BL23"/>
  <c r="BM23" s="1"/>
  <c r="BP23" s="1"/>
  <c r="CV22"/>
  <c r="BW22"/>
  <c r="BL22"/>
  <c r="BN22" s="1"/>
  <c r="BQ22" s="1"/>
  <c r="BW21"/>
  <c r="BU21"/>
  <c r="BL21"/>
  <c r="CV39" i="11"/>
  <c r="BW39"/>
  <c r="BL39"/>
  <c r="BO39" s="1"/>
  <c r="BR39" s="1"/>
  <c r="CV38"/>
  <c r="BW38"/>
  <c r="BL38"/>
  <c r="BM38" s="1"/>
  <c r="BP38" s="1"/>
  <c r="CV37"/>
  <c r="BW37"/>
  <c r="CB37" s="1"/>
  <c r="CH37" s="1"/>
  <c r="BL37"/>
  <c r="BO37" s="1"/>
  <c r="BR37" s="1"/>
  <c r="CV36"/>
  <c r="BW36"/>
  <c r="CL36" s="1"/>
  <c r="BL36"/>
  <c r="CV35"/>
  <c r="BW35"/>
  <c r="BL35"/>
  <c r="BO35" s="1"/>
  <c r="BR35" s="1"/>
  <c r="CV34"/>
  <c r="BW34"/>
  <c r="CL34" s="1"/>
  <c r="BL34"/>
  <c r="BM34" s="1"/>
  <c r="BP34" s="1"/>
  <c r="CV33"/>
  <c r="BW33"/>
  <c r="BL33"/>
  <c r="BO33" s="1"/>
  <c r="BR33" s="1"/>
  <c r="CV32"/>
  <c r="BW32"/>
  <c r="CL32" s="1"/>
  <c r="BL32"/>
  <c r="BM32" s="1"/>
  <c r="BP32" s="1"/>
  <c r="CV31"/>
  <c r="BW31"/>
  <c r="BL31"/>
  <c r="BN31" s="1"/>
  <c r="BQ31" s="1"/>
  <c r="CV30"/>
  <c r="BW30"/>
  <c r="BY30" s="1"/>
  <c r="CE30" s="1"/>
  <c r="BL30"/>
  <c r="BM30" s="1"/>
  <c r="BP30" s="1"/>
  <c r="CV29"/>
  <c r="BW29"/>
  <c r="CM29" s="1"/>
  <c r="BL29"/>
  <c r="BN29" s="1"/>
  <c r="BQ29" s="1"/>
  <c r="CV28"/>
  <c r="BW28"/>
  <c r="CC28" s="1"/>
  <c r="CI28" s="1"/>
  <c r="BL28"/>
  <c r="BN28" s="1"/>
  <c r="BQ28" s="1"/>
  <c r="CV27"/>
  <c r="BW27"/>
  <c r="CL27" s="1"/>
  <c r="BL27"/>
  <c r="BN27" s="1"/>
  <c r="BQ27" s="1"/>
  <c r="CV26"/>
  <c r="BW26"/>
  <c r="BY26" s="1"/>
  <c r="CE26" s="1"/>
  <c r="BL26"/>
  <c r="CV25"/>
  <c r="BW25"/>
  <c r="BL25"/>
  <c r="BN25" s="1"/>
  <c r="BQ25" s="1"/>
  <c r="CV24"/>
  <c r="BW24"/>
  <c r="CL24" s="1"/>
  <c r="BL24"/>
  <c r="CV23"/>
  <c r="BW23"/>
  <c r="BL23"/>
  <c r="BO23" s="1"/>
  <c r="BR23" s="1"/>
  <c r="CV22"/>
  <c r="BW22"/>
  <c r="CL22" s="1"/>
  <c r="BL22"/>
  <c r="BW21"/>
  <c r="CB21" s="1"/>
  <c r="CH21" s="1"/>
  <c r="BU21"/>
  <c r="BL21"/>
  <c r="BO21" s="1"/>
  <c r="BR21" s="1"/>
  <c r="CV40" i="1"/>
  <c r="CV20" i="11" s="1"/>
  <c r="BW40" i="1"/>
  <c r="BZ40" s="1"/>
  <c r="BL40"/>
  <c r="BM40" s="1"/>
  <c r="CV39"/>
  <c r="BW39"/>
  <c r="CM39" s="1"/>
  <c r="BL39"/>
  <c r="BO39" s="1"/>
  <c r="BR39" s="1"/>
  <c r="CV38"/>
  <c r="BW38"/>
  <c r="BZ38" s="1"/>
  <c r="CF38" s="1"/>
  <c r="BL38"/>
  <c r="BN38" s="1"/>
  <c r="BQ38" s="1"/>
  <c r="CV37"/>
  <c r="BW37"/>
  <c r="CM37" s="1"/>
  <c r="BL37"/>
  <c r="CV36"/>
  <c r="BW36"/>
  <c r="CB36" s="1"/>
  <c r="CH36" s="1"/>
  <c r="BL36"/>
  <c r="BN36" s="1"/>
  <c r="BQ36" s="1"/>
  <c r="CV35"/>
  <c r="BW35"/>
  <c r="CM35" s="1"/>
  <c r="BL35"/>
  <c r="BM35" s="1"/>
  <c r="BP35" s="1"/>
  <c r="CV34"/>
  <c r="BW34"/>
  <c r="BL34"/>
  <c r="BN34" s="1"/>
  <c r="BQ34" s="1"/>
  <c r="CV33"/>
  <c r="BW33"/>
  <c r="CM33" s="1"/>
  <c r="BL33"/>
  <c r="BO33" s="1"/>
  <c r="BR33" s="1"/>
  <c r="CV32"/>
  <c r="BW32"/>
  <c r="CA32" s="1"/>
  <c r="CG32" s="1"/>
  <c r="BL32"/>
  <c r="BN32" s="1"/>
  <c r="BQ32" s="1"/>
  <c r="CV31"/>
  <c r="BW31"/>
  <c r="CM31" s="1"/>
  <c r="BL31"/>
  <c r="BM31" s="1"/>
  <c r="BP31" s="1"/>
  <c r="CV30"/>
  <c r="BW30"/>
  <c r="CA30" s="1"/>
  <c r="CG30" s="1"/>
  <c r="BL30"/>
  <c r="BN30" s="1"/>
  <c r="BQ30" s="1"/>
  <c r="CV29"/>
  <c r="BW29"/>
  <c r="CM29" s="1"/>
  <c r="BL29"/>
  <c r="CV28"/>
  <c r="BW28"/>
  <c r="CA28" s="1"/>
  <c r="CG28" s="1"/>
  <c r="BL28"/>
  <c r="BN28" s="1"/>
  <c r="BQ28" s="1"/>
  <c r="CV27"/>
  <c r="BW27"/>
  <c r="CM27" s="1"/>
  <c r="BL27"/>
  <c r="BN27" s="1"/>
  <c r="BQ27" s="1"/>
  <c r="CV26"/>
  <c r="BW26"/>
  <c r="BL26"/>
  <c r="BN26" s="1"/>
  <c r="BQ26" s="1"/>
  <c r="CV25"/>
  <c r="BW25"/>
  <c r="CA25" s="1"/>
  <c r="CG25" s="1"/>
  <c r="BL25"/>
  <c r="BO25" s="1"/>
  <c r="BR25" s="1"/>
  <c r="CV24"/>
  <c r="BW24"/>
  <c r="CL24" s="1"/>
  <c r="BL24"/>
  <c r="CV23"/>
  <c r="BW23"/>
  <c r="BL23"/>
  <c r="BO23" s="1"/>
  <c r="BR23" s="1"/>
  <c r="CV22"/>
  <c r="BW22"/>
  <c r="CA22" s="1"/>
  <c r="CG22" s="1"/>
  <c r="BL22"/>
  <c r="BM22" s="1"/>
  <c r="BP22" s="1"/>
  <c r="CV21"/>
  <c r="BW21"/>
  <c r="BZ21" s="1"/>
  <c r="CF21" s="1"/>
  <c r="BU21"/>
  <c r="BL21"/>
  <c r="CV40" i="28"/>
  <c r="BW40"/>
  <c r="CA40" s="1"/>
  <c r="CG40" s="1"/>
  <c r="BL40"/>
  <c r="BO40" s="1"/>
  <c r="BR40" s="1"/>
  <c r="CV39"/>
  <c r="BW39"/>
  <c r="BL39"/>
  <c r="CV38"/>
  <c r="BW38"/>
  <c r="BX38" s="1"/>
  <c r="CD38" s="1"/>
  <c r="BL38"/>
  <c r="BO38" s="1"/>
  <c r="BR38" s="1"/>
  <c r="CV37"/>
  <c r="BW37"/>
  <c r="BY37" s="1"/>
  <c r="BL37"/>
  <c r="CV36"/>
  <c r="BW36"/>
  <c r="BL36"/>
  <c r="BO36" s="1"/>
  <c r="BR36" s="1"/>
  <c r="CV35"/>
  <c r="BW35"/>
  <c r="CL35" s="1"/>
  <c r="BL35"/>
  <c r="CV34"/>
  <c r="BW34"/>
  <c r="BL34"/>
  <c r="BN34" s="1"/>
  <c r="BQ34" s="1"/>
  <c r="CV33"/>
  <c r="BW33"/>
  <c r="BL33"/>
  <c r="CV32"/>
  <c r="BW32"/>
  <c r="BL32"/>
  <c r="BN32" s="1"/>
  <c r="BQ32" s="1"/>
  <c r="CV31"/>
  <c r="BW31"/>
  <c r="BY31" s="1"/>
  <c r="CE31" s="1"/>
  <c r="BL31"/>
  <c r="BM31" s="1"/>
  <c r="BP31" s="1"/>
  <c r="CV30"/>
  <c r="BW30"/>
  <c r="CM30" s="1"/>
  <c r="BL30"/>
  <c r="BN30" s="1"/>
  <c r="BQ30" s="1"/>
  <c r="CV29"/>
  <c r="BW29"/>
  <c r="BY29" s="1"/>
  <c r="CE29" s="1"/>
  <c r="BL29"/>
  <c r="BM29" s="1"/>
  <c r="BP29" s="1"/>
  <c r="CV28"/>
  <c r="BW28"/>
  <c r="CM28" s="1"/>
  <c r="BL28"/>
  <c r="BN28" s="1"/>
  <c r="BQ28" s="1"/>
  <c r="CV27"/>
  <c r="BW27"/>
  <c r="CC27" s="1"/>
  <c r="CI27" s="1"/>
  <c r="BL27"/>
  <c r="CV26"/>
  <c r="BW26"/>
  <c r="CL26" s="1"/>
  <c r="CM26"/>
  <c r="BL26"/>
  <c r="BN26" s="1"/>
  <c r="BQ26" s="1"/>
  <c r="CV25"/>
  <c r="BW25"/>
  <c r="CL25" s="1"/>
  <c r="BL25"/>
  <c r="BN25" s="1"/>
  <c r="BQ25" s="1"/>
  <c r="CV24"/>
  <c r="BW24"/>
  <c r="BL24"/>
  <c r="BO24" s="1"/>
  <c r="BR24" s="1"/>
  <c r="CV23"/>
  <c r="BW23"/>
  <c r="BL23"/>
  <c r="BN23" s="1"/>
  <c r="BQ23" s="1"/>
  <c r="CV22"/>
  <c r="BW22"/>
  <c r="CM22" s="1"/>
  <c r="BL22"/>
  <c r="BO22" s="1"/>
  <c r="BR22" s="1"/>
  <c r="BW21"/>
  <c r="CL21" s="1"/>
  <c r="BU21"/>
  <c r="BL21"/>
  <c r="C10" i="27"/>
  <c r="K10" i="26"/>
  <c r="K10" i="28"/>
  <c r="C10"/>
  <c r="K10" i="27"/>
  <c r="C10" i="26"/>
  <c r="K10" i="25"/>
  <c r="C10"/>
  <c r="K10" i="24"/>
  <c r="C10"/>
  <c r="K10" i="23"/>
  <c r="C10"/>
  <c r="K10" i="21"/>
  <c r="C10"/>
  <c r="K10" i="20"/>
  <c r="C10"/>
  <c r="K10" i="19"/>
  <c r="C10"/>
  <c r="K10" i="11"/>
  <c r="C10"/>
  <c r="C7" i="1"/>
  <c r="D8" s="1"/>
  <c r="AF6"/>
  <c r="O9" i="28"/>
  <c r="O9" i="27"/>
  <c r="O9" i="26"/>
  <c r="O9" i="25"/>
  <c r="O9" i="24"/>
  <c r="O9" i="23"/>
  <c r="O9" i="21"/>
  <c r="O9" i="20"/>
  <c r="O9" i="19"/>
  <c r="O9" i="11"/>
  <c r="R9" i="1"/>
  <c r="R3"/>
  <c r="AE3"/>
  <c r="E6" i="28"/>
  <c r="B8"/>
  <c r="G8"/>
  <c r="Y26" s="1"/>
  <c r="I8"/>
  <c r="M8"/>
  <c r="B9"/>
  <c r="AA21"/>
  <c r="AC21"/>
  <c r="AA22"/>
  <c r="AC22"/>
  <c r="AD22" s="1"/>
  <c r="AC23"/>
  <c r="AD23" s="1"/>
  <c r="AA24"/>
  <c r="AC24"/>
  <c r="AD24" s="1"/>
  <c r="AA25"/>
  <c r="AC25"/>
  <c r="AD25"/>
  <c r="AA26"/>
  <c r="AC26"/>
  <c r="AD26" s="1"/>
  <c r="AA27"/>
  <c r="AC27"/>
  <c r="AD27" s="1"/>
  <c r="AA28"/>
  <c r="AC28"/>
  <c r="AD28" s="1"/>
  <c r="AA29"/>
  <c r="AC29"/>
  <c r="AD29" s="1"/>
  <c r="AA30"/>
  <c r="AC30"/>
  <c r="AD30" s="1"/>
  <c r="AA31"/>
  <c r="AC31"/>
  <c r="AD31" s="1"/>
  <c r="AA32"/>
  <c r="AC32"/>
  <c r="AD32" s="1"/>
  <c r="AA33"/>
  <c r="AC33"/>
  <c r="AD33" s="1"/>
  <c r="AA34"/>
  <c r="AC34"/>
  <c r="AD34" s="1"/>
  <c r="AA35"/>
  <c r="AC35"/>
  <c r="AD35" s="1"/>
  <c r="AA36"/>
  <c r="AC36"/>
  <c r="AD36" s="1"/>
  <c r="AA37"/>
  <c r="AC37"/>
  <c r="AD37" s="1"/>
  <c r="AA38"/>
  <c r="AC38"/>
  <c r="AD38" s="1"/>
  <c r="AA39"/>
  <c r="AC39"/>
  <c r="AD39" s="1"/>
  <c r="AA40"/>
  <c r="AC40"/>
  <c r="AD40" s="1"/>
  <c r="E6" i="27"/>
  <c r="B8"/>
  <c r="G8"/>
  <c r="Y23" s="1"/>
  <c r="I8"/>
  <c r="M8"/>
  <c r="B9"/>
  <c r="AA21"/>
  <c r="AC21"/>
  <c r="AA22"/>
  <c r="AC22"/>
  <c r="AD22" s="1"/>
  <c r="AA23"/>
  <c r="AC23"/>
  <c r="AD23" s="1"/>
  <c r="AA24"/>
  <c r="AC24"/>
  <c r="AD24" s="1"/>
  <c r="AA25"/>
  <c r="AC25"/>
  <c r="AD25" s="1"/>
  <c r="AA26"/>
  <c r="AC26"/>
  <c r="AD26" s="1"/>
  <c r="AA27"/>
  <c r="AC27"/>
  <c r="AD27" s="1"/>
  <c r="AA28"/>
  <c r="AC28"/>
  <c r="AD28" s="1"/>
  <c r="AA29"/>
  <c r="AC29"/>
  <c r="AD29" s="1"/>
  <c r="AA30"/>
  <c r="AC30"/>
  <c r="AD30" s="1"/>
  <c r="AA31"/>
  <c r="AC31"/>
  <c r="AD31" s="1"/>
  <c r="V31" s="1"/>
  <c r="AA32"/>
  <c r="AC32"/>
  <c r="AD32" s="1"/>
  <c r="AA33"/>
  <c r="AC33"/>
  <c r="AD33" s="1"/>
  <c r="AA34"/>
  <c r="AC34"/>
  <c r="AD34" s="1"/>
  <c r="AA35"/>
  <c r="AC35"/>
  <c r="AD35" s="1"/>
  <c r="AA36"/>
  <c r="AC36"/>
  <c r="AD36" s="1"/>
  <c r="AA37"/>
  <c r="AC37"/>
  <c r="AD37" s="1"/>
  <c r="AA38"/>
  <c r="AC38"/>
  <c r="AD38" s="1"/>
  <c r="AA39"/>
  <c r="AC39"/>
  <c r="AD39" s="1"/>
  <c r="AA40"/>
  <c r="AC40"/>
  <c r="AC20" i="28" s="1"/>
  <c r="AD20" s="1"/>
  <c r="AD21" s="1"/>
  <c r="E6" i="26"/>
  <c r="B8"/>
  <c r="G8"/>
  <c r="AB23" s="1"/>
  <c r="I8"/>
  <c r="M8"/>
  <c r="B9"/>
  <c r="AA21"/>
  <c r="AC21"/>
  <c r="AA22"/>
  <c r="AC22"/>
  <c r="AD22"/>
  <c r="AC23"/>
  <c r="AD23"/>
  <c r="AA24"/>
  <c r="AC24"/>
  <c r="AD24" s="1"/>
  <c r="AC25"/>
  <c r="AD25" s="1"/>
  <c r="AA26"/>
  <c r="AC26"/>
  <c r="AD26"/>
  <c r="AC27"/>
  <c r="AD27"/>
  <c r="AA28"/>
  <c r="AC28"/>
  <c r="AD28" s="1"/>
  <c r="AC29"/>
  <c r="AD29" s="1"/>
  <c r="AA30"/>
  <c r="AC30"/>
  <c r="AD30"/>
  <c r="AC31"/>
  <c r="AD31"/>
  <c r="AA32"/>
  <c r="AC32"/>
  <c r="AD32" s="1"/>
  <c r="AC33"/>
  <c r="AD33" s="1"/>
  <c r="AA34"/>
  <c r="AC34"/>
  <c r="AD34"/>
  <c r="AC35"/>
  <c r="AD35"/>
  <c r="AA36"/>
  <c r="AC36"/>
  <c r="AD36" s="1"/>
  <c r="AC37"/>
  <c r="AD37" s="1"/>
  <c r="AA38"/>
  <c r="AC38"/>
  <c r="AD38"/>
  <c r="AC39"/>
  <c r="AD39"/>
  <c r="AA40"/>
  <c r="AC40"/>
  <c r="AC20" i="27" s="1"/>
  <c r="AD20" s="1"/>
  <c r="AD21" s="1"/>
  <c r="E6" i="25"/>
  <c r="B8"/>
  <c r="G8"/>
  <c r="Y21" s="1"/>
  <c r="I8"/>
  <c r="M8"/>
  <c r="B9"/>
  <c r="AC21"/>
  <c r="AC22"/>
  <c r="AD22" s="1"/>
  <c r="AC23"/>
  <c r="AD23" s="1"/>
  <c r="AA24"/>
  <c r="AC24"/>
  <c r="AD24" s="1"/>
  <c r="AA25"/>
  <c r="AC25"/>
  <c r="AD25" s="1"/>
  <c r="AC26"/>
  <c r="AD26" s="1"/>
  <c r="AC27"/>
  <c r="AD27" s="1"/>
  <c r="AA28"/>
  <c r="AC28"/>
  <c r="AD28" s="1"/>
  <c r="AC29"/>
  <c r="AD29" s="1"/>
  <c r="AC30"/>
  <c r="AD30" s="1"/>
  <c r="AA31"/>
  <c r="AC31"/>
  <c r="AD31" s="1"/>
  <c r="AC32"/>
  <c r="AD32" s="1"/>
  <c r="AC33"/>
  <c r="AD33" s="1"/>
  <c r="AA34"/>
  <c r="AC34"/>
  <c r="AD34" s="1"/>
  <c r="AC35"/>
  <c r="AD35" s="1"/>
  <c r="AC36"/>
  <c r="AD36" s="1"/>
  <c r="AA37"/>
  <c r="AC37"/>
  <c r="AD37" s="1"/>
  <c r="AC38"/>
  <c r="AD38" s="1"/>
  <c r="AC39"/>
  <c r="AD39" s="1"/>
  <c r="AA40"/>
  <c r="AC40"/>
  <c r="AC20" i="26" s="1"/>
  <c r="AD20" s="1"/>
  <c r="AD21" s="1"/>
  <c r="AD40" i="25"/>
  <c r="E6" i="24"/>
  <c r="B8"/>
  <c r="G8"/>
  <c r="AB32" s="1"/>
  <c r="I8"/>
  <c r="M8"/>
  <c r="B9"/>
  <c r="AC21"/>
  <c r="AC22"/>
  <c r="AD22" s="1"/>
  <c r="AC23"/>
  <c r="AD23" s="1"/>
  <c r="AA24"/>
  <c r="AC24"/>
  <c r="AD24" s="1"/>
  <c r="AC25"/>
  <c r="AD25" s="1"/>
  <c r="AC26"/>
  <c r="AD26" s="1"/>
  <c r="AC27"/>
  <c r="AD27" s="1"/>
  <c r="AC28"/>
  <c r="AD28" s="1"/>
  <c r="AC29"/>
  <c r="AD29" s="1"/>
  <c r="AC30"/>
  <c r="AD30" s="1"/>
  <c r="AC31"/>
  <c r="AD31" s="1"/>
  <c r="AC32"/>
  <c r="AD32" s="1"/>
  <c r="AC33"/>
  <c r="AD33" s="1"/>
  <c r="AC34"/>
  <c r="AD34" s="1"/>
  <c r="AC35"/>
  <c r="AD35" s="1"/>
  <c r="AC36"/>
  <c r="AD36" s="1"/>
  <c r="AC37"/>
  <c r="AD37" s="1"/>
  <c r="AC38"/>
  <c r="AD38" s="1"/>
  <c r="AC39"/>
  <c r="AD39" s="1"/>
  <c r="AC40"/>
  <c r="AC20" i="25" s="1"/>
  <c r="E6" i="23"/>
  <c r="B8"/>
  <c r="G8"/>
  <c r="Z40" s="1"/>
  <c r="I8"/>
  <c r="M8"/>
  <c r="B9"/>
  <c r="AC21"/>
  <c r="AC22"/>
  <c r="AD22" s="1"/>
  <c r="AA23"/>
  <c r="AC23"/>
  <c r="AD23" s="1"/>
  <c r="AC24"/>
  <c r="AD24" s="1"/>
  <c r="AC25"/>
  <c r="AD25" s="1"/>
  <c r="AC26"/>
  <c r="AD26" s="1"/>
  <c r="AA27"/>
  <c r="AC27"/>
  <c r="AD27" s="1"/>
  <c r="AA28"/>
  <c r="AC28"/>
  <c r="AD28" s="1"/>
  <c r="AA29"/>
  <c r="AC29"/>
  <c r="AD29" s="1"/>
  <c r="AA30"/>
  <c r="AC30"/>
  <c r="AD30" s="1"/>
  <c r="AA31"/>
  <c r="AC31"/>
  <c r="AD31" s="1"/>
  <c r="AA32"/>
  <c r="AC32"/>
  <c r="AD32" s="1"/>
  <c r="AA33"/>
  <c r="AC33"/>
  <c r="AD33" s="1"/>
  <c r="AA34"/>
  <c r="AC34"/>
  <c r="AD34" s="1"/>
  <c r="AA35"/>
  <c r="AC35"/>
  <c r="AD35" s="1"/>
  <c r="AA36"/>
  <c r="AC36"/>
  <c r="AD36" s="1"/>
  <c r="AA37"/>
  <c r="AC37"/>
  <c r="AD37" s="1"/>
  <c r="AA38"/>
  <c r="AC38"/>
  <c r="AD38" s="1"/>
  <c r="AA39"/>
  <c r="AC39"/>
  <c r="AD39" s="1"/>
  <c r="AA40"/>
  <c r="AC40"/>
  <c r="AC20" i="24" s="1"/>
  <c r="AD20" s="1"/>
  <c r="AD21" s="1"/>
  <c r="E6" i="21"/>
  <c r="B8"/>
  <c r="G8"/>
  <c r="Z33" s="1"/>
  <c r="I8"/>
  <c r="M8"/>
  <c r="B9"/>
  <c r="AA21"/>
  <c r="AC21"/>
  <c r="AA22"/>
  <c r="AC22"/>
  <c r="AD22" s="1"/>
  <c r="AC23"/>
  <c r="AD23" s="1"/>
  <c r="AC24"/>
  <c r="AD24" s="1"/>
  <c r="AC25"/>
  <c r="AD25" s="1"/>
  <c r="AA26"/>
  <c r="AC26"/>
  <c r="AD26" s="1"/>
  <c r="AA27"/>
  <c r="AC27"/>
  <c r="AD27" s="1"/>
  <c r="AA28"/>
  <c r="AC28"/>
  <c r="AD28" s="1"/>
  <c r="AA29"/>
  <c r="AC29"/>
  <c r="AD29" s="1"/>
  <c r="AA30"/>
  <c r="AC30"/>
  <c r="AD30" s="1"/>
  <c r="AA31"/>
  <c r="AC31"/>
  <c r="AD31" s="1"/>
  <c r="AA32"/>
  <c r="AC32"/>
  <c r="AD32" s="1"/>
  <c r="AA33"/>
  <c r="AC33"/>
  <c r="AD33" s="1"/>
  <c r="AA34"/>
  <c r="AC34"/>
  <c r="AD34" s="1"/>
  <c r="AA35"/>
  <c r="AC35"/>
  <c r="AD35" s="1"/>
  <c r="AA36"/>
  <c r="AC36"/>
  <c r="AD36" s="1"/>
  <c r="AA37"/>
  <c r="AC37"/>
  <c r="AD37" s="1"/>
  <c r="AA38"/>
  <c r="AC38"/>
  <c r="AD38" s="1"/>
  <c r="AA39"/>
  <c r="AC39"/>
  <c r="AD39" s="1"/>
  <c r="AA40"/>
  <c r="AC40"/>
  <c r="AC20" i="23" s="1"/>
  <c r="E6" i="20"/>
  <c r="B8"/>
  <c r="G8"/>
  <c r="AB38" s="1"/>
  <c r="I8"/>
  <c r="M8"/>
  <c r="AA21"/>
  <c r="AC21"/>
  <c r="AA22"/>
  <c r="AC22"/>
  <c r="AD22" s="1"/>
  <c r="AA23"/>
  <c r="AC23"/>
  <c r="AD23" s="1"/>
  <c r="AA24"/>
  <c r="AC24"/>
  <c r="AD24" s="1"/>
  <c r="AA25"/>
  <c r="AC25"/>
  <c r="AD25" s="1"/>
  <c r="AA26"/>
  <c r="AC26"/>
  <c r="AD26" s="1"/>
  <c r="AA27"/>
  <c r="AC27"/>
  <c r="AD27" s="1"/>
  <c r="AA28"/>
  <c r="AC28"/>
  <c r="AD28" s="1"/>
  <c r="AA29"/>
  <c r="AC29"/>
  <c r="AD29" s="1"/>
  <c r="AA30"/>
  <c r="AC30"/>
  <c r="AD30" s="1"/>
  <c r="AA31"/>
  <c r="AC31"/>
  <c r="AD31" s="1"/>
  <c r="AA32"/>
  <c r="AC32"/>
  <c r="AD32" s="1"/>
  <c r="AA33"/>
  <c r="AC33"/>
  <c r="AD33" s="1"/>
  <c r="AA34"/>
  <c r="AC34"/>
  <c r="AD34" s="1"/>
  <c r="AA35"/>
  <c r="AC35"/>
  <c r="AD35" s="1"/>
  <c r="AA36"/>
  <c r="AC36"/>
  <c r="AD36" s="1"/>
  <c r="AA37"/>
  <c r="AC37"/>
  <c r="AD37" s="1"/>
  <c r="AA38"/>
  <c r="AC38"/>
  <c r="AD38" s="1"/>
  <c r="AA39"/>
  <c r="AC39"/>
  <c r="AD39" s="1"/>
  <c r="AA40"/>
  <c r="AC40"/>
  <c r="AC20" i="21" s="1"/>
  <c r="E6" i="19"/>
  <c r="B8"/>
  <c r="G8"/>
  <c r="Z21" s="1"/>
  <c r="AA21"/>
  <c r="I8"/>
  <c r="M8"/>
  <c r="B9"/>
  <c r="AC21"/>
  <c r="AC22"/>
  <c r="AD22" s="1"/>
  <c r="AA23"/>
  <c r="AC23"/>
  <c r="AD23" s="1"/>
  <c r="AC24"/>
  <c r="AD24" s="1"/>
  <c r="AC25"/>
  <c r="AD25" s="1"/>
  <c r="AC26"/>
  <c r="AD26" s="1"/>
  <c r="AA27"/>
  <c r="AC27"/>
  <c r="AD27" s="1"/>
  <c r="AC28"/>
  <c r="AD28" s="1"/>
  <c r="AC29"/>
  <c r="AD29" s="1"/>
  <c r="AC30"/>
  <c r="AD30" s="1"/>
  <c r="AA31"/>
  <c r="AC31"/>
  <c r="AD31" s="1"/>
  <c r="AC32"/>
  <c r="AD32" s="1"/>
  <c r="AA33"/>
  <c r="AC33"/>
  <c r="AD33" s="1"/>
  <c r="AC34"/>
  <c r="AD34" s="1"/>
  <c r="AC35"/>
  <c r="AD35" s="1"/>
  <c r="AC36"/>
  <c r="AD36" s="1"/>
  <c r="AA37"/>
  <c r="AC37"/>
  <c r="AD37" s="1"/>
  <c r="AC38"/>
  <c r="AD38" s="1"/>
  <c r="AC39"/>
  <c r="AD39" s="1"/>
  <c r="AC40"/>
  <c r="AC20" i="20" s="1"/>
  <c r="AD20" s="1"/>
  <c r="AD21" s="1"/>
  <c r="E6" i="11"/>
  <c r="B8"/>
  <c r="G8"/>
  <c r="Z21" s="1"/>
  <c r="I8"/>
  <c r="M8"/>
  <c r="B9"/>
  <c r="AC21"/>
  <c r="AC22"/>
  <c r="AD22" s="1"/>
  <c r="AA23"/>
  <c r="AC23"/>
  <c r="AD23" s="1"/>
  <c r="AC24"/>
  <c r="AD24" s="1"/>
  <c r="AA25"/>
  <c r="AC25"/>
  <c r="AD25" s="1"/>
  <c r="AC26"/>
  <c r="AD26" s="1"/>
  <c r="AA27"/>
  <c r="AC27"/>
  <c r="AD27" s="1"/>
  <c r="AC28"/>
  <c r="AD28" s="1"/>
  <c r="AA29"/>
  <c r="AC29"/>
  <c r="AD29" s="1"/>
  <c r="AC30"/>
  <c r="AD30" s="1"/>
  <c r="AA31"/>
  <c r="AC31"/>
  <c r="AD31" s="1"/>
  <c r="AC32"/>
  <c r="AD32" s="1"/>
  <c r="AA33"/>
  <c r="AC33"/>
  <c r="AD33" s="1"/>
  <c r="AC34"/>
  <c r="AD34" s="1"/>
  <c r="AA35"/>
  <c r="AC35"/>
  <c r="AD35" s="1"/>
  <c r="AC36"/>
  <c r="AD36" s="1"/>
  <c r="AA37"/>
  <c r="AC37"/>
  <c r="AD37" s="1"/>
  <c r="AC38"/>
  <c r="AD38" s="1"/>
  <c r="AA39"/>
  <c r="AC39"/>
  <c r="AD39" s="1"/>
  <c r="AC40"/>
  <c r="AC20" i="19" s="1"/>
  <c r="AD20" s="1"/>
  <c r="AD21" s="1"/>
  <c r="R4" i="1"/>
  <c r="AE4" s="1"/>
  <c r="R6"/>
  <c r="AE6" s="1"/>
  <c r="R8"/>
  <c r="AE8" s="1"/>
  <c r="AE9"/>
  <c r="R10"/>
  <c r="AE10" s="1"/>
  <c r="R11"/>
  <c r="AE11" s="1"/>
  <c r="R12"/>
  <c r="AE12"/>
  <c r="R13"/>
  <c r="AE13"/>
  <c r="R14"/>
  <c r="AE15" s="1"/>
  <c r="L40"/>
  <c r="Y21"/>
  <c r="Z21"/>
  <c r="AA21"/>
  <c r="AB21"/>
  <c r="AC21"/>
  <c r="AD21" s="1"/>
  <c r="V21" s="1"/>
  <c r="Y22"/>
  <c r="Z22"/>
  <c r="AA22"/>
  <c r="AB22"/>
  <c r="AC22"/>
  <c r="AD22" s="1"/>
  <c r="Y23"/>
  <c r="Z23"/>
  <c r="AA23"/>
  <c r="AB23"/>
  <c r="AC23"/>
  <c r="AD23" s="1"/>
  <c r="Y24"/>
  <c r="Z24"/>
  <c r="AA24"/>
  <c r="AB24"/>
  <c r="AC24"/>
  <c r="AD24" s="1"/>
  <c r="V24" s="1"/>
  <c r="Y25"/>
  <c r="Z25"/>
  <c r="AA25"/>
  <c r="AB25"/>
  <c r="AC25"/>
  <c r="AD25" s="1"/>
  <c r="Y26"/>
  <c r="Z26"/>
  <c r="AA26"/>
  <c r="AB26"/>
  <c r="AC26"/>
  <c r="AD26" s="1"/>
  <c r="V26" s="1"/>
  <c r="Y27"/>
  <c r="Z27"/>
  <c r="AA27"/>
  <c r="AB27"/>
  <c r="AC27"/>
  <c r="AD27" s="1"/>
  <c r="V27" s="1"/>
  <c r="Y28"/>
  <c r="Z28"/>
  <c r="AA28"/>
  <c r="AB28"/>
  <c r="AC28"/>
  <c r="AD28" s="1"/>
  <c r="Y29"/>
  <c r="Z29"/>
  <c r="AA29"/>
  <c r="AB29"/>
  <c r="AC29"/>
  <c r="AD29" s="1"/>
  <c r="V29" s="1"/>
  <c r="Y30"/>
  <c r="Z30"/>
  <c r="AA30"/>
  <c r="AB30"/>
  <c r="AC30"/>
  <c r="AD30" s="1"/>
  <c r="Y31"/>
  <c r="Z31"/>
  <c r="AA31"/>
  <c r="AB31"/>
  <c r="AC31"/>
  <c r="AD31" s="1"/>
  <c r="V31" s="1"/>
  <c r="Y32"/>
  <c r="Z32"/>
  <c r="AA32"/>
  <c r="AB32"/>
  <c r="AC32"/>
  <c r="AD32" s="1"/>
  <c r="V32" s="1"/>
  <c r="Y33"/>
  <c r="Z33"/>
  <c r="AA33"/>
  <c r="AB33"/>
  <c r="AC33"/>
  <c r="AD33" s="1"/>
  <c r="V33" s="1"/>
  <c r="Y34"/>
  <c r="Z34"/>
  <c r="AA34"/>
  <c r="AB34"/>
  <c r="AC34"/>
  <c r="AD34" s="1"/>
  <c r="V34" s="1"/>
  <c r="Y35"/>
  <c r="Z35"/>
  <c r="AA35"/>
  <c r="AB35"/>
  <c r="AC35"/>
  <c r="AD35" s="1"/>
  <c r="V35" s="1"/>
  <c r="Y36"/>
  <c r="Z36"/>
  <c r="AA36"/>
  <c r="AB36"/>
  <c r="AC36"/>
  <c r="AD36" s="1"/>
  <c r="V36" s="1"/>
  <c r="Y37"/>
  <c r="Z37"/>
  <c r="AA37"/>
  <c r="AB37"/>
  <c r="AC37"/>
  <c r="AD37" s="1"/>
  <c r="V37" s="1"/>
  <c r="Y38"/>
  <c r="Z38"/>
  <c r="AA38"/>
  <c r="AB38"/>
  <c r="AC38"/>
  <c r="AD38" s="1"/>
  <c r="V38" s="1"/>
  <c r="Y39"/>
  <c r="Z39"/>
  <c r="AA39"/>
  <c r="AB39"/>
  <c r="AC39"/>
  <c r="AD39" s="1"/>
  <c r="V39" s="1"/>
  <c r="Y40"/>
  <c r="Z40"/>
  <c r="AA40"/>
  <c r="AB40"/>
  <c r="AC40"/>
  <c r="AD40" s="1"/>
  <c r="V40" s="1"/>
  <c r="L37"/>
  <c r="L22" i="25"/>
  <c r="V37" i="21"/>
  <c r="L39" i="1"/>
  <c r="L23"/>
  <c r="L38"/>
  <c r="L28"/>
  <c r="L27"/>
  <c r="M17"/>
  <c r="L32"/>
  <c r="L33"/>
  <c r="L24"/>
  <c r="BO40" i="26"/>
  <c r="BO40" i="24"/>
  <c r="BO20" i="25" s="1"/>
  <c r="BO40" i="21"/>
  <c r="BO20" i="23" s="1"/>
  <c r="BO40" i="19"/>
  <c r="BO20" i="20" s="1"/>
  <c r="CB29" i="1"/>
  <c r="CH29" s="1"/>
  <c r="BM32"/>
  <c r="BP32" s="1"/>
  <c r="CB37"/>
  <c r="CH37" s="1"/>
  <c r="BX39"/>
  <c r="CD39" s="1"/>
  <c r="CB23"/>
  <c r="CH23" s="1"/>
  <c r="CB31"/>
  <c r="CH31" s="1"/>
  <c r="CB39"/>
  <c r="CH39" s="1"/>
  <c r="AA26" i="23"/>
  <c r="AA25"/>
  <c r="AA24"/>
  <c r="AA22"/>
  <c r="AA21"/>
  <c r="AA40" i="24"/>
  <c r="AA38"/>
  <c r="AA37"/>
  <c r="AA36"/>
  <c r="AA35"/>
  <c r="AA34"/>
  <c r="AA33"/>
  <c r="AA32"/>
  <c r="AA31"/>
  <c r="AA29"/>
  <c r="AA27"/>
  <c r="AA26"/>
  <c r="AA25"/>
  <c r="AA23"/>
  <c r="AA22"/>
  <c r="AA21"/>
  <c r="AA39" i="25"/>
  <c r="AA38"/>
  <c r="AA36"/>
  <c r="AA35"/>
  <c r="AA33"/>
  <c r="AA32"/>
  <c r="AA30"/>
  <c r="AA29"/>
  <c r="AA27"/>
  <c r="AA26"/>
  <c r="AA23"/>
  <c r="AA22"/>
  <c r="AA21"/>
  <c r="BZ26" i="28"/>
  <c r="CF26" s="1"/>
  <c r="BZ30"/>
  <c r="CF30" s="1"/>
  <c r="BO31"/>
  <c r="BR31" s="1"/>
  <c r="BZ22"/>
  <c r="CF22" s="1"/>
  <c r="CL22"/>
  <c r="BO23"/>
  <c r="BR23" s="1"/>
  <c r="BO25"/>
  <c r="BR25" s="1"/>
  <c r="BO37"/>
  <c r="BR37" s="1"/>
  <c r="BZ38"/>
  <c r="CF38" s="1"/>
  <c r="BO39"/>
  <c r="BR39" s="1"/>
  <c r="BZ21" i="27"/>
  <c r="CF21" s="1"/>
  <c r="BZ25"/>
  <c r="CF25" s="1"/>
  <c r="BO26"/>
  <c r="BR26" s="1"/>
  <c r="CC26"/>
  <c r="CI26" s="1"/>
  <c r="BZ27"/>
  <c r="CF27" s="1"/>
  <c r="BO28"/>
  <c r="BR28" s="1"/>
  <c r="BZ29"/>
  <c r="CF29" s="1"/>
  <c r="BO30"/>
  <c r="BR30" s="1"/>
  <c r="CC30"/>
  <c r="CI30" s="1"/>
  <c r="BZ31"/>
  <c r="CF31" s="1"/>
  <c r="BO32"/>
  <c r="BR32" s="1"/>
  <c r="BZ33"/>
  <c r="CF33" s="1"/>
  <c r="CL33"/>
  <c r="BO34"/>
  <c r="BR34" s="1"/>
  <c r="BZ35"/>
  <c r="CF35" s="1"/>
  <c r="BO36"/>
  <c r="BR36" s="1"/>
  <c r="BZ37"/>
  <c r="CF37" s="1"/>
  <c r="CL37"/>
  <c r="BO38"/>
  <c r="BR38" s="1"/>
  <c r="BZ39"/>
  <c r="BX25"/>
  <c r="CD25" s="1"/>
  <c r="CB25"/>
  <c r="CH25" s="1"/>
  <c r="CL25"/>
  <c r="BM26"/>
  <c r="BP26" s="1"/>
  <c r="CB27"/>
  <c r="CH27" s="1"/>
  <c r="BM28"/>
  <c r="BP28" s="1"/>
  <c r="BX29"/>
  <c r="CD29" s="1"/>
  <c r="CB29"/>
  <c r="CH29" s="1"/>
  <c r="CL29"/>
  <c r="BM30"/>
  <c r="BP30" s="1"/>
  <c r="CB31"/>
  <c r="CH31" s="1"/>
  <c r="BM32"/>
  <c r="BP32" s="1"/>
  <c r="CB33"/>
  <c r="CH33" s="1"/>
  <c r="BM34"/>
  <c r="BP34" s="1"/>
  <c r="BS34" s="1"/>
  <c r="BT34" s="1"/>
  <c r="CB35"/>
  <c r="CH35" s="1"/>
  <c r="BM36"/>
  <c r="BP36" s="1"/>
  <c r="BX37"/>
  <c r="CD37" s="1"/>
  <c r="BM38"/>
  <c r="BP38" s="1"/>
  <c r="CB39"/>
  <c r="CH39" s="1"/>
  <c r="BZ25" i="26"/>
  <c r="CF25" s="1"/>
  <c r="CL25"/>
  <c r="CF27"/>
  <c r="BZ29"/>
  <c r="CF29" s="1"/>
  <c r="BO30"/>
  <c r="BR30" s="1"/>
  <c r="CL33"/>
  <c r="BZ35"/>
  <c r="CF35" s="1"/>
  <c r="BZ37"/>
  <c r="CF37" s="1"/>
  <c r="BZ39"/>
  <c r="BO21"/>
  <c r="BR21" s="1"/>
  <c r="BZ22"/>
  <c r="CF22" s="1"/>
  <c r="BX25"/>
  <c r="CD25" s="1"/>
  <c r="CB25"/>
  <c r="CH25" s="1"/>
  <c r="BM26"/>
  <c r="BP26" s="1"/>
  <c r="BX27"/>
  <c r="CD27" s="1"/>
  <c r="BM28"/>
  <c r="BP28" s="1"/>
  <c r="CB29"/>
  <c r="CH29" s="1"/>
  <c r="BM30"/>
  <c r="BP30" s="1"/>
  <c r="BX31"/>
  <c r="CD31" s="1"/>
  <c r="CB31"/>
  <c r="CH31" s="1"/>
  <c r="BM23" i="25"/>
  <c r="BP23" s="1"/>
  <c r="BM25"/>
  <c r="BP25" s="1"/>
  <c r="BM27"/>
  <c r="BP27" s="1"/>
  <c r="CB30"/>
  <c r="CH30" s="1"/>
  <c r="CD34"/>
  <c r="CB38"/>
  <c r="CH38" s="1"/>
  <c r="BO23"/>
  <c r="BR23" s="1"/>
  <c r="CL24"/>
  <c r="BO25"/>
  <c r="BR25" s="1"/>
  <c r="BZ26"/>
  <c r="CF26" s="1"/>
  <c r="CL26"/>
  <c r="BO27"/>
  <c r="BR27" s="1"/>
  <c r="BZ30"/>
  <c r="CF30" s="1"/>
  <c r="BO31"/>
  <c r="BR31" s="1"/>
  <c r="BO33"/>
  <c r="BR33" s="1"/>
  <c r="BZ34"/>
  <c r="CF34" s="1"/>
  <c r="CL34"/>
  <c r="CL36"/>
  <c r="BZ38"/>
  <c r="CF38" s="1"/>
  <c r="CJ38" s="1"/>
  <c r="CL38"/>
  <c r="BO39"/>
  <c r="BO21" i="24"/>
  <c r="BR21" s="1"/>
  <c r="BZ22"/>
  <c r="CF22" s="1"/>
  <c r="CL22"/>
  <c r="BO23"/>
  <c r="BR23" s="1"/>
  <c r="BZ24"/>
  <c r="CF24" s="1"/>
  <c r="BX25"/>
  <c r="CD25" s="1"/>
  <c r="CB25"/>
  <c r="CH25" s="1"/>
  <c r="BM26"/>
  <c r="BP26" s="1"/>
  <c r="CB27"/>
  <c r="CH27" s="1"/>
  <c r="BX29"/>
  <c r="CD29" s="1"/>
  <c r="CB29"/>
  <c r="CH29" s="1"/>
  <c r="CB31"/>
  <c r="CH31" s="1"/>
  <c r="BX33"/>
  <c r="CD33" s="1"/>
  <c r="BM34"/>
  <c r="BP34" s="1"/>
  <c r="CB35"/>
  <c r="CH35" s="1"/>
  <c r="BX37"/>
  <c r="CD37" s="1"/>
  <c r="BZ25"/>
  <c r="CF25" s="1"/>
  <c r="CL25"/>
  <c r="BO26"/>
  <c r="BR26" s="1"/>
  <c r="CL27"/>
  <c r="BZ29"/>
  <c r="CF29" s="1"/>
  <c r="CL29"/>
  <c r="BZ31"/>
  <c r="CF31" s="1"/>
  <c r="BZ33"/>
  <c r="CF33" s="1"/>
  <c r="BZ35"/>
  <c r="CF35" s="1"/>
  <c r="BO36"/>
  <c r="BR36" s="1"/>
  <c r="CL37"/>
  <c r="BO22" i="23"/>
  <c r="BR22" s="1"/>
  <c r="BZ23"/>
  <c r="CF23" s="1"/>
  <c r="CL23"/>
  <c r="CO23" s="1"/>
  <c r="BO24"/>
  <c r="BR24" s="1"/>
  <c r="BX25"/>
  <c r="CD25" s="1"/>
  <c r="CB25"/>
  <c r="CH25" s="1"/>
  <c r="CL25"/>
  <c r="BM26"/>
  <c r="BP26" s="1"/>
  <c r="BX27"/>
  <c r="CD27" s="1"/>
  <c r="CB27"/>
  <c r="CH27" s="1"/>
  <c r="CL27"/>
  <c r="BM28"/>
  <c r="BP28" s="1"/>
  <c r="BX29"/>
  <c r="CD29" s="1"/>
  <c r="CB29"/>
  <c r="CH29" s="1"/>
  <c r="BM30"/>
  <c r="BP30" s="1"/>
  <c r="BX31"/>
  <c r="CD31" s="1"/>
  <c r="CB31"/>
  <c r="CH31" s="1"/>
  <c r="BM32"/>
  <c r="BP32" s="1"/>
  <c r="BM34"/>
  <c r="BP34" s="1"/>
  <c r="BY34"/>
  <c r="CE34" s="1"/>
  <c r="CB35"/>
  <c r="CH35" s="1"/>
  <c r="BM36"/>
  <c r="BP36" s="1"/>
  <c r="BY36"/>
  <c r="CE36" s="1"/>
  <c r="BX37"/>
  <c r="CD37" s="1"/>
  <c r="CB37"/>
  <c r="CH37" s="1"/>
  <c r="CL37"/>
  <c r="BY38"/>
  <c r="CE38" s="1"/>
  <c r="BX39"/>
  <c r="CD39" s="1"/>
  <c r="CB39"/>
  <c r="CL39"/>
  <c r="CO39" s="1"/>
  <c r="BZ25"/>
  <c r="CF25" s="1"/>
  <c r="BO26"/>
  <c r="BR26" s="1"/>
  <c r="BZ27"/>
  <c r="CF27" s="1"/>
  <c r="BO28"/>
  <c r="BR28" s="1"/>
  <c r="BZ29"/>
  <c r="CF29" s="1"/>
  <c r="BO30"/>
  <c r="BR30" s="1"/>
  <c r="BZ31"/>
  <c r="CF31" s="1"/>
  <c r="BO32"/>
  <c r="BR32" s="1"/>
  <c r="BO36"/>
  <c r="BR36" s="1"/>
  <c r="BZ39"/>
  <c r="BM22" i="21"/>
  <c r="BP22" s="1"/>
  <c r="BX23"/>
  <c r="CD23" s="1"/>
  <c r="CB23"/>
  <c r="CH23" s="1"/>
  <c r="BM24"/>
  <c r="BP24" s="1"/>
  <c r="BZ25"/>
  <c r="CF25" s="1"/>
  <c r="BO26"/>
  <c r="BR26" s="1"/>
  <c r="BZ27"/>
  <c r="CF27" s="1"/>
  <c r="BO28"/>
  <c r="BR28" s="1"/>
  <c r="BZ29"/>
  <c r="CF29" s="1"/>
  <c r="BO30"/>
  <c r="BR30" s="1"/>
  <c r="BZ31"/>
  <c r="CF31" s="1"/>
  <c r="CL31"/>
  <c r="BO32"/>
  <c r="BR32" s="1"/>
  <c r="BZ33"/>
  <c r="CF33" s="1"/>
  <c r="CL33"/>
  <c r="BO34"/>
  <c r="BR34" s="1"/>
  <c r="BZ35"/>
  <c r="CF35" s="1"/>
  <c r="CL35"/>
  <c r="BO36"/>
  <c r="BR36" s="1"/>
  <c r="BZ37"/>
  <c r="CF37" s="1"/>
  <c r="CL37"/>
  <c r="BO38"/>
  <c r="BR38" s="1"/>
  <c r="BZ39"/>
  <c r="CL39"/>
  <c r="CO39" s="1"/>
  <c r="BO22"/>
  <c r="BR22" s="1"/>
  <c r="BS22" s="1"/>
  <c r="BT22" s="1"/>
  <c r="BZ23"/>
  <c r="CF23" s="1"/>
  <c r="CL23"/>
  <c r="BO24"/>
  <c r="BR24" s="1"/>
  <c r="BZ21" i="20"/>
  <c r="CF21" s="1"/>
  <c r="CL21"/>
  <c r="BM24"/>
  <c r="BP24" s="1"/>
  <c r="BZ25"/>
  <c r="CF25" s="1"/>
  <c r="BO26"/>
  <c r="BR26" s="1"/>
  <c r="BZ27"/>
  <c r="CF27" s="1"/>
  <c r="BO28"/>
  <c r="BR28" s="1"/>
  <c r="BZ29"/>
  <c r="CF29" s="1"/>
  <c r="BO30"/>
  <c r="BR30" s="1"/>
  <c r="BZ31"/>
  <c r="CF31" s="1"/>
  <c r="CL31"/>
  <c r="BO32"/>
  <c r="BR32" s="1"/>
  <c r="BZ33"/>
  <c r="CF33" s="1"/>
  <c r="CL33"/>
  <c r="BO34"/>
  <c r="BR34" s="1"/>
  <c r="BZ35"/>
  <c r="CF35" s="1"/>
  <c r="CL35"/>
  <c r="BO36"/>
  <c r="BR36" s="1"/>
  <c r="BO38"/>
  <c r="BR38" s="1"/>
  <c r="BZ39"/>
  <c r="CF39" s="1"/>
  <c r="BM36"/>
  <c r="BP36" s="1"/>
  <c r="CB39"/>
  <c r="CH39" s="1"/>
  <c r="CL25" i="19"/>
  <c r="BO26"/>
  <c r="BR26" s="1"/>
  <c r="BO30"/>
  <c r="BR30" s="1"/>
  <c r="CL31"/>
  <c r="BZ33"/>
  <c r="CF33" s="1"/>
  <c r="BO34"/>
  <c r="BR34" s="1"/>
  <c r="CL35"/>
  <c r="BZ37"/>
  <c r="CF37" s="1"/>
  <c r="BO38"/>
  <c r="BR38" s="1"/>
  <c r="BZ22"/>
  <c r="CF22" s="1"/>
  <c r="CL22"/>
  <c r="BO23"/>
  <c r="BR23" s="1"/>
  <c r="BZ24"/>
  <c r="CF24" s="1"/>
  <c r="CL24"/>
  <c r="BX25"/>
  <c r="CD25" s="1"/>
  <c r="CB25"/>
  <c r="CH25" s="1"/>
  <c r="BM26"/>
  <c r="BP26" s="1"/>
  <c r="BX27"/>
  <c r="CD27" s="1"/>
  <c r="CB27"/>
  <c r="CH27" s="1"/>
  <c r="BM28"/>
  <c r="BP28" s="1"/>
  <c r="BX29"/>
  <c r="CD29" s="1"/>
  <c r="CB29"/>
  <c r="CH29" s="1"/>
  <c r="BM30"/>
  <c r="BP30" s="1"/>
  <c r="BX31"/>
  <c r="CD31" s="1"/>
  <c r="CB31"/>
  <c r="CH31" s="1"/>
  <c r="BM32"/>
  <c r="BP32" s="1"/>
  <c r="CB33"/>
  <c r="CH33" s="1"/>
  <c r="BX35"/>
  <c r="CD35" s="1"/>
  <c r="BM36"/>
  <c r="BP36" s="1"/>
  <c r="CB37"/>
  <c r="CH37" s="1"/>
  <c r="BX39"/>
  <c r="CD39" s="1"/>
  <c r="BZ25" i="11"/>
  <c r="CF25" s="1"/>
  <c r="BZ27"/>
  <c r="CF27" s="1"/>
  <c r="BZ29"/>
  <c r="CF29" s="1"/>
  <c r="BO30"/>
  <c r="BR30" s="1"/>
  <c r="CL31"/>
  <c r="BO32"/>
  <c r="BR32" s="1"/>
  <c r="BZ33"/>
  <c r="CF33" s="1"/>
  <c r="BO34"/>
  <c r="BR34" s="1"/>
  <c r="CL35"/>
  <c r="BZ37"/>
  <c r="CF37" s="1"/>
  <c r="CL37"/>
  <c r="BO38"/>
  <c r="BR38" s="1"/>
  <c r="CL39"/>
  <c r="BZ23"/>
  <c r="CF23" s="1"/>
  <c r="BO24"/>
  <c r="BR24" s="1"/>
  <c r="BO26" i="1"/>
  <c r="BR26" s="1"/>
  <c r="BZ29"/>
  <c r="CF29" s="1"/>
  <c r="CL29"/>
  <c r="BO32"/>
  <c r="BR32" s="1"/>
  <c r="CL33"/>
  <c r="CO33" s="1"/>
  <c r="BZ37"/>
  <c r="CF37" s="1"/>
  <c r="CL37"/>
  <c r="CO37" s="1"/>
  <c r="BZ39"/>
  <c r="CF39" s="1"/>
  <c r="CL39"/>
  <c r="CN39" s="1"/>
  <c r="BO25" i="27"/>
  <c r="BR25"/>
  <c r="BM25"/>
  <c r="BP25"/>
  <c r="BS25" s="1"/>
  <c r="BT25" s="1"/>
  <c r="CL26"/>
  <c r="CB26"/>
  <c r="CH26" s="1"/>
  <c r="BZ26"/>
  <c r="CF26"/>
  <c r="BX26"/>
  <c r="CD26"/>
  <c r="CJ26" s="1"/>
  <c r="BO27"/>
  <c r="BR27" s="1"/>
  <c r="BM27"/>
  <c r="BP27" s="1"/>
  <c r="BS27" s="1"/>
  <c r="BT27" s="1"/>
  <c r="CL28"/>
  <c r="CB28"/>
  <c r="CH28" s="1"/>
  <c r="BZ28"/>
  <c r="CF28" s="1"/>
  <c r="BX28"/>
  <c r="CD28" s="1"/>
  <c r="BO29"/>
  <c r="BR29" s="1"/>
  <c r="BM29"/>
  <c r="BP29" s="1"/>
  <c r="CL30"/>
  <c r="CB30"/>
  <c r="CH30" s="1"/>
  <c r="BZ30"/>
  <c r="CF30" s="1"/>
  <c r="BX30"/>
  <c r="CD30" s="1"/>
  <c r="BO31"/>
  <c r="BR31" s="1"/>
  <c r="BM31"/>
  <c r="BP31" s="1"/>
  <c r="BS31" s="1"/>
  <c r="BT31" s="1"/>
  <c r="BM21"/>
  <c r="BP21" s="1"/>
  <c r="BO21"/>
  <c r="BR21" s="1"/>
  <c r="CA21"/>
  <c r="CG21" s="1"/>
  <c r="CC21"/>
  <c r="CI21" s="1"/>
  <c r="BX22"/>
  <c r="CD22" s="1"/>
  <c r="BZ22"/>
  <c r="CF22" s="1"/>
  <c r="CL22"/>
  <c r="BM23"/>
  <c r="BP23" s="1"/>
  <c r="BO23"/>
  <c r="BR23" s="1"/>
  <c r="BX24"/>
  <c r="CD24" s="1"/>
  <c r="BZ24"/>
  <c r="CF24"/>
  <c r="CB24"/>
  <c r="CH24"/>
  <c r="CL24"/>
  <c r="CA26"/>
  <c r="CG26" s="1"/>
  <c r="CK26" s="1"/>
  <c r="CM26"/>
  <c r="CA28"/>
  <c r="CG28" s="1"/>
  <c r="CM28"/>
  <c r="CA30"/>
  <c r="CG30" s="1"/>
  <c r="CK30" s="1"/>
  <c r="CM30"/>
  <c r="BY22"/>
  <c r="CE22" s="1"/>
  <c r="CA22"/>
  <c r="CG22" s="1"/>
  <c r="CC22"/>
  <c r="CI22" s="1"/>
  <c r="BY24"/>
  <c r="CE24" s="1"/>
  <c r="CA24"/>
  <c r="CG24" s="1"/>
  <c r="CC24"/>
  <c r="CI24" s="1"/>
  <c r="BY32"/>
  <c r="CE32" s="1"/>
  <c r="CA32"/>
  <c r="CG32" s="1"/>
  <c r="CC32"/>
  <c r="CI32" s="1"/>
  <c r="CM32"/>
  <c r="BY34"/>
  <c r="CE34" s="1"/>
  <c r="CA34"/>
  <c r="CG34" s="1"/>
  <c r="CC34"/>
  <c r="CI34" s="1"/>
  <c r="CM34"/>
  <c r="BN35"/>
  <c r="BQ35" s="1"/>
  <c r="BY36"/>
  <c r="CE36" s="1"/>
  <c r="CA36"/>
  <c r="CG36" s="1"/>
  <c r="CC36"/>
  <c r="CI36" s="1"/>
  <c r="CM36"/>
  <c r="BY38"/>
  <c r="CE38" s="1"/>
  <c r="CA38"/>
  <c r="CG38" s="1"/>
  <c r="CC38"/>
  <c r="CI38" s="1"/>
  <c r="CM38"/>
  <c r="BN39"/>
  <c r="CL39"/>
  <c r="BY25"/>
  <c r="CE25" s="1"/>
  <c r="CA25"/>
  <c r="CG25" s="1"/>
  <c r="CC25"/>
  <c r="CI25" s="1"/>
  <c r="BY27"/>
  <c r="CE27" s="1"/>
  <c r="CA27"/>
  <c r="CG27" s="1"/>
  <c r="CC27"/>
  <c r="CI27" s="1"/>
  <c r="BY29"/>
  <c r="CE29" s="1"/>
  <c r="CA29"/>
  <c r="CG29" s="1"/>
  <c r="CC29"/>
  <c r="CI29" s="1"/>
  <c r="BY31"/>
  <c r="CE31" s="1"/>
  <c r="CA31"/>
  <c r="CG31" s="1"/>
  <c r="CC31"/>
  <c r="CI31" s="1"/>
  <c r="BX32"/>
  <c r="CD32" s="1"/>
  <c r="BZ32"/>
  <c r="CF32" s="1"/>
  <c r="CB32"/>
  <c r="CH32" s="1"/>
  <c r="CK32" s="1"/>
  <c r="BY33"/>
  <c r="CE33" s="1"/>
  <c r="CA33"/>
  <c r="CG33" s="1"/>
  <c r="CC33"/>
  <c r="CI33" s="1"/>
  <c r="BX34"/>
  <c r="CD34" s="1"/>
  <c r="BZ34"/>
  <c r="CF34" s="1"/>
  <c r="CB34"/>
  <c r="CH34" s="1"/>
  <c r="BM35"/>
  <c r="BP35" s="1"/>
  <c r="BS35" s="1"/>
  <c r="BT35" s="1"/>
  <c r="BY35"/>
  <c r="CE35" s="1"/>
  <c r="CA35"/>
  <c r="CG35" s="1"/>
  <c r="CC35"/>
  <c r="CI35" s="1"/>
  <c r="BX36"/>
  <c r="CD36" s="1"/>
  <c r="BZ36"/>
  <c r="CF36" s="1"/>
  <c r="CB36"/>
  <c r="CH36" s="1"/>
  <c r="BM37"/>
  <c r="BP37" s="1"/>
  <c r="BY37"/>
  <c r="CE37" s="1"/>
  <c r="CA37"/>
  <c r="CG37" s="1"/>
  <c r="CC37"/>
  <c r="CI37" s="1"/>
  <c r="BX38"/>
  <c r="CD38" s="1"/>
  <c r="BZ38"/>
  <c r="CF38" s="1"/>
  <c r="CB38"/>
  <c r="CH38" s="1"/>
  <c r="BM39"/>
  <c r="BY39"/>
  <c r="CA39"/>
  <c r="CC39"/>
  <c r="BX21" i="26"/>
  <c r="CD21" s="1"/>
  <c r="CB21"/>
  <c r="CH21" s="1"/>
  <c r="BM22"/>
  <c r="BP22" s="1"/>
  <c r="BO22"/>
  <c r="BR22" s="1"/>
  <c r="BY22"/>
  <c r="CE22" s="1"/>
  <c r="CA22"/>
  <c r="CG22" s="1"/>
  <c r="CC22"/>
  <c r="CI22" s="1"/>
  <c r="BX23"/>
  <c r="CD23" s="1"/>
  <c r="BZ23"/>
  <c r="CF23" s="1"/>
  <c r="CB23"/>
  <c r="CH23" s="1"/>
  <c r="CL23"/>
  <c r="BY28"/>
  <c r="CE28" s="1"/>
  <c r="BY30"/>
  <c r="CE30" s="1"/>
  <c r="BM25"/>
  <c r="BP25" s="1"/>
  <c r="CL26"/>
  <c r="CL28"/>
  <c r="CB28"/>
  <c r="CH28" s="1"/>
  <c r="BZ28"/>
  <c r="CF28" s="1"/>
  <c r="BX28"/>
  <c r="CD28" s="1"/>
  <c r="BO29"/>
  <c r="BR29" s="1"/>
  <c r="BM29"/>
  <c r="BP29" s="1"/>
  <c r="CL30"/>
  <c r="CB30"/>
  <c r="CH30" s="1"/>
  <c r="BZ30"/>
  <c r="CF30" s="1"/>
  <c r="BX30"/>
  <c r="CD30" s="1"/>
  <c r="BO31"/>
  <c r="BR31" s="1"/>
  <c r="BM31"/>
  <c r="BP31" s="1"/>
  <c r="BY21"/>
  <c r="CE21" s="1"/>
  <c r="CC21"/>
  <c r="CI21" s="1"/>
  <c r="CA23"/>
  <c r="CG23" s="1"/>
  <c r="CA28"/>
  <c r="CG28" s="1"/>
  <c r="CM28"/>
  <c r="CA30"/>
  <c r="CG30" s="1"/>
  <c r="CK30" s="1"/>
  <c r="CM30"/>
  <c r="BY32"/>
  <c r="CE32" s="1"/>
  <c r="BN33"/>
  <c r="BQ33" s="1"/>
  <c r="BY34"/>
  <c r="CE34" s="1"/>
  <c r="CA34"/>
  <c r="CG34" s="1"/>
  <c r="CC34"/>
  <c r="CI34" s="1"/>
  <c r="CM34"/>
  <c r="BN35"/>
  <c r="BQ35" s="1"/>
  <c r="BY36"/>
  <c r="CE36" s="1"/>
  <c r="CA36"/>
  <c r="CG36" s="1"/>
  <c r="CC36"/>
  <c r="CI36" s="1"/>
  <c r="CM36"/>
  <c r="CN36" s="1"/>
  <c r="BN37"/>
  <c r="BQ37" s="1"/>
  <c r="BY38"/>
  <c r="CE38" s="1"/>
  <c r="CA38"/>
  <c r="CG38" s="1"/>
  <c r="CC38"/>
  <c r="CI38" s="1"/>
  <c r="CM38"/>
  <c r="BN39"/>
  <c r="BQ39" s="1"/>
  <c r="BY25"/>
  <c r="CE25" s="1"/>
  <c r="CJ25" s="1"/>
  <c r="CA25"/>
  <c r="CG25"/>
  <c r="CC25"/>
  <c r="CI25" s="1"/>
  <c r="BY27"/>
  <c r="CE27" s="1"/>
  <c r="CJ27" s="1"/>
  <c r="CC27"/>
  <c r="CI27"/>
  <c r="BY29"/>
  <c r="CE29" s="1"/>
  <c r="CA29"/>
  <c r="CG29" s="1"/>
  <c r="CC29"/>
  <c r="CI29" s="1"/>
  <c r="BY31"/>
  <c r="CE31" s="1"/>
  <c r="CA31"/>
  <c r="CG31" s="1"/>
  <c r="CC31"/>
  <c r="CI31" s="1"/>
  <c r="BX32"/>
  <c r="CD32" s="1"/>
  <c r="BZ32"/>
  <c r="CF32" s="1"/>
  <c r="CB32"/>
  <c r="CH32" s="1"/>
  <c r="BM33"/>
  <c r="BP33" s="1"/>
  <c r="BY33"/>
  <c r="CE33" s="1"/>
  <c r="BX34"/>
  <c r="CD34" s="1"/>
  <c r="BZ34"/>
  <c r="CF34"/>
  <c r="CB34"/>
  <c r="CH34"/>
  <c r="BM35"/>
  <c r="BP35" s="1"/>
  <c r="BY35"/>
  <c r="CE35" s="1"/>
  <c r="BX36"/>
  <c r="CD36"/>
  <c r="BZ36"/>
  <c r="CF36"/>
  <c r="CB36"/>
  <c r="CH36"/>
  <c r="BM37"/>
  <c r="BP37"/>
  <c r="BS37" s="1"/>
  <c r="BT37" s="1"/>
  <c r="CC37"/>
  <c r="CI37" s="1"/>
  <c r="BX38"/>
  <c r="CD38" s="1"/>
  <c r="BZ38"/>
  <c r="CF38" s="1"/>
  <c r="CB38"/>
  <c r="CH38" s="1"/>
  <c r="BM39"/>
  <c r="BP39" s="1"/>
  <c r="CA39"/>
  <c r="BM22" i="25"/>
  <c r="BP22" s="1"/>
  <c r="BO22"/>
  <c r="BR22" s="1"/>
  <c r="BY22"/>
  <c r="CE22" s="1"/>
  <c r="CA22"/>
  <c r="CG22" s="1"/>
  <c r="CC22"/>
  <c r="CI22" s="1"/>
  <c r="BX23"/>
  <c r="CD23" s="1"/>
  <c r="BZ23"/>
  <c r="CF23" s="1"/>
  <c r="CB23"/>
  <c r="CH23" s="1"/>
  <c r="CL23"/>
  <c r="BO24"/>
  <c r="BR24" s="1"/>
  <c r="BY24"/>
  <c r="CE24" s="1"/>
  <c r="CA24"/>
  <c r="CG24" s="1"/>
  <c r="CC24"/>
  <c r="CI24" s="1"/>
  <c r="BY39"/>
  <c r="CE39" s="1"/>
  <c r="BO26"/>
  <c r="BR26" s="1"/>
  <c r="BM26"/>
  <c r="BP26" s="1"/>
  <c r="CL27"/>
  <c r="CB29"/>
  <c r="CH29" s="1"/>
  <c r="BZ29"/>
  <c r="CF29" s="1"/>
  <c r="BX29"/>
  <c r="CD29" s="1"/>
  <c r="BO30"/>
  <c r="BR30" s="1"/>
  <c r="BM30"/>
  <c r="BP30" s="1"/>
  <c r="CB33"/>
  <c r="CH33" s="1"/>
  <c r="BZ33"/>
  <c r="CF33" s="1"/>
  <c r="BX33"/>
  <c r="CD33" s="1"/>
  <c r="CB35"/>
  <c r="CH35" s="1"/>
  <c r="BZ35"/>
  <c r="CF35" s="1"/>
  <c r="BX35"/>
  <c r="CD35" s="1"/>
  <c r="BO36"/>
  <c r="BR36" s="1"/>
  <c r="BM36"/>
  <c r="BP36" s="1"/>
  <c r="CL37"/>
  <c r="CO37" s="1"/>
  <c r="CB39"/>
  <c r="BX39"/>
  <c r="CD39" s="1"/>
  <c r="CA23"/>
  <c r="CG23" s="1"/>
  <c r="CC23"/>
  <c r="CI23" s="1"/>
  <c r="CA27"/>
  <c r="CG27" s="1"/>
  <c r="CM29"/>
  <c r="CA31"/>
  <c r="CG31" s="1"/>
  <c r="CM31"/>
  <c r="CM33"/>
  <c r="CA35"/>
  <c r="CG35" s="1"/>
  <c r="CM35"/>
  <c r="CA39"/>
  <c r="BY30"/>
  <c r="CE30" s="1"/>
  <c r="CA30"/>
  <c r="CG30" s="1"/>
  <c r="CC30"/>
  <c r="CI30" s="1"/>
  <c r="CC32"/>
  <c r="CI32" s="1"/>
  <c r="CA36"/>
  <c r="CG36" s="1"/>
  <c r="BY38"/>
  <c r="CE38" s="1"/>
  <c r="CA38"/>
  <c r="CG38" s="1"/>
  <c r="CC38"/>
  <c r="CI38" s="1"/>
  <c r="BX21" i="24"/>
  <c r="CD21" s="1"/>
  <c r="BZ21"/>
  <c r="CF21" s="1"/>
  <c r="CB21"/>
  <c r="CH21" s="1"/>
  <c r="CL21"/>
  <c r="CO21" s="1"/>
  <c r="BM22"/>
  <c r="BP22" s="1"/>
  <c r="BO22"/>
  <c r="BR22" s="1"/>
  <c r="BY22"/>
  <c r="CE22" s="1"/>
  <c r="CA22"/>
  <c r="CG22" s="1"/>
  <c r="CC22"/>
  <c r="CI22" s="1"/>
  <c r="BX23"/>
  <c r="CD23" s="1"/>
  <c r="BM24"/>
  <c r="BP24" s="1"/>
  <c r="BO24"/>
  <c r="BR24" s="1"/>
  <c r="BY24"/>
  <c r="CE24" s="1"/>
  <c r="CC24"/>
  <c r="CI24" s="1"/>
  <c r="BY26"/>
  <c r="CE26" s="1"/>
  <c r="BY28"/>
  <c r="CE28" s="1"/>
  <c r="BY30"/>
  <c r="CE30" s="1"/>
  <c r="BO25"/>
  <c r="BR25" s="1"/>
  <c r="CL26"/>
  <c r="CB26"/>
  <c r="CH26" s="1"/>
  <c r="BZ26"/>
  <c r="CF26" s="1"/>
  <c r="BX26"/>
  <c r="CD26" s="1"/>
  <c r="BO27"/>
  <c r="BR27" s="1"/>
  <c r="BM27"/>
  <c r="BP27" s="1"/>
  <c r="CL28"/>
  <c r="CB28"/>
  <c r="CH28" s="1"/>
  <c r="BZ28"/>
  <c r="CF28" s="1"/>
  <c r="BX28"/>
  <c r="CD28" s="1"/>
  <c r="BO29"/>
  <c r="BR29" s="1"/>
  <c r="BM29"/>
  <c r="BP29" s="1"/>
  <c r="CL30"/>
  <c r="CB30"/>
  <c r="CH30" s="1"/>
  <c r="BZ30"/>
  <c r="CF30" s="1"/>
  <c r="BX30"/>
  <c r="CD30" s="1"/>
  <c r="BO31"/>
  <c r="BR31" s="1"/>
  <c r="BM31"/>
  <c r="BP31" s="1"/>
  <c r="BY21"/>
  <c r="CE21" s="1"/>
  <c r="CA21"/>
  <c r="CG21" s="1"/>
  <c r="CC21"/>
  <c r="CI21" s="1"/>
  <c r="BY23"/>
  <c r="CE23" s="1"/>
  <c r="CA23"/>
  <c r="CG23" s="1"/>
  <c r="CC23"/>
  <c r="CI23" s="1"/>
  <c r="CA26"/>
  <c r="CG26" s="1"/>
  <c r="CM26"/>
  <c r="CA28"/>
  <c r="CG28" s="1"/>
  <c r="CM28"/>
  <c r="CO28" s="1"/>
  <c r="CA30"/>
  <c r="CG30" s="1"/>
  <c r="CM30"/>
  <c r="CO30" s="1"/>
  <c r="BY32"/>
  <c r="CE32" s="1"/>
  <c r="CA32"/>
  <c r="CG32" s="1"/>
  <c r="CC32"/>
  <c r="CI32" s="1"/>
  <c r="CM32"/>
  <c r="CN32" s="1"/>
  <c r="BN33"/>
  <c r="BQ33" s="1"/>
  <c r="BY34"/>
  <c r="CE34" s="1"/>
  <c r="CA34"/>
  <c r="CG34" s="1"/>
  <c r="CC34"/>
  <c r="CI34" s="1"/>
  <c r="CM34"/>
  <c r="CN34" s="1"/>
  <c r="BN35"/>
  <c r="BQ35" s="1"/>
  <c r="BY36"/>
  <c r="CE36" s="1"/>
  <c r="CA36"/>
  <c r="CG36" s="1"/>
  <c r="CC36"/>
  <c r="CI36" s="1"/>
  <c r="CM36"/>
  <c r="CN36" s="1"/>
  <c r="BN37"/>
  <c r="BQ37" s="1"/>
  <c r="BY38"/>
  <c r="CE38" s="1"/>
  <c r="CA38"/>
  <c r="CG38" s="1"/>
  <c r="CC38"/>
  <c r="CI38" s="1"/>
  <c r="CM38"/>
  <c r="CN38" s="1"/>
  <c r="BN39"/>
  <c r="CL39"/>
  <c r="BY25"/>
  <c r="CE25" s="1"/>
  <c r="CA25"/>
  <c r="CG25" s="1"/>
  <c r="CC25"/>
  <c r="CI25" s="1"/>
  <c r="BY27"/>
  <c r="CE27" s="1"/>
  <c r="CC27"/>
  <c r="CI27" s="1"/>
  <c r="BY29"/>
  <c r="CE29" s="1"/>
  <c r="CA29"/>
  <c r="CG29" s="1"/>
  <c r="CC29"/>
  <c r="CI29" s="1"/>
  <c r="BX32"/>
  <c r="CD32" s="1"/>
  <c r="CJ32" s="1"/>
  <c r="BZ32"/>
  <c r="CF32" s="1"/>
  <c r="CB32"/>
  <c r="CH32" s="1"/>
  <c r="BM33"/>
  <c r="BP33" s="1"/>
  <c r="BY33"/>
  <c r="CE33" s="1"/>
  <c r="CC33"/>
  <c r="CI33" s="1"/>
  <c r="BX34"/>
  <c r="CD34" s="1"/>
  <c r="BZ34"/>
  <c r="CF34" s="1"/>
  <c r="CB34"/>
  <c r="CH34" s="1"/>
  <c r="BM35"/>
  <c r="BP35" s="1"/>
  <c r="BY35"/>
  <c r="CE35" s="1"/>
  <c r="CA35"/>
  <c r="CG35" s="1"/>
  <c r="CC35"/>
  <c r="CI35" s="1"/>
  <c r="BX36"/>
  <c r="CD36" s="1"/>
  <c r="BZ36"/>
  <c r="CF36" s="1"/>
  <c r="CB36"/>
  <c r="CH36" s="1"/>
  <c r="BM37"/>
  <c r="BP37" s="1"/>
  <c r="BS37" s="1"/>
  <c r="BT37" s="1"/>
  <c r="BY37"/>
  <c r="CE37" s="1"/>
  <c r="CA37"/>
  <c r="CG37" s="1"/>
  <c r="CC37"/>
  <c r="CI37" s="1"/>
  <c r="BX38"/>
  <c r="CD38" s="1"/>
  <c r="BZ38"/>
  <c r="CF38" s="1"/>
  <c r="CB38"/>
  <c r="CH38" s="1"/>
  <c r="BM39"/>
  <c r="CA39"/>
  <c r="CG39" s="1"/>
  <c r="CC39"/>
  <c r="CI39" s="1"/>
  <c r="BN21" i="23"/>
  <c r="BQ21" s="1"/>
  <c r="BY22"/>
  <c r="CE22" s="1"/>
  <c r="CC22"/>
  <c r="CI22" s="1"/>
  <c r="BN23"/>
  <c r="BQ23" s="1"/>
  <c r="BY24"/>
  <c r="CE24" s="1"/>
  <c r="CA24"/>
  <c r="CG24" s="1"/>
  <c r="CC24"/>
  <c r="CI24" s="1"/>
  <c r="CM24"/>
  <c r="BM25"/>
  <c r="BP25" s="1"/>
  <c r="BZ26"/>
  <c r="CF26" s="1"/>
  <c r="BO27"/>
  <c r="BR27" s="1"/>
  <c r="BM27"/>
  <c r="BP27" s="1"/>
  <c r="CL28"/>
  <c r="BZ32"/>
  <c r="CF32" s="1"/>
  <c r="CL34"/>
  <c r="CB34"/>
  <c r="CH34" s="1"/>
  <c r="BZ34"/>
  <c r="CF34" s="1"/>
  <c r="BX34"/>
  <c r="CD34" s="1"/>
  <c r="BO35"/>
  <c r="BR35" s="1"/>
  <c r="BM35"/>
  <c r="BP35" s="1"/>
  <c r="BS35" s="1"/>
  <c r="BT35" s="1"/>
  <c r="CB38"/>
  <c r="CH38" s="1"/>
  <c r="BX38"/>
  <c r="CD38" s="1"/>
  <c r="BM21"/>
  <c r="BP21" s="1"/>
  <c r="BX22"/>
  <c r="CD22" s="1"/>
  <c r="CB22"/>
  <c r="CH22" s="1"/>
  <c r="BY23"/>
  <c r="CE23" s="1"/>
  <c r="CA23"/>
  <c r="CG23" s="1"/>
  <c r="CC23"/>
  <c r="CI23" s="1"/>
  <c r="BX24"/>
  <c r="CD24" s="1"/>
  <c r="BZ24"/>
  <c r="CF24" s="1"/>
  <c r="CB24"/>
  <c r="CH24" s="1"/>
  <c r="CM26"/>
  <c r="CM28"/>
  <c r="CN28" s="1"/>
  <c r="CA34"/>
  <c r="CG34" s="1"/>
  <c r="CM34"/>
  <c r="CA38"/>
  <c r="CG38" s="1"/>
  <c r="CM38"/>
  <c r="BY25"/>
  <c r="CE25" s="1"/>
  <c r="CA25"/>
  <c r="CG25" s="1"/>
  <c r="CC25"/>
  <c r="CI25" s="1"/>
  <c r="BY27"/>
  <c r="CE27" s="1"/>
  <c r="CA27"/>
  <c r="CG27" s="1"/>
  <c r="CC27"/>
  <c r="CI27" s="1"/>
  <c r="BY29"/>
  <c r="CE29" s="1"/>
  <c r="CA29"/>
  <c r="CG29" s="1"/>
  <c r="CC29"/>
  <c r="CI29" s="1"/>
  <c r="BY31"/>
  <c r="CE31" s="1"/>
  <c r="CA31"/>
  <c r="CG31" s="1"/>
  <c r="CC31"/>
  <c r="CI31" s="1"/>
  <c r="BY33"/>
  <c r="CE33" s="1"/>
  <c r="CC33"/>
  <c r="CI33" s="1"/>
  <c r="CC35"/>
  <c r="CI35" s="1"/>
  <c r="BY39"/>
  <c r="CA39"/>
  <c r="CG39" s="1"/>
  <c r="CC39"/>
  <c r="BN23" i="21"/>
  <c r="BQ23" s="1"/>
  <c r="CA24"/>
  <c r="CG24" s="1"/>
  <c r="CM24"/>
  <c r="BO25"/>
  <c r="BR25" s="1"/>
  <c r="BM25"/>
  <c r="BP25" s="1"/>
  <c r="BS25" s="1"/>
  <c r="BT25" s="1"/>
  <c r="CL26"/>
  <c r="CB26"/>
  <c r="CH26" s="1"/>
  <c r="BZ26"/>
  <c r="CF26" s="1"/>
  <c r="BX26"/>
  <c r="CD26" s="1"/>
  <c r="BO27"/>
  <c r="BR27" s="1"/>
  <c r="BM27"/>
  <c r="BP27" s="1"/>
  <c r="CL28"/>
  <c r="CB28"/>
  <c r="CH28" s="1"/>
  <c r="BZ28"/>
  <c r="CF28" s="1"/>
  <c r="BX28"/>
  <c r="CD28" s="1"/>
  <c r="BO29"/>
  <c r="BR29" s="1"/>
  <c r="BM29"/>
  <c r="BP29" s="1"/>
  <c r="CL30"/>
  <c r="CB30"/>
  <c r="CH30" s="1"/>
  <c r="BZ30"/>
  <c r="CF30" s="1"/>
  <c r="BX30"/>
  <c r="CD30" s="1"/>
  <c r="BO31"/>
  <c r="BR31" s="1"/>
  <c r="BZ22"/>
  <c r="CF22" s="1"/>
  <c r="BM23"/>
  <c r="BP23" s="1"/>
  <c r="BY23"/>
  <c r="CE23" s="1"/>
  <c r="CA23"/>
  <c r="CG23" s="1"/>
  <c r="CC23"/>
  <c r="CI23" s="1"/>
  <c r="BX24"/>
  <c r="CD24" s="1"/>
  <c r="CA26"/>
  <c r="CG26" s="1"/>
  <c r="CK26" s="1"/>
  <c r="CM26"/>
  <c r="CA28"/>
  <c r="CG28" s="1"/>
  <c r="CM28"/>
  <c r="CA30"/>
  <c r="CG30" s="1"/>
  <c r="CM30"/>
  <c r="BY32"/>
  <c r="CE32" s="1"/>
  <c r="CA32"/>
  <c r="CG32" s="1"/>
  <c r="CC32"/>
  <c r="CI32" s="1"/>
  <c r="CM32"/>
  <c r="BN33"/>
  <c r="BQ33" s="1"/>
  <c r="BY34"/>
  <c r="CE34" s="1"/>
  <c r="CA34"/>
  <c r="CG34" s="1"/>
  <c r="CC34"/>
  <c r="CI34" s="1"/>
  <c r="CM34"/>
  <c r="BN35"/>
  <c r="BQ35" s="1"/>
  <c r="BY36"/>
  <c r="CE36" s="1"/>
  <c r="CA36"/>
  <c r="CG36" s="1"/>
  <c r="CC36"/>
  <c r="CI36" s="1"/>
  <c r="CM36"/>
  <c r="BN37"/>
  <c r="BQ37" s="1"/>
  <c r="BY38"/>
  <c r="CE38" s="1"/>
  <c r="CA38"/>
  <c r="CG38" s="1"/>
  <c r="CC38"/>
  <c r="CI38" s="1"/>
  <c r="CM38"/>
  <c r="BY25"/>
  <c r="CE25" s="1"/>
  <c r="CA25"/>
  <c r="CG25" s="1"/>
  <c r="CC25"/>
  <c r="CI25" s="1"/>
  <c r="BY27"/>
  <c r="CE27" s="1"/>
  <c r="CA27"/>
  <c r="CG27" s="1"/>
  <c r="CC27"/>
  <c r="CI27" s="1"/>
  <c r="BY29"/>
  <c r="CE29" s="1"/>
  <c r="CA29"/>
  <c r="CG29" s="1"/>
  <c r="CC29"/>
  <c r="CI29" s="1"/>
  <c r="BY31"/>
  <c r="CE31" s="1"/>
  <c r="CA31"/>
  <c r="CG31" s="1"/>
  <c r="CC31"/>
  <c r="CI31" s="1"/>
  <c r="BX32"/>
  <c r="CD32" s="1"/>
  <c r="BZ32"/>
  <c r="CF32" s="1"/>
  <c r="CB32"/>
  <c r="CH32" s="1"/>
  <c r="CK32" s="1"/>
  <c r="BY33"/>
  <c r="CE33" s="1"/>
  <c r="CA33"/>
  <c r="CG33" s="1"/>
  <c r="CC33"/>
  <c r="CI33" s="1"/>
  <c r="BX34"/>
  <c r="CD34" s="1"/>
  <c r="BZ34"/>
  <c r="CF34" s="1"/>
  <c r="CB34"/>
  <c r="CH34" s="1"/>
  <c r="BY35"/>
  <c r="CE35" s="1"/>
  <c r="CA35"/>
  <c r="CG35" s="1"/>
  <c r="CC35"/>
  <c r="CI35" s="1"/>
  <c r="BX36"/>
  <c r="CD36" s="1"/>
  <c r="BZ36"/>
  <c r="CF36" s="1"/>
  <c r="CB36"/>
  <c r="CH36" s="1"/>
  <c r="BY37"/>
  <c r="CE37" s="1"/>
  <c r="CA37"/>
  <c r="CG37" s="1"/>
  <c r="CC37"/>
  <c r="CI37" s="1"/>
  <c r="BX38"/>
  <c r="CD38" s="1"/>
  <c r="BZ38"/>
  <c r="CF38" s="1"/>
  <c r="CB38"/>
  <c r="CH38" s="1"/>
  <c r="BM39"/>
  <c r="BY39"/>
  <c r="CE39" s="1"/>
  <c r="CA39"/>
  <c r="CC39"/>
  <c r="CB26" i="20"/>
  <c r="CH26" s="1"/>
  <c r="BZ26"/>
  <c r="CF26" s="1"/>
  <c r="BX26"/>
  <c r="CD26" s="1"/>
  <c r="BO27"/>
  <c r="BR27" s="1"/>
  <c r="BM27"/>
  <c r="BP27" s="1"/>
  <c r="CL28"/>
  <c r="CB28"/>
  <c r="CH28" s="1"/>
  <c r="BZ28"/>
  <c r="CF28" s="1"/>
  <c r="BX28"/>
  <c r="CD28" s="1"/>
  <c r="BO29"/>
  <c r="BR29" s="1"/>
  <c r="BM29"/>
  <c r="BP29" s="1"/>
  <c r="BS29" s="1"/>
  <c r="BT29" s="1"/>
  <c r="CL30"/>
  <c r="CB30"/>
  <c r="CH30" s="1"/>
  <c r="BZ30"/>
  <c r="CF30" s="1"/>
  <c r="BX30"/>
  <c r="CD30" s="1"/>
  <c r="BO31"/>
  <c r="BR31" s="1"/>
  <c r="BM31"/>
  <c r="BP31" s="1"/>
  <c r="BM21"/>
  <c r="BP21" s="1"/>
  <c r="BO21"/>
  <c r="BR21" s="1"/>
  <c r="BY21"/>
  <c r="CE21" s="1"/>
  <c r="CA21"/>
  <c r="CG21" s="1"/>
  <c r="CC21"/>
  <c r="CI21" s="1"/>
  <c r="BX22"/>
  <c r="CD22" s="1"/>
  <c r="BM23"/>
  <c r="BP23" s="1"/>
  <c r="BO23"/>
  <c r="BR23" s="1"/>
  <c r="BY23"/>
  <c r="CE23" s="1"/>
  <c r="CC23"/>
  <c r="CI23" s="1"/>
  <c r="CA28"/>
  <c r="CG28" s="1"/>
  <c r="CM28"/>
  <c r="CA30"/>
  <c r="CG30" s="1"/>
  <c r="CM30"/>
  <c r="CO30" s="1"/>
  <c r="BY32"/>
  <c r="CE32" s="1"/>
  <c r="CA32"/>
  <c r="CG32" s="1"/>
  <c r="CC32"/>
  <c r="CI32" s="1"/>
  <c r="CM32"/>
  <c r="BN33"/>
  <c r="BQ33" s="1"/>
  <c r="BY34"/>
  <c r="CE34" s="1"/>
  <c r="CA34"/>
  <c r="CG34" s="1"/>
  <c r="CC34"/>
  <c r="CI34" s="1"/>
  <c r="CM34"/>
  <c r="BN35"/>
  <c r="BQ35" s="1"/>
  <c r="BY36"/>
  <c r="CE36" s="1"/>
  <c r="CA36"/>
  <c r="CG36" s="1"/>
  <c r="CC36"/>
  <c r="CI36" s="1"/>
  <c r="CM36"/>
  <c r="BN37"/>
  <c r="BQ37" s="1"/>
  <c r="CA38"/>
  <c r="CG38" s="1"/>
  <c r="CM38"/>
  <c r="CL39"/>
  <c r="BY29"/>
  <c r="CE29" s="1"/>
  <c r="CA29"/>
  <c r="CG29" s="1"/>
  <c r="CC29"/>
  <c r="CI29" s="1"/>
  <c r="BY31"/>
  <c r="CE31" s="1"/>
  <c r="CA31"/>
  <c r="CG31" s="1"/>
  <c r="CC31"/>
  <c r="CI31" s="1"/>
  <c r="BX32"/>
  <c r="CD32" s="1"/>
  <c r="BZ32"/>
  <c r="CF32" s="1"/>
  <c r="CB32"/>
  <c r="CH32" s="1"/>
  <c r="BM33"/>
  <c r="BP33" s="1"/>
  <c r="BY33"/>
  <c r="CE33" s="1"/>
  <c r="CA33"/>
  <c r="CG33" s="1"/>
  <c r="CC33"/>
  <c r="CI33" s="1"/>
  <c r="BX34"/>
  <c r="CD34" s="1"/>
  <c r="CJ34" s="1"/>
  <c r="BZ34"/>
  <c r="CF34" s="1"/>
  <c r="CB34"/>
  <c r="CH34" s="1"/>
  <c r="BM35"/>
  <c r="BP35" s="1"/>
  <c r="BY35"/>
  <c r="CE35" s="1"/>
  <c r="CA35"/>
  <c r="CG35" s="1"/>
  <c r="CC35"/>
  <c r="CI35" s="1"/>
  <c r="BX36"/>
  <c r="CD36" s="1"/>
  <c r="BZ36"/>
  <c r="CF36" s="1"/>
  <c r="CB36"/>
  <c r="CH36" s="1"/>
  <c r="BM37"/>
  <c r="BP37" s="1"/>
  <c r="BY39"/>
  <c r="CE39" s="1"/>
  <c r="CC39"/>
  <c r="CI39" s="1"/>
  <c r="BZ21" i="19"/>
  <c r="CF21" s="1"/>
  <c r="CL21"/>
  <c r="BM22"/>
  <c r="BP22" s="1"/>
  <c r="BO22"/>
  <c r="BR22" s="1"/>
  <c r="CA22"/>
  <c r="CG22" s="1"/>
  <c r="BX23"/>
  <c r="CD23" s="1"/>
  <c r="CB23"/>
  <c r="CH23" s="1"/>
  <c r="BM24"/>
  <c r="BP24" s="1"/>
  <c r="BY24"/>
  <c r="CE24" s="1"/>
  <c r="CA24"/>
  <c r="CG24" s="1"/>
  <c r="CC24"/>
  <c r="CI24" s="1"/>
  <c r="BY26"/>
  <c r="CE26" s="1"/>
  <c r="BY28"/>
  <c r="CE28" s="1"/>
  <c r="BY30"/>
  <c r="CE30" s="1"/>
  <c r="BO25"/>
  <c r="BR25" s="1"/>
  <c r="BM25"/>
  <c r="BP25" s="1"/>
  <c r="CL26"/>
  <c r="CB26"/>
  <c r="CH26" s="1"/>
  <c r="BZ26"/>
  <c r="CF26" s="1"/>
  <c r="BX26"/>
  <c r="CD26" s="1"/>
  <c r="BO27"/>
  <c r="BR27" s="1"/>
  <c r="BM27"/>
  <c r="BP27" s="1"/>
  <c r="CL28"/>
  <c r="CB28"/>
  <c r="CH28" s="1"/>
  <c r="BZ28"/>
  <c r="CF28" s="1"/>
  <c r="BX28"/>
  <c r="CD28" s="1"/>
  <c r="BO29"/>
  <c r="BR29" s="1"/>
  <c r="BM29"/>
  <c r="BP29" s="1"/>
  <c r="CL30"/>
  <c r="CB30"/>
  <c r="CH30" s="1"/>
  <c r="BZ30"/>
  <c r="CF30" s="1"/>
  <c r="BX30"/>
  <c r="CD30" s="1"/>
  <c r="BO31"/>
  <c r="BR31" s="1"/>
  <c r="BM31"/>
  <c r="BP31" s="1"/>
  <c r="CA21"/>
  <c r="CG21" s="1"/>
  <c r="BY23"/>
  <c r="CE23" s="1"/>
  <c r="CA23"/>
  <c r="CG23" s="1"/>
  <c r="CC23"/>
  <c r="CI23" s="1"/>
  <c r="CA26"/>
  <c r="CG26" s="1"/>
  <c r="CM26"/>
  <c r="CA28"/>
  <c r="CG28" s="1"/>
  <c r="CM28"/>
  <c r="CA30"/>
  <c r="CG30" s="1"/>
  <c r="CM30"/>
  <c r="BY32"/>
  <c r="CE32" s="1"/>
  <c r="CA32"/>
  <c r="CG32" s="1"/>
  <c r="CC32"/>
  <c r="CI32" s="1"/>
  <c r="CM32"/>
  <c r="BN33"/>
  <c r="BQ33" s="1"/>
  <c r="BY34"/>
  <c r="CE34" s="1"/>
  <c r="CA34"/>
  <c r="CG34" s="1"/>
  <c r="CC34"/>
  <c r="CI34" s="1"/>
  <c r="CM34"/>
  <c r="BN35"/>
  <c r="BQ35" s="1"/>
  <c r="BY36"/>
  <c r="CE36" s="1"/>
  <c r="CA36"/>
  <c r="CG36" s="1"/>
  <c r="CC36"/>
  <c r="CI36" s="1"/>
  <c r="CM36"/>
  <c r="BN37"/>
  <c r="BQ37" s="1"/>
  <c r="BY38"/>
  <c r="CE38" s="1"/>
  <c r="CA38"/>
  <c r="CG38" s="1"/>
  <c r="CC38"/>
  <c r="CI38" s="1"/>
  <c r="CM38"/>
  <c r="BN39"/>
  <c r="BQ39" s="1"/>
  <c r="BZ39"/>
  <c r="CF39" s="1"/>
  <c r="CL39"/>
  <c r="CA25"/>
  <c r="CG25" s="1"/>
  <c r="BY27"/>
  <c r="CE27" s="1"/>
  <c r="CC27"/>
  <c r="CI27" s="1"/>
  <c r="CA29"/>
  <c r="CG29" s="1"/>
  <c r="BY31"/>
  <c r="CE31" s="1"/>
  <c r="CC31"/>
  <c r="CI31" s="1"/>
  <c r="BX32"/>
  <c r="CD32" s="1"/>
  <c r="BZ32"/>
  <c r="CF32" s="1"/>
  <c r="CB32"/>
  <c r="CH32" s="1"/>
  <c r="BM33"/>
  <c r="BP33" s="1"/>
  <c r="BS33" s="1"/>
  <c r="BT33" s="1"/>
  <c r="CA33"/>
  <c r="CG33" s="1"/>
  <c r="BX34"/>
  <c r="CD34" s="1"/>
  <c r="BZ34"/>
  <c r="CF34" s="1"/>
  <c r="CB34"/>
  <c r="CH34" s="1"/>
  <c r="BM35"/>
  <c r="BP35" s="1"/>
  <c r="BX36"/>
  <c r="CD36" s="1"/>
  <c r="BZ36"/>
  <c r="CF36" s="1"/>
  <c r="CB36"/>
  <c r="CH36" s="1"/>
  <c r="BM37"/>
  <c r="BP37" s="1"/>
  <c r="BX38"/>
  <c r="CD38" s="1"/>
  <c r="BZ38"/>
  <c r="CF38" s="1"/>
  <c r="CB38"/>
  <c r="CH38" s="1"/>
  <c r="BM39"/>
  <c r="BP39" s="1"/>
  <c r="CA39"/>
  <c r="CG39" s="1"/>
  <c r="BY22" i="11"/>
  <c r="CE22" s="1"/>
  <c r="CA22"/>
  <c r="CG22" s="1"/>
  <c r="CC22"/>
  <c r="CI22" s="1"/>
  <c r="CM22"/>
  <c r="BN23"/>
  <c r="BQ23" s="1"/>
  <c r="BY24"/>
  <c r="CE24" s="1"/>
  <c r="CA24"/>
  <c r="CG24" s="1"/>
  <c r="CC24"/>
  <c r="CI24" s="1"/>
  <c r="CM24"/>
  <c r="BO25"/>
  <c r="BR25" s="1"/>
  <c r="BM25"/>
  <c r="BP25" s="1"/>
  <c r="CL26"/>
  <c r="CB26"/>
  <c r="CH26" s="1"/>
  <c r="BZ26"/>
  <c r="CF26" s="1"/>
  <c r="BX26"/>
  <c r="CD26" s="1"/>
  <c r="BO27"/>
  <c r="BR27" s="1"/>
  <c r="BM27"/>
  <c r="BP27" s="1"/>
  <c r="CL28"/>
  <c r="CB28"/>
  <c r="CH28" s="1"/>
  <c r="BZ28"/>
  <c r="CF28" s="1"/>
  <c r="BX28"/>
  <c r="CD28" s="1"/>
  <c r="BO29"/>
  <c r="BR29" s="1"/>
  <c r="BM29"/>
  <c r="BP29" s="1"/>
  <c r="CL30"/>
  <c r="CB30"/>
  <c r="CH30" s="1"/>
  <c r="BZ30"/>
  <c r="CF30" s="1"/>
  <c r="BX30"/>
  <c r="CD30" s="1"/>
  <c r="CJ30" s="1"/>
  <c r="BO31"/>
  <c r="BR31" s="1"/>
  <c r="BM31"/>
  <c r="BP31" s="1"/>
  <c r="BX22"/>
  <c r="CD22" s="1"/>
  <c r="BZ22"/>
  <c r="CF22" s="1"/>
  <c r="CB22"/>
  <c r="CH22" s="1"/>
  <c r="BM23"/>
  <c r="BP23" s="1"/>
  <c r="BY23"/>
  <c r="CE23" s="1"/>
  <c r="CC23"/>
  <c r="CI23" s="1"/>
  <c r="BX24"/>
  <c r="CD24" s="1"/>
  <c r="BZ24"/>
  <c r="CF24" s="1"/>
  <c r="CB24"/>
  <c r="CH24" s="1"/>
  <c r="CA26"/>
  <c r="CG26" s="1"/>
  <c r="CM26"/>
  <c r="CO26" s="1"/>
  <c r="CA28"/>
  <c r="CG28" s="1"/>
  <c r="CM28"/>
  <c r="CA30"/>
  <c r="CG30" s="1"/>
  <c r="CM30"/>
  <c r="CO30" s="1"/>
  <c r="BY32"/>
  <c r="CE32" s="1"/>
  <c r="CA32"/>
  <c r="CG32" s="1"/>
  <c r="CC32"/>
  <c r="CI32" s="1"/>
  <c r="CM32"/>
  <c r="BN33"/>
  <c r="BQ33" s="1"/>
  <c r="BY34"/>
  <c r="CE34" s="1"/>
  <c r="CA34"/>
  <c r="CG34" s="1"/>
  <c r="CC34"/>
  <c r="CI34" s="1"/>
  <c r="CM34"/>
  <c r="BN35"/>
  <c r="BQ35" s="1"/>
  <c r="BY36"/>
  <c r="CE36" s="1"/>
  <c r="CA36"/>
  <c r="CG36" s="1"/>
  <c r="CC36"/>
  <c r="CI36" s="1"/>
  <c r="CM36"/>
  <c r="CN36" s="1"/>
  <c r="BN37"/>
  <c r="BQ37" s="1"/>
  <c r="BY38"/>
  <c r="CE38" s="1"/>
  <c r="CC38"/>
  <c r="CI38" s="1"/>
  <c r="BN39"/>
  <c r="BQ39" s="1"/>
  <c r="CA25"/>
  <c r="CG25" s="1"/>
  <c r="BY27"/>
  <c r="CE27" s="1"/>
  <c r="CA27"/>
  <c r="CG27" s="1"/>
  <c r="CC27"/>
  <c r="CI27" s="1"/>
  <c r="BY29"/>
  <c r="CE29" s="1"/>
  <c r="CA29"/>
  <c r="CG29" s="1"/>
  <c r="CC29"/>
  <c r="CI29" s="1"/>
  <c r="BY31"/>
  <c r="CE31" s="1"/>
  <c r="CC31"/>
  <c r="CI31" s="1"/>
  <c r="BX32"/>
  <c r="CD32" s="1"/>
  <c r="BZ32"/>
  <c r="CF32" s="1"/>
  <c r="CB32"/>
  <c r="CH32" s="1"/>
  <c r="BM33"/>
  <c r="BP33" s="1"/>
  <c r="BS33" s="1"/>
  <c r="BT33" s="1"/>
  <c r="CA33"/>
  <c r="CG33" s="1"/>
  <c r="BX34"/>
  <c r="CD34" s="1"/>
  <c r="BZ34"/>
  <c r="CF34" s="1"/>
  <c r="CB34"/>
  <c r="CH34" s="1"/>
  <c r="BM35"/>
  <c r="BP35" s="1"/>
  <c r="BY35"/>
  <c r="CE35" s="1"/>
  <c r="CC35"/>
  <c r="CI35" s="1"/>
  <c r="BX36"/>
  <c r="CD36" s="1"/>
  <c r="BZ36"/>
  <c r="CF36" s="1"/>
  <c r="CB36"/>
  <c r="CH36" s="1"/>
  <c r="BM37"/>
  <c r="BP37" s="1"/>
  <c r="BS37" s="1"/>
  <c r="BT37" s="1"/>
  <c r="BY37"/>
  <c r="CE37" s="1"/>
  <c r="CA37"/>
  <c r="CG37" s="1"/>
  <c r="CC37"/>
  <c r="CI37" s="1"/>
  <c r="BX38"/>
  <c r="CD38" s="1"/>
  <c r="BZ38"/>
  <c r="CF38" s="1"/>
  <c r="BM39"/>
  <c r="BP39" s="1"/>
  <c r="CA39"/>
  <c r="CL26" i="1"/>
  <c r="CB26"/>
  <c r="CH26" s="1"/>
  <c r="BZ26"/>
  <c r="CF26" s="1"/>
  <c r="BX26"/>
  <c r="CD26" s="1"/>
  <c r="BO27"/>
  <c r="BR27" s="1"/>
  <c r="BM27"/>
  <c r="BP27" s="1"/>
  <c r="BO29"/>
  <c r="BR29" s="1"/>
  <c r="CL30"/>
  <c r="BZ30"/>
  <c r="CF30" s="1"/>
  <c r="CL32"/>
  <c r="BZ32"/>
  <c r="CF32" s="1"/>
  <c r="CA26"/>
  <c r="CG26" s="1"/>
  <c r="CM26"/>
  <c r="BX22"/>
  <c r="CD22" s="1"/>
  <c r="BY23"/>
  <c r="CE23" s="1"/>
  <c r="CC23"/>
  <c r="CI23" s="1"/>
  <c r="BX24"/>
  <c r="CD24" s="1"/>
  <c r="BZ24"/>
  <c r="CF24" s="1"/>
  <c r="BM25"/>
  <c r="BP25" s="1"/>
  <c r="BY26"/>
  <c r="CE26" s="1"/>
  <c r="CC26"/>
  <c r="CI26" s="1"/>
  <c r="CA27"/>
  <c r="CG27" s="1"/>
  <c r="BY29"/>
  <c r="CE29" s="1"/>
  <c r="CA29"/>
  <c r="CG29" s="1"/>
  <c r="CC29"/>
  <c r="CI29" s="1"/>
  <c r="BY31"/>
  <c r="CE31" s="1"/>
  <c r="CC31"/>
  <c r="CI31" s="1"/>
  <c r="BX34"/>
  <c r="CD34" s="1"/>
  <c r="CB34"/>
  <c r="CH34" s="1"/>
  <c r="BM37"/>
  <c r="BP37" s="1"/>
  <c r="BY37"/>
  <c r="CE37" s="1"/>
  <c r="CA37"/>
  <c r="CG37" s="1"/>
  <c r="CC37"/>
  <c r="CI37" s="1"/>
  <c r="CL38"/>
  <c r="BY39"/>
  <c r="CE39" s="1"/>
  <c r="CA39"/>
  <c r="CG39" s="1"/>
  <c r="CC39"/>
  <c r="CI39" s="1"/>
  <c r="BN40"/>
  <c r="BN20" i="11" s="1"/>
  <c r="BY34" i="1"/>
  <c r="CE34" s="1"/>
  <c r="CC34"/>
  <c r="CI34" s="1"/>
  <c r="CC38"/>
  <c r="CI38" s="1"/>
  <c r="BY21" i="28"/>
  <c r="CE21" s="1"/>
  <c r="CA21"/>
  <c r="CG21" s="1"/>
  <c r="CC21"/>
  <c r="CI21" s="1"/>
  <c r="CM21"/>
  <c r="BN24"/>
  <c r="BQ24" s="1"/>
  <c r="BY25"/>
  <c r="CE25" s="1"/>
  <c r="CA25"/>
  <c r="CG25" s="1"/>
  <c r="CC25"/>
  <c r="CI25" s="1"/>
  <c r="CM25"/>
  <c r="CL29"/>
  <c r="CB29"/>
  <c r="CH29" s="1"/>
  <c r="BZ29"/>
  <c r="CF29" s="1"/>
  <c r="BX29"/>
  <c r="CD29" s="1"/>
  <c r="BO30"/>
  <c r="BR30" s="1"/>
  <c r="BM30"/>
  <c r="BP30" s="1"/>
  <c r="CB31"/>
  <c r="CH31" s="1"/>
  <c r="BZ31"/>
  <c r="CF31" s="1"/>
  <c r="BX31"/>
  <c r="CD31" s="1"/>
  <c r="BO34"/>
  <c r="BR34" s="1"/>
  <c r="BM34"/>
  <c r="BP34" s="1"/>
  <c r="BS34" s="1"/>
  <c r="BT34" s="1"/>
  <c r="BX21"/>
  <c r="CD21" s="1"/>
  <c r="BZ21"/>
  <c r="CF21" s="1"/>
  <c r="CB21"/>
  <c r="CH21" s="1"/>
  <c r="CA22"/>
  <c r="CG22" s="1"/>
  <c r="CC22"/>
  <c r="CI22" s="1"/>
  <c r="BZ23"/>
  <c r="CF23" s="1"/>
  <c r="BM24"/>
  <c r="BP24" s="1"/>
  <c r="BS24" s="1"/>
  <c r="BT24" s="1"/>
  <c r="BY24"/>
  <c r="CE24" s="1"/>
  <c r="CA27"/>
  <c r="CG27" s="1"/>
  <c r="CA29"/>
  <c r="CG29" s="1"/>
  <c r="CM29"/>
  <c r="CN29" s="1"/>
  <c r="CA31"/>
  <c r="CG31" s="1"/>
  <c r="CM31"/>
  <c r="BY35"/>
  <c r="CE35" s="1"/>
  <c r="CA35"/>
  <c r="CG35" s="1"/>
  <c r="CC35"/>
  <c r="CI35" s="1"/>
  <c r="CM35"/>
  <c r="CN35" s="1"/>
  <c r="BN36"/>
  <c r="BQ36" s="1"/>
  <c r="CE37"/>
  <c r="BY26"/>
  <c r="CE26" s="1"/>
  <c r="CA26"/>
  <c r="CG26" s="1"/>
  <c r="CC26"/>
  <c r="CI26" s="1"/>
  <c r="BY30"/>
  <c r="CE30" s="1"/>
  <c r="CA30"/>
  <c r="CG30" s="1"/>
  <c r="CC30"/>
  <c r="CI30" s="1"/>
  <c r="BY32"/>
  <c r="CE32" s="1"/>
  <c r="CA32"/>
  <c r="CG32" s="1"/>
  <c r="CC32"/>
  <c r="CI32" s="1"/>
  <c r="BX35"/>
  <c r="CD35" s="1"/>
  <c r="BZ35"/>
  <c r="CF35" s="1"/>
  <c r="CB35"/>
  <c r="CH35" s="1"/>
  <c r="BM36"/>
  <c r="BP36" s="1"/>
  <c r="BX37"/>
  <c r="CD37" s="1"/>
  <c r="BZ37"/>
  <c r="CF37" s="1"/>
  <c r="CB37"/>
  <c r="CH37" s="1"/>
  <c r="BM38"/>
  <c r="BP38" s="1"/>
  <c r="CA38"/>
  <c r="CG38" s="1"/>
  <c r="BY40"/>
  <c r="CE40" s="1"/>
  <c r="CC40"/>
  <c r="CI40" s="1"/>
  <c r="CI39" i="27"/>
  <c r="CE39"/>
  <c r="CG39"/>
  <c r="BP39"/>
  <c r="BQ39"/>
  <c r="CF39"/>
  <c r="CF39" i="26"/>
  <c r="CG39"/>
  <c r="BR39" i="25"/>
  <c r="CG39"/>
  <c r="CH39"/>
  <c r="BP39" i="24"/>
  <c r="BQ39"/>
  <c r="CH39" i="23"/>
  <c r="CI39"/>
  <c r="CE39"/>
  <c r="CF39"/>
  <c r="CN39"/>
  <c r="CG39" i="21"/>
  <c r="BP39"/>
  <c r="CI39"/>
  <c r="CF39"/>
  <c r="CG39" i="11"/>
  <c r="CN30" i="27"/>
  <c r="CO30"/>
  <c r="CN28"/>
  <c r="CO28"/>
  <c r="CN26"/>
  <c r="CO26"/>
  <c r="CO38" i="26"/>
  <c r="CO36"/>
  <c r="CN30"/>
  <c r="CO28"/>
  <c r="CO38" i="24"/>
  <c r="CO34"/>
  <c r="CO32"/>
  <c r="CN30"/>
  <c r="CN28"/>
  <c r="CN26"/>
  <c r="CN30" i="21"/>
  <c r="CO30"/>
  <c r="CN28"/>
  <c r="CO28"/>
  <c r="CN26"/>
  <c r="CN30" i="20"/>
  <c r="CN28"/>
  <c r="CN30" i="19"/>
  <c r="CO28"/>
  <c r="CO26"/>
  <c r="CO28" i="11"/>
  <c r="CJ30" i="26"/>
  <c r="BM40" i="19"/>
  <c r="BP40" s="1"/>
  <c r="BM40" i="21"/>
  <c r="BP40" s="1"/>
  <c r="BM40" i="24"/>
  <c r="BP40" s="1"/>
  <c r="CA40" i="25"/>
  <c r="CG40" s="1"/>
  <c r="CG20" i="26" s="1"/>
  <c r="BN31" i="28"/>
  <c r="BQ31" s="1"/>
  <c r="CC26" i="11"/>
  <c r="CI26" s="1"/>
  <c r="CM37"/>
  <c r="CO37" s="1"/>
  <c r="CM39"/>
  <c r="CN39" s="1"/>
  <c r="CM22" i="19"/>
  <c r="CO22" s="1"/>
  <c r="BN30" i="20"/>
  <c r="BQ30" s="1"/>
  <c r="BS30" s="1"/>
  <c r="BT30" s="1"/>
  <c r="CC30"/>
  <c r="CI30" s="1"/>
  <c r="CK30" s="1"/>
  <c r="CM31"/>
  <c r="CM33"/>
  <c r="CO33" s="1"/>
  <c r="CM35"/>
  <c r="CN35" s="1"/>
  <c r="BN28" i="21"/>
  <c r="BQ28" s="1"/>
  <c r="CC28"/>
  <c r="CI28" s="1"/>
  <c r="CM29"/>
  <c r="CO29" s="1"/>
  <c r="BN23" i="24"/>
  <c r="BQ23" s="1"/>
  <c r="BX29" i="1"/>
  <c r="CD29" s="1"/>
  <c r="BN29" i="28"/>
  <c r="BQ29" s="1"/>
  <c r="CC29"/>
  <c r="CI29" s="1"/>
  <c r="CC31"/>
  <c r="CI31" s="1"/>
  <c r="CL25" i="11"/>
  <c r="BN26"/>
  <c r="BQ26" s="1"/>
  <c r="CM27"/>
  <c r="BY28"/>
  <c r="CE28" s="1"/>
  <c r="BN32"/>
  <c r="BQ32" s="1"/>
  <c r="CM33"/>
  <c r="CM35"/>
  <c r="CN35" s="1"/>
  <c r="BN38"/>
  <c r="BQ38" s="1"/>
  <c r="BN21" i="19"/>
  <c r="BQ21" s="1"/>
  <c r="BN23"/>
  <c r="BQ23" s="1"/>
  <c r="CM24"/>
  <c r="CO24" s="1"/>
  <c r="CM21" i="20"/>
  <c r="CN21" s="1"/>
  <c r="CM27"/>
  <c r="BN32"/>
  <c r="BQ32" s="1"/>
  <c r="BN34"/>
  <c r="BQ34" s="1"/>
  <c r="CM25" i="21"/>
  <c r="BN21" i="24"/>
  <c r="BQ21" s="1"/>
  <c r="BS21" s="1"/>
  <c r="BT21" s="1"/>
  <c r="CM22"/>
  <c r="CO22" s="1"/>
  <c r="CM24"/>
  <c r="CM38" i="25"/>
  <c r="CO38" s="1"/>
  <c r="BN22" i="27"/>
  <c r="BQ22" s="1"/>
  <c r="BN24"/>
  <c r="BQ24" s="1"/>
  <c r="BM40" i="11"/>
  <c r="BP40" s="1"/>
  <c r="BM40" i="20"/>
  <c r="BM20" i="21" s="1"/>
  <c r="BM40" i="23"/>
  <c r="BM20" i="24" s="1"/>
  <c r="CC40" i="25"/>
  <c r="CC20" i="26" s="1"/>
  <c r="BY40" i="25"/>
  <c r="CC40" i="26"/>
  <c r="CC20" i="27" s="1"/>
  <c r="BM27" i="28"/>
  <c r="BP27" s="1"/>
  <c r="BY27"/>
  <c r="CE27" s="1"/>
  <c r="BX28"/>
  <c r="CD28" s="1"/>
  <c r="CB30"/>
  <c r="CH30" s="1"/>
  <c r="CB29" i="11"/>
  <c r="CH29" s="1"/>
  <c r="CK29" s="1"/>
  <c r="CL34" i="28"/>
  <c r="CM34"/>
  <c r="BO40" i="1"/>
  <c r="BR40" s="1"/>
  <c r="BL20" i="11"/>
  <c r="BR40" i="19"/>
  <c r="BR20" i="20" s="1"/>
  <c r="BR40" i="21"/>
  <c r="BR20" i="23"/>
  <c r="BR40" i="24"/>
  <c r="BR20" i="25"/>
  <c r="BX26" i="28"/>
  <c r="CD26"/>
  <c r="CB26"/>
  <c r="CH26" s="1"/>
  <c r="BX30"/>
  <c r="CD30" s="1"/>
  <c r="CL30"/>
  <c r="CN30"/>
  <c r="CB34"/>
  <c r="CH34"/>
  <c r="BM26" i="1"/>
  <c r="BP26" s="1"/>
  <c r="BM34"/>
  <c r="BP34" s="1"/>
  <c r="BX37"/>
  <c r="CD37" s="1"/>
  <c r="CB25" i="11"/>
  <c r="CH25" s="1"/>
  <c r="BM28"/>
  <c r="BP28" s="1"/>
  <c r="BX29"/>
  <c r="CD29" s="1"/>
  <c r="CJ29" s="1"/>
  <c r="CL29"/>
  <c r="CN29" s="1"/>
  <c r="BX40"/>
  <c r="BX20" i="19" s="1"/>
  <c r="BW20"/>
  <c r="BW20" i="20"/>
  <c r="BX40" i="19"/>
  <c r="CD40" s="1"/>
  <c r="BZ40"/>
  <c r="BZ20" i="20" s="1"/>
  <c r="CB40" i="19"/>
  <c r="CH40" s="1"/>
  <c r="CH20" i="20" s="1"/>
  <c r="BW20" i="21"/>
  <c r="BX40"/>
  <c r="CD40" s="1"/>
  <c r="BZ40"/>
  <c r="BZ20" i="23" s="1"/>
  <c r="CB40" i="21"/>
  <c r="CH40" s="1"/>
  <c r="CH20" i="23" s="1"/>
  <c r="BW20"/>
  <c r="BW20" i="24"/>
  <c r="BX40" i="23"/>
  <c r="BX20" i="24" s="1"/>
  <c r="BZ40" i="23"/>
  <c r="BZ20" i="24" s="1"/>
  <c r="CB40" i="23"/>
  <c r="CH40" s="1"/>
  <c r="CH20" i="24" s="1"/>
  <c r="BX40"/>
  <c r="BX20" i="25" s="1"/>
  <c r="BZ40" i="24"/>
  <c r="BZ20" i="25" s="1"/>
  <c r="CB40" i="24"/>
  <c r="CH40" s="1"/>
  <c r="CH20" i="25" s="1"/>
  <c r="BW20"/>
  <c r="BX25" i="20"/>
  <c r="CD25" s="1"/>
  <c r="BY28"/>
  <c r="CE28" s="1"/>
  <c r="BX29"/>
  <c r="CD29" s="1"/>
  <c r="CJ29" s="1"/>
  <c r="CB29"/>
  <c r="CH29" s="1"/>
  <c r="CK29" s="1"/>
  <c r="CL29"/>
  <c r="BX21" i="21"/>
  <c r="CD21" s="1"/>
  <c r="BM26"/>
  <c r="BP26" s="1"/>
  <c r="BS26" s="1"/>
  <c r="BT26" s="1"/>
  <c r="BY26"/>
  <c r="CE26" s="1"/>
  <c r="CJ26" s="1"/>
  <c r="BX27"/>
  <c r="CD27" s="1"/>
  <c r="CJ27" s="1"/>
  <c r="CB27"/>
  <c r="CH27" s="1"/>
  <c r="CL27"/>
  <c r="CO27" s="1"/>
  <c r="BM30"/>
  <c r="BP30" s="1"/>
  <c r="BY30"/>
  <c r="CE30" s="1"/>
  <c r="BX31"/>
  <c r="CD31" s="1"/>
  <c r="CJ31" s="1"/>
  <c r="CB31"/>
  <c r="CH31" s="1"/>
  <c r="CK31" s="1"/>
  <c r="BM32"/>
  <c r="BP32" s="1"/>
  <c r="BX33"/>
  <c r="CD33" s="1"/>
  <c r="CB33"/>
  <c r="CH33" s="1"/>
  <c r="BM34"/>
  <c r="BP34" s="1"/>
  <c r="BX35"/>
  <c r="CD35" s="1"/>
  <c r="CB35"/>
  <c r="CH35" s="1"/>
  <c r="BM36"/>
  <c r="BP36" s="1"/>
  <c r="BX37"/>
  <c r="CD37" s="1"/>
  <c r="CJ37" s="1"/>
  <c r="CB37"/>
  <c r="CH37" s="1"/>
  <c r="BM38"/>
  <c r="BP38" s="1"/>
  <c r="BX39"/>
  <c r="CD39" s="1"/>
  <c r="CB39"/>
  <c r="CH39" s="1"/>
  <c r="BM22" i="23"/>
  <c r="BP22" s="1"/>
  <c r="BS22" s="1"/>
  <c r="BT22" s="1"/>
  <c r="BX23"/>
  <c r="CD23" s="1"/>
  <c r="CJ23" s="1"/>
  <c r="CB23"/>
  <c r="CH23" s="1"/>
  <c r="BM24"/>
  <c r="BP24" s="1"/>
  <c r="BM21" i="26"/>
  <c r="BP21" s="1"/>
  <c r="BS21" s="1"/>
  <c r="BT21" s="1"/>
  <c r="BX22"/>
  <c r="CD22" s="1"/>
  <c r="CJ22" s="1"/>
  <c r="CB24"/>
  <c r="CH24" s="1"/>
  <c r="BN20" i="25"/>
  <c r="BQ40" i="24"/>
  <c r="BQ20" i="25" s="1"/>
  <c r="BX32" i="28"/>
  <c r="CD32" s="1"/>
  <c r="CB32"/>
  <c r="CH32" s="1"/>
  <c r="BX27" i="11"/>
  <c r="CD27" s="1"/>
  <c r="CB27"/>
  <c r="CH27" s="1"/>
  <c r="BX31"/>
  <c r="CD31" s="1"/>
  <c r="BX33"/>
  <c r="CD33" s="1"/>
  <c r="BX35"/>
  <c r="CD35" s="1"/>
  <c r="BX37"/>
  <c r="CD37" s="1"/>
  <c r="BX39"/>
  <c r="CD39" s="1"/>
  <c r="BX22" i="19"/>
  <c r="CD22" s="1"/>
  <c r="BX24"/>
  <c r="CD24" s="1"/>
  <c r="BX21" i="20"/>
  <c r="CD21" s="1"/>
  <c r="CJ21" s="1"/>
  <c r="BX31"/>
  <c r="CD31" s="1"/>
  <c r="CJ31" s="1"/>
  <c r="BX33"/>
  <c r="CD33" s="1"/>
  <c r="BX35"/>
  <c r="CD35" s="1"/>
  <c r="CJ35" s="1"/>
  <c r="BX25" i="21"/>
  <c r="CD25" s="1"/>
  <c r="CB25"/>
  <c r="CH25" s="1"/>
  <c r="CK25" s="1"/>
  <c r="BX29"/>
  <c r="CD29" s="1"/>
  <c r="CJ29" s="1"/>
  <c r="CB29"/>
  <c r="CH29" s="1"/>
  <c r="BX22" i="24"/>
  <c r="CD22" s="1"/>
  <c r="CJ22" s="1"/>
  <c r="BX24"/>
  <c r="CD24" s="1"/>
  <c r="CJ24" s="1"/>
  <c r="BX23" i="27"/>
  <c r="CD23" s="1"/>
  <c r="CC40" i="11"/>
  <c r="CI40" s="1"/>
  <c r="CI20" i="19" s="1"/>
  <c r="CA40" i="11"/>
  <c r="CG40" s="1"/>
  <c r="BY40"/>
  <c r="BY20" i="19" s="1"/>
  <c r="CC40"/>
  <c r="CC20" i="20" s="1"/>
  <c r="BY40" i="19"/>
  <c r="BY20" i="20" s="1"/>
  <c r="CC40"/>
  <c r="CC20" i="21" s="1"/>
  <c r="CC40"/>
  <c r="CI40" s="1"/>
  <c r="CI20" i="23" s="1"/>
  <c r="BY40" i="21"/>
  <c r="BY20" i="23" s="1"/>
  <c r="CC40"/>
  <c r="CC20" i="24" s="1"/>
  <c r="BY40" i="23"/>
  <c r="BY20" i="24" s="1"/>
  <c r="CG40"/>
  <c r="CG20" i="25" s="1"/>
  <c r="CC40" i="24"/>
  <c r="CI40" s="1"/>
  <c r="CI20" i="25" s="1"/>
  <c r="BY40" i="24"/>
  <c r="BY20" i="25" s="1"/>
  <c r="CB40"/>
  <c r="CB20" i="26" s="1"/>
  <c r="BZ40" i="25"/>
  <c r="BZ20" i="26" s="1"/>
  <c r="BX40" i="25"/>
  <c r="CD40" s="1"/>
  <c r="CO39" i="11"/>
  <c r="CO35"/>
  <c r="CO21" i="20"/>
  <c r="CF40" i="24"/>
  <c r="CF20" i="25" s="1"/>
  <c r="CB20"/>
  <c r="CM40" i="19"/>
  <c r="CM20" i="20" s="1"/>
  <c r="CM40" i="24"/>
  <c r="CM20" i="25" s="1"/>
  <c r="CM40"/>
  <c r="CM20" i="26" s="1"/>
  <c r="CL40" i="23"/>
  <c r="CL20" i="24" s="1"/>
  <c r="CL40" i="20"/>
  <c r="CL20" i="21" s="1"/>
  <c r="CM40" i="23"/>
  <c r="CM20" i="24" s="1"/>
  <c r="CM40" i="21"/>
  <c r="CM20" i="23" s="1"/>
  <c r="CM40" i="11"/>
  <c r="CM20" i="19" s="1"/>
  <c r="CL40" i="24"/>
  <c r="CL40" i="21"/>
  <c r="CL40" i="25"/>
  <c r="CL20" i="26" s="1"/>
  <c r="CL40" i="19"/>
  <c r="CL40" i="11"/>
  <c r="CL20" i="19" s="1"/>
  <c r="CO36" i="11"/>
  <c r="BN36"/>
  <c r="BQ36" s="1"/>
  <c r="BN40"/>
  <c r="BN20" i="19" s="1"/>
  <c r="AC20" i="11"/>
  <c r="AD20" s="1"/>
  <c r="AD21" s="1"/>
  <c r="BX25"/>
  <c r="CD25" s="1"/>
  <c r="BN30"/>
  <c r="BQ30" s="1"/>
  <c r="BN34"/>
  <c r="BQ34" s="1"/>
  <c r="CM23" i="27"/>
  <c r="CO40"/>
  <c r="CO20" i="28" s="1"/>
  <c r="CO34" i="26"/>
  <c r="BN40"/>
  <c r="BQ40"/>
  <c r="BQ20" i="27" s="1"/>
  <c r="AD40" i="26"/>
  <c r="BN39" i="25"/>
  <c r="BQ39" s="1"/>
  <c r="BS39" s="1"/>
  <c r="BT39" s="1"/>
  <c r="CM30" i="23"/>
  <c r="CL31"/>
  <c r="CM29"/>
  <c r="BN40"/>
  <c r="BN20" i="24" s="1"/>
  <c r="CL29" i="23"/>
  <c r="CO29" s="1"/>
  <c r="CM31"/>
  <c r="CO31" s="1"/>
  <c r="CL30"/>
  <c r="CO30" s="1"/>
  <c r="AD40"/>
  <c r="BN40" i="21"/>
  <c r="BQ40" s="1"/>
  <c r="BQ20" i="23" s="1"/>
  <c r="AD40" i="21"/>
  <c r="CF40" i="19"/>
  <c r="CF20" i="20" s="1"/>
  <c r="CN28" i="19"/>
  <c r="BN20" i="27"/>
  <c r="L34" i="1"/>
  <c r="L25"/>
  <c r="L35"/>
  <c r="L22"/>
  <c r="L36"/>
  <c r="L30"/>
  <c r="L31"/>
  <c r="L23" i="27"/>
  <c r="L35" i="26"/>
  <c r="L37" i="21"/>
  <c r="L29" i="1"/>
  <c r="L26"/>
  <c r="L28" i="26"/>
  <c r="BN33" i="28"/>
  <c r="BQ33" s="1"/>
  <c r="BO20" i="27"/>
  <c r="BR40" i="26"/>
  <c r="BR20" i="27" s="1"/>
  <c r="BN23" i="26"/>
  <c r="BQ23" s="1"/>
  <c r="BO23"/>
  <c r="BR23" s="1"/>
  <c r="BM23"/>
  <c r="BP23" s="1"/>
  <c r="BN24"/>
  <c r="BQ24" s="1"/>
  <c r="BM24"/>
  <c r="BP24" s="1"/>
  <c r="BO24"/>
  <c r="BR24" s="1"/>
  <c r="CM27"/>
  <c r="CL27"/>
  <c r="BX40"/>
  <c r="BY40"/>
  <c r="BY20" i="27" s="1"/>
  <c r="CB40" i="26"/>
  <c r="CB20" i="27" s="1"/>
  <c r="CL40" i="26"/>
  <c r="CM22"/>
  <c r="CB22"/>
  <c r="CH22" s="1"/>
  <c r="CK22" s="1"/>
  <c r="CM23"/>
  <c r="CN23" s="1"/>
  <c r="BY23"/>
  <c r="CE23" s="1"/>
  <c r="CJ23" s="1"/>
  <c r="CC23"/>
  <c r="CI23" s="1"/>
  <c r="CM24"/>
  <c r="CN24" s="1"/>
  <c r="BZ24"/>
  <c r="CF24"/>
  <c r="CL24"/>
  <c r="BY24"/>
  <c r="CE24" s="1"/>
  <c r="CA24"/>
  <c r="CG24"/>
  <c r="CK24" s="1"/>
  <c r="CC24"/>
  <c r="CI24" s="1"/>
  <c r="BX24"/>
  <c r="CD24" s="1"/>
  <c r="CJ24" s="1"/>
  <c r="CC26"/>
  <c r="CI26" s="1"/>
  <c r="BY26"/>
  <c r="CE26" s="1"/>
  <c r="CB26"/>
  <c r="CH26" s="1"/>
  <c r="BZ26"/>
  <c r="CF26" s="1"/>
  <c r="BX26"/>
  <c r="CD26" s="1"/>
  <c r="CA26"/>
  <c r="CG26" s="1"/>
  <c r="CK26" s="1"/>
  <c r="CM26"/>
  <c r="CO26" s="1"/>
  <c r="BN27"/>
  <c r="BQ27" s="1"/>
  <c r="BO27"/>
  <c r="BR27" s="1"/>
  <c r="BM27"/>
  <c r="BP27" s="1"/>
  <c r="CM31"/>
  <c r="BZ31"/>
  <c r="CF31" s="1"/>
  <c r="CL31"/>
  <c r="CL32"/>
  <c r="CA32"/>
  <c r="CG32" s="1"/>
  <c r="CC32"/>
  <c r="CI32" s="1"/>
  <c r="CM32"/>
  <c r="CA27"/>
  <c r="CG27" s="1"/>
  <c r="BO25"/>
  <c r="BR25" s="1"/>
  <c r="CB27"/>
  <c r="CH27" s="1"/>
  <c r="BO32"/>
  <c r="BR32" s="1"/>
  <c r="CN38"/>
  <c r="BM40"/>
  <c r="CF40" i="25"/>
  <c r="CF20" i="26" s="1"/>
  <c r="CM21" i="25"/>
  <c r="BZ21"/>
  <c r="CF21" s="1"/>
  <c r="CB21"/>
  <c r="CH21" s="1"/>
  <c r="CL21"/>
  <c r="CC21"/>
  <c r="CI21" s="1"/>
  <c r="CA25"/>
  <c r="CG25" s="1"/>
  <c r="CM26"/>
  <c r="CN26" s="1"/>
  <c r="BX26"/>
  <c r="CD26" s="1"/>
  <c r="CB26"/>
  <c r="CH26" s="1"/>
  <c r="BY26"/>
  <c r="CE26" s="1"/>
  <c r="CA26"/>
  <c r="CG26" s="1"/>
  <c r="CC26"/>
  <c r="CI26" s="1"/>
  <c r="CC29"/>
  <c r="CI29" s="1"/>
  <c r="BY29"/>
  <c r="CE29" s="1"/>
  <c r="CL29"/>
  <c r="CN29" s="1"/>
  <c r="CA29"/>
  <c r="CG29" s="1"/>
  <c r="CC33"/>
  <c r="CI33" s="1"/>
  <c r="BY33"/>
  <c r="CE33" s="1"/>
  <c r="CJ33" s="1"/>
  <c r="CL33"/>
  <c r="CN33" s="1"/>
  <c r="CA33"/>
  <c r="CG33" s="1"/>
  <c r="BY34"/>
  <c r="CE34" s="1"/>
  <c r="CJ34" s="1"/>
  <c r="CA34"/>
  <c r="CG34" s="1"/>
  <c r="CA37"/>
  <c r="CG37" s="1"/>
  <c r="CO26"/>
  <c r="CB27"/>
  <c r="CH27" s="1"/>
  <c r="BZ31"/>
  <c r="CF31" s="1"/>
  <c r="BX31"/>
  <c r="CD31" s="1"/>
  <c r="BQ32"/>
  <c r="BN34"/>
  <c r="BQ34" s="1"/>
  <c r="BO34"/>
  <c r="BR34" s="1"/>
  <c r="BM34"/>
  <c r="BP34" s="1"/>
  <c r="CC35"/>
  <c r="CI35" s="1"/>
  <c r="BY35"/>
  <c r="CE35" s="1"/>
  <c r="CJ35" s="1"/>
  <c r="CL35"/>
  <c r="CO35" s="1"/>
  <c r="BN38"/>
  <c r="BQ38" s="1"/>
  <c r="BO38"/>
  <c r="BR38" s="1"/>
  <c r="BM38"/>
  <c r="BP38" s="1"/>
  <c r="CN37"/>
  <c r="CO27" i="23"/>
  <c r="CN27"/>
  <c r="BN29"/>
  <c r="BQ29" s="1"/>
  <c r="BO29"/>
  <c r="BR29" s="1"/>
  <c r="BM29"/>
  <c r="BP29" s="1"/>
  <c r="CC30"/>
  <c r="CI30" s="1"/>
  <c r="BY30"/>
  <c r="CE30" s="1"/>
  <c r="CB30"/>
  <c r="CH30" s="1"/>
  <c r="BZ30"/>
  <c r="CF30" s="1"/>
  <c r="BX30"/>
  <c r="CD30" s="1"/>
  <c r="CA30"/>
  <c r="CG30" s="1"/>
  <c r="BN34"/>
  <c r="BQ34" s="1"/>
  <c r="BO34"/>
  <c r="BR34" s="1"/>
  <c r="CC36"/>
  <c r="CI36" s="1"/>
  <c r="CL36"/>
  <c r="CA36"/>
  <c r="CG36" s="1"/>
  <c r="CM36"/>
  <c r="CM37"/>
  <c r="CN37" s="1"/>
  <c r="BZ37"/>
  <c r="CF37" s="1"/>
  <c r="BY37"/>
  <c r="CE37" s="1"/>
  <c r="CA37"/>
  <c r="CG37" s="1"/>
  <c r="CC37"/>
  <c r="CI37" s="1"/>
  <c r="CA26"/>
  <c r="CG26" s="1"/>
  <c r="CA21"/>
  <c r="CG21" s="1"/>
  <c r="BM37"/>
  <c r="BP37" s="1"/>
  <c r="BX32"/>
  <c r="CD32" s="1"/>
  <c r="BX26"/>
  <c r="CD26" s="1"/>
  <c r="CJ26" s="1"/>
  <c r="CB26"/>
  <c r="CH26"/>
  <c r="CI40"/>
  <c r="CI20" i="24" s="1"/>
  <c r="CM21" i="23"/>
  <c r="BZ21"/>
  <c r="CF21" s="1"/>
  <c r="CL21"/>
  <c r="CN21" s="1"/>
  <c r="CC21"/>
  <c r="CI21" s="1"/>
  <c r="CC26"/>
  <c r="CI26" s="1"/>
  <c r="CL26"/>
  <c r="CO26" s="1"/>
  <c r="CC28"/>
  <c r="CI28" s="1"/>
  <c r="BY28"/>
  <c r="CE28" s="1"/>
  <c r="CB28"/>
  <c r="CH28" s="1"/>
  <c r="BZ28"/>
  <c r="CF28" s="1"/>
  <c r="BX28"/>
  <c r="CD28" s="1"/>
  <c r="CA28"/>
  <c r="CG28" s="1"/>
  <c r="BN31"/>
  <c r="BQ31" s="1"/>
  <c r="BO31"/>
  <c r="BR31" s="1"/>
  <c r="BM31"/>
  <c r="BP31" s="1"/>
  <c r="CC32"/>
  <c r="CI32" s="1"/>
  <c r="BY32"/>
  <c r="CE32" s="1"/>
  <c r="CL32"/>
  <c r="CA32"/>
  <c r="CG32" s="1"/>
  <c r="CM32"/>
  <c r="CM33"/>
  <c r="BX33"/>
  <c r="CD33" s="1"/>
  <c r="CB33"/>
  <c r="CH33" s="1"/>
  <c r="CL33"/>
  <c r="BZ33"/>
  <c r="CF33" s="1"/>
  <c r="BN38"/>
  <c r="BQ38" s="1"/>
  <c r="BM38"/>
  <c r="BP38" s="1"/>
  <c r="BO38"/>
  <c r="BR38" s="1"/>
  <c r="CO34"/>
  <c r="CO28"/>
  <c r="CO35" i="21"/>
  <c r="CN35"/>
  <c r="CN37"/>
  <c r="CO37"/>
  <c r="BN22" i="20"/>
  <c r="BQ22" s="1"/>
  <c r="BO22"/>
  <c r="BR22" s="1"/>
  <c r="CM23"/>
  <c r="CB23"/>
  <c r="CH23"/>
  <c r="BZ23"/>
  <c r="CF23"/>
  <c r="CL23"/>
  <c r="CM24"/>
  <c r="BX24"/>
  <c r="CD24"/>
  <c r="BZ24"/>
  <c r="CF24" s="1"/>
  <c r="CB24"/>
  <c r="CH24" s="1"/>
  <c r="BY24"/>
  <c r="CE24" s="1"/>
  <c r="CA24"/>
  <c r="CG24" s="1"/>
  <c r="CC24"/>
  <c r="CI24" s="1"/>
  <c r="CM25"/>
  <c r="BY25"/>
  <c r="CE25" s="1"/>
  <c r="CA25"/>
  <c r="CG25" s="1"/>
  <c r="CC25"/>
  <c r="CI25" s="1"/>
  <c r="CB25"/>
  <c r="CH25" s="1"/>
  <c r="CL27"/>
  <c r="BY27"/>
  <c r="CE27" s="1"/>
  <c r="CA27"/>
  <c r="CG27" s="1"/>
  <c r="CC27"/>
  <c r="CI27" s="1"/>
  <c r="CB27"/>
  <c r="CH27" s="1"/>
  <c r="CM37"/>
  <c r="BZ37"/>
  <c r="CF37" s="1"/>
  <c r="CL37"/>
  <c r="CO37" s="1"/>
  <c r="BX37"/>
  <c r="CD37" s="1"/>
  <c r="CB37"/>
  <c r="CH37" s="1"/>
  <c r="BY37"/>
  <c r="CE37" s="1"/>
  <c r="CA37"/>
  <c r="CG37" s="1"/>
  <c r="CC37"/>
  <c r="CI37" s="1"/>
  <c r="CL38"/>
  <c r="BX38"/>
  <c r="CD38" s="1"/>
  <c r="BZ38"/>
  <c r="CF38" s="1"/>
  <c r="CB38"/>
  <c r="CH38" s="1"/>
  <c r="BO39"/>
  <c r="BR39" s="1"/>
  <c r="BN39"/>
  <c r="BQ39" s="1"/>
  <c r="BM39"/>
  <c r="BP39" s="1"/>
  <c r="CA40"/>
  <c r="CG40" s="1"/>
  <c r="BX40"/>
  <c r="CB40"/>
  <c r="CB20" i="21" s="1"/>
  <c r="BY40" i="20"/>
  <c r="CM40"/>
  <c r="CM20" i="21" s="1"/>
  <c r="CN31" i="20"/>
  <c r="CO31"/>
  <c r="CM22"/>
  <c r="BZ22"/>
  <c r="CF22" s="1"/>
  <c r="CB22"/>
  <c r="CH22" s="1"/>
  <c r="CL22"/>
  <c r="BY22"/>
  <c r="CE22" s="1"/>
  <c r="CA22"/>
  <c r="CG22" s="1"/>
  <c r="CC22"/>
  <c r="CI22" s="1"/>
  <c r="BN24"/>
  <c r="BQ24" s="1"/>
  <c r="BO24"/>
  <c r="BR24" s="1"/>
  <c r="BN25"/>
  <c r="BQ25" s="1"/>
  <c r="BO25"/>
  <c r="BR25" s="1"/>
  <c r="BM25"/>
  <c r="BP25" s="1"/>
  <c r="BM26"/>
  <c r="BP26" s="1"/>
  <c r="BN26"/>
  <c r="BQ26" s="1"/>
  <c r="BY26"/>
  <c r="CE26" s="1"/>
  <c r="CL26"/>
  <c r="CA26"/>
  <c r="CG26" s="1"/>
  <c r="CM26"/>
  <c r="CO26" s="1"/>
  <c r="CC26"/>
  <c r="CI26" s="1"/>
  <c r="BN28"/>
  <c r="BQ28" s="1"/>
  <c r="BM28"/>
  <c r="BP28" s="1"/>
  <c r="BN38"/>
  <c r="BQ38" s="1"/>
  <c r="BM38"/>
  <c r="BP38" s="1"/>
  <c r="CM39"/>
  <c r="CO39" s="1"/>
  <c r="BX39"/>
  <c r="CD39" s="1"/>
  <c r="CA39"/>
  <c r="CG39" s="1"/>
  <c r="CI40"/>
  <c r="CI20" i="21" s="1"/>
  <c r="BX27" i="20"/>
  <c r="CD27" s="1"/>
  <c r="CL25"/>
  <c r="CN25" s="1"/>
  <c r="BZ40"/>
  <c r="CF40" s="1"/>
  <c r="CF20" i="21" s="1"/>
  <c r="CC38" i="20"/>
  <c r="CI38" s="1"/>
  <c r="BY38"/>
  <c r="CE38" s="1"/>
  <c r="CL24"/>
  <c r="CO24" s="1"/>
  <c r="CA23"/>
  <c r="CG23" s="1"/>
  <c r="BX23"/>
  <c r="CD23" s="1"/>
  <c r="BM22"/>
  <c r="BP22" s="1"/>
  <c r="BN40" i="19"/>
  <c r="BQ40" s="1"/>
  <c r="BQ20" i="20" s="1"/>
  <c r="CE40" i="19"/>
  <c r="CE20" i="20" s="1"/>
  <c r="BM20"/>
  <c r="CN22" i="11"/>
  <c r="CO22"/>
  <c r="CN24"/>
  <c r="CO24"/>
  <c r="AA40"/>
  <c r="AA38"/>
  <c r="AA36"/>
  <c r="AA34"/>
  <c r="AA32"/>
  <c r="AA30"/>
  <c r="AA28"/>
  <c r="AA26"/>
  <c r="AA24"/>
  <c r="AA22"/>
  <c r="AA21"/>
  <c r="AA40" i="19"/>
  <c r="AA38"/>
  <c r="AA36"/>
  <c r="AA34"/>
  <c r="AA32"/>
  <c r="AA30"/>
  <c r="AA28"/>
  <c r="AA26"/>
  <c r="AA24"/>
  <c r="AA22"/>
  <c r="AA39" i="24"/>
  <c r="AA28"/>
  <c r="AA39" i="26"/>
  <c r="AA37"/>
  <c r="AA35"/>
  <c r="AA33"/>
  <c r="AA31"/>
  <c r="AA29"/>
  <c r="AA27"/>
  <c r="AA25"/>
  <c r="AA23"/>
  <c r="BP40" i="1"/>
  <c r="BP20" i="11" s="1"/>
  <c r="BM20"/>
  <c r="CO31" i="26"/>
  <c r="CN22"/>
  <c r="CO22"/>
  <c r="CN27"/>
  <c r="BP40"/>
  <c r="BP20" i="27" s="1"/>
  <c r="BM20"/>
  <c r="CN32" i="26"/>
  <c r="CO32"/>
  <c r="CO24"/>
  <c r="CL20" i="27"/>
  <c r="CH40" i="26"/>
  <c r="CH20" i="27" s="1"/>
  <c r="CE40" i="26"/>
  <c r="CE20" i="27" s="1"/>
  <c r="CD40" i="26"/>
  <c r="BX20" i="27"/>
  <c r="CO33" i="25"/>
  <c r="CO21"/>
  <c r="CO33" i="23"/>
  <c r="CN32"/>
  <c r="CN26"/>
  <c r="CO25" i="20"/>
  <c r="CN26"/>
  <c r="CH40"/>
  <c r="CH20" i="21" s="1"/>
  <c r="CN27" i="20"/>
  <c r="BY20" i="21"/>
  <c r="CE40" i="20"/>
  <c r="CE20" i="21" s="1"/>
  <c r="CD40" i="20"/>
  <c r="BX20" i="21"/>
  <c r="CN38" i="20"/>
  <c r="CN37"/>
  <c r="BN20"/>
  <c r="CO23" i="26"/>
  <c r="CN30" i="23"/>
  <c r="CD40"/>
  <c r="CE40"/>
  <c r="CE20" i="24" s="1"/>
  <c r="BM20" i="25"/>
  <c r="CN34" i="26"/>
  <c r="AD40" i="11"/>
  <c r="L21" i="27"/>
  <c r="CN31" i="23"/>
  <c r="CO34" i="28"/>
  <c r="CN28" i="26"/>
  <c r="CO40" i="23"/>
  <c r="CO20" i="24" s="1"/>
  <c r="CL20" i="25"/>
  <c r="CD40" i="11"/>
  <c r="CD20" i="19" s="1"/>
  <c r="CE40" i="21"/>
  <c r="CE20" i="23" s="1"/>
  <c r="CA20" i="26"/>
  <c r="BP40" i="20"/>
  <c r="BP20" i="21" s="1"/>
  <c r="CN34" i="23"/>
  <c r="CD20" i="24"/>
  <c r="CN29" i="23"/>
  <c r="BQ40" i="11"/>
  <c r="BQ20" i="19" s="1"/>
  <c r="CO30" i="28"/>
  <c r="BM20" i="19"/>
  <c r="CC30" i="11"/>
  <c r="CI30" s="1"/>
  <c r="CM31"/>
  <c r="CO31" s="1"/>
  <c r="Y36" i="25"/>
  <c r="CL37" i="28"/>
  <c r="CK35" i="27"/>
  <c r="BS27" i="25"/>
  <c r="BT27" s="1"/>
  <c r="CH40"/>
  <c r="CH20" i="26" s="1"/>
  <c r="CD40" i="24"/>
  <c r="CD20" i="25" s="1"/>
  <c r="CB20" i="24"/>
  <c r="CF40" i="23"/>
  <c r="BP40"/>
  <c r="BP20" i="24" s="1"/>
  <c r="AD40" i="20"/>
  <c r="CF20" i="24"/>
  <c r="CK39" i="23"/>
  <c r="CO40" i="11"/>
  <c r="CO20" i="19" s="1"/>
  <c r="CO40" i="24"/>
  <c r="CO20" i="25" s="1"/>
  <c r="CE40" i="11"/>
  <c r="CE20" i="19" s="1"/>
  <c r="CI40"/>
  <c r="CI20" i="20" s="1"/>
  <c r="CJ21" i="24"/>
  <c r="BS30" i="25"/>
  <c r="BT30" s="1"/>
  <c r="CO22" i="28"/>
  <c r="AD40" i="24"/>
  <c r="CC38" i="28"/>
  <c r="CI38" s="1"/>
  <c r="BY38"/>
  <c r="CE38" s="1"/>
  <c r="CL38"/>
  <c r="CB38"/>
  <c r="CH38" s="1"/>
  <c r="CM38"/>
  <c r="CO35"/>
  <c r="BY33"/>
  <c r="CE33" s="1"/>
  <c r="CL28"/>
  <c r="CB28"/>
  <c r="CH28" s="1"/>
  <c r="BM40"/>
  <c r="BP40" s="1"/>
  <c r="CB39"/>
  <c r="CH39" s="1"/>
  <c r="BZ39"/>
  <c r="CF39" s="1"/>
  <c r="CL39"/>
  <c r="CC28"/>
  <c r="CI28" s="1"/>
  <c r="CA28"/>
  <c r="CG28" s="1"/>
  <c r="BY28"/>
  <c r="CE28" s="1"/>
  <c r="BN40"/>
  <c r="BQ40" s="1"/>
  <c r="CC39"/>
  <c r="CI39" s="1"/>
  <c r="CA39"/>
  <c r="CG39" s="1"/>
  <c r="CM39"/>
  <c r="BN38"/>
  <c r="BQ38" s="1"/>
  <c r="CC37"/>
  <c r="CI37" s="1"/>
  <c r="CA37"/>
  <c r="CG37" s="1"/>
  <c r="CM33"/>
  <c r="CM27"/>
  <c r="CB25"/>
  <c r="CH25" s="1"/>
  <c r="CK25" s="1"/>
  <c r="BZ25"/>
  <c r="CF25" s="1"/>
  <c r="BX25"/>
  <c r="CD25" s="1"/>
  <c r="CC24"/>
  <c r="CI24" s="1"/>
  <c r="CA24"/>
  <c r="CG24" s="1"/>
  <c r="BY22"/>
  <c r="CE22" s="1"/>
  <c r="BM22"/>
  <c r="BP22" s="1"/>
  <c r="CL33"/>
  <c r="BM32"/>
  <c r="BP32" s="1"/>
  <c r="BO32"/>
  <c r="BR32" s="1"/>
  <c r="CL31"/>
  <c r="CN31" s="1"/>
  <c r="BM28"/>
  <c r="BP28" s="1"/>
  <c r="BO28"/>
  <c r="BR28" s="1"/>
  <c r="BX27"/>
  <c r="CD27" s="1"/>
  <c r="BZ27"/>
  <c r="CF27" s="1"/>
  <c r="CB27"/>
  <c r="CH27" s="1"/>
  <c r="CL27"/>
  <c r="CO27" s="1"/>
  <c r="BM26"/>
  <c r="BP26" s="1"/>
  <c r="BO26"/>
  <c r="BR26" s="1"/>
  <c r="CM23"/>
  <c r="CC23"/>
  <c r="CI23" s="1"/>
  <c r="CA23"/>
  <c r="CG23" s="1"/>
  <c r="BY23"/>
  <c r="CE23" s="1"/>
  <c r="BN22"/>
  <c r="BQ22" s="1"/>
  <c r="BO29"/>
  <c r="BR29" s="1"/>
  <c r="BZ28"/>
  <c r="CF28" s="1"/>
  <c r="BM25"/>
  <c r="BP25" s="1"/>
  <c r="CB24"/>
  <c r="CH24" s="1"/>
  <c r="BX24"/>
  <c r="CD24" s="1"/>
  <c r="BM23"/>
  <c r="BP23" s="1"/>
  <c r="CB22"/>
  <c r="CH22" s="1"/>
  <c r="BX22"/>
  <c r="CD22" s="1"/>
  <c r="CN29" i="27"/>
  <c r="CO29"/>
  <c r="CK34"/>
  <c r="BS30"/>
  <c r="BT30" s="1"/>
  <c r="BU35"/>
  <c r="R35"/>
  <c r="CN24"/>
  <c r="CO24"/>
  <c r="CK31"/>
  <c r="CK25"/>
  <c r="BS29"/>
  <c r="BT29" s="1"/>
  <c r="CJ25"/>
  <c r="BY21"/>
  <c r="CE21" s="1"/>
  <c r="AD40"/>
  <c r="R32" i="26"/>
  <c r="CK38"/>
  <c r="R24"/>
  <c r="CO40" i="25"/>
  <c r="CO20" i="26" s="1"/>
  <c r="CN40" i="25"/>
  <c r="BX20" i="26"/>
  <c r="BY20"/>
  <c r="CE40" i="25"/>
  <c r="CE20" i="26" s="1"/>
  <c r="CK39" i="25"/>
  <c r="CI40"/>
  <c r="CI20" i="26" s="1"/>
  <c r="CO31" i="25"/>
  <c r="CN31"/>
  <c r="BM35"/>
  <c r="BP35"/>
  <c r="BN35"/>
  <c r="BQ35"/>
  <c r="BM32"/>
  <c r="BP32"/>
  <c r="BO32"/>
  <c r="BR32"/>
  <c r="CB31"/>
  <c r="CH31"/>
  <c r="BY31"/>
  <c r="CE31" s="1"/>
  <c r="CC31"/>
  <c r="CI31" s="1"/>
  <c r="BM28"/>
  <c r="BP28" s="1"/>
  <c r="BO28"/>
  <c r="BR28" s="1"/>
  <c r="BX27"/>
  <c r="CD27" s="1"/>
  <c r="BZ27"/>
  <c r="CF27" s="1"/>
  <c r="CJ27" s="1"/>
  <c r="BY27"/>
  <c r="CE27" s="1"/>
  <c r="BX37"/>
  <c r="CD37" s="1"/>
  <c r="CJ37" s="1"/>
  <c r="BZ37"/>
  <c r="CF37" s="1"/>
  <c r="CB37"/>
  <c r="CH37" s="1"/>
  <c r="BY37"/>
  <c r="CE37" s="1"/>
  <c r="CC37"/>
  <c r="CI37" s="1"/>
  <c r="CC34"/>
  <c r="CI34" s="1"/>
  <c r="CM34"/>
  <c r="CN34" s="1"/>
  <c r="BX25"/>
  <c r="CD25" s="1"/>
  <c r="BZ25"/>
  <c r="CF25" s="1"/>
  <c r="CB25"/>
  <c r="CH25" s="1"/>
  <c r="BY25"/>
  <c r="CE25" s="1"/>
  <c r="CC25"/>
  <c r="CI25" s="1"/>
  <c r="CA32"/>
  <c r="CG32" s="1"/>
  <c r="CK32" s="1"/>
  <c r="BY32"/>
  <c r="CE32" s="1"/>
  <c r="CC28"/>
  <c r="CI28" s="1"/>
  <c r="CA28"/>
  <c r="CG28" s="1"/>
  <c r="BY28"/>
  <c r="CE28" s="1"/>
  <c r="CM39"/>
  <c r="CM25"/>
  <c r="CN25" s="1"/>
  <c r="BZ39"/>
  <c r="CF39" s="1"/>
  <c r="CJ39" s="1"/>
  <c r="CL39"/>
  <c r="CO39" s="1"/>
  <c r="CL32"/>
  <c r="BZ32"/>
  <c r="CF32" s="1"/>
  <c r="CL28"/>
  <c r="BZ28"/>
  <c r="CF28" s="1"/>
  <c r="CB34"/>
  <c r="CH34" s="1"/>
  <c r="BM33"/>
  <c r="BP33" s="1"/>
  <c r="CB32"/>
  <c r="CH32" s="1"/>
  <c r="BX32"/>
  <c r="CD32" s="1"/>
  <c r="BM29"/>
  <c r="BP29"/>
  <c r="CB28"/>
  <c r="CH28"/>
  <c r="BX28"/>
  <c r="CD28"/>
  <c r="CA21"/>
  <c r="CG21" s="1"/>
  <c r="BY21"/>
  <c r="CE21" s="1"/>
  <c r="CJ21" s="1"/>
  <c r="AD20"/>
  <c r="AD21" s="1"/>
  <c r="CK40" i="24"/>
  <c r="CK20" i="25" s="1"/>
  <c r="BP20"/>
  <c r="R34" i="24"/>
  <c r="CO25"/>
  <c r="CN25"/>
  <c r="CO29"/>
  <c r="CN29"/>
  <c r="CJ36"/>
  <c r="BS29"/>
  <c r="BT29" s="1"/>
  <c r="CJ29"/>
  <c r="BS23"/>
  <c r="BT23" s="1"/>
  <c r="CE40"/>
  <c r="CE20" i="25" s="1"/>
  <c r="CO36" i="24"/>
  <c r="CN25" i="23"/>
  <c r="CO25"/>
  <c r="CG40"/>
  <c r="CA20" i="24"/>
  <c r="CK23" i="23"/>
  <c r="BS27"/>
  <c r="BT27" s="1"/>
  <c r="CO23" i="21"/>
  <c r="CN25"/>
  <c r="CN29"/>
  <c r="CA20" i="23"/>
  <c r="CG40" i="21"/>
  <c r="CC20" i="23"/>
  <c r="CN39" i="21"/>
  <c r="CB21"/>
  <c r="CH21" s="1"/>
  <c r="CC21"/>
  <c r="CI21" s="1"/>
  <c r="CA21"/>
  <c r="CG21" s="1"/>
  <c r="BY21"/>
  <c r="CE21" s="1"/>
  <c r="CL21"/>
  <c r="CN21" s="1"/>
  <c r="BZ21"/>
  <c r="CF21"/>
  <c r="CN32" i="20"/>
  <c r="CO32"/>
  <c r="CN36"/>
  <c r="CO36"/>
  <c r="CK34"/>
  <c r="CO29"/>
  <c r="CN29"/>
  <c r="CN39"/>
  <c r="CA20"/>
  <c r="CG40" i="19"/>
  <c r="CK23"/>
  <c r="CO34" i="11"/>
  <c r="CN34"/>
  <c r="BS31"/>
  <c r="BT31" s="1"/>
  <c r="BM30" i="1"/>
  <c r="BP30" s="1"/>
  <c r="CA31"/>
  <c r="CG31" s="1"/>
  <c r="BO34"/>
  <c r="BR34" s="1"/>
  <c r="CL31"/>
  <c r="BZ31"/>
  <c r="CF31" s="1"/>
  <c r="BO30"/>
  <c r="BR30" s="1"/>
  <c r="BX31"/>
  <c r="CD31" s="1"/>
  <c r="V27" i="25"/>
  <c r="V25" i="26"/>
  <c r="V34" i="21"/>
  <c r="V38" i="27"/>
  <c r="V32"/>
  <c r="CO29" i="1"/>
  <c r="CN29"/>
  <c r="CO39"/>
  <c r="CO39" i="28"/>
  <c r="CN38"/>
  <c r="CN33"/>
  <c r="CN27"/>
  <c r="CO31"/>
  <c r="R25"/>
  <c r="CP29" i="27"/>
  <c r="CT29" s="1"/>
  <c r="R31"/>
  <c r="R39"/>
  <c r="R37"/>
  <c r="R34"/>
  <c r="R33"/>
  <c r="R39" i="26"/>
  <c r="R33"/>
  <c r="R25"/>
  <c r="R23"/>
  <c r="R38"/>
  <c r="R35"/>
  <c r="CN32" i="25"/>
  <c r="CO32"/>
  <c r="CP32" s="1"/>
  <c r="CR32" s="1"/>
  <c r="BS32"/>
  <c r="BT32" s="1"/>
  <c r="CO25"/>
  <c r="CN39"/>
  <c r="R27"/>
  <c r="CN20" i="26"/>
  <c r="R36" i="24"/>
  <c r="CJ40"/>
  <c r="CJ20" i="25" s="1"/>
  <c r="R32" i="24"/>
  <c r="R24"/>
  <c r="R33"/>
  <c r="R27"/>
  <c r="CG20" i="23"/>
  <c r="CK40" i="21"/>
  <c r="CK20" i="23" s="1"/>
  <c r="CO21" i="21"/>
  <c r="CG20" i="20"/>
  <c r="CK40" i="19"/>
  <c r="CK20" i="20" s="1"/>
  <c r="CM37" i="28"/>
  <c r="CN37" s="1"/>
  <c r="R28" i="26"/>
  <c r="R26"/>
  <c r="R27"/>
  <c r="R37"/>
  <c r="R22"/>
  <c r="R26" i="25"/>
  <c r="R38"/>
  <c r="R31"/>
  <c r="R24"/>
  <c r="R37"/>
  <c r="R25"/>
  <c r="R37" i="24"/>
  <c r="R39"/>
  <c r="R23"/>
  <c r="R38"/>
  <c r="R39" i="28"/>
  <c r="R34"/>
  <c r="R33"/>
  <c r="R31"/>
  <c r="R26"/>
  <c r="R36"/>
  <c r="R40" i="26"/>
  <c r="R39" i="25"/>
  <c r="R36"/>
  <c r="R25" i="24"/>
  <c r="R32" i="28"/>
  <c r="R28"/>
  <c r="R24"/>
  <c r="R40" i="27"/>
  <c r="R32" i="25"/>
  <c r="R28"/>
  <c r="R35"/>
  <c r="R40" i="24"/>
  <c r="R38" i="28"/>
  <c r="R37"/>
  <c r="BN33" i="1" l="1"/>
  <c r="BQ33" s="1"/>
  <c r="BS33" s="1"/>
  <c r="BT33" s="1"/>
  <c r="BV34" s="1"/>
  <c r="CB25"/>
  <c r="CH25" s="1"/>
  <c r="BZ25"/>
  <c r="CF25" s="1"/>
  <c r="BM33"/>
  <c r="BP33" s="1"/>
  <c r="CO26"/>
  <c r="CC33"/>
  <c r="CI33" s="1"/>
  <c r="BY33"/>
  <c r="CE33" s="1"/>
  <c r="CB22"/>
  <c r="CH22" s="1"/>
  <c r="BZ33"/>
  <c r="CF33" s="1"/>
  <c r="BY38"/>
  <c r="CE38" s="1"/>
  <c r="BN25"/>
  <c r="BQ25" s="1"/>
  <c r="BZ21" i="11"/>
  <c r="CF21" s="1"/>
  <c r="CA40" i="1"/>
  <c r="CA20" i="11" s="1"/>
  <c r="CL40" i="1"/>
  <c r="CL20" i="11" s="1"/>
  <c r="CM40" i="1"/>
  <c r="CM20" i="11" s="1"/>
  <c r="CN37" i="1"/>
  <c r="BY35"/>
  <c r="CE35" s="1"/>
  <c r="BX33"/>
  <c r="CD33" s="1"/>
  <c r="BY30"/>
  <c r="CE30" s="1"/>
  <c r="BO28"/>
  <c r="BR28" s="1"/>
  <c r="CL27"/>
  <c r="CO27" s="1"/>
  <c r="CM24"/>
  <c r="CN24" s="1"/>
  <c r="BZ20" i="11"/>
  <c r="CF40" i="1"/>
  <c r="CF20" i="11" s="1"/>
  <c r="CC27" i="1"/>
  <c r="CI27" s="1"/>
  <c r="CK27" s="1"/>
  <c r="BZ35"/>
  <c r="CF35" s="1"/>
  <c r="BX35"/>
  <c r="CD35" s="1"/>
  <c r="CA35"/>
  <c r="CG35" s="1"/>
  <c r="BX25"/>
  <c r="CD25" s="1"/>
  <c r="CL28"/>
  <c r="BO36"/>
  <c r="BR36" s="1"/>
  <c r="BZ27"/>
  <c r="CF27" s="1"/>
  <c r="BZ28"/>
  <c r="CF28" s="1"/>
  <c r="CN33"/>
  <c r="BM36"/>
  <c r="BP36" s="1"/>
  <c r="BS36" s="1"/>
  <c r="BT36" s="1"/>
  <c r="CN26"/>
  <c r="CA36"/>
  <c r="CG36" s="1"/>
  <c r="BX36"/>
  <c r="CD36" s="1"/>
  <c r="BN31"/>
  <c r="BQ31" s="1"/>
  <c r="CB24"/>
  <c r="CH24" s="1"/>
  <c r="BY24"/>
  <c r="CE24" s="1"/>
  <c r="CJ24" s="1"/>
  <c r="BO38"/>
  <c r="BR38" s="1"/>
  <c r="CB27"/>
  <c r="CH27" s="1"/>
  <c r="BX27"/>
  <c r="CD27" s="1"/>
  <c r="CB33"/>
  <c r="CH33" s="1"/>
  <c r="CL35"/>
  <c r="BM38"/>
  <c r="BP38" s="1"/>
  <c r="CC32"/>
  <c r="CI32" s="1"/>
  <c r="BS25"/>
  <c r="BT25" s="1"/>
  <c r="BU26" s="1"/>
  <c r="CA24"/>
  <c r="CG24" s="1"/>
  <c r="BM28"/>
  <c r="BP28" s="1"/>
  <c r="BS28" s="1"/>
  <c r="BT28" s="1"/>
  <c r="CC28"/>
  <c r="CI28" s="1"/>
  <c r="CB35"/>
  <c r="CH35" s="1"/>
  <c r="CN40"/>
  <c r="CN20" i="11" s="1"/>
  <c r="CC35" i="1"/>
  <c r="CI35" s="1"/>
  <c r="BS34"/>
  <c r="BT34" s="1"/>
  <c r="CA33"/>
  <c r="CG33" s="1"/>
  <c r="CK33" s="1"/>
  <c r="BY27"/>
  <c r="CE27" s="1"/>
  <c r="CC24"/>
  <c r="CI24" s="1"/>
  <c r="BO31"/>
  <c r="BR31" s="1"/>
  <c r="BS31" s="1"/>
  <c r="BT31" s="1"/>
  <c r="BN23"/>
  <c r="BQ23" s="1"/>
  <c r="BM23"/>
  <c r="BP23" s="1"/>
  <c r="BM21" i="11"/>
  <c r="BP21" s="1"/>
  <c r="CA21"/>
  <c r="CG21" s="1"/>
  <c r="BN21"/>
  <c r="BQ21" s="1"/>
  <c r="CM21"/>
  <c r="CC21"/>
  <c r="CI21" s="1"/>
  <c r="CL21"/>
  <c r="BX21"/>
  <c r="CD21" s="1"/>
  <c r="BY21"/>
  <c r="CE21" s="1"/>
  <c r="AD20" i="21"/>
  <c r="AD21" s="1"/>
  <c r="V21" s="1"/>
  <c r="AB34" i="11"/>
  <c r="BS25" i="20"/>
  <c r="BT25" s="1"/>
  <c r="CN22"/>
  <c r="BS38" i="23"/>
  <c r="BT38" s="1"/>
  <c r="BS31"/>
  <c r="BT31" s="1"/>
  <c r="CP28"/>
  <c r="CT28" s="1"/>
  <c r="CN24"/>
  <c r="AD20"/>
  <c r="AD21" s="1"/>
  <c r="CO32" i="21"/>
  <c r="CJ23"/>
  <c r="CP30" i="20"/>
  <c r="BS38"/>
  <c r="BT38" s="1"/>
  <c r="BS28"/>
  <c r="BT28" s="1"/>
  <c r="CP31"/>
  <c r="CT31" s="1"/>
  <c r="CK25"/>
  <c r="CN23"/>
  <c r="CJ28" i="19"/>
  <c r="CO26" i="28"/>
  <c r="CN26"/>
  <c r="CO34" i="21"/>
  <c r="CN34"/>
  <c r="CP35" s="1"/>
  <c r="CR35" s="1"/>
  <c r="CO36"/>
  <c r="CN36"/>
  <c r="CO38"/>
  <c r="CN38"/>
  <c r="CP39" s="1"/>
  <c r="CN21" i="28"/>
  <c r="CO21"/>
  <c r="CP27"/>
  <c r="CT27" s="1"/>
  <c r="BS33" i="25"/>
  <c r="BT33" s="1"/>
  <c r="BS25" i="28"/>
  <c r="BT25" s="1"/>
  <c r="BV25" s="1"/>
  <c r="CK24" i="20"/>
  <c r="CK32" i="28"/>
  <c r="BS36" i="21"/>
  <c r="BT36" s="1"/>
  <c r="CJ35"/>
  <c r="CK33"/>
  <c r="CJ33"/>
  <c r="CJ30" i="28"/>
  <c r="CJ26"/>
  <c r="CK30"/>
  <c r="BS31"/>
  <c r="BT31" s="1"/>
  <c r="BS40" i="24"/>
  <c r="CN32" i="21"/>
  <c r="CO24" i="23"/>
  <c r="CJ32" i="27"/>
  <c r="CK27"/>
  <c r="CK31" i="26"/>
  <c r="BS30"/>
  <c r="BT30" s="1"/>
  <c r="CO25" i="28"/>
  <c r="CN32" i="11"/>
  <c r="CN23" i="21"/>
  <c r="CO25"/>
  <c r="BS25" i="25"/>
  <c r="BT25" s="1"/>
  <c r="CB40" i="11"/>
  <c r="BS23" i="28"/>
  <c r="BT23" s="1"/>
  <c r="BV24" s="1"/>
  <c r="CJ27"/>
  <c r="CK39"/>
  <c r="CK28"/>
  <c r="CJ38"/>
  <c r="CJ40" i="23"/>
  <c r="CJ20" i="24" s="1"/>
  <c r="CN33" i="23"/>
  <c r="CO32"/>
  <c r="CK26" i="25"/>
  <c r="CK32" i="26"/>
  <c r="CN40" i="19"/>
  <c r="CN20" i="20" s="1"/>
  <c r="CN40" i="21"/>
  <c r="CN20" i="23" s="1"/>
  <c r="BS24"/>
  <c r="BT24" s="1"/>
  <c r="BS38" i="21"/>
  <c r="BT38" s="1"/>
  <c r="CK35"/>
  <c r="BS34"/>
  <c r="BT34" s="1"/>
  <c r="BS32"/>
  <c r="BT32" s="1"/>
  <c r="BS39" i="27"/>
  <c r="BT39" s="1"/>
  <c r="CJ38" i="11"/>
  <c r="CO30" i="19"/>
  <c r="BS29"/>
  <c r="BT29" s="1"/>
  <c r="CK30" i="21"/>
  <c r="CK23"/>
  <c r="CJ25" i="23"/>
  <c r="CK21" i="24"/>
  <c r="BS31"/>
  <c r="BT31" s="1"/>
  <c r="CJ28"/>
  <c r="BV35" i="27"/>
  <c r="CO25" i="26"/>
  <c r="BS32" i="27"/>
  <c r="BT32" s="1"/>
  <c r="BX40"/>
  <c r="Y36" i="11"/>
  <c r="C7" i="27"/>
  <c r="CO34"/>
  <c r="CN34"/>
  <c r="CO36"/>
  <c r="CN36"/>
  <c r="CN38"/>
  <c r="CO38"/>
  <c r="CP40" i="25"/>
  <c r="CK37"/>
  <c r="BS35"/>
  <c r="BT35" s="1"/>
  <c r="CJ25" i="28"/>
  <c r="CJ31" i="26"/>
  <c r="CG20" i="24"/>
  <c r="CK40" i="23"/>
  <c r="CK20" i="24" s="1"/>
  <c r="BV32" i="27"/>
  <c r="BU32"/>
  <c r="CO37" i="28"/>
  <c r="CS30" i="20"/>
  <c r="CR29" i="27"/>
  <c r="CK25" i="23"/>
  <c r="BS38" i="28"/>
  <c r="BT38" s="1"/>
  <c r="CP37" i="20"/>
  <c r="CT37" s="1"/>
  <c r="CJ39"/>
  <c r="CK37"/>
  <c r="CP33" i="25"/>
  <c r="CT33" s="1"/>
  <c r="V31" i="26"/>
  <c r="CJ39" i="21"/>
  <c r="BS23" i="19"/>
  <c r="BT23" s="1"/>
  <c r="CP30" i="21"/>
  <c r="CK37" i="11"/>
  <c r="CP36"/>
  <c r="CO32"/>
  <c r="BS35" i="19"/>
  <c r="BT35" s="1"/>
  <c r="CN26"/>
  <c r="CK38" i="21"/>
  <c r="CJ38"/>
  <c r="BS23"/>
  <c r="BT23" s="1"/>
  <c r="CK34" i="23"/>
  <c r="CJ25" i="24"/>
  <c r="CK32"/>
  <c r="CP29"/>
  <c r="CT29" s="1"/>
  <c r="CO26"/>
  <c r="CJ36" i="26"/>
  <c r="CK29" i="27"/>
  <c r="CK36"/>
  <c r="CN32"/>
  <c r="CJ33" i="24"/>
  <c r="CK38" i="25"/>
  <c r="CN25" i="26"/>
  <c r="CP25" s="1"/>
  <c r="CN40" i="27"/>
  <c r="CN20" i="28" s="1"/>
  <c r="CP32" i="20"/>
  <c r="CJ21" i="21"/>
  <c r="BS28" i="25"/>
  <c r="BT28" s="1"/>
  <c r="BS40" i="26"/>
  <c r="CJ22" i="28"/>
  <c r="CP31"/>
  <c r="CT31" s="1"/>
  <c r="CO33"/>
  <c r="CN39"/>
  <c r="CO38"/>
  <c r="CP32" i="23"/>
  <c r="CT35" i="21"/>
  <c r="CA20"/>
  <c r="CP26" i="20"/>
  <c r="CP26" i="23"/>
  <c r="CK23" i="20"/>
  <c r="CK32" i="23"/>
  <c r="CK28"/>
  <c r="CO36"/>
  <c r="BS34" i="25"/>
  <c r="BT34" s="1"/>
  <c r="CN31" i="26"/>
  <c r="CP32" s="1"/>
  <c r="CO27"/>
  <c r="BS24"/>
  <c r="BT24" s="1"/>
  <c r="BS23"/>
  <c r="BT23" s="1"/>
  <c r="CC20" i="25"/>
  <c r="CK39" i="21"/>
  <c r="CK26" i="28"/>
  <c r="CN34"/>
  <c r="CP34" s="1"/>
  <c r="CO27" i="20"/>
  <c r="BS32" i="11"/>
  <c r="BT32" s="1"/>
  <c r="CP29" i="21"/>
  <c r="CP26" i="24"/>
  <c r="CP30"/>
  <c r="CP30" i="27"/>
  <c r="CJ29" i="28"/>
  <c r="CN25"/>
  <c r="BS35" i="20"/>
  <c r="BT35" s="1"/>
  <c r="CO38"/>
  <c r="CK36"/>
  <c r="BS23"/>
  <c r="BT23" s="1"/>
  <c r="BS21"/>
  <c r="BT21" s="1"/>
  <c r="BS31"/>
  <c r="BT31" s="1"/>
  <c r="CJ30"/>
  <c r="CO26" i="21"/>
  <c r="BS29"/>
  <c r="BT29" s="1"/>
  <c r="BS27"/>
  <c r="BT27" s="1"/>
  <c r="CP25" i="23"/>
  <c r="CK24"/>
  <c r="CJ38" i="24"/>
  <c r="CK36"/>
  <c r="CK35"/>
  <c r="BS35"/>
  <c r="BT35" s="1"/>
  <c r="CK30"/>
  <c r="CK30" i="25"/>
  <c r="BS22"/>
  <c r="BT22" s="1"/>
  <c r="CJ32" i="26"/>
  <c r="CK36"/>
  <c r="CO30"/>
  <c r="CJ38" i="27"/>
  <c r="BS38"/>
  <c r="BT38" s="1"/>
  <c r="BS26"/>
  <c r="BT26" s="1"/>
  <c r="BU27" s="1"/>
  <c r="AD40" i="19"/>
  <c r="V23" i="25"/>
  <c r="V38" i="26"/>
  <c r="N38" s="1"/>
  <c r="P38" s="1"/>
  <c r="AE14" i="1"/>
  <c r="L22" i="21"/>
  <c r="V39" i="27"/>
  <c r="L24" i="26"/>
  <c r="V23" i="27"/>
  <c r="V30"/>
  <c r="V22" i="21"/>
  <c r="V30" i="26"/>
  <c r="V39"/>
  <c r="N39" s="1"/>
  <c r="P39" s="1"/>
  <c r="V22"/>
  <c r="N22" s="1"/>
  <c r="P22" s="1"/>
  <c r="V38" i="25"/>
  <c r="N38" s="1"/>
  <c r="P38" s="1"/>
  <c r="V32"/>
  <c r="N32" s="1"/>
  <c r="P32" s="1"/>
  <c r="L21"/>
  <c r="L27" i="27"/>
  <c r="L39"/>
  <c r="M17" i="26"/>
  <c r="L21"/>
  <c r="L32"/>
  <c r="L35" i="23"/>
  <c r="L38" i="19"/>
  <c r="V22" i="28"/>
  <c r="L28" i="24"/>
  <c r="V35" i="27"/>
  <c r="V27" i="21"/>
  <c r="L24"/>
  <c r="V34" i="28"/>
  <c r="L33" i="25"/>
  <c r="V34"/>
  <c r="V28" i="23"/>
  <c r="V33" i="21"/>
  <c r="V21" i="28"/>
  <c r="V24"/>
  <c r="V36" i="27"/>
  <c r="V24"/>
  <c r="V22"/>
  <c r="V34"/>
  <c r="V26"/>
  <c r="V30" i="21"/>
  <c r="V38"/>
  <c r="V30" i="25"/>
  <c r="L40" i="24"/>
  <c r="V33" i="23"/>
  <c r="V40" i="25"/>
  <c r="V26"/>
  <c r="N26" s="1"/>
  <c r="P26" s="1"/>
  <c r="L29"/>
  <c r="L28"/>
  <c r="L40" i="27"/>
  <c r="V27"/>
  <c r="M17"/>
  <c r="L37" i="28"/>
  <c r="M17" i="25"/>
  <c r="L36"/>
  <c r="L38"/>
  <c r="L25" i="19"/>
  <c r="L36"/>
  <c r="V40"/>
  <c r="Y39" i="11"/>
  <c r="Y27" i="26"/>
  <c r="AB40" i="25"/>
  <c r="Z30" i="26"/>
  <c r="Y28"/>
  <c r="AB39" i="25"/>
  <c r="Y34" i="26"/>
  <c r="Y38"/>
  <c r="Z35"/>
  <c r="Z27" i="25"/>
  <c r="Y39"/>
  <c r="AB22"/>
  <c r="AB32" i="26"/>
  <c r="AB28"/>
  <c r="Z30" i="11"/>
  <c r="AB33"/>
  <c r="Y29"/>
  <c r="Z26" i="20"/>
  <c r="Z27" i="11"/>
  <c r="Y25"/>
  <c r="Z33"/>
  <c r="Y32"/>
  <c r="Z40"/>
  <c r="AB25"/>
  <c r="Y23"/>
  <c r="AB32"/>
  <c r="Y26"/>
  <c r="AB39" i="23"/>
  <c r="AB26" i="11"/>
  <c r="Z38"/>
  <c r="Z22"/>
  <c r="Z24"/>
  <c r="Z28"/>
  <c r="Z36"/>
  <c r="AB21"/>
  <c r="AB29"/>
  <c r="AB37"/>
  <c r="Y31"/>
  <c r="AB24"/>
  <c r="AB40"/>
  <c r="Z35"/>
  <c r="AB30"/>
  <c r="Y38"/>
  <c r="Z29"/>
  <c r="Z35" i="23"/>
  <c r="Y35" i="28"/>
  <c r="Z39" i="26"/>
  <c r="AB21"/>
  <c r="Y32" i="25"/>
  <c r="AB29" i="26"/>
  <c r="Y23" i="25"/>
  <c r="R23" s="1"/>
  <c r="Z34"/>
  <c r="R34" s="1"/>
  <c r="N34" s="1"/>
  <c r="P34" s="1"/>
  <c r="AB23"/>
  <c r="AB30"/>
  <c r="Z24"/>
  <c r="Y34"/>
  <c r="AB33"/>
  <c r="Y37" i="26"/>
  <c r="Z40"/>
  <c r="Y33"/>
  <c r="Z27" i="19"/>
  <c r="Y40" i="11"/>
  <c r="Y24"/>
  <c r="Z34"/>
  <c r="Z26"/>
  <c r="Y28"/>
  <c r="Z32"/>
  <c r="Z35" i="28"/>
  <c r="R35" s="1"/>
  <c r="Y32" i="27"/>
  <c r="AB23" i="11"/>
  <c r="AB27"/>
  <c r="AB31"/>
  <c r="AB35"/>
  <c r="AB39"/>
  <c r="Y27"/>
  <c r="Y35"/>
  <c r="Z30" i="23"/>
  <c r="AB28" i="11"/>
  <c r="AB36"/>
  <c r="Y21"/>
  <c r="Y37"/>
  <c r="AB28" i="20"/>
  <c r="Z23" i="11"/>
  <c r="Z31"/>
  <c r="Z39"/>
  <c r="Y34"/>
  <c r="AB22"/>
  <c r="AB38"/>
  <c r="Z25"/>
  <c r="Y22"/>
  <c r="Y30"/>
  <c r="Y33"/>
  <c r="Z37"/>
  <c r="Z35" i="27"/>
  <c r="Z34" i="28"/>
  <c r="AB35" i="26"/>
  <c r="AB26"/>
  <c r="Z23"/>
  <c r="Z34"/>
  <c r="Y30"/>
  <c r="Y23"/>
  <c r="AB22"/>
  <c r="AB24" i="25"/>
  <c r="Y31" i="26"/>
  <c r="Z21" i="25"/>
  <c r="Y31"/>
  <c r="Z26"/>
  <c r="Z25"/>
  <c r="AB31"/>
  <c r="Y38"/>
  <c r="Z23"/>
  <c r="Y29"/>
  <c r="Z40"/>
  <c r="AB37"/>
  <c r="Z31"/>
  <c r="Y25"/>
  <c r="Z37"/>
  <c r="Y24" i="26"/>
  <c r="Z33"/>
  <c r="Y26"/>
  <c r="AB39"/>
  <c r="AB25"/>
  <c r="AB36"/>
  <c r="Y25"/>
  <c r="Z21"/>
  <c r="Z25" i="19"/>
  <c r="AB26" i="25"/>
  <c r="AB31" i="26"/>
  <c r="Z36"/>
  <c r="R36" s="1"/>
  <c r="Y22"/>
  <c r="AB34"/>
  <c r="Z31"/>
  <c r="R31" s="1"/>
  <c r="Y35"/>
  <c r="Y36"/>
  <c r="AB37"/>
  <c r="Z28"/>
  <c r="AB30"/>
  <c r="Y39"/>
  <c r="Z27"/>
  <c r="AB32" i="25"/>
  <c r="Y40"/>
  <c r="R40" s="1"/>
  <c r="Y24"/>
  <c r="AB28"/>
  <c r="AB27" i="26"/>
  <c r="Z26"/>
  <c r="AB38"/>
  <c r="Y28" i="25"/>
  <c r="Y27"/>
  <c r="Y35"/>
  <c r="AB21"/>
  <c r="Z30"/>
  <c r="Z38"/>
  <c r="Z33"/>
  <c r="R33" s="1"/>
  <c r="AB27"/>
  <c r="AB35"/>
  <c r="Y30"/>
  <c r="Y22"/>
  <c r="AB38"/>
  <c r="Z39"/>
  <c r="Z22"/>
  <c r="Y37"/>
  <c r="Z32"/>
  <c r="Z29"/>
  <c r="AB29"/>
  <c r="Z35"/>
  <c r="AB34"/>
  <c r="Z28"/>
  <c r="Y33"/>
  <c r="AB33" i="26"/>
  <c r="Y40"/>
  <c r="Y29"/>
  <c r="Z25"/>
  <c r="AB40"/>
  <c r="AB24"/>
  <c r="Z24"/>
  <c r="Z36" i="21"/>
  <c r="Z22" i="26"/>
  <c r="Z29"/>
  <c r="Y21"/>
  <c r="Z38"/>
  <c r="Z37"/>
  <c r="Y32"/>
  <c r="Z36" i="25"/>
  <c r="Z32" i="26"/>
  <c r="Y26" i="25"/>
  <c r="AB25"/>
  <c r="AB36"/>
  <c r="R5" i="1"/>
  <c r="AE5" s="1"/>
  <c r="C7" i="24"/>
  <c r="C7" i="21"/>
  <c r="C7" i="20"/>
  <c r="C7" i="26"/>
  <c r="BZ22" i="1"/>
  <c r="CF22" s="1"/>
  <c r="CC22"/>
  <c r="CI22" s="1"/>
  <c r="CK22" s="1"/>
  <c r="CM22" s="1"/>
  <c r="BY22"/>
  <c r="CE22" s="1"/>
  <c r="V27" i="26"/>
  <c r="V24" i="23"/>
  <c r="S41"/>
  <c r="V24" i="21"/>
  <c r="L28"/>
  <c r="L28" i="28"/>
  <c r="L25" i="25"/>
  <c r="S41" i="1"/>
  <c r="V24" i="25"/>
  <c r="V36"/>
  <c r="N36" s="1"/>
  <c r="P36" s="1"/>
  <c r="V32" i="23"/>
  <c r="V31" i="21"/>
  <c r="V35"/>
  <c r="V39"/>
  <c r="V40" i="28"/>
  <c r="V32"/>
  <c r="V23"/>
  <c r="V38"/>
  <c r="V30"/>
  <c r="V38" i="23"/>
  <c r="V23" i="21"/>
  <c r="V32"/>
  <c r="V36"/>
  <c r="V35" i="19"/>
  <c r="V35" i="25"/>
  <c r="V22"/>
  <c r="V34" i="26"/>
  <c r="V26"/>
  <c r="V23"/>
  <c r="V35"/>
  <c r="L33" i="28"/>
  <c r="V40" i="23"/>
  <c r="V27"/>
  <c r="V31" i="25"/>
  <c r="N31" s="1"/>
  <c r="P31" s="1"/>
  <c r="V37"/>
  <c r="N37" s="1"/>
  <c r="P37" s="1"/>
  <c r="V33"/>
  <c r="V39"/>
  <c r="N39" s="1"/>
  <c r="P39" s="1"/>
  <c r="V25"/>
  <c r="V21"/>
  <c r="L34" i="28"/>
  <c r="L24" i="25"/>
  <c r="L27"/>
  <c r="L23"/>
  <c r="L33" i="26"/>
  <c r="L22"/>
  <c r="L39"/>
  <c r="L38"/>
  <c r="L26"/>
  <c r="V26" i="19"/>
  <c r="L39" i="28"/>
  <c r="L26" i="25"/>
  <c r="L25" i="21"/>
  <c r="L32" i="25"/>
  <c r="L29" i="21"/>
  <c r="L34" i="25"/>
  <c r="L26" i="28"/>
  <c r="L39" i="25"/>
  <c r="L37"/>
  <c r="L35"/>
  <c r="L35" i="21"/>
  <c r="L34" i="19"/>
  <c r="L30" i="25"/>
  <c r="V40" i="21"/>
  <c r="L40" i="25"/>
  <c r="L33" i="21"/>
  <c r="L31" i="25"/>
  <c r="V30" i="1"/>
  <c r="BY21"/>
  <c r="CE21" s="1"/>
  <c r="BS30"/>
  <c r="BT30" s="1"/>
  <c r="CK39"/>
  <c r="CL40" i="28"/>
  <c r="BS40"/>
  <c r="BT40" s="1"/>
  <c r="L29" i="23"/>
  <c r="V28" i="1"/>
  <c r="L40" i="21"/>
  <c r="V25" i="1"/>
  <c r="V23"/>
  <c r="V22"/>
  <c r="BV33" i="25"/>
  <c r="BU33"/>
  <c r="BV30" i="27"/>
  <c r="BU31"/>
  <c r="CR33" i="25"/>
  <c r="CQ33"/>
  <c r="CJ40"/>
  <c r="CJ20" i="26" s="1"/>
  <c r="CD20"/>
  <c r="BV32" i="11"/>
  <c r="BU32"/>
  <c r="CR30" i="21"/>
  <c r="BV35" i="25"/>
  <c r="BU35"/>
  <c r="CR31" i="28"/>
  <c r="CR37" i="20"/>
  <c r="BS20" i="25"/>
  <c r="BT40" i="24"/>
  <c r="BT20" i="25" s="1"/>
  <c r="CT26" i="24"/>
  <c r="CR26"/>
  <c r="CR30"/>
  <c r="CT30"/>
  <c r="CT30" i="27"/>
  <c r="CQ30"/>
  <c r="CR30"/>
  <c r="CS30"/>
  <c r="CP26" i="28"/>
  <c r="CT36" i="11"/>
  <c r="CR36"/>
  <c r="CR29" i="24"/>
  <c r="CA20" i="27"/>
  <c r="CG40" i="26"/>
  <c r="CT32" i="25"/>
  <c r="CR34" i="28"/>
  <c r="CT30" i="21"/>
  <c r="CP38" i="28"/>
  <c r="BS26"/>
  <c r="BT26" s="1"/>
  <c r="BS32"/>
  <c r="BT32" s="1"/>
  <c r="BV32" s="1"/>
  <c r="CP39"/>
  <c r="BS38" i="25"/>
  <c r="BT38" s="1"/>
  <c r="BV39" s="1"/>
  <c r="CP31" i="26"/>
  <c r="BV31" i="27"/>
  <c r="CN31" i="21"/>
  <c r="CO31"/>
  <c r="BL20" i="26"/>
  <c r="BO40" i="25"/>
  <c r="BM40"/>
  <c r="CH20" i="28"/>
  <c r="CK40" i="27"/>
  <c r="CK20" i="28" s="1"/>
  <c r="CO33" i="21"/>
  <c r="CN33"/>
  <c r="BN21" i="28"/>
  <c r="BQ21" s="1"/>
  <c r="BM21"/>
  <c r="BP21" s="1"/>
  <c r="BO21"/>
  <c r="BR21" s="1"/>
  <c r="CL23"/>
  <c r="BX23"/>
  <c r="CD23" s="1"/>
  <c r="CJ23" s="1"/>
  <c r="CB23"/>
  <c r="CH23" s="1"/>
  <c r="CK23" s="1"/>
  <c r="CC33"/>
  <c r="CI33" s="1"/>
  <c r="CB33"/>
  <c r="CH33" s="1"/>
  <c r="BZ33"/>
  <c r="CF33" s="1"/>
  <c r="BX33"/>
  <c r="CD33" s="1"/>
  <c r="CA33"/>
  <c r="CG33" s="1"/>
  <c r="BX34"/>
  <c r="CD34" s="1"/>
  <c r="BZ34"/>
  <c r="CF34" s="1"/>
  <c r="BY34"/>
  <c r="CE34" s="1"/>
  <c r="CA34"/>
  <c r="CG34" s="1"/>
  <c r="CC34"/>
  <c r="CI34" s="1"/>
  <c r="BN35"/>
  <c r="BQ35" s="1"/>
  <c r="BM35"/>
  <c r="BP35" s="1"/>
  <c r="BO35"/>
  <c r="BR35" s="1"/>
  <c r="CM36"/>
  <c r="BX36"/>
  <c r="CD36" s="1"/>
  <c r="CB36"/>
  <c r="CH36" s="1"/>
  <c r="BZ36"/>
  <c r="CF36" s="1"/>
  <c r="CL36"/>
  <c r="CN36" s="1"/>
  <c r="BY36"/>
  <c r="CE36" s="1"/>
  <c r="CA36"/>
  <c r="CG36" s="1"/>
  <c r="CC36"/>
  <c r="CI36" s="1"/>
  <c r="BN37"/>
  <c r="BQ37" s="1"/>
  <c r="BM37"/>
  <c r="BP37" s="1"/>
  <c r="BY39"/>
  <c r="CE39" s="1"/>
  <c r="BX39"/>
  <c r="CD39" s="1"/>
  <c r="BX40"/>
  <c r="CD40" s="1"/>
  <c r="CB40"/>
  <c r="CH40" s="1"/>
  <c r="CM40"/>
  <c r="BZ40"/>
  <c r="CF40" s="1"/>
  <c r="BO21" i="1"/>
  <c r="BR21" s="1"/>
  <c r="BN21"/>
  <c r="BQ21" s="1"/>
  <c r="CM21"/>
  <c r="BX21"/>
  <c r="CD21" s="1"/>
  <c r="CC21"/>
  <c r="CI21" s="1"/>
  <c r="BN22"/>
  <c r="BQ22" s="1"/>
  <c r="BO22"/>
  <c r="BR22" s="1"/>
  <c r="BX23"/>
  <c r="CD23" s="1"/>
  <c r="BZ23"/>
  <c r="CF23" s="1"/>
  <c r="CA23"/>
  <c r="CG23" s="1"/>
  <c r="CK23" s="1"/>
  <c r="CM23" s="1"/>
  <c r="BN24"/>
  <c r="BQ24" s="1"/>
  <c r="BM24"/>
  <c r="BP24" s="1"/>
  <c r="BO24"/>
  <c r="BR24" s="1"/>
  <c r="CM25"/>
  <c r="CL25"/>
  <c r="BY25"/>
  <c r="CE25" s="1"/>
  <c r="CJ25" s="1"/>
  <c r="CC25"/>
  <c r="CI25" s="1"/>
  <c r="CB28"/>
  <c r="CH28" s="1"/>
  <c r="BX28"/>
  <c r="CD28" s="1"/>
  <c r="CM28"/>
  <c r="BY28"/>
  <c r="CE28" s="1"/>
  <c r="BM29"/>
  <c r="BP29" s="1"/>
  <c r="BS29" s="1"/>
  <c r="BT29" s="1"/>
  <c r="BU30" s="1"/>
  <c r="BN29"/>
  <c r="BQ29" s="1"/>
  <c r="CB30"/>
  <c r="CH30" s="1"/>
  <c r="BX30"/>
  <c r="CD30" s="1"/>
  <c r="CM30"/>
  <c r="CN30" s="1"/>
  <c r="CC30"/>
  <c r="CI30" s="1"/>
  <c r="CB32"/>
  <c r="CH32" s="1"/>
  <c r="CK32" s="1"/>
  <c r="BX32"/>
  <c r="CD32" s="1"/>
  <c r="CM32"/>
  <c r="BY32"/>
  <c r="CE32" s="1"/>
  <c r="CJ32" s="1"/>
  <c r="CM34"/>
  <c r="BZ34"/>
  <c r="CF34" s="1"/>
  <c r="CJ34" s="1"/>
  <c r="CL34"/>
  <c r="CA34"/>
  <c r="CG34" s="1"/>
  <c r="CK34" s="1"/>
  <c r="BN35"/>
  <c r="BQ35" s="1"/>
  <c r="BO35"/>
  <c r="BR35" s="1"/>
  <c r="CM36"/>
  <c r="BZ36"/>
  <c r="CF36" s="1"/>
  <c r="CL36"/>
  <c r="BY36"/>
  <c r="CE36" s="1"/>
  <c r="CC36"/>
  <c r="CI36" s="1"/>
  <c r="BN37"/>
  <c r="BQ37" s="1"/>
  <c r="BO37"/>
  <c r="BR37" s="1"/>
  <c r="CM38"/>
  <c r="BX38"/>
  <c r="CD38" s="1"/>
  <c r="CJ38" s="1"/>
  <c r="CB38"/>
  <c r="CH38" s="1"/>
  <c r="CA38"/>
  <c r="CG38" s="1"/>
  <c r="BN39"/>
  <c r="BQ39" s="1"/>
  <c r="BM39"/>
  <c r="BP39" s="1"/>
  <c r="BW20" i="11"/>
  <c r="BX40" i="1"/>
  <c r="CB40"/>
  <c r="CB20" i="11" s="1"/>
  <c r="BY40" i="1"/>
  <c r="CC40"/>
  <c r="BN22" i="11"/>
  <c r="BQ22" s="1"/>
  <c r="BM22"/>
  <c r="BP22" s="1"/>
  <c r="BO22"/>
  <c r="BR22" s="1"/>
  <c r="CM23"/>
  <c r="BX23"/>
  <c r="CD23" s="1"/>
  <c r="CJ23" s="1"/>
  <c r="CB23"/>
  <c r="CH23" s="1"/>
  <c r="CL23"/>
  <c r="CA23"/>
  <c r="CG23" s="1"/>
  <c r="CK23" s="1"/>
  <c r="BN24"/>
  <c r="BQ24" s="1"/>
  <c r="BM24"/>
  <c r="BP24" s="1"/>
  <c r="CM25"/>
  <c r="BY25"/>
  <c r="CE25" s="1"/>
  <c r="CC25"/>
  <c r="CI25" s="1"/>
  <c r="CK25" s="1"/>
  <c r="BM26"/>
  <c r="BP26" s="1"/>
  <c r="BO26"/>
  <c r="BR26" s="1"/>
  <c r="CB31"/>
  <c r="CH31" s="1"/>
  <c r="BZ31"/>
  <c r="CF31" s="1"/>
  <c r="CJ31" s="1"/>
  <c r="CA31"/>
  <c r="CG31" s="1"/>
  <c r="CB33"/>
  <c r="CH33" s="1"/>
  <c r="CL33"/>
  <c r="BY33"/>
  <c r="CE33" s="1"/>
  <c r="CJ33" s="1"/>
  <c r="CC33"/>
  <c r="CI33" s="1"/>
  <c r="CB35"/>
  <c r="CH35" s="1"/>
  <c r="BZ35"/>
  <c r="CF35" s="1"/>
  <c r="CA35"/>
  <c r="CG35" s="1"/>
  <c r="CK35" s="1"/>
  <c r="BM36"/>
  <c r="BP36" s="1"/>
  <c r="BO36"/>
  <c r="BR36" s="1"/>
  <c r="CL38"/>
  <c r="CA38"/>
  <c r="CG38" s="1"/>
  <c r="CM38"/>
  <c r="CB38"/>
  <c r="CH38" s="1"/>
  <c r="CB39"/>
  <c r="CH39" s="1"/>
  <c r="BZ39"/>
  <c r="CF39" s="1"/>
  <c r="BY39"/>
  <c r="CE39" s="1"/>
  <c r="CC39"/>
  <c r="CI39" s="1"/>
  <c r="BM21" i="19"/>
  <c r="BP21" s="1"/>
  <c r="BO21"/>
  <c r="BR21" s="1"/>
  <c r="CM21"/>
  <c r="BX21"/>
  <c r="CD21" s="1"/>
  <c r="CB21"/>
  <c r="CH21" s="1"/>
  <c r="BY21"/>
  <c r="CE21" s="1"/>
  <c r="CC21"/>
  <c r="CI21" s="1"/>
  <c r="CB22"/>
  <c r="CH22" s="1"/>
  <c r="BY22"/>
  <c r="CE22" s="1"/>
  <c r="CC22"/>
  <c r="CI22" s="1"/>
  <c r="CM23"/>
  <c r="BZ23"/>
  <c r="CF23" s="1"/>
  <c r="CJ23" s="1"/>
  <c r="CL23"/>
  <c r="BN24"/>
  <c r="BQ24" s="1"/>
  <c r="BO24"/>
  <c r="BR24" s="1"/>
  <c r="CM25"/>
  <c r="BZ25"/>
  <c r="CF25" s="1"/>
  <c r="BY25"/>
  <c r="CE25" s="1"/>
  <c r="CC25"/>
  <c r="CI25" s="1"/>
  <c r="CM27"/>
  <c r="BZ27"/>
  <c r="CF27" s="1"/>
  <c r="CL27"/>
  <c r="CA27"/>
  <c r="CG27" s="1"/>
  <c r="BN28"/>
  <c r="BQ28" s="1"/>
  <c r="BO28"/>
  <c r="BR28" s="1"/>
  <c r="CM29"/>
  <c r="BZ29"/>
  <c r="CF29" s="1"/>
  <c r="CL29"/>
  <c r="BY29"/>
  <c r="CE29" s="1"/>
  <c r="CJ29" s="1"/>
  <c r="CC29"/>
  <c r="CI29" s="1"/>
  <c r="CM31"/>
  <c r="BZ31"/>
  <c r="CF31" s="1"/>
  <c r="CA31"/>
  <c r="CG31" s="1"/>
  <c r="BN32"/>
  <c r="BQ32" s="1"/>
  <c r="BO32"/>
  <c r="BR32" s="1"/>
  <c r="CM33"/>
  <c r="CL33"/>
  <c r="BX33"/>
  <c r="CD33" s="1"/>
  <c r="BY33"/>
  <c r="CE33" s="1"/>
  <c r="CC33"/>
  <c r="CI33" s="1"/>
  <c r="CK33" s="1"/>
  <c r="BN34"/>
  <c r="BQ34" s="1"/>
  <c r="BM34"/>
  <c r="BP34" s="1"/>
  <c r="CM35"/>
  <c r="BZ35"/>
  <c r="CF35" s="1"/>
  <c r="CB35"/>
  <c r="CH35" s="1"/>
  <c r="BY35"/>
  <c r="CE35" s="1"/>
  <c r="CJ35" s="1"/>
  <c r="CA35"/>
  <c r="CG35" s="1"/>
  <c r="CC35"/>
  <c r="CI35" s="1"/>
  <c r="BN36"/>
  <c r="BQ36" s="1"/>
  <c r="BO36"/>
  <c r="BR36" s="1"/>
  <c r="CM37"/>
  <c r="CL37"/>
  <c r="BX37"/>
  <c r="CD37" s="1"/>
  <c r="BY37"/>
  <c r="CE37" s="1"/>
  <c r="CA37"/>
  <c r="CG37" s="1"/>
  <c r="CC37"/>
  <c r="CI37" s="1"/>
  <c r="BN38"/>
  <c r="BQ38" s="1"/>
  <c r="BM38"/>
  <c r="BP38" s="1"/>
  <c r="CM39"/>
  <c r="CN39" s="1"/>
  <c r="CB39"/>
  <c r="CH39" s="1"/>
  <c r="BY39"/>
  <c r="CE39" s="1"/>
  <c r="CJ39" s="1"/>
  <c r="CC39"/>
  <c r="CI39" s="1"/>
  <c r="BO21" i="21"/>
  <c r="BR21" s="1"/>
  <c r="BN21"/>
  <c r="BQ21" s="1"/>
  <c r="BM21"/>
  <c r="BP21" s="1"/>
  <c r="CL22"/>
  <c r="BY22"/>
  <c r="CE22" s="1"/>
  <c r="CA22"/>
  <c r="CG22" s="1"/>
  <c r="CC22"/>
  <c r="CI22" s="1"/>
  <c r="CM22"/>
  <c r="BX22"/>
  <c r="CD22" s="1"/>
  <c r="CJ22" s="1"/>
  <c r="CB22"/>
  <c r="CH22" s="1"/>
  <c r="CL24"/>
  <c r="BY24"/>
  <c r="CE24" s="1"/>
  <c r="CC24"/>
  <c r="CI24" s="1"/>
  <c r="BZ24"/>
  <c r="CF24" s="1"/>
  <c r="CJ24" s="1"/>
  <c r="CB24"/>
  <c r="CH24" s="1"/>
  <c r="CK24" s="1"/>
  <c r="BN31"/>
  <c r="BQ31" s="1"/>
  <c r="BM31"/>
  <c r="BP31" s="1"/>
  <c r="BO33"/>
  <c r="BR33" s="1"/>
  <c r="BM33"/>
  <c r="BP33" s="1"/>
  <c r="BO35"/>
  <c r="BR35" s="1"/>
  <c r="BM35"/>
  <c r="BP35" s="1"/>
  <c r="BO37"/>
  <c r="BR37" s="1"/>
  <c r="BM37"/>
  <c r="BP37" s="1"/>
  <c r="BO39"/>
  <c r="BR39" s="1"/>
  <c r="BN39"/>
  <c r="BQ39" s="1"/>
  <c r="CB21" i="23"/>
  <c r="CH21" s="1"/>
  <c r="CK21" s="1"/>
  <c r="BX21"/>
  <c r="CD21" s="1"/>
  <c r="BY21"/>
  <c r="CE21" s="1"/>
  <c r="CL22"/>
  <c r="CA22"/>
  <c r="CG22" s="1"/>
  <c r="CK22" s="1"/>
  <c r="CM22"/>
  <c r="BZ22"/>
  <c r="CF22" s="1"/>
  <c r="CJ22" s="1"/>
  <c r="BO23"/>
  <c r="BR23" s="1"/>
  <c r="BM23"/>
  <c r="BP23" s="1"/>
  <c r="BN25"/>
  <c r="BQ25" s="1"/>
  <c r="BO25"/>
  <c r="BR25" s="1"/>
  <c r="BN33"/>
  <c r="BQ33" s="1"/>
  <c r="BO33"/>
  <c r="BR33" s="1"/>
  <c r="BM33"/>
  <c r="BP33" s="1"/>
  <c r="CM35"/>
  <c r="BX35"/>
  <c r="CD35" s="1"/>
  <c r="CL35"/>
  <c r="BZ35"/>
  <c r="CF35" s="1"/>
  <c r="BY35"/>
  <c r="CE35" s="1"/>
  <c r="CA35"/>
  <c r="CG35" s="1"/>
  <c r="CK35" s="1"/>
  <c r="CB36"/>
  <c r="CH36" s="1"/>
  <c r="BZ36"/>
  <c r="CF36" s="1"/>
  <c r="BX36"/>
  <c r="CD36" s="1"/>
  <c r="BN37"/>
  <c r="BQ37" s="1"/>
  <c r="BO37"/>
  <c r="BR37" s="1"/>
  <c r="CC38"/>
  <c r="CI38" s="1"/>
  <c r="CL38"/>
  <c r="BZ38"/>
  <c r="CF38" s="1"/>
  <c r="BN39"/>
  <c r="BQ39" s="1"/>
  <c r="BO39"/>
  <c r="BR39" s="1"/>
  <c r="BM39"/>
  <c r="BP39" s="1"/>
  <c r="CM23" i="24"/>
  <c r="BZ23"/>
  <c r="CF23" s="1"/>
  <c r="CJ23" s="1"/>
  <c r="CB23"/>
  <c r="CH23" s="1"/>
  <c r="CL23"/>
  <c r="CB24"/>
  <c r="CH24" s="1"/>
  <c r="CL24"/>
  <c r="CA24"/>
  <c r="CG24" s="1"/>
  <c r="CK24" s="1"/>
  <c r="BN25"/>
  <c r="BQ25" s="1"/>
  <c r="BM25"/>
  <c r="BP25" s="1"/>
  <c r="CM27"/>
  <c r="BX27"/>
  <c r="CD27" s="1"/>
  <c r="BZ27"/>
  <c r="CF27" s="1"/>
  <c r="CA27"/>
  <c r="CG27" s="1"/>
  <c r="BN28"/>
  <c r="BQ28" s="1"/>
  <c r="BM28"/>
  <c r="BP28" s="1"/>
  <c r="BO28"/>
  <c r="BR28" s="1"/>
  <c r="BN30"/>
  <c r="BQ30" s="1"/>
  <c r="BM30"/>
  <c r="BP30" s="1"/>
  <c r="BO30"/>
  <c r="BR30" s="1"/>
  <c r="CM31"/>
  <c r="BX31"/>
  <c r="CD31" s="1"/>
  <c r="CL31"/>
  <c r="BY31"/>
  <c r="CE31" s="1"/>
  <c r="CA31"/>
  <c r="CG31" s="1"/>
  <c r="CC31"/>
  <c r="CI31" s="1"/>
  <c r="BN32"/>
  <c r="BQ32" s="1"/>
  <c r="BO32"/>
  <c r="BR32" s="1"/>
  <c r="BM32"/>
  <c r="BP32" s="1"/>
  <c r="CM33"/>
  <c r="CL33"/>
  <c r="CB33"/>
  <c r="CH33" s="1"/>
  <c r="CA33"/>
  <c r="CG33" s="1"/>
  <c r="BN34"/>
  <c r="BQ34" s="1"/>
  <c r="BO34"/>
  <c r="BR34" s="1"/>
  <c r="CM35"/>
  <c r="BX35"/>
  <c r="CD35" s="1"/>
  <c r="CJ35" s="1"/>
  <c r="CL35"/>
  <c r="BN36"/>
  <c r="BQ36" s="1"/>
  <c r="BM36"/>
  <c r="BP36" s="1"/>
  <c r="CM37"/>
  <c r="CB37"/>
  <c r="CH37" s="1"/>
  <c r="BZ37"/>
  <c r="CF37" s="1"/>
  <c r="CJ37" s="1"/>
  <c r="BN38"/>
  <c r="BQ38" s="1"/>
  <c r="BM38"/>
  <c r="BP38" s="1"/>
  <c r="BO38"/>
  <c r="BR38" s="1"/>
  <c r="CM39"/>
  <c r="CO39" s="1"/>
  <c r="BX39"/>
  <c r="CD39" s="1"/>
  <c r="CB39"/>
  <c r="CH39" s="1"/>
  <c r="BZ39"/>
  <c r="CF39" s="1"/>
  <c r="BY39"/>
  <c r="CE39" s="1"/>
  <c r="BN21" i="25"/>
  <c r="BQ21" s="1"/>
  <c r="BM21"/>
  <c r="BP21" s="1"/>
  <c r="BO21"/>
  <c r="BR21" s="1"/>
  <c r="CM22"/>
  <c r="BX22"/>
  <c r="CD22" s="1"/>
  <c r="CB22"/>
  <c r="CH22" s="1"/>
  <c r="CK22" s="1"/>
  <c r="CL22"/>
  <c r="BZ22"/>
  <c r="CF22" s="1"/>
  <c r="CM23"/>
  <c r="BY23"/>
  <c r="CE23" s="1"/>
  <c r="CJ23" s="1"/>
  <c r="BN24"/>
  <c r="BQ24" s="1"/>
  <c r="BM24"/>
  <c r="BP24" s="1"/>
  <c r="CC27"/>
  <c r="CI27" s="1"/>
  <c r="CM27"/>
  <c r="CM36"/>
  <c r="CN36" s="1"/>
  <c r="BX36"/>
  <c r="CD36" s="1"/>
  <c r="BZ36"/>
  <c r="CF36" s="1"/>
  <c r="CB36"/>
  <c r="CH36" s="1"/>
  <c r="BY36"/>
  <c r="CE36" s="1"/>
  <c r="CC36"/>
  <c r="CI36" s="1"/>
  <c r="BN37"/>
  <c r="BQ37" s="1"/>
  <c r="BM37"/>
  <c r="BP37" s="1"/>
  <c r="BO37"/>
  <c r="BR37" s="1"/>
  <c r="CM21" i="26"/>
  <c r="BZ21"/>
  <c r="CF21" s="1"/>
  <c r="CJ21" s="1"/>
  <c r="CL21"/>
  <c r="CA21"/>
  <c r="CG21" s="1"/>
  <c r="CK21" s="1"/>
  <c r="BN32"/>
  <c r="BQ32" s="1"/>
  <c r="BM32"/>
  <c r="BP32" s="1"/>
  <c r="CM33"/>
  <c r="CN33" s="1"/>
  <c r="BX33"/>
  <c r="CD33" s="1"/>
  <c r="CB33"/>
  <c r="CH33" s="1"/>
  <c r="BZ33"/>
  <c r="CF33" s="1"/>
  <c r="CA33"/>
  <c r="CG33" s="1"/>
  <c r="CC33"/>
  <c r="CI33" s="1"/>
  <c r="BN34"/>
  <c r="BQ34" s="1"/>
  <c r="BM34"/>
  <c r="BP34" s="1"/>
  <c r="BO34"/>
  <c r="BR34" s="1"/>
  <c r="CM35"/>
  <c r="BX35"/>
  <c r="CD35" s="1"/>
  <c r="CJ35" s="1"/>
  <c r="CB35"/>
  <c r="CH35" s="1"/>
  <c r="CL35"/>
  <c r="CA35"/>
  <c r="CG35" s="1"/>
  <c r="CC35"/>
  <c r="CI35" s="1"/>
  <c r="BN36"/>
  <c r="BQ36" s="1"/>
  <c r="BO36"/>
  <c r="BR36" s="1"/>
  <c r="BM36"/>
  <c r="BP36" s="1"/>
  <c r="CM37"/>
  <c r="CL37"/>
  <c r="BX37"/>
  <c r="CD37" s="1"/>
  <c r="CB37"/>
  <c r="CH37" s="1"/>
  <c r="BY37"/>
  <c r="CE37" s="1"/>
  <c r="CJ37" s="1"/>
  <c r="CA37"/>
  <c r="CG37" s="1"/>
  <c r="CK37" s="1"/>
  <c r="BN38"/>
  <c r="BQ38" s="1"/>
  <c r="BM38"/>
  <c r="BP38" s="1"/>
  <c r="BO38"/>
  <c r="BR38" s="1"/>
  <c r="CM39"/>
  <c r="BX39"/>
  <c r="CD39" s="1"/>
  <c r="CB39"/>
  <c r="CH39" s="1"/>
  <c r="CL39"/>
  <c r="BY39"/>
  <c r="CE39" s="1"/>
  <c r="CC39"/>
  <c r="CI39" s="1"/>
  <c r="CM21" i="27"/>
  <c r="BX21"/>
  <c r="CD21" s="1"/>
  <c r="CJ21" s="1"/>
  <c r="CB21"/>
  <c r="CH21" s="1"/>
  <c r="CK21" s="1"/>
  <c r="CL21"/>
  <c r="CM22"/>
  <c r="CB22"/>
  <c r="CH22" s="1"/>
  <c r="CK22" s="1"/>
  <c r="CB23"/>
  <c r="CH23" s="1"/>
  <c r="BZ23"/>
  <c r="CF23" s="1"/>
  <c r="CL23"/>
  <c r="CO23" s="1"/>
  <c r="BY23"/>
  <c r="CE23" s="1"/>
  <c r="CJ23" s="1"/>
  <c r="CA23"/>
  <c r="CG23" s="1"/>
  <c r="CC23"/>
  <c r="CI23" s="1"/>
  <c r="BM24"/>
  <c r="BP24" s="1"/>
  <c r="BO24"/>
  <c r="BR24" s="1"/>
  <c r="BO33"/>
  <c r="BR33" s="1"/>
  <c r="BN33"/>
  <c r="BQ33" s="1"/>
  <c r="BM33"/>
  <c r="BP33" s="1"/>
  <c r="BO37"/>
  <c r="BR37" s="1"/>
  <c r="BN37"/>
  <c r="BQ37" s="1"/>
  <c r="CB20" i="19"/>
  <c r="CH40" i="11"/>
  <c r="CH20" i="19" s="1"/>
  <c r="BL20"/>
  <c r="BO40" i="11"/>
  <c r="BL20" i="21"/>
  <c r="BO40" i="20"/>
  <c r="BL20" i="24"/>
  <c r="BO40" i="23"/>
  <c r="CJ28" i="25"/>
  <c r="CJ32"/>
  <c r="CK31"/>
  <c r="BU30" i="27"/>
  <c r="CK38" i="28"/>
  <c r="CP28" i="26"/>
  <c r="CR28" s="1"/>
  <c r="CP27" i="20"/>
  <c r="CP34" i="21"/>
  <c r="CT34" s="1"/>
  <c r="CP38"/>
  <c r="CJ33" i="23"/>
  <c r="CK36"/>
  <c r="CK30"/>
  <c r="CK27" i="25"/>
  <c r="CK33"/>
  <c r="CP31" i="23"/>
  <c r="CN23" i="27"/>
  <c r="CJ22" i="19"/>
  <c r="CJ35" i="11"/>
  <c r="CK39" i="27"/>
  <c r="CK27" i="28"/>
  <c r="CJ31" i="19"/>
  <c r="CK25"/>
  <c r="CJ36" i="21"/>
  <c r="CJ32"/>
  <c r="CK34"/>
  <c r="CK31" i="23"/>
  <c r="CK38"/>
  <c r="CK29" i="24"/>
  <c r="CN23" i="25"/>
  <c r="CJ34" i="26"/>
  <c r="CJ33"/>
  <c r="CK34"/>
  <c r="CJ24" i="27"/>
  <c r="BS34" i="11"/>
  <c r="BT34" s="1"/>
  <c r="BU34" s="1"/>
  <c r="BS30"/>
  <c r="BT30" s="1"/>
  <c r="BS28" i="19"/>
  <c r="BT28" s="1"/>
  <c r="CN31"/>
  <c r="CJ27" i="23"/>
  <c r="CR27" i="28"/>
  <c r="CP26" i="25"/>
  <c r="CO34"/>
  <c r="CP34" s="1"/>
  <c r="BQ40" i="1"/>
  <c r="BO20" i="11"/>
  <c r="BN20" i="23"/>
  <c r="CK21" i="25"/>
  <c r="CJ25"/>
  <c r="CJ31"/>
  <c r="CK37" i="28"/>
  <c r="CJ33"/>
  <c r="CR28" i="23"/>
  <c r="CR31" i="20"/>
  <c r="CB20"/>
  <c r="CL20" i="23"/>
  <c r="CO23" i="25"/>
  <c r="CD20" i="27"/>
  <c r="CO32"/>
  <c r="CN31" i="11"/>
  <c r="CP32" s="1"/>
  <c r="CB20" i="23"/>
  <c r="CN40" i="11"/>
  <c r="CN20" i="19" s="1"/>
  <c r="CN22"/>
  <c r="CN40" i="23"/>
  <c r="BX20" i="20"/>
  <c r="CL20"/>
  <c r="CO40" i="21"/>
  <c r="BZ20"/>
  <c r="CP37"/>
  <c r="CO21" i="23"/>
  <c r="CO29" i="25"/>
  <c r="CN26" i="26"/>
  <c r="CP26" s="1"/>
  <c r="CN24" i="19"/>
  <c r="CO40"/>
  <c r="CO20" i="20" s="1"/>
  <c r="CP21" s="1"/>
  <c r="CN24"/>
  <c r="CN33"/>
  <c r="CP33" s="1"/>
  <c r="CP39"/>
  <c r="CP36" i="21"/>
  <c r="CO37" i="23"/>
  <c r="CK33"/>
  <c r="CJ32"/>
  <c r="CK26"/>
  <c r="BS29"/>
  <c r="BT29" s="1"/>
  <c r="CP27"/>
  <c r="CK35" i="25"/>
  <c r="CJ29"/>
  <c r="CN21"/>
  <c r="CM40" i="26"/>
  <c r="CK23"/>
  <c r="BZ40"/>
  <c r="BW20" i="27"/>
  <c r="BQ40" i="23"/>
  <c r="CN40" i="24"/>
  <c r="CA20" i="19"/>
  <c r="CN22" i="24"/>
  <c r="CI40" i="26"/>
  <c r="CI20" i="27" s="1"/>
  <c r="BM40"/>
  <c r="BN40"/>
  <c r="CJ25" i="21"/>
  <c r="CJ24" i="19"/>
  <c r="CJ37" i="11"/>
  <c r="BS30" i="21"/>
  <c r="BT30" s="1"/>
  <c r="CK27"/>
  <c r="CJ28" i="20"/>
  <c r="CO31" i="19"/>
  <c r="CJ37" i="28"/>
  <c r="CN30" i="11"/>
  <c r="CK29" i="19"/>
  <c r="CJ27"/>
  <c r="CO39"/>
  <c r="BS33" i="20"/>
  <c r="BT33" s="1"/>
  <c r="CK27" i="23"/>
  <c r="CK37" i="24"/>
  <c r="CJ34"/>
  <c r="CK25"/>
  <c r="CN39"/>
  <c r="CP39" s="1"/>
  <c r="CK23"/>
  <c r="CK23" i="25"/>
  <c r="BS26"/>
  <c r="BT26" s="1"/>
  <c r="CK29" i="26"/>
  <c r="BS29"/>
  <c r="BT29" s="1"/>
  <c r="CJ28"/>
  <c r="BS22"/>
  <c r="BT22" s="1"/>
  <c r="CK24" i="27"/>
  <c r="BS21"/>
  <c r="BT21" s="1"/>
  <c r="BS26" i="19"/>
  <c r="BT26" s="1"/>
  <c r="BS36" i="23"/>
  <c r="BT36" s="1"/>
  <c r="BS32"/>
  <c r="BT32" s="1"/>
  <c r="CJ31"/>
  <c r="BS28"/>
  <c r="BT28" s="1"/>
  <c r="BU28" s="1"/>
  <c r="BS26"/>
  <c r="BT26" s="1"/>
  <c r="BU27" s="1"/>
  <c r="BS34" i="24"/>
  <c r="BT34" s="1"/>
  <c r="BO40" i="27"/>
  <c r="BN40" i="25"/>
  <c r="CM24" i="28"/>
  <c r="BZ24"/>
  <c r="CF24" s="1"/>
  <c r="CJ24" s="1"/>
  <c r="CL24"/>
  <c r="BN27"/>
  <c r="BQ27" s="1"/>
  <c r="BO27"/>
  <c r="BR27" s="1"/>
  <c r="CL32"/>
  <c r="CM32"/>
  <c r="BZ32"/>
  <c r="CF32" s="1"/>
  <c r="CJ32" s="1"/>
  <c r="BM33"/>
  <c r="BP33" s="1"/>
  <c r="BO33"/>
  <c r="BR33" s="1"/>
  <c r="BN39"/>
  <c r="BQ39" s="1"/>
  <c r="BM39"/>
  <c r="BP39" s="1"/>
  <c r="CM24" i="25"/>
  <c r="CO24" s="1"/>
  <c r="BX24"/>
  <c r="CD24" s="1"/>
  <c r="CB24"/>
  <c r="CH24" s="1"/>
  <c r="CK24" s="1"/>
  <c r="BZ24"/>
  <c r="CF24" s="1"/>
  <c r="BN29"/>
  <c r="BQ29" s="1"/>
  <c r="BO29"/>
  <c r="BR29" s="1"/>
  <c r="CM30"/>
  <c r="BX30"/>
  <c r="CD30" s="1"/>
  <c r="CJ30" s="1"/>
  <c r="CL30"/>
  <c r="BN31"/>
  <c r="BQ31" s="1"/>
  <c r="BM31"/>
  <c r="BP31" s="1"/>
  <c r="BN26" i="26"/>
  <c r="BQ26" s="1"/>
  <c r="BO26"/>
  <c r="BR26" s="1"/>
  <c r="BN28"/>
  <c r="BQ28" s="1"/>
  <c r="BO28"/>
  <c r="BR28" s="1"/>
  <c r="CM29"/>
  <c r="CL29"/>
  <c r="BX29"/>
  <c r="CD29" s="1"/>
  <c r="BM22" i="27"/>
  <c r="BP22" s="1"/>
  <c r="BO22"/>
  <c r="BR22" s="1"/>
  <c r="CM27"/>
  <c r="BX27"/>
  <c r="CD27" s="1"/>
  <c r="CJ27" s="1"/>
  <c r="CL27"/>
  <c r="BY28"/>
  <c r="CE28" s="1"/>
  <c r="CJ28" s="1"/>
  <c r="CC28"/>
  <c r="CI28" s="1"/>
  <c r="CM31"/>
  <c r="CL31"/>
  <c r="BX31"/>
  <c r="CD31" s="1"/>
  <c r="CJ31" s="1"/>
  <c r="CM33"/>
  <c r="BX33"/>
  <c r="CD33" s="1"/>
  <c r="CJ33" s="1"/>
  <c r="CM35"/>
  <c r="CL35"/>
  <c r="BX35"/>
  <c r="CD35" s="1"/>
  <c r="CM37"/>
  <c r="CB37"/>
  <c r="CH37" s="1"/>
  <c r="CK37" s="1"/>
  <c r="CM39"/>
  <c r="BX39"/>
  <c r="CD39" s="1"/>
  <c r="CJ39" s="1"/>
  <c r="CJ35" i="28"/>
  <c r="BS30"/>
  <c r="BT30" s="1"/>
  <c r="CQ31" s="1"/>
  <c r="CO29"/>
  <c r="CP30" s="1"/>
  <c r="CJ32" i="11"/>
  <c r="CK27"/>
  <c r="CJ36"/>
  <c r="CN28"/>
  <c r="CN26"/>
  <c r="CJ24"/>
  <c r="BS23"/>
  <c r="BT23" s="1"/>
  <c r="BS21"/>
  <c r="BT21" s="1"/>
  <c r="BS27"/>
  <c r="BT27" s="1"/>
  <c r="BS25"/>
  <c r="BT25" s="1"/>
  <c r="CJ32" i="19"/>
  <c r="CJ36"/>
  <c r="CJ26"/>
  <c r="CK26"/>
  <c r="BS25"/>
  <c r="BT25" s="1"/>
  <c r="BU26" s="1"/>
  <c r="BS22"/>
  <c r="BT22" s="1"/>
  <c r="CK33" i="20"/>
  <c r="CP26" i="21"/>
  <c r="CJ24" i="23"/>
  <c r="CK34" i="24"/>
  <c r="BS33"/>
  <c r="BT33" s="1"/>
  <c r="CK28"/>
  <c r="CK26"/>
  <c r="CJ30"/>
  <c r="BS22"/>
  <c r="BT22" s="1"/>
  <c r="BS36" i="25"/>
  <c r="BT36" s="1"/>
  <c r="BS35" i="26"/>
  <c r="BT35" s="1"/>
  <c r="BS33"/>
  <c r="BT33" s="1"/>
  <c r="CJ29"/>
  <c r="BS31"/>
  <c r="BT31" s="1"/>
  <c r="CJ37" i="27"/>
  <c r="CJ35"/>
  <c r="CK33"/>
  <c r="CK28"/>
  <c r="BS36" i="20"/>
  <c r="BT36" s="1"/>
  <c r="BS30" i="23"/>
  <c r="BT30" s="1"/>
  <c r="CN24" i="25"/>
  <c r="BS28" i="27"/>
  <c r="BT28" s="1"/>
  <c r="BS36"/>
  <c r="BT36" s="1"/>
  <c r="CN22" i="28"/>
  <c r="CP22" s="1"/>
  <c r="CO29" i="11"/>
  <c r="CP29" s="1"/>
  <c r="CT29" s="1"/>
  <c r="CO38" i="19"/>
  <c r="C7" i="28"/>
  <c r="C7" i="19"/>
  <c r="C7" i="25"/>
  <c r="C7" i="23"/>
  <c r="C7" i="11"/>
  <c r="AB27" i="24"/>
  <c r="AB31" i="23"/>
  <c r="Y27" i="24"/>
  <c r="AB22" i="21"/>
  <c r="Y27" i="28"/>
  <c r="R27" s="1"/>
  <c r="Y24" i="19"/>
  <c r="Y37" i="24"/>
  <c r="AB24" i="28"/>
  <c r="Z28"/>
  <c r="AB32" i="21"/>
  <c r="Z27" i="27"/>
  <c r="Z32" i="28"/>
  <c r="Z35" i="20"/>
  <c r="Y23" i="24"/>
  <c r="AB23" i="21"/>
  <c r="Y30" i="19"/>
  <c r="AB35"/>
  <c r="Y29" i="27"/>
  <c r="Y39" i="24"/>
  <c r="Y27" i="27"/>
  <c r="Z31"/>
  <c r="Z33" i="28"/>
  <c r="Y34" i="19"/>
  <c r="Y27" i="21"/>
  <c r="Z38" i="23"/>
  <c r="Y31" i="27"/>
  <c r="Z22" i="23"/>
  <c r="AB35"/>
  <c r="Y40" i="21"/>
  <c r="AB25" i="23"/>
  <c r="Y39"/>
  <c r="Y30" i="24"/>
  <c r="Y21"/>
  <c r="Y22" i="19"/>
  <c r="Y39" i="20"/>
  <c r="Y35" i="19"/>
  <c r="Y28"/>
  <c r="AB25" i="20"/>
  <c r="AB32" i="27"/>
  <c r="Y31" i="24"/>
  <c r="R31" s="1"/>
  <c r="Y21" i="19"/>
  <c r="AB38" i="24"/>
  <c r="Y32" i="19"/>
  <c r="Z36" i="24"/>
  <c r="AB40" i="27"/>
  <c r="Y22"/>
  <c r="AB39" i="20"/>
  <c r="Z28" i="23"/>
  <c r="Z24" i="27"/>
  <c r="Z21"/>
  <c r="Z25" i="20"/>
  <c r="AB38" i="27"/>
  <c r="Y29" i="20"/>
  <c r="Y34" i="28"/>
  <c r="Y31"/>
  <c r="Y32"/>
  <c r="Y26" i="23"/>
  <c r="AB36" i="21"/>
  <c r="Z21" i="23"/>
  <c r="Z33"/>
  <c r="AB33" i="28"/>
  <c r="AB40" i="20"/>
  <c r="Z39"/>
  <c r="Y35"/>
  <c r="Z23" i="28"/>
  <c r="AB29" i="27"/>
  <c r="AB32" i="20"/>
  <c r="Z22" i="28"/>
  <c r="AB39" i="27"/>
  <c r="Z27" i="21"/>
  <c r="Z26" i="23"/>
  <c r="AB28"/>
  <c r="Y36" i="21"/>
  <c r="Z29" i="23"/>
  <c r="Y32"/>
  <c r="AB23" i="28"/>
  <c r="AB22" i="19"/>
  <c r="Z35" i="24"/>
  <c r="Z32" i="19"/>
  <c r="Z34" i="24"/>
  <c r="Z23" i="19"/>
  <c r="AB40" i="24"/>
  <c r="AB37" i="19"/>
  <c r="AB38" i="21"/>
  <c r="Z22" i="24"/>
  <c r="AB35"/>
  <c r="R35" s="1"/>
  <c r="Y35" i="23"/>
  <c r="AB26" i="24"/>
  <c r="R26" s="1"/>
  <c r="AB36" i="19"/>
  <c r="Z29" i="27"/>
  <c r="Z30" i="19"/>
  <c r="AB25"/>
  <c r="AB36" i="27"/>
  <c r="Y30" i="28"/>
  <c r="Y28" i="27"/>
  <c r="R28" s="1"/>
  <c r="Y25"/>
  <c r="Y36" i="23"/>
  <c r="Z29" i="19"/>
  <c r="AB39"/>
  <c r="Y26" i="24"/>
  <c r="Z30"/>
  <c r="Y27" i="19"/>
  <c r="AB30" i="24"/>
  <c r="AB29"/>
  <c r="Y24"/>
  <c r="Z31"/>
  <c r="Z30" i="28"/>
  <c r="AB25" i="27"/>
  <c r="Z38"/>
  <c r="R38" s="1"/>
  <c r="AB23" i="20"/>
  <c r="Z34" i="23"/>
  <c r="Z40" i="24"/>
  <c r="Z39"/>
  <c r="AB23" i="27"/>
  <c r="R23" s="1"/>
  <c r="Z26"/>
  <c r="R26" s="1"/>
  <c r="Y34" i="20"/>
  <c r="AB26"/>
  <c r="Z36" i="27"/>
  <c r="AB27"/>
  <c r="Y30"/>
  <c r="Z33" i="20"/>
  <c r="AB40" i="28"/>
  <c r="Y29"/>
  <c r="Z22" i="20"/>
  <c r="Y37"/>
  <c r="Z34"/>
  <c r="Y40" i="28"/>
  <c r="Y21"/>
  <c r="AB30"/>
  <c r="Y39"/>
  <c r="Y36" i="20"/>
  <c r="Z32" i="24"/>
  <c r="Y25" i="23"/>
  <c r="Y22" i="21"/>
  <c r="Z31"/>
  <c r="AB30" i="23"/>
  <c r="AB23"/>
  <c r="Z31"/>
  <c r="Y22"/>
  <c r="Y37"/>
  <c r="Z34" i="27"/>
  <c r="Y30" i="20"/>
  <c r="Z23" i="27"/>
  <c r="Z23" i="20"/>
  <c r="AB34" i="27"/>
  <c r="AB21"/>
  <c r="Z32" i="20"/>
  <c r="Z21" i="28"/>
  <c r="Y22"/>
  <c r="Z29"/>
  <c r="Y39" i="27"/>
  <c r="Z31" i="28"/>
  <c r="Z28" i="20"/>
  <c r="AB35"/>
  <c r="Y24" i="27"/>
  <c r="AB32" i="23"/>
  <c r="AB26"/>
  <c r="Y31"/>
  <c r="AB29" i="21"/>
  <c r="Y25"/>
  <c r="Y24" i="23"/>
  <c r="Z32"/>
  <c r="Y21"/>
  <c r="Z38" i="21"/>
  <c r="Z36" i="20"/>
  <c r="Z34" i="21"/>
  <c r="AB38" i="19"/>
  <c r="AB34" i="21"/>
  <c r="Z33" i="19"/>
  <c r="Y31"/>
  <c r="AB33"/>
  <c r="AB24" i="24"/>
  <c r="Y33"/>
  <c r="AB26" i="19"/>
  <c r="Y38" i="24"/>
  <c r="Z36" i="19"/>
  <c r="AB23" i="24"/>
  <c r="Y31" i="21"/>
  <c r="Y39" i="19"/>
  <c r="Z40" i="28"/>
  <c r="Z39"/>
  <c r="Y24"/>
  <c r="Z31" i="19"/>
  <c r="Z23" i="23"/>
  <c r="Y26" i="21"/>
  <c r="AB36" i="23"/>
  <c r="Z38" i="24"/>
  <c r="AB34"/>
  <c r="Z25"/>
  <c r="Y36"/>
  <c r="Z39" i="23"/>
  <c r="Y25" i="24"/>
  <c r="Z33"/>
  <c r="Z37" i="19"/>
  <c r="Y26"/>
  <c r="Z37" i="27"/>
  <c r="AB21" i="28"/>
  <c r="Z22" i="19"/>
  <c r="Z38"/>
  <c r="AB29"/>
  <c r="AB21"/>
  <c r="Y36"/>
  <c r="AB28" i="27"/>
  <c r="Y23" i="28"/>
  <c r="AB33" i="20"/>
  <c r="Y36" i="27"/>
  <c r="Y21"/>
  <c r="Y37"/>
  <c r="Z25"/>
  <c r="AB37" i="20"/>
  <c r="AB28" i="19"/>
  <c r="Z26"/>
  <c r="AB27"/>
  <c r="Y40"/>
  <c r="Z29" i="24"/>
  <c r="AB22"/>
  <c r="AB31" i="19"/>
  <c r="Z21" i="24"/>
  <c r="AB29" i="23"/>
  <c r="AB21" i="24"/>
  <c r="AB37"/>
  <c r="Z28"/>
  <c r="Y40"/>
  <c r="AB28"/>
  <c r="Y34" i="23"/>
  <c r="Z38" i="28"/>
  <c r="AB29" i="20"/>
  <c r="AB24" i="27"/>
  <c r="AB33"/>
  <c r="Z30"/>
  <c r="AB31" i="20"/>
  <c r="Z34" i="19"/>
  <c r="Y35" i="24"/>
  <c r="AB25"/>
  <c r="Z24"/>
  <c r="AB36"/>
  <c r="Z26" i="28"/>
  <c r="AB37" i="27"/>
  <c r="AB27" i="20"/>
  <c r="Y26"/>
  <c r="Z21"/>
  <c r="AB36"/>
  <c r="Z28" i="27"/>
  <c r="AB35"/>
  <c r="Y35"/>
  <c r="Z22"/>
  <c r="Y38"/>
  <c r="Z29" i="20"/>
  <c r="Z37"/>
  <c r="AB32" i="28"/>
  <c r="AB30" i="27"/>
  <c r="AB31" i="28"/>
  <c r="Y28"/>
  <c r="Z39" i="27"/>
  <c r="Y25" i="20"/>
  <c r="Y33"/>
  <c r="AB21"/>
  <c r="Z30"/>
  <c r="Z38"/>
  <c r="Y32"/>
  <c r="Y28"/>
  <c r="Z37" i="28"/>
  <c r="AB37"/>
  <c r="Y36"/>
  <c r="AB27"/>
  <c r="AB38"/>
  <c r="AB22"/>
  <c r="Z36"/>
  <c r="AB25"/>
  <c r="Y21" i="20"/>
  <c r="Y25" i="19"/>
  <c r="Y29" i="24"/>
  <c r="Z37" i="23"/>
  <c r="AB37"/>
  <c r="Y27"/>
  <c r="Y38" i="21"/>
  <c r="AB28"/>
  <c r="Z39"/>
  <c r="Z23"/>
  <c r="Y28" i="23"/>
  <c r="AB33" i="24"/>
  <c r="AB21" i="23"/>
  <c r="Y30" i="21"/>
  <c r="Z35"/>
  <c r="Z24" i="23"/>
  <c r="Y38"/>
  <c r="Z36"/>
  <c r="AB33"/>
  <c r="Z33" i="27"/>
  <c r="Y40"/>
  <c r="AB24" i="20"/>
  <c r="Z40" i="27"/>
  <c r="AB31"/>
  <c r="Y26"/>
  <c r="Z31" i="20"/>
  <c r="AB36" i="28"/>
  <c r="AB39"/>
  <c r="Z25"/>
  <c r="Y27" i="20"/>
  <c r="Z24"/>
  <c r="Z40"/>
  <c r="Y40"/>
  <c r="Y33" i="28"/>
  <c r="AB35"/>
  <c r="AB26"/>
  <c r="Z27"/>
  <c r="Y33" i="27"/>
  <c r="AB22" i="20"/>
  <c r="AB34"/>
  <c r="Z32" i="27"/>
  <c r="Y34"/>
  <c r="Y38" i="28"/>
  <c r="AB26" i="27"/>
  <c r="Y31" i="20"/>
  <c r="Y38"/>
  <c r="Z27"/>
  <c r="Y33" i="23"/>
  <c r="Z23" i="24"/>
  <c r="AB24" i="21"/>
  <c r="Y35"/>
  <c r="Y30" i="23"/>
  <c r="Y29"/>
  <c r="AB27"/>
  <c r="AB21" i="21"/>
  <c r="AB37"/>
  <c r="Z28"/>
  <c r="Y40" i="23"/>
  <c r="AB38"/>
  <c r="Y32" i="24"/>
  <c r="AB34" i="23"/>
  <c r="Y23"/>
  <c r="AB27" i="21"/>
  <c r="Z22"/>
  <c r="AB22" i="23"/>
  <c r="AB22" i="27"/>
  <c r="Y23" i="20"/>
  <c r="AB40" i="23"/>
  <c r="Y32" i="21"/>
  <c r="Z27" i="23"/>
  <c r="AB30" i="19"/>
  <c r="Z35"/>
  <c r="Y29"/>
  <c r="Y23" i="21"/>
  <c r="Y33" i="19"/>
  <c r="AB32"/>
  <c r="Y38"/>
  <c r="Z24"/>
  <c r="Z40"/>
  <c r="Y21" i="21"/>
  <c r="Z27" i="24"/>
  <c r="Y28"/>
  <c r="AB31"/>
  <c r="Z25" i="23"/>
  <c r="AB24"/>
  <c r="Z39" i="19"/>
  <c r="Z21" i="21"/>
  <c r="AB40" i="19"/>
  <c r="Y23"/>
  <c r="AB30" i="21"/>
  <c r="Z26" i="24"/>
  <c r="AB39"/>
  <c r="Y22"/>
  <c r="Y22" i="20"/>
  <c r="Z28" i="19"/>
  <c r="AB24"/>
  <c r="Y25" i="28"/>
  <c r="Z24"/>
  <c r="AB34"/>
  <c r="Y37"/>
  <c r="AB29"/>
  <c r="AB30" i="20"/>
  <c r="Y24"/>
  <c r="Z37" i="21"/>
  <c r="Y37" i="19"/>
  <c r="AB34"/>
  <c r="AB28" i="28"/>
  <c r="Z37" i="24"/>
  <c r="Y34"/>
  <c r="AB23" i="19"/>
  <c r="D6" i="33"/>
  <c r="D29"/>
  <c r="D8" i="11"/>
  <c r="D8" i="25"/>
  <c r="D8" i="26"/>
  <c r="D8" i="20"/>
  <c r="D8" i="28"/>
  <c r="D8" i="24"/>
  <c r="R7" i="1"/>
  <c r="AE7" s="1"/>
  <c r="D8" i="27"/>
  <c r="D8" i="23"/>
  <c r="D8" i="19"/>
  <c r="D8" i="21"/>
  <c r="BN40" i="20"/>
  <c r="CT39"/>
  <c r="CR39"/>
  <c r="BU36"/>
  <c r="BV30"/>
  <c r="CQ30"/>
  <c r="BU30"/>
  <c r="CQ31"/>
  <c r="BU31"/>
  <c r="BV31"/>
  <c r="CN34"/>
  <c r="CO34"/>
  <c r="CP38"/>
  <c r="CR38" s="1"/>
  <c r="CJ40"/>
  <c r="CJ20" i="21" s="1"/>
  <c r="CJ22" i="20"/>
  <c r="CO22"/>
  <c r="CP22" s="1"/>
  <c r="CR22" s="1"/>
  <c r="BS39"/>
  <c r="BT39" s="1"/>
  <c r="CQ39" s="1"/>
  <c r="CJ24"/>
  <c r="CO23"/>
  <c r="CP24" s="1"/>
  <c r="BS32"/>
  <c r="BT32" s="1"/>
  <c r="BU33" s="1"/>
  <c r="CK35"/>
  <c r="CJ23"/>
  <c r="CK39"/>
  <c r="CK26"/>
  <c r="CK22"/>
  <c r="CJ37"/>
  <c r="CJ33"/>
  <c r="BS34"/>
  <c r="BT34" s="1"/>
  <c r="BS37"/>
  <c r="BT37" s="1"/>
  <c r="CS37" s="1"/>
  <c r="CJ32"/>
  <c r="CK31"/>
  <c r="CK32"/>
  <c r="CK21"/>
  <c r="CD20"/>
  <c r="CJ40" i="19"/>
  <c r="CJ20" i="20" s="1"/>
  <c r="CO32" i="19"/>
  <c r="CN32"/>
  <c r="CN34"/>
  <c r="CO34"/>
  <c r="CO36"/>
  <c r="CN36"/>
  <c r="CK36"/>
  <c r="CJ30"/>
  <c r="BU23"/>
  <c r="BV23"/>
  <c r="CK31"/>
  <c r="BS39"/>
  <c r="BT39" s="1"/>
  <c r="BS37"/>
  <c r="BT37" s="1"/>
  <c r="BS31"/>
  <c r="BT31" s="1"/>
  <c r="BS27"/>
  <c r="BT27" s="1"/>
  <c r="BU27" s="1"/>
  <c r="BS36"/>
  <c r="BT36" s="1"/>
  <c r="BU36" s="1"/>
  <c r="CJ38"/>
  <c r="CJ34"/>
  <c r="CN38"/>
  <c r="CK30"/>
  <c r="CK28"/>
  <c r="CK24"/>
  <c r="BS38"/>
  <c r="BT38" s="1"/>
  <c r="BV38" s="1"/>
  <c r="BS30"/>
  <c r="BT30" s="1"/>
  <c r="BU30" s="1"/>
  <c r="CO21"/>
  <c r="CN21"/>
  <c r="BS21"/>
  <c r="BT21" s="1"/>
  <c r="CK21"/>
  <c r="CJ21"/>
  <c r="BU33" i="11"/>
  <c r="BV33"/>
  <c r="CO38"/>
  <c r="CN38"/>
  <c r="CK32"/>
  <c r="CG20" i="19"/>
  <c r="CK40" i="11"/>
  <c r="CK20" i="19" s="1"/>
  <c r="CP30" i="11"/>
  <c r="CR30" s="1"/>
  <c r="CP40"/>
  <c r="BV34"/>
  <c r="BU31"/>
  <c r="BV31"/>
  <c r="CN27"/>
  <c r="CO27"/>
  <c r="BZ20" i="19"/>
  <c r="CF40" i="11"/>
  <c r="BS38"/>
  <c r="BT38" s="1"/>
  <c r="CJ25"/>
  <c r="CJ27"/>
  <c r="CK36"/>
  <c r="BS35"/>
  <c r="BT35" s="1"/>
  <c r="CK30"/>
  <c r="CC20" i="19"/>
  <c r="CN37" i="11"/>
  <c r="CP37" s="1"/>
  <c r="CP35"/>
  <c r="BS39"/>
  <c r="BT39" s="1"/>
  <c r="CK26"/>
  <c r="BO28"/>
  <c r="BR28" s="1"/>
  <c r="BS28" s="1"/>
  <c r="BT28" s="1"/>
  <c r="CO31" i="1"/>
  <c r="CN31"/>
  <c r="CH40"/>
  <c r="CH20" i="11" s="1"/>
  <c r="CK31" i="1"/>
  <c r="CJ26"/>
  <c r="CJ39"/>
  <c r="CK37"/>
  <c r="BR20" i="11"/>
  <c r="CK29" i="1"/>
  <c r="BS32"/>
  <c r="BT32" s="1"/>
  <c r="CJ31"/>
  <c r="CJ37"/>
  <c r="CJ29"/>
  <c r="F2" i="33"/>
  <c r="E2"/>
  <c r="BS26" i="1"/>
  <c r="BT26" s="1"/>
  <c r="CK26"/>
  <c r="CA21"/>
  <c r="CG21" s="1"/>
  <c r="BM21"/>
  <c r="BP21" s="1"/>
  <c r="CB21"/>
  <c r="CH21" s="1"/>
  <c r="CL21"/>
  <c r="L31" i="21"/>
  <c r="V25"/>
  <c r="L36"/>
  <c r="CO24" i="1"/>
  <c r="CT40" i="25"/>
  <c r="CT20" i="26" s="1"/>
  <c r="CR40" i="25"/>
  <c r="CR20" i="26" s="1"/>
  <c r="CP20"/>
  <c r="CT34" i="25"/>
  <c r="CR34"/>
  <c r="CQ34"/>
  <c r="BU27"/>
  <c r="CQ32" i="23"/>
  <c r="CT32"/>
  <c r="CS32"/>
  <c r="CR32"/>
  <c r="CT27" i="20"/>
  <c r="CR27"/>
  <c r="CR26"/>
  <c r="CT26"/>
  <c r="BV39"/>
  <c r="CR34" i="21"/>
  <c r="CR38"/>
  <c r="CT38"/>
  <c r="CP34" i="23"/>
  <c r="CP33"/>
  <c r="BV32"/>
  <c r="BV31"/>
  <c r="BU32"/>
  <c r="BU31"/>
  <c r="CP27" i="26"/>
  <c r="BU24"/>
  <c r="BV24"/>
  <c r="BV23"/>
  <c r="BV22"/>
  <c r="CD20" i="23"/>
  <c r="BP20" i="19"/>
  <c r="BP20" i="23"/>
  <c r="BS40" i="21"/>
  <c r="BV39" i="27"/>
  <c r="BU39"/>
  <c r="CP35" i="28"/>
  <c r="BV26" i="19"/>
  <c r="BU23" i="21"/>
  <c r="BV23"/>
  <c r="CS33" i="25"/>
  <c r="CU33" s="1"/>
  <c r="CT34" i="28"/>
  <c r="CK21" i="21"/>
  <c r="BS22" i="28"/>
  <c r="BT22" s="1"/>
  <c r="CK24"/>
  <c r="CP25" i="20"/>
  <c r="CK34" i="25"/>
  <c r="CS34" s="1"/>
  <c r="CJ25" i="20"/>
  <c r="BS29" i="28"/>
  <c r="BT29" s="1"/>
  <c r="CQ30" s="1"/>
  <c r="BS36"/>
  <c r="BT36" s="1"/>
  <c r="CK35"/>
  <c r="BU24"/>
  <c r="CJ21"/>
  <c r="CJ31"/>
  <c r="BS27" i="1"/>
  <c r="BT27" s="1"/>
  <c r="CJ34" i="11"/>
  <c r="CK34"/>
  <c r="CJ22"/>
  <c r="BS29"/>
  <c r="BT29" s="1"/>
  <c r="CJ26"/>
  <c r="CK24"/>
  <c r="CK27" i="19"/>
  <c r="CK34"/>
  <c r="BU25" i="28"/>
  <c r="BU32"/>
  <c r="CT38" i="20"/>
  <c r="CQ31" i="26"/>
  <c r="CT31"/>
  <c r="CT30" i="11"/>
  <c r="CG20" i="21"/>
  <c r="CK40" i="20"/>
  <c r="CK20" i="21" s="1"/>
  <c r="CT27" i="23"/>
  <c r="CP23" i="26"/>
  <c r="CP24"/>
  <c r="CP40" i="24"/>
  <c r="CN20" i="25"/>
  <c r="CP21" s="1"/>
  <c r="BU27" i="21"/>
  <c r="BV27"/>
  <c r="BV26"/>
  <c r="BU26"/>
  <c r="BS40" i="19"/>
  <c r="BP20" i="20"/>
  <c r="BV31" i="28"/>
  <c r="CP40" i="19"/>
  <c r="BV27"/>
  <c r="BV28"/>
  <c r="BV29" i="20"/>
  <c r="BU29"/>
  <c r="BS22"/>
  <c r="BT22" s="1"/>
  <c r="CK38"/>
  <c r="CJ38"/>
  <c r="CK27"/>
  <c r="CJ28" i="23"/>
  <c r="BS34"/>
  <c r="BT34" s="1"/>
  <c r="CJ30"/>
  <c r="CK29" i="25"/>
  <c r="CJ26"/>
  <c r="CK25"/>
  <c r="BS27" i="26"/>
  <c r="BT27" s="1"/>
  <c r="CJ26"/>
  <c r="CK31" i="28"/>
  <c r="CK29"/>
  <c r="CK22"/>
  <c r="CK21"/>
  <c r="CK22" i="11"/>
  <c r="CK38" i="19"/>
  <c r="CK40" i="25"/>
  <c r="CK20" i="26" s="1"/>
  <c r="CP29" i="23"/>
  <c r="CN40" i="20"/>
  <c r="CO40"/>
  <c r="CO20" i="21" s="1"/>
  <c r="CR29" i="11"/>
  <c r="CD20" i="21"/>
  <c r="CR37"/>
  <c r="CN36" i="23"/>
  <c r="CN35" i="25"/>
  <c r="CJ27" i="20"/>
  <c r="BX20" i="23"/>
  <c r="CF40" i="21"/>
  <c r="CF20" i="23" s="1"/>
  <c r="CN27" i="21"/>
  <c r="CO35" i="20"/>
  <c r="CP36" s="1"/>
  <c r="BM20" i="23"/>
  <c r="CN38" i="25"/>
  <c r="BS39" i="24"/>
  <c r="BT39" s="1"/>
  <c r="CK28" i="11"/>
  <c r="CK22" i="19"/>
  <c r="CJ36" i="20"/>
  <c r="CK28"/>
  <c r="CJ26"/>
  <c r="BS33" i="21"/>
  <c r="BT33" s="1"/>
  <c r="CK29"/>
  <c r="CK36"/>
  <c r="CJ30"/>
  <c r="BS21" i="23"/>
  <c r="BT21" s="1"/>
  <c r="BV22" s="1"/>
  <c r="CJ38"/>
  <c r="CJ34"/>
  <c r="CK38" i="24"/>
  <c r="CJ26"/>
  <c r="BS24"/>
  <c r="BT24" s="1"/>
  <c r="CK22"/>
  <c r="BS39" i="26"/>
  <c r="BT39" s="1"/>
  <c r="CK25"/>
  <c r="CJ25" i="19"/>
  <c r="BS24" i="20"/>
  <c r="BT24" s="1"/>
  <c r="CJ21" i="23"/>
  <c r="BS26" i="24"/>
  <c r="BT26" s="1"/>
  <c r="BS23" i="25"/>
  <c r="BT23" s="1"/>
  <c r="CK28"/>
  <c r="BS26" i="20"/>
  <c r="BT26" s="1"/>
  <c r="CS26" s="1"/>
  <c r="CK37" i="23"/>
  <c r="CK27" i="26"/>
  <c r="CK40" i="28"/>
  <c r="CK31" i="11"/>
  <c r="CO28" i="20"/>
  <c r="CK37" i="21"/>
  <c r="CJ34"/>
  <c r="CK39" i="24"/>
  <c r="CJ38" i="26"/>
  <c r="CJ36" i="27"/>
  <c r="CJ34"/>
  <c r="CK38"/>
  <c r="CJ22"/>
  <c r="CJ30"/>
  <c r="CP31" i="21"/>
  <c r="BS24"/>
  <c r="BT24" s="1"/>
  <c r="CJ39" i="23"/>
  <c r="CJ37"/>
  <c r="BS31" i="25"/>
  <c r="BT31" s="1"/>
  <c r="BS27" i="20"/>
  <c r="BT27" s="1"/>
  <c r="CJ28" i="21"/>
  <c r="BS27" i="24"/>
  <c r="BT27" s="1"/>
  <c r="CN21"/>
  <c r="CK28" i="26"/>
  <c r="BS32" i="19"/>
  <c r="BT32" s="1"/>
  <c r="CN23" i="23"/>
  <c r="BS32" i="26"/>
  <c r="BT32" s="1"/>
  <c r="CJ29" i="27"/>
  <c r="BS36" i="11"/>
  <c r="BT36" s="1"/>
  <c r="BV37" s="1"/>
  <c r="CN25" i="27"/>
  <c r="CO25"/>
  <c r="BS25" i="26"/>
  <c r="BT25" s="1"/>
  <c r="V40" i="24"/>
  <c r="N40" s="1"/>
  <c r="P40" s="1"/>
  <c r="V34"/>
  <c r="B220" i="33"/>
  <c r="B218"/>
  <c r="B216"/>
  <c r="B214"/>
  <c r="B212"/>
  <c r="B210"/>
  <c r="B205"/>
  <c r="B202"/>
  <c r="B200"/>
  <c r="B198"/>
  <c r="B196"/>
  <c r="B194"/>
  <c r="B192"/>
  <c r="B190"/>
  <c r="B187"/>
  <c r="B185"/>
  <c r="B183"/>
  <c r="B180"/>
  <c r="B176"/>
  <c r="B172"/>
  <c r="B168"/>
  <c r="B166"/>
  <c r="B164"/>
  <c r="B162"/>
  <c r="B160"/>
  <c r="B158"/>
  <c r="B156"/>
  <c r="B154"/>
  <c r="B152"/>
  <c r="B150"/>
  <c r="B147"/>
  <c r="B145"/>
  <c r="B143"/>
  <c r="B141"/>
  <c r="B139"/>
  <c r="B137"/>
  <c r="B135"/>
  <c r="B133"/>
  <c r="B131"/>
  <c r="B129"/>
  <c r="B126"/>
  <c r="B124"/>
  <c r="B122"/>
  <c r="B120"/>
  <c r="B118"/>
  <c r="B116"/>
  <c r="B114"/>
  <c r="B112"/>
  <c r="B108"/>
  <c r="B104"/>
  <c r="B101"/>
  <c r="B99"/>
  <c r="B97"/>
  <c r="B95"/>
  <c r="B93"/>
  <c r="B91"/>
  <c r="B88"/>
  <c r="B86"/>
  <c r="B84"/>
  <c r="B82"/>
  <c r="B80"/>
  <c r="B78"/>
  <c r="B76"/>
  <c r="B74"/>
  <c r="B72"/>
  <c r="B70"/>
  <c r="B67"/>
  <c r="B65"/>
  <c r="B63"/>
  <c r="B61"/>
  <c r="B59"/>
  <c r="B57"/>
  <c r="B55"/>
  <c r="B52"/>
  <c r="B50"/>
  <c r="B48"/>
  <c r="B46"/>
  <c r="B44"/>
  <c r="B42"/>
  <c r="B40"/>
  <c r="B38"/>
  <c r="B36"/>
  <c r="B34"/>
  <c r="B32"/>
  <c r="B30"/>
  <c r="B28"/>
  <c r="B26"/>
  <c r="B24"/>
  <c r="B21"/>
  <c r="B19"/>
  <c r="B17"/>
  <c r="B15"/>
  <c r="B13"/>
  <c r="B11"/>
  <c r="B9"/>
  <c r="B7"/>
  <c r="B4"/>
  <c r="B221"/>
  <c r="B219"/>
  <c r="B217"/>
  <c r="B215"/>
  <c r="B213"/>
  <c r="B211"/>
  <c r="B207"/>
  <c r="B203"/>
  <c r="B201"/>
  <c r="B199"/>
  <c r="B197"/>
  <c r="B195"/>
  <c r="B193"/>
  <c r="B191"/>
  <c r="B188"/>
  <c r="B186"/>
  <c r="B184"/>
  <c r="B182"/>
  <c r="B178"/>
  <c r="B174"/>
  <c r="B170"/>
  <c r="B167"/>
  <c r="B165"/>
  <c r="B163"/>
  <c r="B161"/>
  <c r="B159"/>
  <c r="B157"/>
  <c r="B155"/>
  <c r="B153"/>
  <c r="B151"/>
  <c r="B148"/>
  <c r="B146"/>
  <c r="B144"/>
  <c r="B142"/>
  <c r="B140"/>
  <c r="B138"/>
  <c r="B136"/>
  <c r="B134"/>
  <c r="B132"/>
  <c r="B130"/>
  <c r="B127"/>
  <c r="B125"/>
  <c r="B123"/>
  <c r="B121"/>
  <c r="B119"/>
  <c r="B117"/>
  <c r="B115"/>
  <c r="B113"/>
  <c r="B111"/>
  <c r="B106"/>
  <c r="B102"/>
  <c r="B100"/>
  <c r="B98"/>
  <c r="B96"/>
  <c r="B94"/>
  <c r="B92"/>
  <c r="B90"/>
  <c r="B87"/>
  <c r="B85"/>
  <c r="B83"/>
  <c r="B81"/>
  <c r="B79"/>
  <c r="B77"/>
  <c r="B75"/>
  <c r="B73"/>
  <c r="B71"/>
  <c r="B69"/>
  <c r="B66"/>
  <c r="B64"/>
  <c r="B62"/>
  <c r="B60"/>
  <c r="B58"/>
  <c r="B56"/>
  <c r="B54"/>
  <c r="B51"/>
  <c r="B49"/>
  <c r="B47"/>
  <c r="B45"/>
  <c r="B43"/>
  <c r="B41"/>
  <c r="B39"/>
  <c r="B37"/>
  <c r="B35"/>
  <c r="B33"/>
  <c r="B31"/>
  <c r="B27"/>
  <c r="B25"/>
  <c r="B23"/>
  <c r="B20"/>
  <c r="B18"/>
  <c r="B16"/>
  <c r="B14"/>
  <c r="B12"/>
  <c r="B10"/>
  <c r="B8"/>
  <c r="B5"/>
  <c r="B206"/>
  <c r="B171"/>
  <c r="B175"/>
  <c r="B179"/>
  <c r="B103"/>
  <c r="B107"/>
  <c r="B3"/>
  <c r="B204"/>
  <c r="B208"/>
  <c r="B173"/>
  <c r="B177"/>
  <c r="B181"/>
  <c r="B105"/>
  <c r="B109"/>
  <c r="B22"/>
  <c r="R21" i="25"/>
  <c r="R25" i="27"/>
  <c r="R32"/>
  <c r="R24"/>
  <c r="V21"/>
  <c r="L39" i="21"/>
  <c r="V39" i="28"/>
  <c r="N39" s="1"/>
  <c r="P39" s="1"/>
  <c r="AA39" i="19"/>
  <c r="AA35"/>
  <c r="V32"/>
  <c r="AA29"/>
  <c r="AA25"/>
  <c r="V29" i="21"/>
  <c r="V28"/>
  <c r="V28" i="25"/>
  <c r="N28" s="1"/>
  <c r="P28" s="1"/>
  <c r="A219" i="33"/>
  <c r="A215"/>
  <c r="A211"/>
  <c r="A207"/>
  <c r="A205"/>
  <c r="A203"/>
  <c r="A201"/>
  <c r="A199"/>
  <c r="A197"/>
  <c r="A195"/>
  <c r="A193"/>
  <c r="A191"/>
  <c r="A188"/>
  <c r="A186"/>
  <c r="A184"/>
  <c r="A182"/>
  <c r="A180"/>
  <c r="A178"/>
  <c r="A176"/>
  <c r="A174"/>
  <c r="A172"/>
  <c r="A170"/>
  <c r="A166"/>
  <c r="A162"/>
  <c r="A160"/>
  <c r="A158"/>
  <c r="A156"/>
  <c r="A154"/>
  <c r="A152"/>
  <c r="A150"/>
  <c r="A147"/>
  <c r="A145"/>
  <c r="A143"/>
  <c r="A141"/>
  <c r="A139"/>
  <c r="A137"/>
  <c r="A135"/>
  <c r="A133"/>
  <c r="A131"/>
  <c r="A129"/>
  <c r="A126"/>
  <c r="A124"/>
  <c r="A122"/>
  <c r="A118"/>
  <c r="A114"/>
  <c r="A109"/>
  <c r="A107"/>
  <c r="A105"/>
  <c r="A103"/>
  <c r="A101"/>
  <c r="A99"/>
  <c r="A97"/>
  <c r="A95"/>
  <c r="A93"/>
  <c r="A91"/>
  <c r="A88"/>
  <c r="A86"/>
  <c r="A84"/>
  <c r="A82"/>
  <c r="A80"/>
  <c r="A78"/>
  <c r="A221"/>
  <c r="A217"/>
  <c r="A213"/>
  <c r="A208"/>
  <c r="A206"/>
  <c r="A204"/>
  <c r="A202"/>
  <c r="A200"/>
  <c r="A198"/>
  <c r="A196"/>
  <c r="A194"/>
  <c r="A192"/>
  <c r="A190"/>
  <c r="A187"/>
  <c r="A185"/>
  <c r="A183"/>
  <c r="A181"/>
  <c r="A179"/>
  <c r="A177"/>
  <c r="A175"/>
  <c r="A173"/>
  <c r="A171"/>
  <c r="A168"/>
  <c r="A164"/>
  <c r="A161"/>
  <c r="A159"/>
  <c r="A157"/>
  <c r="A155"/>
  <c r="A153"/>
  <c r="A151"/>
  <c r="A148"/>
  <c r="A146"/>
  <c r="A144"/>
  <c r="A142"/>
  <c r="A140"/>
  <c r="A138"/>
  <c r="A136"/>
  <c r="A134"/>
  <c r="A132"/>
  <c r="A130"/>
  <c r="A127"/>
  <c r="A125"/>
  <c r="A123"/>
  <c r="A120"/>
  <c r="A116"/>
  <c r="A112"/>
  <c r="A108"/>
  <c r="A106"/>
  <c r="A104"/>
  <c r="A102"/>
  <c r="A100"/>
  <c r="A98"/>
  <c r="A96"/>
  <c r="A94"/>
  <c r="A92"/>
  <c r="A90"/>
  <c r="A87"/>
  <c r="A85"/>
  <c r="A83"/>
  <c r="A81"/>
  <c r="A79"/>
  <c r="A76"/>
  <c r="A74"/>
  <c r="A72"/>
  <c r="A70"/>
  <c r="A67"/>
  <c r="A65"/>
  <c r="A63"/>
  <c r="A61"/>
  <c r="A59"/>
  <c r="A57"/>
  <c r="A55"/>
  <c r="A52"/>
  <c r="A50"/>
  <c r="A48"/>
  <c r="A46"/>
  <c r="A44"/>
  <c r="A41"/>
  <c r="A39"/>
  <c r="A37"/>
  <c r="A35"/>
  <c r="A33"/>
  <c r="A31"/>
  <c r="A27"/>
  <c r="A25"/>
  <c r="A23"/>
  <c r="A21"/>
  <c r="A19"/>
  <c r="A17"/>
  <c r="A15"/>
  <c r="A13"/>
  <c r="A11"/>
  <c r="A9"/>
  <c r="A7"/>
  <c r="A4"/>
  <c r="A77"/>
  <c r="A75"/>
  <c r="A73"/>
  <c r="A71"/>
  <c r="A69"/>
  <c r="A66"/>
  <c r="A64"/>
  <c r="A62"/>
  <c r="A60"/>
  <c r="A58"/>
  <c r="A56"/>
  <c r="A54"/>
  <c r="A51"/>
  <c r="A49"/>
  <c r="A47"/>
  <c r="A45"/>
  <c r="A43"/>
  <c r="A40"/>
  <c r="A38"/>
  <c r="A36"/>
  <c r="A34"/>
  <c r="A32"/>
  <c r="A30"/>
  <c r="A28"/>
  <c r="A26"/>
  <c r="A24"/>
  <c r="A22"/>
  <c r="A20"/>
  <c r="A18"/>
  <c r="A16"/>
  <c r="A14"/>
  <c r="A12"/>
  <c r="A10"/>
  <c r="A8"/>
  <c r="A5"/>
  <c r="A212"/>
  <c r="A216"/>
  <c r="A220"/>
  <c r="A165"/>
  <c r="A111"/>
  <c r="A115"/>
  <c r="A119"/>
  <c r="A42"/>
  <c r="A210"/>
  <c r="A214"/>
  <c r="A218"/>
  <c r="A163"/>
  <c r="A167"/>
  <c r="A113"/>
  <c r="A117"/>
  <c r="A121"/>
  <c r="A3"/>
  <c r="D221"/>
  <c r="D219"/>
  <c r="D217"/>
  <c r="D215"/>
  <c r="D213"/>
  <c r="D211"/>
  <c r="D207"/>
  <c r="D203"/>
  <c r="D201"/>
  <c r="D199"/>
  <c r="D197"/>
  <c r="D195"/>
  <c r="D193"/>
  <c r="D191"/>
  <c r="D188"/>
  <c r="D186"/>
  <c r="D184"/>
  <c r="D182"/>
  <c r="D178"/>
  <c r="D174"/>
  <c r="D170"/>
  <c r="D167"/>
  <c r="D165"/>
  <c r="D163"/>
  <c r="D161"/>
  <c r="D159"/>
  <c r="D157"/>
  <c r="D155"/>
  <c r="D153"/>
  <c r="D151"/>
  <c r="D148"/>
  <c r="D146"/>
  <c r="D144"/>
  <c r="D142"/>
  <c r="D140"/>
  <c r="D138"/>
  <c r="D136"/>
  <c r="D134"/>
  <c r="D132"/>
  <c r="D130"/>
  <c r="D127"/>
  <c r="D125"/>
  <c r="D123"/>
  <c r="D121"/>
  <c r="D119"/>
  <c r="D117"/>
  <c r="D115"/>
  <c r="D113"/>
  <c r="D111"/>
  <c r="D106"/>
  <c r="D102"/>
  <c r="D100"/>
  <c r="D98"/>
  <c r="D96"/>
  <c r="D94"/>
  <c r="D92"/>
  <c r="D90"/>
  <c r="D87"/>
  <c r="D85"/>
  <c r="D83"/>
  <c r="D81"/>
  <c r="D79"/>
  <c r="D77"/>
  <c r="D75"/>
  <c r="D73"/>
  <c r="D71"/>
  <c r="D69"/>
  <c r="D66"/>
  <c r="D64"/>
  <c r="D62"/>
  <c r="D60"/>
  <c r="D58"/>
  <c r="D56"/>
  <c r="D54"/>
  <c r="D51"/>
  <c r="D49"/>
  <c r="D47"/>
  <c r="D45"/>
  <c r="D43"/>
  <c r="D41"/>
  <c r="D39"/>
  <c r="D37"/>
  <c r="D35"/>
  <c r="D33"/>
  <c r="D31"/>
  <c r="D27"/>
  <c r="D25"/>
  <c r="D23"/>
  <c r="D21"/>
  <c r="D19"/>
  <c r="D17"/>
  <c r="D15"/>
  <c r="D13"/>
  <c r="D11"/>
  <c r="D9"/>
  <c r="D7"/>
  <c r="D4"/>
  <c r="D220"/>
  <c r="D218"/>
  <c r="D216"/>
  <c r="D214"/>
  <c r="D212"/>
  <c r="D210"/>
  <c r="D205"/>
  <c r="D202"/>
  <c r="D200"/>
  <c r="D198"/>
  <c r="D196"/>
  <c r="D194"/>
  <c r="D192"/>
  <c r="D190"/>
  <c r="D187"/>
  <c r="D185"/>
  <c r="D183"/>
  <c r="D180"/>
  <c r="D176"/>
  <c r="D172"/>
  <c r="D168"/>
  <c r="D166"/>
  <c r="D164"/>
  <c r="D162"/>
  <c r="D160"/>
  <c r="D158"/>
  <c r="D156"/>
  <c r="D154"/>
  <c r="D152"/>
  <c r="D150"/>
  <c r="D147"/>
  <c r="D145"/>
  <c r="D143"/>
  <c r="D141"/>
  <c r="D139"/>
  <c r="D137"/>
  <c r="D135"/>
  <c r="D133"/>
  <c r="D131"/>
  <c r="D129"/>
  <c r="D126"/>
  <c r="D124"/>
  <c r="D122"/>
  <c r="D120"/>
  <c r="D118"/>
  <c r="D116"/>
  <c r="D114"/>
  <c r="D112"/>
  <c r="D108"/>
  <c r="D104"/>
  <c r="D101"/>
  <c r="D99"/>
  <c r="D97"/>
  <c r="D95"/>
  <c r="D93"/>
  <c r="D91"/>
  <c r="D88"/>
  <c r="D86"/>
  <c r="D84"/>
  <c r="D82"/>
  <c r="D80"/>
  <c r="D78"/>
  <c r="D76"/>
  <c r="D74"/>
  <c r="D72"/>
  <c r="D70"/>
  <c r="D67"/>
  <c r="D65"/>
  <c r="D63"/>
  <c r="D61"/>
  <c r="D59"/>
  <c r="D57"/>
  <c r="D55"/>
  <c r="D52"/>
  <c r="D50"/>
  <c r="D48"/>
  <c r="D46"/>
  <c r="D44"/>
  <c r="D42"/>
  <c r="D40"/>
  <c r="D38"/>
  <c r="D36"/>
  <c r="D34"/>
  <c r="D32"/>
  <c r="D30"/>
  <c r="D28"/>
  <c r="D26"/>
  <c r="D24"/>
  <c r="D22"/>
  <c r="D20"/>
  <c r="D18"/>
  <c r="D16"/>
  <c r="D14"/>
  <c r="D12"/>
  <c r="D10"/>
  <c r="D8"/>
  <c r="D5"/>
  <c r="D204"/>
  <c r="D208"/>
  <c r="D171"/>
  <c r="D175"/>
  <c r="D179"/>
  <c r="D103"/>
  <c r="D107"/>
  <c r="D206"/>
  <c r="D173"/>
  <c r="D177"/>
  <c r="D181"/>
  <c r="D105"/>
  <c r="D109"/>
  <c r="D3"/>
  <c r="V29" i="23"/>
  <c r="V29" i="25"/>
  <c r="V28" i="27"/>
  <c r="V28" i="28"/>
  <c r="N28" s="1"/>
  <c r="P28" s="1"/>
  <c r="CO28"/>
  <c r="CN28"/>
  <c r="CJ28"/>
  <c r="BS28"/>
  <c r="BT28" s="1"/>
  <c r="B209" i="33"/>
  <c r="A209"/>
  <c r="D209"/>
  <c r="BV29" i="27"/>
  <c r="BU28"/>
  <c r="BV28"/>
  <c r="BU29"/>
  <c r="CQ29"/>
  <c r="CS29"/>
  <c r="D189" i="33"/>
  <c r="B189"/>
  <c r="A189"/>
  <c r="R30" i="27"/>
  <c r="CT28" i="26"/>
  <c r="B169" i="33"/>
  <c r="A169"/>
  <c r="D169"/>
  <c r="R30" i="26"/>
  <c r="V28"/>
  <c r="BU28" i="25"/>
  <c r="BV28"/>
  <c r="CN28"/>
  <c r="CO28"/>
  <c r="D149" i="33"/>
  <c r="B149"/>
  <c r="A149"/>
  <c r="CK27" i="24"/>
  <c r="BU27"/>
  <c r="BV27"/>
  <c r="CJ27"/>
  <c r="D128" i="33"/>
  <c r="B128"/>
  <c r="A128"/>
  <c r="S41" i="24"/>
  <c r="BV30" i="23"/>
  <c r="BU29"/>
  <c r="BU30"/>
  <c r="BV29"/>
  <c r="CK29"/>
  <c r="CS29" s="1"/>
  <c r="CJ29"/>
  <c r="CR29"/>
  <c r="CT29"/>
  <c r="CQ29"/>
  <c r="CP30"/>
  <c r="A110" i="33"/>
  <c r="D110"/>
  <c r="B110"/>
  <c r="BS28" i="21"/>
  <c r="BT28" s="1"/>
  <c r="CK28"/>
  <c r="B89" i="33"/>
  <c r="A89"/>
  <c r="D89"/>
  <c r="BV27" i="20"/>
  <c r="BU28"/>
  <c r="BU27"/>
  <c r="BV28"/>
  <c r="A68" i="33"/>
  <c r="D68"/>
  <c r="B68"/>
  <c r="BU32" i="19"/>
  <c r="BU33"/>
  <c r="BV32"/>
  <c r="BV33"/>
  <c r="CK32"/>
  <c r="B53" i="33"/>
  <c r="A53"/>
  <c r="D53"/>
  <c r="CS29" i="11"/>
  <c r="CJ28"/>
  <c r="A6" i="33"/>
  <c r="B6"/>
  <c r="R34" i="26"/>
  <c r="R36" i="27"/>
  <c r="R27"/>
  <c r="L24" i="23"/>
  <c r="L39"/>
  <c r="L30"/>
  <c r="L26"/>
  <c r="L33"/>
  <c r="L24" i="27"/>
  <c r="L30"/>
  <c r="L22"/>
  <c r="L28"/>
  <c r="L25"/>
  <c r="L31"/>
  <c r="L26"/>
  <c r="L38"/>
  <c r="L35"/>
  <c r="N35" s="1"/>
  <c r="P35" s="1"/>
  <c r="L34"/>
  <c r="L37"/>
  <c r="L32"/>
  <c r="L29"/>
  <c r="L36"/>
  <c r="V37"/>
  <c r="V33"/>
  <c r="V29"/>
  <c r="V25"/>
  <c r="L33"/>
  <c r="V40"/>
  <c r="L40" i="23"/>
  <c r="L21"/>
  <c r="L38"/>
  <c r="Y28" i="21"/>
  <c r="AB25"/>
  <c r="AB33"/>
  <c r="Z40"/>
  <c r="Z32"/>
  <c r="Z24"/>
  <c r="Y33"/>
  <c r="AB40"/>
  <c r="Y24"/>
  <c r="AB35"/>
  <c r="Z30"/>
  <c r="Y37"/>
  <c r="AB31"/>
  <c r="Y29"/>
  <c r="Y34"/>
  <c r="Z29"/>
  <c r="Z25"/>
  <c r="Z26"/>
  <c r="AB39"/>
  <c r="AB26"/>
  <c r="L36" i="28"/>
  <c r="L34" i="26"/>
  <c r="Y39" i="21"/>
  <c r="L27" i="26"/>
  <c r="V40"/>
  <c r="L36"/>
  <c r="L23"/>
  <c r="L37"/>
  <c r="L25"/>
  <c r="L30"/>
  <c r="L31"/>
  <c r="L40"/>
  <c r="L29"/>
  <c r="V25" i="28"/>
  <c r="V27"/>
  <c r="V29"/>
  <c r="V31"/>
  <c r="V33"/>
  <c r="N33" s="1"/>
  <c r="P33" s="1"/>
  <c r="V35"/>
  <c r="V37"/>
  <c r="N37" s="1"/>
  <c r="P37" s="1"/>
  <c r="N27" i="25"/>
  <c r="P27" s="1"/>
  <c r="L25" i="28"/>
  <c r="L27" i="21"/>
  <c r="M17"/>
  <c r="N35" i="25"/>
  <c r="P35" s="1"/>
  <c r="V26" i="21"/>
  <c r="L25" i="24"/>
  <c r="L24" i="28"/>
  <c r="L40"/>
  <c r="L27"/>
  <c r="L23" i="21"/>
  <c r="L31" i="28"/>
  <c r="L35"/>
  <c r="L32"/>
  <c r="L30" i="21"/>
  <c r="L26"/>
  <c r="L34" i="24"/>
  <c r="L21" i="21"/>
  <c r="L22" i="28"/>
  <c r="M17" i="24"/>
  <c r="L38" i="21"/>
  <c r="L34"/>
  <c r="L32"/>
  <c r="AA25"/>
  <c r="AA24"/>
  <c r="AA23"/>
  <c r="AA30" i="24"/>
  <c r="R30" s="1"/>
  <c r="V37" i="26"/>
  <c r="V33"/>
  <c r="V29"/>
  <c r="V24"/>
  <c r="AA23" i="28"/>
  <c r="R23" s="1"/>
  <c r="V21" i="26"/>
  <c r="V36"/>
  <c r="V32"/>
  <c r="CK25" i="1" l="1"/>
  <c r="BV26"/>
  <c r="BS23"/>
  <c r="BT23" s="1"/>
  <c r="CJ30"/>
  <c r="BS38"/>
  <c r="BT38" s="1"/>
  <c r="CJ33"/>
  <c r="CJ22"/>
  <c r="CL22" s="1"/>
  <c r="CO21" i="11"/>
  <c r="CJ21"/>
  <c r="CO40" i="1"/>
  <c r="CP40" s="1"/>
  <c r="CG40"/>
  <c r="CG20" i="11" s="1"/>
  <c r="CK36" i="1"/>
  <c r="CJ35"/>
  <c r="CK35"/>
  <c r="CJ28"/>
  <c r="CO28"/>
  <c r="CK28"/>
  <c r="BV28"/>
  <c r="CN27"/>
  <c r="CP27" s="1"/>
  <c r="CJ27"/>
  <c r="CK24"/>
  <c r="CO35"/>
  <c r="CN35"/>
  <c r="CJ36"/>
  <c r="CK21" i="11"/>
  <c r="CN21"/>
  <c r="T15" i="1"/>
  <c r="CJ21"/>
  <c r="CP21" i="28"/>
  <c r="CT21" s="1"/>
  <c r="N40" i="25"/>
  <c r="P40" s="1"/>
  <c r="BV36" i="19"/>
  <c r="BV38" i="20"/>
  <c r="CT39" i="21"/>
  <c r="CR39"/>
  <c r="CR30" i="20"/>
  <c r="CT30"/>
  <c r="BV37"/>
  <c r="BU38"/>
  <c r="CP31" i="11"/>
  <c r="CN21" i="1"/>
  <c r="CO21" s="1"/>
  <c r="CN22"/>
  <c r="CO22"/>
  <c r="CP39" i="11"/>
  <c r="CP21" i="19"/>
  <c r="CT21" s="1"/>
  <c r="BS22" i="27"/>
  <c r="BT22" s="1"/>
  <c r="BS28" i="26"/>
  <c r="BT28" s="1"/>
  <c r="BS26"/>
  <c r="BT26" s="1"/>
  <c r="BS39" i="28"/>
  <c r="BT39" s="1"/>
  <c r="BU39" s="1"/>
  <c r="BS27"/>
  <c r="BT27" s="1"/>
  <c r="BS37" i="27"/>
  <c r="BT37" s="1"/>
  <c r="BS24"/>
  <c r="BT24" s="1"/>
  <c r="BU24" s="1"/>
  <c r="CJ39" i="26"/>
  <c r="CK33"/>
  <c r="BS37" i="25"/>
  <c r="BT37" s="1"/>
  <c r="CJ36"/>
  <c r="BS24"/>
  <c r="BT24" s="1"/>
  <c r="BV25" s="1"/>
  <c r="BS21"/>
  <c r="BT21" s="1"/>
  <c r="BV22" s="1"/>
  <c r="BS38" i="24"/>
  <c r="BT38" s="1"/>
  <c r="CK33"/>
  <c r="BS32"/>
  <c r="BT32" s="1"/>
  <c r="CK31"/>
  <c r="BS30"/>
  <c r="BT30" s="1"/>
  <c r="BS39" i="23"/>
  <c r="BT39" s="1"/>
  <c r="BS37"/>
  <c r="BT37" s="1"/>
  <c r="BV38" s="1"/>
  <c r="CJ36"/>
  <c r="BS25"/>
  <c r="BT25" s="1"/>
  <c r="BV26" s="1"/>
  <c r="BS23"/>
  <c r="BT23" s="1"/>
  <c r="BS34" i="19"/>
  <c r="BT34" s="1"/>
  <c r="BV34" s="1"/>
  <c r="BS24"/>
  <c r="BT24" s="1"/>
  <c r="CK39" i="11"/>
  <c r="CJ39"/>
  <c r="CK33"/>
  <c r="BS24"/>
  <c r="BT24" s="1"/>
  <c r="BS22"/>
  <c r="BT22" s="1"/>
  <c r="BS39" i="1"/>
  <c r="BT39" s="1"/>
  <c r="BU39" s="1"/>
  <c r="CK38"/>
  <c r="BS35"/>
  <c r="BT35" s="1"/>
  <c r="BV36" s="1"/>
  <c r="CK30"/>
  <c r="BS24"/>
  <c r="BT24" s="1"/>
  <c r="CJ23"/>
  <c r="CL23" s="1"/>
  <c r="CJ39" i="28"/>
  <c r="CK36"/>
  <c r="BS35"/>
  <c r="BT35" s="1"/>
  <c r="BS21"/>
  <c r="BT21" s="1"/>
  <c r="CP33" i="21"/>
  <c r="CP32"/>
  <c r="BV30" i="1"/>
  <c r="BX20" i="28"/>
  <c r="CD40" i="27"/>
  <c r="CS30" i="24"/>
  <c r="L22" i="23"/>
  <c r="L28"/>
  <c r="L25"/>
  <c r="L27"/>
  <c r="L36"/>
  <c r="L23"/>
  <c r="L32"/>
  <c r="L31"/>
  <c r="V30"/>
  <c r="M17"/>
  <c r="L34"/>
  <c r="V21"/>
  <c r="V39"/>
  <c r="V22"/>
  <c r="V26"/>
  <c r="V25"/>
  <c r="V37"/>
  <c r="V34"/>
  <c r="CK21" i="1"/>
  <c r="N33" i="25"/>
  <c r="P33" s="1"/>
  <c r="CT32" i="26"/>
  <c r="CR32"/>
  <c r="CR25"/>
  <c r="CT25"/>
  <c r="BV34" i="25"/>
  <c r="BU34"/>
  <c r="CT32" i="20"/>
  <c r="CR32"/>
  <c r="CS25" i="26"/>
  <c r="CS22" i="28"/>
  <c r="CS30"/>
  <c r="CQ38" i="20"/>
  <c r="BU38" i="19"/>
  <c r="BU39" i="20"/>
  <c r="CP32" i="19"/>
  <c r="CQ32" s="1"/>
  <c r="CP23" i="20"/>
  <c r="BS29" i="25"/>
  <c r="BT29" s="1"/>
  <c r="CS28" i="23"/>
  <c r="CP39" i="19"/>
  <c r="CO33" i="26"/>
  <c r="CK39"/>
  <c r="BU26" i="27"/>
  <c r="BV27"/>
  <c r="CT25" i="23"/>
  <c r="CR25"/>
  <c r="CT29" i="21"/>
  <c r="CR29"/>
  <c r="CT26" i="23"/>
  <c r="CR26"/>
  <c r="BT40" i="26"/>
  <c r="BT20" i="27" s="1"/>
  <c r="BV21" s="1"/>
  <c r="BS20"/>
  <c r="N23"/>
  <c r="P23" s="1"/>
  <c r="BV26"/>
  <c r="V39" i="24"/>
  <c r="N39" s="1"/>
  <c r="P39" s="1"/>
  <c r="L35"/>
  <c r="N32" i="28"/>
  <c r="P32" s="1"/>
  <c r="V25" i="19"/>
  <c r="N25" i="25"/>
  <c r="P25" s="1"/>
  <c r="N34" i="27"/>
  <c r="P34" s="1"/>
  <c r="N38" i="28"/>
  <c r="P38" s="1"/>
  <c r="V30" i="24"/>
  <c r="N30" s="1"/>
  <c r="P30" s="1"/>
  <c r="N26" i="26"/>
  <c r="P26" s="1"/>
  <c r="N35"/>
  <c r="P35" s="1"/>
  <c r="V32" i="24"/>
  <c r="N32" s="1"/>
  <c r="P32" s="1"/>
  <c r="V25"/>
  <c r="N25" s="1"/>
  <c r="P25" s="1"/>
  <c r="V24"/>
  <c r="N24" s="1"/>
  <c r="P24" s="1"/>
  <c r="V33"/>
  <c r="N33" s="1"/>
  <c r="P33" s="1"/>
  <c r="L35" i="19"/>
  <c r="L23"/>
  <c r="L30"/>
  <c r="L27"/>
  <c r="L40"/>
  <c r="V22"/>
  <c r="L22"/>
  <c r="L29"/>
  <c r="L21"/>
  <c r="V26" i="28"/>
  <c r="N26" s="1"/>
  <c r="P26" s="1"/>
  <c r="L29"/>
  <c r="L23" i="24"/>
  <c r="L24"/>
  <c r="L38"/>
  <c r="L27"/>
  <c r="L30" i="28"/>
  <c r="L23"/>
  <c r="L38"/>
  <c r="L21"/>
  <c r="L37" i="23"/>
  <c r="V35"/>
  <c r="V23"/>
  <c r="V36" i="24"/>
  <c r="N36" s="1"/>
  <c r="P36" s="1"/>
  <c r="N23" i="28"/>
  <c r="P23" s="1"/>
  <c r="V37" i="24"/>
  <c r="N37" s="1"/>
  <c r="P37" s="1"/>
  <c r="L31"/>
  <c r="L22"/>
  <c r="L21"/>
  <c r="L36"/>
  <c r="V34" i="19"/>
  <c r="N34" i="28"/>
  <c r="P34" s="1"/>
  <c r="V29" i="19"/>
  <c r="N24" i="25"/>
  <c r="P24" s="1"/>
  <c r="N37" i="27"/>
  <c r="P37" s="1"/>
  <c r="V38" i="24"/>
  <c r="N38" s="1"/>
  <c r="P38" s="1"/>
  <c r="V31"/>
  <c r="L26" i="11"/>
  <c r="N40" i="27"/>
  <c r="P40" s="1"/>
  <c r="N31"/>
  <c r="P31" s="1"/>
  <c r="N27"/>
  <c r="P27" s="1"/>
  <c r="V28" i="24"/>
  <c r="V27"/>
  <c r="N27" s="1"/>
  <c r="P27" s="1"/>
  <c r="V26"/>
  <c r="V29"/>
  <c r="V23"/>
  <c r="N23" s="1"/>
  <c r="P23" s="1"/>
  <c r="V22"/>
  <c r="V35"/>
  <c r="N35" s="1"/>
  <c r="P35" s="1"/>
  <c r="V37" i="19"/>
  <c r="L28"/>
  <c r="L31"/>
  <c r="L32"/>
  <c r="L33"/>
  <c r="L30" i="24"/>
  <c r="L26"/>
  <c r="L24" i="19"/>
  <c r="V21" i="24"/>
  <c r="V21" i="19"/>
  <c r="M17"/>
  <c r="L32" i="24"/>
  <c r="L37" i="19"/>
  <c r="L37" i="24"/>
  <c r="V27" i="19"/>
  <c r="V36"/>
  <c r="N39" i="27"/>
  <c r="P39" s="1"/>
  <c r="L26" i="19"/>
  <c r="L39"/>
  <c r="L33" i="24"/>
  <c r="L39"/>
  <c r="L29"/>
  <c r="V36" i="23"/>
  <c r="V31"/>
  <c r="V36" i="28"/>
  <c r="N36" s="1"/>
  <c r="P36" s="1"/>
  <c r="N28" i="26"/>
  <c r="P28" s="1"/>
  <c r="V38" i="19"/>
  <c r="V33"/>
  <c r="V39"/>
  <c r="V23"/>
  <c r="V28"/>
  <c r="V30"/>
  <c r="V24"/>
  <c r="V31"/>
  <c r="N23" i="25"/>
  <c r="P23" s="1"/>
  <c r="BV31" i="1"/>
  <c r="BU31"/>
  <c r="CO30"/>
  <c r="CP30" s="1"/>
  <c r="CQ30" s="1"/>
  <c r="V41" i="25"/>
  <c r="BS22" i="1"/>
  <c r="BT22" s="1"/>
  <c r="V41"/>
  <c r="N34" i="24"/>
  <c r="P34" s="1"/>
  <c r="BU33" i="1"/>
  <c r="CN28"/>
  <c r="CJ40" i="28"/>
  <c r="CQ22" i="20"/>
  <c r="CT22"/>
  <c r="N26" i="24"/>
  <c r="P26" s="1"/>
  <c r="BS21" i="1"/>
  <c r="BT21" s="1"/>
  <c r="BU23" i="27"/>
  <c r="BU22"/>
  <c r="BV22"/>
  <c r="BV23"/>
  <c r="BU36"/>
  <c r="BV36"/>
  <c r="BU36" i="23"/>
  <c r="BV36"/>
  <c r="CR39" i="24"/>
  <c r="CT39"/>
  <c r="CQ30" i="21"/>
  <c r="BU30"/>
  <c r="BN20" i="28"/>
  <c r="BQ40" i="27"/>
  <c r="BQ20" i="28" s="1"/>
  <c r="BQ20" i="24"/>
  <c r="CF40" i="26"/>
  <c r="BZ20" i="27"/>
  <c r="CM20"/>
  <c r="CO40" i="26"/>
  <c r="CO20" i="27" s="1"/>
  <c r="CN40" i="26"/>
  <c r="CQ27" i="23"/>
  <c r="CS27"/>
  <c r="CR27"/>
  <c r="CR36" i="21"/>
  <c r="CR33" i="20"/>
  <c r="CT33"/>
  <c r="CP40" i="23"/>
  <c r="CN20" i="24"/>
  <c r="CP21" s="1"/>
  <c r="CP33" i="26"/>
  <c r="CP34"/>
  <c r="BV38" i="27"/>
  <c r="BV37"/>
  <c r="BU38"/>
  <c r="BU37"/>
  <c r="CR32" i="21"/>
  <c r="CT32"/>
  <c r="BV30" i="28"/>
  <c r="BU30"/>
  <c r="BV35" i="11"/>
  <c r="BU35"/>
  <c r="CP24" i="25"/>
  <c r="CP25"/>
  <c r="BV36" i="20"/>
  <c r="BU37"/>
  <c r="BV22" i="24"/>
  <c r="BU23"/>
  <c r="BU22"/>
  <c r="BV23"/>
  <c r="BU33"/>
  <c r="BV33"/>
  <c r="CT30" i="28"/>
  <c r="CR30"/>
  <c r="CO39" i="27"/>
  <c r="CN39"/>
  <c r="CN37"/>
  <c r="CO37"/>
  <c r="CN35"/>
  <c r="CO35"/>
  <c r="BV39" i="28"/>
  <c r="BV40"/>
  <c r="CN32"/>
  <c r="CO32"/>
  <c r="BV27"/>
  <c r="BU27"/>
  <c r="CQ27"/>
  <c r="BQ40" i="25"/>
  <c r="BQ20" i="26" s="1"/>
  <c r="BN20"/>
  <c r="BV34" i="24"/>
  <c r="BV35"/>
  <c r="BU34"/>
  <c r="BU35"/>
  <c r="BU23" i="26"/>
  <c r="BU22"/>
  <c r="BV30"/>
  <c r="BU30"/>
  <c r="BU26" i="25"/>
  <c r="BV26"/>
  <c r="BV27"/>
  <c r="CT37" i="21"/>
  <c r="CO20" i="23"/>
  <c r="CP21" s="1"/>
  <c r="CR21" s="1"/>
  <c r="CP40" i="21"/>
  <c r="CR32" i="11"/>
  <c r="CT32"/>
  <c r="CQ32"/>
  <c r="BQ20"/>
  <c r="BS40" i="1"/>
  <c r="BT40" s="1"/>
  <c r="CR26" i="25"/>
  <c r="CT26"/>
  <c r="CQ26"/>
  <c r="BV29" i="19"/>
  <c r="BU29"/>
  <c r="BU28"/>
  <c r="CP24" i="27"/>
  <c r="BV24"/>
  <c r="BV25"/>
  <c r="BU25"/>
  <c r="CO21"/>
  <c r="CN21"/>
  <c r="CN39" i="26"/>
  <c r="CP39" s="1"/>
  <c r="CO39"/>
  <c r="CO35"/>
  <c r="CN35"/>
  <c r="CO21"/>
  <c r="CN21"/>
  <c r="BU37" i="25"/>
  <c r="BV37"/>
  <c r="BV38"/>
  <c r="CO27"/>
  <c r="CN27"/>
  <c r="CP27" s="1"/>
  <c r="BV38" i="24"/>
  <c r="BU38"/>
  <c r="CO37"/>
  <c r="CN37"/>
  <c r="CN33"/>
  <c r="CO33"/>
  <c r="BU32"/>
  <c r="BV32"/>
  <c r="CN31"/>
  <c r="CO31"/>
  <c r="BU31"/>
  <c r="BV30"/>
  <c r="BU30"/>
  <c r="CQ30"/>
  <c r="BV31"/>
  <c r="CN27"/>
  <c r="CO27"/>
  <c r="CN24"/>
  <c r="CO24"/>
  <c r="CN23"/>
  <c r="CP23" s="1"/>
  <c r="CO23"/>
  <c r="CO38" i="23"/>
  <c r="CN38"/>
  <c r="BU37"/>
  <c r="CO35"/>
  <c r="CN35"/>
  <c r="BU24"/>
  <c r="BV23"/>
  <c r="CN22" i="21"/>
  <c r="CO22"/>
  <c r="CO37" i="19"/>
  <c r="CN37"/>
  <c r="CN29"/>
  <c r="CO29"/>
  <c r="CN27"/>
  <c r="CO27"/>
  <c r="CO25"/>
  <c r="CN25"/>
  <c r="CN25" i="11"/>
  <c r="CO25"/>
  <c r="CN23"/>
  <c r="CO23"/>
  <c r="BY20"/>
  <c r="CE40" i="1"/>
  <c r="CE20" i="11" s="1"/>
  <c r="BX20"/>
  <c r="CD40" i="1"/>
  <c r="CO36"/>
  <c r="CN36"/>
  <c r="CN34"/>
  <c r="CO34"/>
  <c r="CN32"/>
  <c r="CO32"/>
  <c r="CO40" i="28"/>
  <c r="CN40"/>
  <c r="CO23"/>
  <c r="CN23"/>
  <c r="CP23" s="1"/>
  <c r="CR33" i="21"/>
  <c r="CT33"/>
  <c r="BM20" i="26"/>
  <c r="BP40" i="25"/>
  <c r="CR31" i="26"/>
  <c r="CS31"/>
  <c r="CS39" i="28"/>
  <c r="CR39"/>
  <c r="CQ39"/>
  <c r="CT39"/>
  <c r="BV26"/>
  <c r="BU26"/>
  <c r="CK40" i="26"/>
  <c r="CK20" i="27" s="1"/>
  <c r="CG20"/>
  <c r="CU30" i="24"/>
  <c r="BV27" i="23"/>
  <c r="N33" i="27"/>
  <c r="P33" s="1"/>
  <c r="CQ27" i="20"/>
  <c r="CU29" i="23"/>
  <c r="R29" s="1"/>
  <c r="N29" s="1"/>
  <c r="P29" s="1"/>
  <c r="BU29" i="25"/>
  <c r="CS28" i="26"/>
  <c r="CQ34" i="21"/>
  <c r="BU31" i="19"/>
  <c r="BV30" i="21"/>
  <c r="CT36"/>
  <c r="CS30" i="11"/>
  <c r="BV30" i="19"/>
  <c r="BV29" i="1"/>
  <c r="BV31" i="19"/>
  <c r="CS33" i="20"/>
  <c r="CP34"/>
  <c r="CJ24" i="25"/>
  <c r="CK36"/>
  <c r="CK22" i="21"/>
  <c r="CK39" i="19"/>
  <c r="CS39" s="1"/>
  <c r="CK38" i="11"/>
  <c r="CO36" i="28"/>
  <c r="CP36" s="1"/>
  <c r="CQ36" s="1"/>
  <c r="CJ34"/>
  <c r="BU22" i="25"/>
  <c r="BU30"/>
  <c r="BU25"/>
  <c r="BU40" i="28"/>
  <c r="CT22"/>
  <c r="CR22"/>
  <c r="BU31" i="26"/>
  <c r="BV31"/>
  <c r="BU36" i="25"/>
  <c r="BV36"/>
  <c r="CT26" i="21"/>
  <c r="CS26"/>
  <c r="CQ26"/>
  <c r="CR26"/>
  <c r="CO33" i="27"/>
  <c r="CP33" s="1"/>
  <c r="CN33"/>
  <c r="CO31"/>
  <c r="CN31"/>
  <c r="CN27"/>
  <c r="CO27"/>
  <c r="CN29" i="26"/>
  <c r="CO29"/>
  <c r="CO30" i="25"/>
  <c r="CN30"/>
  <c r="CO24" i="28"/>
  <c r="CN24"/>
  <c r="BO20"/>
  <c r="BR40" i="27"/>
  <c r="BR20" i="28" s="1"/>
  <c r="BP40" i="27"/>
  <c r="BM20" i="28"/>
  <c r="CT31" i="23"/>
  <c r="CS31"/>
  <c r="CR31"/>
  <c r="CQ31"/>
  <c r="BO20" i="24"/>
  <c r="BR40" i="23"/>
  <c r="BR20" i="24" s="1"/>
  <c r="BO20" i="21"/>
  <c r="BR40" i="20"/>
  <c r="BR20" i="21" s="1"/>
  <c r="BO20" i="19"/>
  <c r="BR40" i="11"/>
  <c r="CO22" i="27"/>
  <c r="CN22"/>
  <c r="CO37" i="26"/>
  <c r="CN37"/>
  <c r="CN22" i="25"/>
  <c r="CP22" s="1"/>
  <c r="CO22"/>
  <c r="CO35" i="24"/>
  <c r="CN35"/>
  <c r="CO22" i="23"/>
  <c r="CP23" s="1"/>
  <c r="CN22"/>
  <c r="CN24" i="21"/>
  <c r="CO24"/>
  <c r="CN35" i="19"/>
  <c r="CO35"/>
  <c r="CO33"/>
  <c r="CN33"/>
  <c r="CO23"/>
  <c r="CN23"/>
  <c r="CN33" i="11"/>
  <c r="CO33"/>
  <c r="CC20"/>
  <c r="CI40" i="1"/>
  <c r="CI20" i="11" s="1"/>
  <c r="CN38" i="1"/>
  <c r="CO38"/>
  <c r="CN25"/>
  <c r="CO25"/>
  <c r="BO20" i="26"/>
  <c r="BR40" i="25"/>
  <c r="BR20" i="26" s="1"/>
  <c r="BU39" i="25"/>
  <c r="BU38"/>
  <c r="CT38" i="28"/>
  <c r="CR38"/>
  <c r="CT26"/>
  <c r="CQ26"/>
  <c r="CS26"/>
  <c r="CR26"/>
  <c r="CS23" i="24"/>
  <c r="CS30" i="21"/>
  <c r="CS39" i="20"/>
  <c r="CU39" s="1"/>
  <c r="R39" s="1"/>
  <c r="BU29" i="1"/>
  <c r="CP28" i="11"/>
  <c r="CR28" s="1"/>
  <c r="CP22" i="19"/>
  <c r="CS22" s="1"/>
  <c r="CQ37" i="20"/>
  <c r="CU37" s="1"/>
  <c r="R37" s="1"/>
  <c r="BS33" i="28"/>
  <c r="BT33" s="1"/>
  <c r="CQ28" i="23"/>
  <c r="CP31" i="19"/>
  <c r="CS27" i="28"/>
  <c r="BS33" i="27"/>
  <c r="BT33" s="1"/>
  <c r="CK23"/>
  <c r="BS38" i="26"/>
  <c r="BT38" s="1"/>
  <c r="BS36"/>
  <c r="BT36" s="1"/>
  <c r="CK35"/>
  <c r="BS34"/>
  <c r="BT34" s="1"/>
  <c r="CJ22" i="25"/>
  <c r="CJ39" i="24"/>
  <c r="BS36"/>
  <c r="BT36" s="1"/>
  <c r="CJ31"/>
  <c r="BS28"/>
  <c r="BT28" s="1"/>
  <c r="CS29" s="1"/>
  <c r="BS25"/>
  <c r="BT25" s="1"/>
  <c r="BU26" s="1"/>
  <c r="CJ35" i="23"/>
  <c r="BS33"/>
  <c r="BT33" s="1"/>
  <c r="BU34" s="1"/>
  <c r="BS39" i="21"/>
  <c r="BT39" s="1"/>
  <c r="BS37"/>
  <c r="BT37" s="1"/>
  <c r="BS35"/>
  <c r="BT35" s="1"/>
  <c r="CQ36" s="1"/>
  <c r="BS31"/>
  <c r="BT31" s="1"/>
  <c r="BS21"/>
  <c r="BT21" s="1"/>
  <c r="CK37" i="19"/>
  <c r="CJ37"/>
  <c r="CK35"/>
  <c r="CJ33"/>
  <c r="BS26" i="11"/>
  <c r="BT26" s="1"/>
  <c r="BS37" i="1"/>
  <c r="BT37" s="1"/>
  <c r="BV38" s="1"/>
  <c r="BS37" i="28"/>
  <c r="BT37" s="1"/>
  <c r="CJ36"/>
  <c r="CK34"/>
  <c r="CK33"/>
  <c r="CO36" i="25"/>
  <c r="CP37" s="1"/>
  <c r="BU31" i="28"/>
  <c r="CU30" i="27"/>
  <c r="BV21" i="25"/>
  <c r="BV28" i="23"/>
  <c r="N38" i="27"/>
  <c r="P38" s="1"/>
  <c r="N28"/>
  <c r="P28" s="1"/>
  <c r="N26"/>
  <c r="P26" s="1"/>
  <c r="N30"/>
  <c r="P30" s="1"/>
  <c r="N25"/>
  <c r="P25" s="1"/>
  <c r="N24"/>
  <c r="P24" s="1"/>
  <c r="N32"/>
  <c r="P32" s="1"/>
  <c r="BQ40" i="20"/>
  <c r="BN20" i="21"/>
  <c r="CR24" i="20"/>
  <c r="CT24"/>
  <c r="CS31"/>
  <c r="CS32"/>
  <c r="BU34"/>
  <c r="BV34"/>
  <c r="CU31"/>
  <c r="R31" s="1"/>
  <c r="BU35"/>
  <c r="BV32"/>
  <c r="BV33"/>
  <c r="BU32"/>
  <c r="CQ33"/>
  <c r="CQ32"/>
  <c r="CU32" s="1"/>
  <c r="R32" s="1"/>
  <c r="BV35"/>
  <c r="CS31" i="19"/>
  <c r="BU37"/>
  <c r="BV37"/>
  <c r="CP37"/>
  <c r="BU34"/>
  <c r="BU35"/>
  <c r="BV39"/>
  <c r="BU39"/>
  <c r="CT32"/>
  <c r="CR32"/>
  <c r="CQ31"/>
  <c r="BV35"/>
  <c r="BU22"/>
  <c r="BV22"/>
  <c r="CQ29" i="11"/>
  <c r="BU29"/>
  <c r="BU28"/>
  <c r="BV29"/>
  <c r="BV28"/>
  <c r="CT28"/>
  <c r="CQ28"/>
  <c r="CR35"/>
  <c r="CQ35"/>
  <c r="CT35"/>
  <c r="BV38"/>
  <c r="BU38"/>
  <c r="CQ39"/>
  <c r="CS39"/>
  <c r="CR39"/>
  <c r="CT39"/>
  <c r="CP27"/>
  <c r="BU39"/>
  <c r="BV39"/>
  <c r="CT37"/>
  <c r="CR37"/>
  <c r="CJ40"/>
  <c r="CJ20" i="19" s="1"/>
  <c r="CF20"/>
  <c r="CR40" i="11"/>
  <c r="CR20" i="19" s="1"/>
  <c r="CT40" i="11"/>
  <c r="CT20" i="19" s="1"/>
  <c r="CP20"/>
  <c r="CP38" i="11"/>
  <c r="BV32" i="1"/>
  <c r="BU32"/>
  <c r="BU28"/>
  <c r="BU34"/>
  <c r="BV33"/>
  <c r="BV21"/>
  <c r="BU23"/>
  <c r="BV25" i="26"/>
  <c r="BU26"/>
  <c r="BU25"/>
  <c r="BV26"/>
  <c r="CP26" i="27"/>
  <c r="CP25"/>
  <c r="CP24" i="23"/>
  <c r="BV24" i="21"/>
  <c r="BU24"/>
  <c r="CP28" i="20"/>
  <c r="CP29"/>
  <c r="CS26" i="24"/>
  <c r="BV26"/>
  <c r="BV24" i="20"/>
  <c r="BU24"/>
  <c r="BV24" i="11"/>
  <c r="BU24"/>
  <c r="BU25"/>
  <c r="BU25" i="23"/>
  <c r="BV25"/>
  <c r="CS26"/>
  <c r="CQ26"/>
  <c r="BU24" i="19"/>
  <c r="BV24"/>
  <c r="CP38" i="25"/>
  <c r="CP39"/>
  <c r="CT36" i="20"/>
  <c r="CS36"/>
  <c r="CR36"/>
  <c r="CQ36"/>
  <c r="CP37" i="23"/>
  <c r="BV27" i="26"/>
  <c r="BU27"/>
  <c r="BU35" i="23"/>
  <c r="BV35"/>
  <c r="CR40" i="19"/>
  <c r="CR20" i="20" s="1"/>
  <c r="CT40" i="19"/>
  <c r="CT20" i="20" s="1"/>
  <c r="CP20"/>
  <c r="BT40" i="19"/>
  <c r="BS20" i="20"/>
  <c r="CR24" i="26"/>
  <c r="CT24"/>
  <c r="CS24"/>
  <c r="CQ24"/>
  <c r="CQ30" i="11"/>
  <c r="BV30"/>
  <c r="BU30"/>
  <c r="CS35"/>
  <c r="CU35" s="1"/>
  <c r="R35" s="1"/>
  <c r="CT25" i="20"/>
  <c r="CS25"/>
  <c r="CQ25"/>
  <c r="CR25"/>
  <c r="BV22" i="28"/>
  <c r="BU22"/>
  <c r="BV23"/>
  <c r="CQ22"/>
  <c r="CQ23"/>
  <c r="CR35"/>
  <c r="CT35"/>
  <c r="CQ35"/>
  <c r="CS35"/>
  <c r="CS26" i="26"/>
  <c r="CR26"/>
  <c r="CT26"/>
  <c r="CQ26"/>
  <c r="CR33" i="23"/>
  <c r="CT33"/>
  <c r="CS33"/>
  <c r="CP35" i="20"/>
  <c r="CS27"/>
  <c r="CU27" s="1"/>
  <c r="R27" s="1"/>
  <c r="BV24" i="25"/>
  <c r="BU34" i="21"/>
  <c r="BU22" i="23"/>
  <c r="BU25" i="20"/>
  <c r="CQ25" i="26"/>
  <c r="CU25" s="1"/>
  <c r="BV25" i="11"/>
  <c r="BV25" i="21"/>
  <c r="BV25" i="19"/>
  <c r="BU25"/>
  <c r="CJ40" i="21"/>
  <c r="CJ20" i="23" s="1"/>
  <c r="CS33" i="26"/>
  <c r="CU32" i="23"/>
  <c r="R32" s="1"/>
  <c r="BV36" i="11"/>
  <c r="BU36"/>
  <c r="CQ36"/>
  <c r="CS36"/>
  <c r="BU33" i="26"/>
  <c r="CQ32"/>
  <c r="BV33"/>
  <c r="BV32"/>
  <c r="BU32"/>
  <c r="CP22" i="24"/>
  <c r="BV31" i="25"/>
  <c r="BU31"/>
  <c r="BU32"/>
  <c r="BV32"/>
  <c r="CQ32"/>
  <c r="CS32"/>
  <c r="CS31" i="21"/>
  <c r="CT31"/>
  <c r="CQ31"/>
  <c r="CR31"/>
  <c r="CS32" i="11"/>
  <c r="CU32" s="1"/>
  <c r="R32" s="1"/>
  <c r="CS31"/>
  <c r="BU26" i="20"/>
  <c r="BV26"/>
  <c r="CT21" i="25"/>
  <c r="CR21"/>
  <c r="CQ21"/>
  <c r="BV23"/>
  <c r="BU23"/>
  <c r="BU24"/>
  <c r="CS24"/>
  <c r="BV39" i="26"/>
  <c r="BU39"/>
  <c r="CS39"/>
  <c r="BU40"/>
  <c r="BU20" i="27" s="1"/>
  <c r="BV40" i="26"/>
  <c r="BV20" i="27" s="1"/>
  <c r="BV24" i="24"/>
  <c r="BU24"/>
  <c r="BU25"/>
  <c r="CS39"/>
  <c r="BV33" i="21"/>
  <c r="BU33"/>
  <c r="CQ33"/>
  <c r="CS33"/>
  <c r="BV39" i="24"/>
  <c r="BU39"/>
  <c r="BV40"/>
  <c r="BV20" i="25" s="1"/>
  <c r="CQ39" i="24"/>
  <c r="BU40"/>
  <c r="BU20" i="25" s="1"/>
  <c r="CP27" i="21"/>
  <c r="CP28"/>
  <c r="CQ28" s="1"/>
  <c r="CP35" i="25"/>
  <c r="CN20" i="21"/>
  <c r="CP21" s="1"/>
  <c r="CP40" i="20"/>
  <c r="CS31" i="28"/>
  <c r="CU31" s="1"/>
  <c r="CS26" i="25"/>
  <c r="CS25"/>
  <c r="BV23" i="20"/>
  <c r="BU22"/>
  <c r="CQ23"/>
  <c r="BU23"/>
  <c r="BV22"/>
  <c r="CR39" i="19"/>
  <c r="CQ39"/>
  <c r="CT39"/>
  <c r="CT40" i="24"/>
  <c r="CT20" i="25" s="1"/>
  <c r="CR40" i="24"/>
  <c r="CR20" i="25" s="1"/>
  <c r="CP20"/>
  <c r="CQ40" i="24"/>
  <c r="CS40"/>
  <c r="CS20" i="25" s="1"/>
  <c r="CT23" i="26"/>
  <c r="CR23"/>
  <c r="CQ23"/>
  <c r="CS23"/>
  <c r="BU27" i="1"/>
  <c r="BV27"/>
  <c r="BV36" i="28"/>
  <c r="BU36"/>
  <c r="BU37"/>
  <c r="CT36"/>
  <c r="CS36"/>
  <c r="BS20" i="23"/>
  <c r="BT40" i="21"/>
  <c r="CQ27" i="26"/>
  <c r="CS27"/>
  <c r="CR27"/>
  <c r="CT27"/>
  <c r="CQ34" i="23"/>
  <c r="CT34"/>
  <c r="CR34"/>
  <c r="CS37" i="11"/>
  <c r="BU37"/>
  <c r="CQ37"/>
  <c r="BV34" i="21"/>
  <c r="BV25" i="20"/>
  <c r="CU31" i="26"/>
  <c r="CS38" i="20"/>
  <c r="CU38" s="1"/>
  <c r="R38" s="1"/>
  <c r="BU23" i="28"/>
  <c r="CS21" i="25"/>
  <c r="BU25" i="21"/>
  <c r="CS32" i="26"/>
  <c r="CS34" i="21"/>
  <c r="CU34" s="1"/>
  <c r="R34" s="1"/>
  <c r="N34" s="1"/>
  <c r="P34" s="1"/>
  <c r="CS22" i="20"/>
  <c r="CQ24"/>
  <c r="CS24"/>
  <c r="CQ26"/>
  <c r="CU26" s="1"/>
  <c r="R26" s="1"/>
  <c r="CS23"/>
  <c r="CU34" i="25"/>
  <c r="CR21" i="20"/>
  <c r="CT21"/>
  <c r="BV29" i="28"/>
  <c r="BU28"/>
  <c r="BU29"/>
  <c r="BV28"/>
  <c r="CP28"/>
  <c r="CP29"/>
  <c r="CU29" i="27"/>
  <c r="R29" s="1"/>
  <c r="N29" s="1"/>
  <c r="P29" s="1"/>
  <c r="CP29" i="25"/>
  <c r="CT30" i="23"/>
  <c r="CR30"/>
  <c r="CQ30"/>
  <c r="CS30"/>
  <c r="BV28" i="21"/>
  <c r="BV29"/>
  <c r="BU29"/>
  <c r="BU28"/>
  <c r="CQ29"/>
  <c r="CS29"/>
  <c r="CS28"/>
  <c r="CS32" i="19"/>
  <c r="CU32" s="1"/>
  <c r="R32" s="1"/>
  <c r="N32" s="1"/>
  <c r="P32" s="1"/>
  <c r="CU29" i="11"/>
  <c r="R29" s="1"/>
  <c r="L24" i="20"/>
  <c r="L34"/>
  <c r="L25"/>
  <c r="L26"/>
  <c r="L22"/>
  <c r="L40"/>
  <c r="L30"/>
  <c r="L36"/>
  <c r="L23"/>
  <c r="L39"/>
  <c r="L31"/>
  <c r="L35"/>
  <c r="L37"/>
  <c r="L29"/>
  <c r="L38"/>
  <c r="L28"/>
  <c r="L21"/>
  <c r="L33"/>
  <c r="L32"/>
  <c r="L27"/>
  <c r="V30"/>
  <c r="V38"/>
  <c r="N38" s="1"/>
  <c r="P38" s="1"/>
  <c r="V25"/>
  <c r="V27"/>
  <c r="N27" s="1"/>
  <c r="P27" s="1"/>
  <c r="V22"/>
  <c r="V24"/>
  <c r="V32"/>
  <c r="V37"/>
  <c r="N37" s="1"/>
  <c r="P37" s="1"/>
  <c r="V39"/>
  <c r="V21"/>
  <c r="V26"/>
  <c r="N26" s="1"/>
  <c r="P26" s="1"/>
  <c r="V33"/>
  <c r="V40"/>
  <c r="V28"/>
  <c r="V36"/>
  <c r="V31"/>
  <c r="V34"/>
  <c r="V35"/>
  <c r="V23"/>
  <c r="V29"/>
  <c r="S41" i="25"/>
  <c r="N21"/>
  <c r="P21" s="1"/>
  <c r="S41" i="28"/>
  <c r="N25"/>
  <c r="P25" s="1"/>
  <c r="S41" i="26"/>
  <c r="V41"/>
  <c r="N25"/>
  <c r="P25" s="1"/>
  <c r="N33"/>
  <c r="P33" s="1"/>
  <c r="N30"/>
  <c r="P30" s="1"/>
  <c r="N31"/>
  <c r="P31" s="1"/>
  <c r="N36"/>
  <c r="P36" s="1"/>
  <c r="V33" i="11"/>
  <c r="V25"/>
  <c r="L30"/>
  <c r="L27"/>
  <c r="M17"/>
  <c r="L35"/>
  <c r="L29"/>
  <c r="S41" i="20"/>
  <c r="N36" i="27"/>
  <c r="P36" s="1"/>
  <c r="S41" i="19"/>
  <c r="S41" i="11"/>
  <c r="S41" i="21"/>
  <c r="L22" i="11"/>
  <c r="L36"/>
  <c r="L39"/>
  <c r="L37"/>
  <c r="L28"/>
  <c r="V34"/>
  <c r="V30"/>
  <c r="V22"/>
  <c r="V21"/>
  <c r="V32"/>
  <c r="V24"/>
  <c r="V39"/>
  <c r="V31"/>
  <c r="V23"/>
  <c r="L38"/>
  <c r="L23"/>
  <c r="L40"/>
  <c r="L25"/>
  <c r="L24"/>
  <c r="V29"/>
  <c r="V38"/>
  <c r="V37"/>
  <c r="V36"/>
  <c r="V27"/>
  <c r="V28"/>
  <c r="V35"/>
  <c r="V41" i="21"/>
  <c r="N35" i="28"/>
  <c r="P35" s="1"/>
  <c r="N31"/>
  <c r="P31" s="1"/>
  <c r="N27"/>
  <c r="P27" s="1"/>
  <c r="N24"/>
  <c r="P24" s="1"/>
  <c r="N31" i="24"/>
  <c r="P31" s="1"/>
  <c r="N37" i="26"/>
  <c r="P37" s="1"/>
  <c r="N34"/>
  <c r="P34" s="1"/>
  <c r="N27"/>
  <c r="P27" s="1"/>
  <c r="N24"/>
  <c r="P24" s="1"/>
  <c r="N32"/>
  <c r="P32" s="1"/>
  <c r="N40"/>
  <c r="P40" s="1"/>
  <c r="N23"/>
  <c r="P23" s="1"/>
  <c r="V26" i="11"/>
  <c r="V40"/>
  <c r="L34"/>
  <c r="L31"/>
  <c r="L33"/>
  <c r="L21"/>
  <c r="L32"/>
  <c r="S41" i="27"/>
  <c r="V41"/>
  <c r="BU22" i="1" l="1"/>
  <c r="BV24"/>
  <c r="BV23"/>
  <c r="BS20" i="11"/>
  <c r="BV39" i="1"/>
  <c r="CP22" i="11"/>
  <c r="CT22" s="1"/>
  <c r="CO20"/>
  <c r="CP21" s="1"/>
  <c r="CR21" s="1"/>
  <c r="BV37" i="1"/>
  <c r="BU35"/>
  <c r="BV35"/>
  <c r="BU36"/>
  <c r="CQ27"/>
  <c r="CR27"/>
  <c r="CT27"/>
  <c r="CS27"/>
  <c r="BV25"/>
  <c r="BU37"/>
  <c r="BU24"/>
  <c r="BU25"/>
  <c r="CT30"/>
  <c r="CP22"/>
  <c r="CT22" s="1"/>
  <c r="CU22" i="20"/>
  <c r="R22" s="1"/>
  <c r="N22" s="1"/>
  <c r="P22" s="1"/>
  <c r="CR21" i="19"/>
  <c r="N39" i="20"/>
  <c r="P39" s="1"/>
  <c r="CP21" i="1"/>
  <c r="CU21" s="1"/>
  <c r="R21" s="1"/>
  <c r="N21" s="1"/>
  <c r="P21" s="1"/>
  <c r="CR21" i="28"/>
  <c r="N35" i="11"/>
  <c r="P35" s="1"/>
  <c r="N32" i="20"/>
  <c r="P32" s="1"/>
  <c r="N31"/>
  <c r="P31" s="1"/>
  <c r="CP26" i="11"/>
  <c r="CP24" i="19"/>
  <c r="CQ24" s="1"/>
  <c r="CU30" i="20"/>
  <c r="R30" s="1"/>
  <c r="N30" s="1"/>
  <c r="P30" s="1"/>
  <c r="BV34" i="23"/>
  <c r="CU26"/>
  <c r="R26" s="1"/>
  <c r="N26" s="1"/>
  <c r="P26" s="1"/>
  <c r="CQ25"/>
  <c r="CS25"/>
  <c r="BU26"/>
  <c r="CU28"/>
  <c r="R28" s="1"/>
  <c r="N28" s="1"/>
  <c r="P28" s="1"/>
  <c r="BV37"/>
  <c r="CP35"/>
  <c r="CS35" s="1"/>
  <c r="BU38"/>
  <c r="CP38"/>
  <c r="N32"/>
  <c r="P32" s="1"/>
  <c r="CU26" i="21"/>
  <c r="R26" s="1"/>
  <c r="N26" s="1"/>
  <c r="P26" s="1"/>
  <c r="CP35" i="19"/>
  <c r="CP38"/>
  <c r="CR31" i="11"/>
  <c r="CQ31"/>
  <c r="CT31"/>
  <c r="CU31" s="1"/>
  <c r="R31" s="1"/>
  <c r="N31" s="1"/>
  <c r="P31" s="1"/>
  <c r="CT21" i="23"/>
  <c r="V41" i="24"/>
  <c r="BV22" i="1"/>
  <c r="CO23"/>
  <c r="CN23"/>
  <c r="BV23" i="11"/>
  <c r="BV22"/>
  <c r="BU22"/>
  <c r="BV29" i="26"/>
  <c r="BV28"/>
  <c r="CQ28"/>
  <c r="CU28" s="1"/>
  <c r="BU29"/>
  <c r="BU28"/>
  <c r="BU23" i="11"/>
  <c r="CD20" i="28"/>
  <c r="CJ40" i="27"/>
  <c r="CJ20" i="28" s="1"/>
  <c r="BV35"/>
  <c r="BU35"/>
  <c r="BU23" i="23"/>
  <c r="BV24"/>
  <c r="BU39"/>
  <c r="BV39"/>
  <c r="V41" i="28"/>
  <c r="BV30" i="25"/>
  <c r="BV29"/>
  <c r="CS36" i="21"/>
  <c r="CU36" s="1"/>
  <c r="R36" s="1"/>
  <c r="N36" s="1"/>
  <c r="P36" s="1"/>
  <c r="CR23" i="20"/>
  <c r="CT23"/>
  <c r="CU30" i="28"/>
  <c r="R30" s="1"/>
  <c r="N30" s="1"/>
  <c r="P30" s="1"/>
  <c r="V41" i="19"/>
  <c r="V41" i="23"/>
  <c r="CS30" i="1"/>
  <c r="CR30"/>
  <c r="CP31"/>
  <c r="CP29"/>
  <c r="CP28"/>
  <c r="BU38"/>
  <c r="CK40"/>
  <c r="CK20" i="11" s="1"/>
  <c r="CP26" i="1"/>
  <c r="CT26" s="1"/>
  <c r="CP40" i="28"/>
  <c r="CS40" s="1"/>
  <c r="CQ38" i="19"/>
  <c r="CR38"/>
  <c r="CS38"/>
  <c r="CT38"/>
  <c r="CT37" i="25"/>
  <c r="CR37"/>
  <c r="CQ37"/>
  <c r="CU37" s="1"/>
  <c r="CS37"/>
  <c r="BV38" i="28"/>
  <c r="BU38"/>
  <c r="CS38"/>
  <c r="BV26" i="11"/>
  <c r="BU26"/>
  <c r="BV27"/>
  <c r="BU32" i="21"/>
  <c r="BU31"/>
  <c r="BV32"/>
  <c r="BV31"/>
  <c r="CQ38"/>
  <c r="BV38"/>
  <c r="BU37"/>
  <c r="BU38"/>
  <c r="BV37"/>
  <c r="BV33" i="23"/>
  <c r="BU33"/>
  <c r="BU34" i="26"/>
  <c r="BV34"/>
  <c r="BU36"/>
  <c r="BU37"/>
  <c r="BV36"/>
  <c r="BV37"/>
  <c r="CT24" i="19"/>
  <c r="CR24"/>
  <c r="CP38" i="1"/>
  <c r="CP39"/>
  <c r="CP34" i="11"/>
  <c r="CP33"/>
  <c r="CT35" i="19"/>
  <c r="CR35"/>
  <c r="CP24" i="21"/>
  <c r="CP25"/>
  <c r="CS22" i="25"/>
  <c r="CR22"/>
  <c r="CQ22"/>
  <c r="CT22"/>
  <c r="BP20" i="28"/>
  <c r="BS40" i="27"/>
  <c r="CP29" i="26"/>
  <c r="CP30"/>
  <c r="CP28" i="27"/>
  <c r="CP27"/>
  <c r="CQ33"/>
  <c r="CR33"/>
  <c r="CT33"/>
  <c r="CS33"/>
  <c r="CQ34" i="20"/>
  <c r="CR34"/>
  <c r="CS34"/>
  <c r="CT34"/>
  <c r="BP20" i="26"/>
  <c r="BS40" i="25"/>
  <c r="CR23" i="28"/>
  <c r="CT23"/>
  <c r="CT40"/>
  <c r="CP37" i="1"/>
  <c r="CP36"/>
  <c r="CD20" i="11"/>
  <c r="CJ40" i="1"/>
  <c r="CJ20" i="11" s="1"/>
  <c r="CT26"/>
  <c r="CQ26"/>
  <c r="CR26"/>
  <c r="CP26" i="19"/>
  <c r="CP25"/>
  <c r="CT35" i="23"/>
  <c r="CR35"/>
  <c r="CT38"/>
  <c r="CR38"/>
  <c r="CQ38"/>
  <c r="CT23" i="24"/>
  <c r="CQ23"/>
  <c r="CR23"/>
  <c r="CP24"/>
  <c r="CP25"/>
  <c r="CP28"/>
  <c r="CP27"/>
  <c r="CP37"/>
  <c r="CP38"/>
  <c r="CS27" i="25"/>
  <c r="CR27"/>
  <c r="CQ27"/>
  <c r="CT27"/>
  <c r="CR39" i="26"/>
  <c r="CT39"/>
  <c r="CR24" i="27"/>
  <c r="CT24"/>
  <c r="CQ24"/>
  <c r="CS24"/>
  <c r="CP32" i="28"/>
  <c r="CP33"/>
  <c r="CP35" i="27"/>
  <c r="CP36"/>
  <c r="CP37"/>
  <c r="CP38"/>
  <c r="CT24" i="25"/>
  <c r="CR24"/>
  <c r="CT33" i="26"/>
  <c r="CR33"/>
  <c r="CT40" i="23"/>
  <c r="CT20" i="24" s="1"/>
  <c r="CP20"/>
  <c r="CR40" i="23"/>
  <c r="CR20" i="24" s="1"/>
  <c r="CN20" i="27"/>
  <c r="CP21" s="1"/>
  <c r="CP40" i="26"/>
  <c r="CF20" i="27"/>
  <c r="CJ40" i="26"/>
  <c r="CJ20" i="27" s="1"/>
  <c r="BV22" i="21"/>
  <c r="BU22"/>
  <c r="CQ35"/>
  <c r="BV35"/>
  <c r="BV36"/>
  <c r="BU35"/>
  <c r="BU36"/>
  <c r="CQ39"/>
  <c r="CU39" s="1"/>
  <c r="R39" s="1"/>
  <c r="N39" s="1"/>
  <c r="P39" s="1"/>
  <c r="CS39"/>
  <c r="BV39"/>
  <c r="BU39"/>
  <c r="BV29" i="24"/>
  <c r="CQ29"/>
  <c r="CU29" s="1"/>
  <c r="R29" s="1"/>
  <c r="N29" s="1"/>
  <c r="P29" s="1"/>
  <c r="BU29"/>
  <c r="BU28"/>
  <c r="BV28"/>
  <c r="BV37"/>
  <c r="BU36"/>
  <c r="BU37"/>
  <c r="BV36"/>
  <c r="BU38" i="26"/>
  <c r="BV38"/>
  <c r="BU33" i="27"/>
  <c r="BU34"/>
  <c r="BV33"/>
  <c r="BV34"/>
  <c r="CT31" i="19"/>
  <c r="CR31"/>
  <c r="BV34" i="28"/>
  <c r="BV33"/>
  <c r="BU33"/>
  <c r="CQ34"/>
  <c r="BU34"/>
  <c r="CT22" i="19"/>
  <c r="CR22"/>
  <c r="CQ22"/>
  <c r="CP35" i="24"/>
  <c r="CP36"/>
  <c r="CP38" i="26"/>
  <c r="CP37"/>
  <c r="BR20" i="19"/>
  <c r="BS40" i="11"/>
  <c r="CT40" i="1"/>
  <c r="CT20" i="11" s="1"/>
  <c r="CP20"/>
  <c r="CR40" i="1"/>
  <c r="CR20" i="11" s="1"/>
  <c r="CP24" i="28"/>
  <c r="CP25"/>
  <c r="CP30" i="25"/>
  <c r="CP31"/>
  <c r="CP33" i="1"/>
  <c r="CP32"/>
  <c r="CP35"/>
  <c r="CP34"/>
  <c r="CP23" i="11"/>
  <c r="CP24"/>
  <c r="CP27" i="19"/>
  <c r="CP28"/>
  <c r="CP29"/>
  <c r="CP30"/>
  <c r="CP23" i="21"/>
  <c r="CP22"/>
  <c r="CP32" i="24"/>
  <c r="CP31"/>
  <c r="CP34"/>
  <c r="CP33"/>
  <c r="CP21" i="26"/>
  <c r="CP22"/>
  <c r="CP36"/>
  <c r="CP35"/>
  <c r="CT40" i="21"/>
  <c r="CT20" i="23" s="1"/>
  <c r="CP20"/>
  <c r="CR40" i="21"/>
  <c r="CR20" i="23" s="1"/>
  <c r="CP39" i="27"/>
  <c r="CP40"/>
  <c r="CT25" i="25"/>
  <c r="CR25"/>
  <c r="CU25" s="1"/>
  <c r="CQ25"/>
  <c r="CR34" i="26"/>
  <c r="CQ34"/>
  <c r="CT34"/>
  <c r="CU31" i="19"/>
  <c r="R31" s="1"/>
  <c r="N31" s="1"/>
  <c r="P31" s="1"/>
  <c r="CU26" i="28"/>
  <c r="CS26" i="11"/>
  <c r="CP36" i="19"/>
  <c r="CS35"/>
  <c r="CS38" i="21"/>
  <c r="CU27" i="28"/>
  <c r="BU35" i="26"/>
  <c r="CP28" i="25"/>
  <c r="CS28" s="1"/>
  <c r="CS37" i="21"/>
  <c r="CS34" i="23"/>
  <c r="CR36" i="28"/>
  <c r="BV37"/>
  <c r="CU23" i="26"/>
  <c r="CU26" i="25"/>
  <c r="CP36"/>
  <c r="CR36" s="1"/>
  <c r="CU39" i="24"/>
  <c r="BV25"/>
  <c r="CQ39" i="26"/>
  <c r="CQ24" i="25"/>
  <c r="CU24" s="1"/>
  <c r="CQ33" i="26"/>
  <c r="CQ33" i="23"/>
  <c r="CU33" s="1"/>
  <c r="R33" s="1"/>
  <c r="N33" s="1"/>
  <c r="P33" s="1"/>
  <c r="CU35" i="28"/>
  <c r="CU22"/>
  <c r="R22" s="1"/>
  <c r="N22" s="1"/>
  <c r="P22" s="1"/>
  <c r="CU30" i="11"/>
  <c r="R30" s="1"/>
  <c r="N30" s="1"/>
  <c r="P30" s="1"/>
  <c r="CQ35" i="23"/>
  <c r="CU35" s="1"/>
  <c r="R35" s="1"/>
  <c r="N35" s="1"/>
  <c r="P35" s="1"/>
  <c r="CP36"/>
  <c r="CS24" i="19"/>
  <c r="CQ26" i="24"/>
  <c r="CU26" s="1"/>
  <c r="CP25" i="1"/>
  <c r="CT25" s="1"/>
  <c r="CS28" i="11"/>
  <c r="CU28" s="1"/>
  <c r="R28" s="1"/>
  <c r="N28" s="1"/>
  <c r="P28" s="1"/>
  <c r="CQ35" i="19"/>
  <c r="CU33" i="20"/>
  <c r="R33" s="1"/>
  <c r="N33" s="1"/>
  <c r="P33" s="1"/>
  <c r="CS34" i="28"/>
  <c r="CP23" i="25"/>
  <c r="CS23" i="28"/>
  <c r="CU23" s="1"/>
  <c r="CU30" i="21"/>
  <c r="R30" s="1"/>
  <c r="N30" s="1"/>
  <c r="P30" s="1"/>
  <c r="CS38" i="23"/>
  <c r="CQ38" i="28"/>
  <c r="CP23" i="19"/>
  <c r="CP33"/>
  <c r="CP22" i="23"/>
  <c r="CP22" i="27"/>
  <c r="CU31" i="23"/>
  <c r="R31" s="1"/>
  <c r="N31" s="1"/>
  <c r="P31" s="1"/>
  <c r="CP31" i="27"/>
  <c r="CP34"/>
  <c r="CP37" i="28"/>
  <c r="CS34" i="26"/>
  <c r="BU27" i="11"/>
  <c r="CP32" i="27"/>
  <c r="CP34" i="19"/>
  <c r="CU39" i="28"/>
  <c r="CP25" i="11"/>
  <c r="CP39" i="23"/>
  <c r="CP23" i="27"/>
  <c r="CQ37" i="21"/>
  <c r="BV35" i="26"/>
  <c r="CS32" i="21"/>
  <c r="CQ32"/>
  <c r="CU27" i="23"/>
  <c r="R27" s="1"/>
  <c r="N27" s="1"/>
  <c r="P27" s="1"/>
  <c r="BS40"/>
  <c r="CS35" i="21"/>
  <c r="N29" i="11"/>
  <c r="P29" s="1"/>
  <c r="BQ20" i="21"/>
  <c r="BS40" i="20"/>
  <c r="CU36"/>
  <c r="R36" s="1"/>
  <c r="N36" s="1"/>
  <c r="P36" s="1"/>
  <c r="CQ37" i="19"/>
  <c r="CS37"/>
  <c r="CR37"/>
  <c r="CT37"/>
  <c r="CR27" i="11"/>
  <c r="CQ27"/>
  <c r="CS27"/>
  <c r="CT27"/>
  <c r="CU39"/>
  <c r="R39" s="1"/>
  <c r="N39" s="1"/>
  <c r="P39" s="1"/>
  <c r="CT38"/>
  <c r="CQ38"/>
  <c r="CR38"/>
  <c r="CS38"/>
  <c r="CS40" i="1"/>
  <c r="CS20" i="11" s="1"/>
  <c r="BT20"/>
  <c r="CQ40" i="1"/>
  <c r="BU40"/>
  <c r="BU20" i="11" s="1"/>
  <c r="BV40" i="1"/>
  <c r="BV20" i="11" s="1"/>
  <c r="CT40" i="20"/>
  <c r="CT20" i="21" s="1"/>
  <c r="CR40" i="20"/>
  <c r="CR20" i="21" s="1"/>
  <c r="CP20"/>
  <c r="CR35" i="25"/>
  <c r="CQ35"/>
  <c r="CS35"/>
  <c r="CT35"/>
  <c r="CR28" i="21"/>
  <c r="CT28"/>
  <c r="CR22" i="24"/>
  <c r="CT22"/>
  <c r="CS22"/>
  <c r="CQ22"/>
  <c r="BV40" i="19"/>
  <c r="BV20" i="20" s="1"/>
  <c r="BU40" i="19"/>
  <c r="BU20" i="20" s="1"/>
  <c r="BT20"/>
  <c r="CR36" i="23"/>
  <c r="CS36"/>
  <c r="CQ36"/>
  <c r="CT36"/>
  <c r="CT39" i="25"/>
  <c r="CR39"/>
  <c r="CQ39"/>
  <c r="CS39"/>
  <c r="CQ29" i="20"/>
  <c r="CT29"/>
  <c r="CS29"/>
  <c r="CR29"/>
  <c r="CT23" i="23"/>
  <c r="CQ23"/>
  <c r="CR23"/>
  <c r="CS23"/>
  <c r="CR25" i="27"/>
  <c r="CT25"/>
  <c r="CQ25"/>
  <c r="CS25"/>
  <c r="CU24" i="20"/>
  <c r="R24" s="1"/>
  <c r="N24" s="1"/>
  <c r="P24" s="1"/>
  <c r="CU37" i="11"/>
  <c r="R37" s="1"/>
  <c r="N37" s="1"/>
  <c r="P37" s="1"/>
  <c r="CU34" i="23"/>
  <c r="R34" s="1"/>
  <c r="N34" s="1"/>
  <c r="P34" s="1"/>
  <c r="CU27" i="26"/>
  <c r="CU39" i="19"/>
  <c r="R39" s="1"/>
  <c r="N39" s="1"/>
  <c r="P39" s="1"/>
  <c r="CU33" i="21"/>
  <c r="R33" s="1"/>
  <c r="N33" s="1"/>
  <c r="P33" s="1"/>
  <c r="CU21" i="25"/>
  <c r="CU31" i="21"/>
  <c r="R31" s="1"/>
  <c r="N31" s="1"/>
  <c r="P31" s="1"/>
  <c r="CU32" i="25"/>
  <c r="CU36" i="11"/>
  <c r="R36" s="1"/>
  <c r="N36" s="1"/>
  <c r="P36" s="1"/>
  <c r="CU26" i="26"/>
  <c r="CU25" i="20"/>
  <c r="R25" s="1"/>
  <c r="N25" s="1"/>
  <c r="P25" s="1"/>
  <c r="CQ40" i="19"/>
  <c r="CS40" i="21"/>
  <c r="CS20" i="23" s="1"/>
  <c r="BU40" i="21"/>
  <c r="BU20" i="23" s="1"/>
  <c r="BV40" i="21"/>
  <c r="BV20" i="23" s="1"/>
  <c r="BT20"/>
  <c r="CQ40" i="21"/>
  <c r="CU40" i="24"/>
  <c r="CU20" i="25" s="1"/>
  <c r="CQ20"/>
  <c r="CR21" i="21"/>
  <c r="CT21"/>
  <c r="CT36" i="25"/>
  <c r="CS36"/>
  <c r="CR27" i="21"/>
  <c r="CQ27"/>
  <c r="CT27"/>
  <c r="CS27"/>
  <c r="CR21" i="24"/>
  <c r="CT21"/>
  <c r="CT35" i="20"/>
  <c r="CQ35"/>
  <c r="CR35"/>
  <c r="CS35"/>
  <c r="CT37" i="23"/>
  <c r="CQ37"/>
  <c r="CR37"/>
  <c r="CS37"/>
  <c r="CS38" i="25"/>
  <c r="CR38"/>
  <c r="CQ38"/>
  <c r="CT38"/>
  <c r="CR28" i="20"/>
  <c r="CT28"/>
  <c r="CS28"/>
  <c r="CQ28"/>
  <c r="CQ24" i="23"/>
  <c r="CR24"/>
  <c r="CT24"/>
  <c r="CS24"/>
  <c r="CT26" i="27"/>
  <c r="CS26"/>
  <c r="CQ26"/>
  <c r="CR26"/>
  <c r="CU36" i="28"/>
  <c r="CU23" i="20"/>
  <c r="R23" s="1"/>
  <c r="N23" s="1"/>
  <c r="P23" s="1"/>
  <c r="CU32" i="26"/>
  <c r="CU24"/>
  <c r="CS40" i="19"/>
  <c r="CS20" i="20" s="1"/>
  <c r="CR29" i="28"/>
  <c r="CT29"/>
  <c r="CS29"/>
  <c r="CQ29"/>
  <c r="CR28"/>
  <c r="CT28"/>
  <c r="CS28"/>
  <c r="CQ28"/>
  <c r="CT28" i="25"/>
  <c r="CQ28"/>
  <c r="CT29"/>
  <c r="CQ29"/>
  <c r="CR29"/>
  <c r="CS29"/>
  <c r="CU30" i="23"/>
  <c r="R30" s="1"/>
  <c r="CU29" i="21"/>
  <c r="R29" s="1"/>
  <c r="N29" s="1"/>
  <c r="P29" s="1"/>
  <c r="V41" i="11"/>
  <c r="V41" i="20"/>
  <c r="N32" i="11"/>
  <c r="P32" s="1"/>
  <c r="CU27" i="1" l="1"/>
  <c r="R27" s="1"/>
  <c r="N27" s="1"/>
  <c r="P27" s="1"/>
  <c r="CR22" i="11"/>
  <c r="CS22"/>
  <c r="CQ22"/>
  <c r="CQ26" i="1"/>
  <c r="CT21" i="11"/>
  <c r="CS22" i="1"/>
  <c r="CR22"/>
  <c r="CQ22"/>
  <c r="CS21" i="11"/>
  <c r="CR26" i="1"/>
  <c r="CU25" i="23"/>
  <c r="R25" s="1"/>
  <c r="N25" s="1"/>
  <c r="P25" s="1"/>
  <c r="CU28" i="21"/>
  <c r="R28" s="1"/>
  <c r="N28" s="1"/>
  <c r="P28" s="1"/>
  <c r="CU38" i="11"/>
  <c r="R38" s="1"/>
  <c r="N38" s="1"/>
  <c r="P38" s="1"/>
  <c r="CQ25" i="1"/>
  <c r="CS25"/>
  <c r="CP23"/>
  <c r="CP24"/>
  <c r="CU24" i="27"/>
  <c r="CU27" i="25"/>
  <c r="CU23" i="24"/>
  <c r="CU26" i="27"/>
  <c r="CU38" i="25"/>
  <c r="CU24" i="19"/>
  <c r="R24" s="1"/>
  <c r="N24" s="1"/>
  <c r="P24" s="1"/>
  <c r="CU38" i="21"/>
  <c r="R38" s="1"/>
  <c r="N38" s="1"/>
  <c r="P38" s="1"/>
  <c r="CU34" i="28"/>
  <c r="CU38" i="23"/>
  <c r="R38" s="1"/>
  <c r="N38" s="1"/>
  <c r="P38" s="1"/>
  <c r="CS31" i="1"/>
  <c r="CQ31"/>
  <c r="CT31"/>
  <c r="CR31"/>
  <c r="CS26"/>
  <c r="CU30"/>
  <c r="R30" s="1"/>
  <c r="N30" s="1"/>
  <c r="P30" s="1"/>
  <c r="CR25"/>
  <c r="CR40" i="28"/>
  <c r="CT29" i="1"/>
  <c r="CQ29"/>
  <c r="CS29"/>
  <c r="CR29"/>
  <c r="CT28"/>
  <c r="CR28"/>
  <c r="CS28"/>
  <c r="CQ28"/>
  <c r="CQ40" i="28"/>
  <c r="CU40" s="1"/>
  <c r="R40" s="1"/>
  <c r="N40" s="1"/>
  <c r="P40" s="1"/>
  <c r="CU22" i="19"/>
  <c r="R22" s="1"/>
  <c r="N22" s="1"/>
  <c r="P22" s="1"/>
  <c r="CT21" i="27"/>
  <c r="CS21"/>
  <c r="CR21"/>
  <c r="CQ21"/>
  <c r="CU21" s="1"/>
  <c r="R21" s="1"/>
  <c r="CT25" i="11"/>
  <c r="CR25"/>
  <c r="CQ25"/>
  <c r="CS25"/>
  <c r="CS34" i="19"/>
  <c r="CR34"/>
  <c r="CQ34"/>
  <c r="CT34"/>
  <c r="CT37" i="28"/>
  <c r="CR37"/>
  <c r="CQ37"/>
  <c r="CS37"/>
  <c r="CR31" i="27"/>
  <c r="CS31"/>
  <c r="CQ31"/>
  <c r="CT31"/>
  <c r="CU31" s="1"/>
  <c r="CT22"/>
  <c r="CR22"/>
  <c r="CS22"/>
  <c r="CQ22"/>
  <c r="CQ33" i="19"/>
  <c r="CT33"/>
  <c r="CS33"/>
  <c r="CR33"/>
  <c r="CR23" i="25"/>
  <c r="CT23"/>
  <c r="CQ23"/>
  <c r="CS23"/>
  <c r="CU23" s="1"/>
  <c r="CP20" i="28"/>
  <c r="CT40" i="27"/>
  <c r="CT20" i="28" s="1"/>
  <c r="CR40" i="27"/>
  <c r="CR20" i="28" s="1"/>
  <c r="CT36" i="26"/>
  <c r="CR36"/>
  <c r="CS36"/>
  <c r="CQ36"/>
  <c r="CR21"/>
  <c r="CT21"/>
  <c r="CS34" i="24"/>
  <c r="CQ34"/>
  <c r="CT34"/>
  <c r="CR34"/>
  <c r="CR32"/>
  <c r="CT32"/>
  <c r="CQ32"/>
  <c r="CS32"/>
  <c r="CR23" i="21"/>
  <c r="CT23"/>
  <c r="CQ23"/>
  <c r="CS23"/>
  <c r="CT29" i="19"/>
  <c r="CQ29"/>
  <c r="CR29"/>
  <c r="CS29"/>
  <c r="CT27"/>
  <c r="CR27"/>
  <c r="CS27"/>
  <c r="CQ27"/>
  <c r="CR23" i="11"/>
  <c r="CQ23"/>
  <c r="CT23"/>
  <c r="CS23"/>
  <c r="CR35" i="1"/>
  <c r="CT35"/>
  <c r="CQ35"/>
  <c r="CS35"/>
  <c r="CS33"/>
  <c r="CR33"/>
  <c r="CQ33"/>
  <c r="CT33"/>
  <c r="CQ30" i="25"/>
  <c r="CR30"/>
  <c r="CT30"/>
  <c r="CS30"/>
  <c r="CT24" i="28"/>
  <c r="CQ24"/>
  <c r="CR24"/>
  <c r="CS24"/>
  <c r="BT40" i="11"/>
  <c r="BS20" i="19"/>
  <c r="CT37" i="26"/>
  <c r="CS37"/>
  <c r="CQ37"/>
  <c r="CU37" s="1"/>
  <c r="CR37"/>
  <c r="CS36" i="24"/>
  <c r="CR36"/>
  <c r="CQ36"/>
  <c r="CU36" s="1"/>
  <c r="CT36"/>
  <c r="CR40" i="26"/>
  <c r="CR20" i="27" s="1"/>
  <c r="CT40" i="26"/>
  <c r="CT20" i="27" s="1"/>
  <c r="CP20"/>
  <c r="CS40" i="26"/>
  <c r="CS20" i="27" s="1"/>
  <c r="CQ40" i="26"/>
  <c r="CT37" i="27"/>
  <c r="CQ37"/>
  <c r="CR37"/>
  <c r="CS37"/>
  <c r="CR35"/>
  <c r="CS35"/>
  <c r="CT35"/>
  <c r="CQ35"/>
  <c r="CU35" s="1"/>
  <c r="CQ32" i="28"/>
  <c r="CT32"/>
  <c r="CR32"/>
  <c r="CS32"/>
  <c r="CU32" s="1"/>
  <c r="CS37" i="24"/>
  <c r="CQ37"/>
  <c r="CT37"/>
  <c r="CR37"/>
  <c r="CR28"/>
  <c r="CT28"/>
  <c r="CQ28"/>
  <c r="CS28"/>
  <c r="CT24"/>
  <c r="CR24"/>
  <c r="CQ24"/>
  <c r="CS24"/>
  <c r="CS26" i="19"/>
  <c r="CT26"/>
  <c r="CR26"/>
  <c r="CQ26"/>
  <c r="CU26" s="1"/>
  <c r="R26" s="1"/>
  <c r="N26" s="1"/>
  <c r="P26" s="1"/>
  <c r="CR36" i="1"/>
  <c r="CT36"/>
  <c r="CQ36"/>
  <c r="CS36"/>
  <c r="CR28" i="27"/>
  <c r="CT28"/>
  <c r="CQ28"/>
  <c r="CS28"/>
  <c r="CT29" i="26"/>
  <c r="CR29"/>
  <c r="CQ29"/>
  <c r="CS29"/>
  <c r="CR25" i="21"/>
  <c r="CT25"/>
  <c r="CQ25"/>
  <c r="CS25"/>
  <c r="CQ33" i="11"/>
  <c r="CT33"/>
  <c r="CS33"/>
  <c r="CR33"/>
  <c r="CR39" i="1"/>
  <c r="CS39"/>
  <c r="CT39"/>
  <c r="CQ39"/>
  <c r="BT40" i="23"/>
  <c r="BS20" i="24"/>
  <c r="CQ23" i="27"/>
  <c r="CT23"/>
  <c r="CS23"/>
  <c r="CR23"/>
  <c r="CT39" i="23"/>
  <c r="CR39"/>
  <c r="CQ39"/>
  <c r="CS39"/>
  <c r="CT32" i="27"/>
  <c r="CQ32"/>
  <c r="CR32"/>
  <c r="CS32"/>
  <c r="CU32" s="1"/>
  <c r="CS34"/>
  <c r="CT34"/>
  <c r="CQ34"/>
  <c r="CR34"/>
  <c r="CT22" i="23"/>
  <c r="CR22"/>
  <c r="CQ22"/>
  <c r="CS22"/>
  <c r="CQ23" i="19"/>
  <c r="CR23"/>
  <c r="CT23"/>
  <c r="CS23"/>
  <c r="CU23" s="1"/>
  <c r="R23" s="1"/>
  <c r="N23" s="1"/>
  <c r="P23" s="1"/>
  <c r="CQ36"/>
  <c r="CR36"/>
  <c r="CT36"/>
  <c r="CS36"/>
  <c r="CT39" i="27"/>
  <c r="CR39"/>
  <c r="CQ39"/>
  <c r="CS39"/>
  <c r="CS35" i="26"/>
  <c r="CR35"/>
  <c r="CQ35"/>
  <c r="CT35"/>
  <c r="CT22"/>
  <c r="CR22"/>
  <c r="CQ22"/>
  <c r="CS22"/>
  <c r="CT33" i="24"/>
  <c r="CR33"/>
  <c r="CQ33"/>
  <c r="CS33"/>
  <c r="CU33" s="1"/>
  <c r="CS31"/>
  <c r="CT31"/>
  <c r="CR31"/>
  <c r="CQ31"/>
  <c r="CU31" s="1"/>
  <c r="CR22" i="21"/>
  <c r="CT22"/>
  <c r="CQ22"/>
  <c r="CS22"/>
  <c r="CT30" i="19"/>
  <c r="CR30"/>
  <c r="CQ30"/>
  <c r="CS30"/>
  <c r="CR28"/>
  <c r="CT28"/>
  <c r="CQ28"/>
  <c r="CS28"/>
  <c r="CT24" i="11"/>
  <c r="CR24"/>
  <c r="CS24"/>
  <c r="CQ24"/>
  <c r="CU24" s="1"/>
  <c r="R24" s="1"/>
  <c r="N24" s="1"/>
  <c r="P24" s="1"/>
  <c r="CQ34" i="1"/>
  <c r="CS34"/>
  <c r="CR34"/>
  <c r="CT34"/>
  <c r="CR32"/>
  <c r="CT32"/>
  <c r="CS32"/>
  <c r="CQ32"/>
  <c r="CR31" i="25"/>
  <c r="CT31"/>
  <c r="CS31"/>
  <c r="CQ31"/>
  <c r="CU31" s="1"/>
  <c r="CT25" i="28"/>
  <c r="CR25"/>
  <c r="CQ25"/>
  <c r="CS25"/>
  <c r="CU25" s="1"/>
  <c r="CT38" i="26"/>
  <c r="CR38"/>
  <c r="CQ38"/>
  <c r="CS38"/>
  <c r="CU38" s="1"/>
  <c r="CT35" i="24"/>
  <c r="CQ35"/>
  <c r="CR35"/>
  <c r="CS35"/>
  <c r="CQ38" i="27"/>
  <c r="CR38"/>
  <c r="CT38"/>
  <c r="CS38"/>
  <c r="CR36"/>
  <c r="CT36"/>
  <c r="CQ36"/>
  <c r="CS36"/>
  <c r="CS33" i="28"/>
  <c r="CQ33"/>
  <c r="CR33"/>
  <c r="CT33"/>
  <c r="CT38" i="24"/>
  <c r="CQ38"/>
  <c r="CR38"/>
  <c r="CS38"/>
  <c r="CU38" s="1"/>
  <c r="CT27"/>
  <c r="CS27"/>
  <c r="CQ27"/>
  <c r="CR27"/>
  <c r="CT25"/>
  <c r="CR25"/>
  <c r="CQ25"/>
  <c r="CS25"/>
  <c r="CT25" i="19"/>
  <c r="CQ25"/>
  <c r="CR25"/>
  <c r="CS25"/>
  <c r="CR37" i="1"/>
  <c r="CT37"/>
  <c r="CS37"/>
  <c r="CQ37"/>
  <c r="BS20" i="26"/>
  <c r="BT40" i="25"/>
  <c r="CT27" i="27"/>
  <c r="CR27"/>
  <c r="CQ27"/>
  <c r="CS27"/>
  <c r="CU27" s="1"/>
  <c r="CR30" i="26"/>
  <c r="CQ30"/>
  <c r="CS30"/>
  <c r="CT30"/>
  <c r="BS20" i="28"/>
  <c r="BT40" i="27"/>
  <c r="CT24" i="21"/>
  <c r="CR24"/>
  <c r="CS24"/>
  <c r="CQ24"/>
  <c r="CT34" i="11"/>
  <c r="CR34"/>
  <c r="CQ34"/>
  <c r="CS34"/>
  <c r="CQ38" i="1"/>
  <c r="CT38"/>
  <c r="CR38"/>
  <c r="CS38"/>
  <c r="CU26" i="11"/>
  <c r="R26" s="1"/>
  <c r="N26" s="1"/>
  <c r="P26" s="1"/>
  <c r="CU33" i="27"/>
  <c r="CU38" i="28"/>
  <c r="CR28" i="25"/>
  <c r="CU28" s="1"/>
  <c r="CU28" i="28"/>
  <c r="CU29"/>
  <c r="R29" s="1"/>
  <c r="N29" s="1"/>
  <c r="P29" s="1"/>
  <c r="CQ36" i="25"/>
  <c r="CU25" i="27"/>
  <c r="CU39" i="25"/>
  <c r="CU36" i="23"/>
  <c r="R36" s="1"/>
  <c r="N36" s="1"/>
  <c r="P36" s="1"/>
  <c r="CU22" i="24"/>
  <c r="R22" s="1"/>
  <c r="N22" s="1"/>
  <c r="P22" s="1"/>
  <c r="CS40" i="27"/>
  <c r="CS20" i="28" s="1"/>
  <c r="CU32" i="21"/>
  <c r="R32" s="1"/>
  <c r="N32" s="1"/>
  <c r="P32" s="1"/>
  <c r="CU34" i="26"/>
  <c r="CU35" i="19"/>
  <c r="R35" s="1"/>
  <c r="N35" s="1"/>
  <c r="P35" s="1"/>
  <c r="CU33" i="26"/>
  <c r="CU39"/>
  <c r="CU37" i="21"/>
  <c r="R37" s="1"/>
  <c r="N37" s="1"/>
  <c r="P37" s="1"/>
  <c r="CU35"/>
  <c r="R35" s="1"/>
  <c r="N35" s="1"/>
  <c r="P35" s="1"/>
  <c r="CU34" i="20"/>
  <c r="R34" s="1"/>
  <c r="N34" s="1"/>
  <c r="P34" s="1"/>
  <c r="CU22" i="25"/>
  <c r="R22" s="1"/>
  <c r="N22" s="1"/>
  <c r="P22" s="1"/>
  <c r="CU38" i="19"/>
  <c r="R38" s="1"/>
  <c r="N38" s="1"/>
  <c r="P38" s="1"/>
  <c r="BT40" i="20"/>
  <c r="CS40" s="1"/>
  <c r="CS20" i="21" s="1"/>
  <c r="BS20"/>
  <c r="CU37" i="19"/>
  <c r="R37" s="1"/>
  <c r="N37" s="1"/>
  <c r="P37" s="1"/>
  <c r="CU27" i="11"/>
  <c r="R27" s="1"/>
  <c r="N27" s="1"/>
  <c r="P27" s="1"/>
  <c r="CQ20"/>
  <c r="CU40" i="1"/>
  <c r="BV21" i="11"/>
  <c r="CQ21"/>
  <c r="CQ20" i="23"/>
  <c r="CU40" i="21"/>
  <c r="CS21" i="23"/>
  <c r="CQ21"/>
  <c r="BV21"/>
  <c r="CQ20" i="20"/>
  <c r="CU40" i="19"/>
  <c r="BV21" i="20"/>
  <c r="CQ21"/>
  <c r="CS21"/>
  <c r="CU24" i="23"/>
  <c r="R24" s="1"/>
  <c r="N24" s="1"/>
  <c r="P24" s="1"/>
  <c r="CU35" i="20"/>
  <c r="R35" s="1"/>
  <c r="N35" s="1"/>
  <c r="P35" s="1"/>
  <c r="CU27" i="21"/>
  <c r="R27" s="1"/>
  <c r="N27" s="1"/>
  <c r="P27" s="1"/>
  <c r="CU29" i="20"/>
  <c r="R29" s="1"/>
  <c r="N29" s="1"/>
  <c r="P29" s="1"/>
  <c r="CU35" i="25"/>
  <c r="CU28" i="20"/>
  <c r="R28" s="1"/>
  <c r="N28" s="1"/>
  <c r="P28" s="1"/>
  <c r="CU37" i="23"/>
  <c r="R37" s="1"/>
  <c r="N37" s="1"/>
  <c r="P37" s="1"/>
  <c r="CU36" i="25"/>
  <c r="CU23" i="23"/>
  <c r="R23" s="1"/>
  <c r="N23" s="1"/>
  <c r="P23" s="1"/>
  <c r="CU29" i="25"/>
  <c r="R29" s="1"/>
  <c r="N30" i="23"/>
  <c r="P30" s="1"/>
  <c r="CU22" i="11" l="1"/>
  <c r="R22" s="1"/>
  <c r="N22" s="1"/>
  <c r="P22" s="1"/>
  <c r="CU26" i="1"/>
  <c r="R26" s="1"/>
  <c r="N26" s="1"/>
  <c r="P26" s="1"/>
  <c r="CU36"/>
  <c r="R36" s="1"/>
  <c r="N36" s="1"/>
  <c r="P36" s="1"/>
  <c r="CU33"/>
  <c r="R33" s="1"/>
  <c r="N33" s="1"/>
  <c r="P33" s="1"/>
  <c r="CU39"/>
  <c r="R39" s="1"/>
  <c r="N39" s="1"/>
  <c r="P39" s="1"/>
  <c r="CU38"/>
  <c r="R38" s="1"/>
  <c r="N38" s="1"/>
  <c r="P38" s="1"/>
  <c r="CU37"/>
  <c r="R37" s="1"/>
  <c r="N37" s="1"/>
  <c r="P37" s="1"/>
  <c r="CU32"/>
  <c r="R32" s="1"/>
  <c r="N32" s="1"/>
  <c r="P32" s="1"/>
  <c r="CU28"/>
  <c r="R28" s="1"/>
  <c r="N28" s="1"/>
  <c r="P28" s="1"/>
  <c r="CU25"/>
  <c r="R25" s="1"/>
  <c r="CU21" i="11"/>
  <c r="R21" s="1"/>
  <c r="N21" s="1"/>
  <c r="P21" s="1"/>
  <c r="CU22" i="1"/>
  <c r="R22" s="1"/>
  <c r="N22" s="1"/>
  <c r="P22" s="1"/>
  <c r="CU22" i="27"/>
  <c r="R22" s="1"/>
  <c r="N22" s="1"/>
  <c r="P22" s="1"/>
  <c r="CU20" i="23"/>
  <c r="R40" i="21"/>
  <c r="N40" s="1"/>
  <c r="P40" s="1"/>
  <c r="CU24"/>
  <c r="R24" s="1"/>
  <c r="N24" s="1"/>
  <c r="P24" s="1"/>
  <c r="CU23"/>
  <c r="R23" s="1"/>
  <c r="N23" s="1"/>
  <c r="P23" s="1"/>
  <c r="CU20" i="20"/>
  <c r="R40" i="19"/>
  <c r="N40" s="1"/>
  <c r="P40" s="1"/>
  <c r="CU34" i="11"/>
  <c r="R34" s="1"/>
  <c r="N34" s="1"/>
  <c r="P34" s="1"/>
  <c r="CQ24" i="1"/>
  <c r="CT24"/>
  <c r="CS24"/>
  <c r="CR24"/>
  <c r="CR23"/>
  <c r="CQ23"/>
  <c r="CT23"/>
  <c r="CS23"/>
  <c r="CU31"/>
  <c r="R31" s="1"/>
  <c r="N31" s="1"/>
  <c r="P31" s="1"/>
  <c r="CU29"/>
  <c r="R29" s="1"/>
  <c r="N29" s="1"/>
  <c r="P29" s="1"/>
  <c r="BV40" i="27"/>
  <c r="BV20" i="28" s="1"/>
  <c r="BT20"/>
  <c r="BU40" i="27"/>
  <c r="BU20" i="28" s="1"/>
  <c r="CQ40" i="27"/>
  <c r="BT20" i="26"/>
  <c r="BV40" i="25"/>
  <c r="BV20" i="26" s="1"/>
  <c r="BU40" i="25"/>
  <c r="BU20" i="26" s="1"/>
  <c r="CQ40" i="25"/>
  <c r="CS40"/>
  <c r="CS20" i="26" s="1"/>
  <c r="CU40"/>
  <c r="CU20" i="27" s="1"/>
  <c r="CQ20"/>
  <c r="BU40" i="11"/>
  <c r="BU20" i="19" s="1"/>
  <c r="BV40" i="11"/>
  <c r="BV20" i="19" s="1"/>
  <c r="CS40" i="11"/>
  <c r="CS20" i="19" s="1"/>
  <c r="BT20"/>
  <c r="CQ40" i="11"/>
  <c r="N21" i="27"/>
  <c r="P21" s="1"/>
  <c r="BU40" i="23"/>
  <c r="BU20" i="24" s="1"/>
  <c r="BT20"/>
  <c r="BV40" i="23"/>
  <c r="BV20" i="24" s="1"/>
  <c r="CS40" i="23"/>
  <c r="CS20" i="24" s="1"/>
  <c r="CQ40" i="23"/>
  <c r="CU30" i="26"/>
  <c r="CU25" i="19"/>
  <c r="R25" s="1"/>
  <c r="N25" s="1"/>
  <c r="P25" s="1"/>
  <c r="CU33" i="28"/>
  <c r="CU35" i="24"/>
  <c r="CU22" i="26"/>
  <c r="CU36" i="19"/>
  <c r="R36" s="1"/>
  <c r="N36" s="1"/>
  <c r="P36" s="1"/>
  <c r="CU37" i="24"/>
  <c r="CU37" i="27"/>
  <c r="CU25" i="24"/>
  <c r="CU27"/>
  <c r="CU36" i="27"/>
  <c r="CU38"/>
  <c r="CU34" i="1"/>
  <c r="R34" s="1"/>
  <c r="N34" s="1"/>
  <c r="P34" s="1"/>
  <c r="CU28" i="19"/>
  <c r="R28" s="1"/>
  <c r="N28" s="1"/>
  <c r="P28" s="1"/>
  <c r="CU30"/>
  <c r="R30" s="1"/>
  <c r="N30" s="1"/>
  <c r="P30" s="1"/>
  <c r="CU22" i="21"/>
  <c r="R22" s="1"/>
  <c r="N22" s="1"/>
  <c r="P22" s="1"/>
  <c r="CU35" i="26"/>
  <c r="CU39" i="27"/>
  <c r="CU22" i="23"/>
  <c r="R22" s="1"/>
  <c r="N22" s="1"/>
  <c r="P22" s="1"/>
  <c r="CU34" i="27"/>
  <c r="CU39" i="23"/>
  <c r="R39" s="1"/>
  <c r="N39" s="1"/>
  <c r="P39" s="1"/>
  <c r="CU23" i="27"/>
  <c r="CU33" i="11"/>
  <c r="R33" s="1"/>
  <c r="N33" s="1"/>
  <c r="P33" s="1"/>
  <c r="CU25" i="21"/>
  <c r="R25" s="1"/>
  <c r="N25" s="1"/>
  <c r="P25" s="1"/>
  <c r="CU29" i="26"/>
  <c r="R29" s="1"/>
  <c r="N29" s="1"/>
  <c r="P29" s="1"/>
  <c r="CU28" i="27"/>
  <c r="CU24" i="24"/>
  <c r="CU28"/>
  <c r="R28" s="1"/>
  <c r="N28" s="1"/>
  <c r="P28" s="1"/>
  <c r="CU24" i="28"/>
  <c r="CU30" i="25"/>
  <c r="R30" s="1"/>
  <c r="N30" s="1"/>
  <c r="P30" s="1"/>
  <c r="CU35" i="1"/>
  <c r="R35" s="1"/>
  <c r="N35" s="1"/>
  <c r="P35" s="1"/>
  <c r="CU23" i="11"/>
  <c r="R23" s="1"/>
  <c r="N23" s="1"/>
  <c r="P23" s="1"/>
  <c r="CU27" i="19"/>
  <c r="R27" s="1"/>
  <c r="N27" s="1"/>
  <c r="P27" s="1"/>
  <c r="CU29"/>
  <c r="R29" s="1"/>
  <c r="N29" s="1"/>
  <c r="P29" s="1"/>
  <c r="CU32" i="24"/>
  <c r="CU34"/>
  <c r="CU36" i="26"/>
  <c r="CU33" i="19"/>
  <c r="R33" s="1"/>
  <c r="N33" s="1"/>
  <c r="P33" s="1"/>
  <c r="CU37" i="28"/>
  <c r="CU34" i="19"/>
  <c r="R34" s="1"/>
  <c r="N34" s="1"/>
  <c r="P34" s="1"/>
  <c r="CU25" i="11"/>
  <c r="R25" s="1"/>
  <c r="N25" s="1"/>
  <c r="P25" s="1"/>
  <c r="BU40" i="20"/>
  <c r="BU20" i="21" s="1"/>
  <c r="BV40" i="20"/>
  <c r="BV20" i="21" s="1"/>
  <c r="BT20"/>
  <c r="CS21" s="1"/>
  <c r="CQ40" i="20"/>
  <c r="CU20" i="11"/>
  <c r="R40" i="1"/>
  <c r="CU21" i="23"/>
  <c r="R21" s="1"/>
  <c r="CU21" i="20"/>
  <c r="R21" s="1"/>
  <c r="N29" i="25"/>
  <c r="P29" s="1"/>
  <c r="P25" i="1" l="1"/>
  <c r="N25"/>
  <c r="R41" i="27"/>
  <c r="U43" s="1"/>
  <c r="A49" s="1"/>
  <c r="CU24" i="1"/>
  <c r="R24" s="1"/>
  <c r="N24" s="1"/>
  <c r="P24" s="1"/>
  <c r="CU23"/>
  <c r="R23" s="1"/>
  <c r="N23" s="1"/>
  <c r="P23" s="1"/>
  <c r="R41" i="25"/>
  <c r="U43" s="1"/>
  <c r="A49" s="1"/>
  <c r="BV21" i="24"/>
  <c r="CQ21"/>
  <c r="CS21"/>
  <c r="CQ20" i="19"/>
  <c r="CU40" i="11"/>
  <c r="CQ20" i="26"/>
  <c r="CU40" i="25"/>
  <c r="CU20" i="26" s="1"/>
  <c r="CU40" i="27"/>
  <c r="CU20" i="28" s="1"/>
  <c r="CQ20"/>
  <c r="BV21"/>
  <c r="CS21"/>
  <c r="CQ21"/>
  <c r="CU40" i="23"/>
  <c r="CQ20" i="24"/>
  <c r="CQ21" i="19"/>
  <c r="BV21"/>
  <c r="CS21"/>
  <c r="BV21" i="26"/>
  <c r="CQ21"/>
  <c r="CS21"/>
  <c r="CQ20" i="21"/>
  <c r="CU40" i="20"/>
  <c r="BV21" i="21"/>
  <c r="CQ21"/>
  <c r="CU21" s="1"/>
  <c r="R21" s="1"/>
  <c r="N40" i="1"/>
  <c r="P40" s="1"/>
  <c r="N21" i="23"/>
  <c r="P21" s="1"/>
  <c r="N21" i="20"/>
  <c r="P21" s="1"/>
  <c r="R41" i="1" l="1"/>
  <c r="U43" s="1"/>
  <c r="A49" s="1"/>
  <c r="CU20" i="24"/>
  <c r="R40" i="23"/>
  <c r="CU20" i="21"/>
  <c r="R40" i="20"/>
  <c r="CU20" i="19"/>
  <c r="R40" i="11"/>
  <c r="CU21" i="28"/>
  <c r="R21" s="1"/>
  <c r="R41" s="1"/>
  <c r="U43" s="1"/>
  <c r="A49" s="1"/>
  <c r="CU21" i="24"/>
  <c r="R21" s="1"/>
  <c r="R41" s="1"/>
  <c r="U43" s="1"/>
  <c r="A49" s="1"/>
  <c r="CU21" i="26"/>
  <c r="R21" s="1"/>
  <c r="CU21" i="19"/>
  <c r="R21" s="1"/>
  <c r="N21" i="21"/>
  <c r="P21" s="1"/>
  <c r="R41"/>
  <c r="U43" s="1"/>
  <c r="A49" s="1"/>
  <c r="N21" i="28" l="1"/>
  <c r="P21" s="1"/>
  <c r="N40" i="23"/>
  <c r="P40" s="1"/>
  <c r="R41"/>
  <c r="U43" s="1"/>
  <c r="A49" s="1"/>
  <c r="N40" i="20"/>
  <c r="P40" s="1"/>
  <c r="R41"/>
  <c r="U43" s="1"/>
  <c r="A49" s="1"/>
  <c r="N40" i="11"/>
  <c r="P40" s="1"/>
  <c r="R41"/>
  <c r="U43" s="1"/>
  <c r="A49" s="1"/>
  <c r="N21" i="24"/>
  <c r="P21" s="1"/>
  <c r="R41" i="19"/>
  <c r="U43" s="1"/>
  <c r="A49" s="1"/>
  <c r="N21"/>
  <c r="P21" s="1"/>
  <c r="N21" i="26"/>
  <c r="P21" s="1"/>
  <c r="R41"/>
  <c r="U43" s="1"/>
  <c r="A49" s="1"/>
</calcChain>
</file>

<file path=xl/sharedStrings.xml><?xml version="1.0" encoding="utf-8"?>
<sst xmlns="http://schemas.openxmlformats.org/spreadsheetml/2006/main" count="4340" uniqueCount="911">
  <si>
    <t>MEHRAN UNIVERSITY OF ENGINEERING AND TECHNOLOGY, JAMSHORO</t>
  </si>
  <si>
    <t>Semester</t>
  </si>
  <si>
    <t>Year</t>
  </si>
  <si>
    <t>Batch</t>
  </si>
  <si>
    <t>Date of Conduct</t>
  </si>
  <si>
    <t>Supplementary Exam</t>
  </si>
  <si>
    <t>S#</t>
  </si>
  <si>
    <t>ID NUMBER</t>
  </si>
  <si>
    <t>Out of</t>
  </si>
  <si>
    <t>Grade</t>
  </si>
  <si>
    <t>First</t>
  </si>
  <si>
    <t>14ME</t>
  </si>
  <si>
    <t>Mechanical Engineering</t>
  </si>
  <si>
    <t xml:space="preserve">Note: 1) Use Times New Roman Font. 2) Abbreviations are not allowed. 3) Twelve (12) Font Size is allowed. For Further help download sample filled award list from internet ( http://www.muet.edu.pk ).
</t>
  </si>
  <si>
    <t>Note:</t>
  </si>
  <si>
    <t>Award List of Practical</t>
  </si>
  <si>
    <t>SESSIONAL MARKS</t>
  </si>
  <si>
    <t>Second</t>
  </si>
  <si>
    <t>Signature of the External Examiner</t>
  </si>
  <si>
    <t>Signature of the Director/Chairman of    Institute / Department</t>
  </si>
  <si>
    <t>Civil Engineering</t>
  </si>
  <si>
    <t>Electrical Engineering</t>
  </si>
  <si>
    <t>Electronic Engineering</t>
  </si>
  <si>
    <t>Telecommunication Engineering</t>
  </si>
  <si>
    <t>Biomedical Engineering</t>
  </si>
  <si>
    <t>Computer Systems Engineering</t>
  </si>
  <si>
    <t>Software Engineering</t>
  </si>
  <si>
    <t>Chemical Engineering</t>
  </si>
  <si>
    <t>Petroleum and Natural Gas Engineering</t>
  </si>
  <si>
    <t>Mining Engineering</t>
  </si>
  <si>
    <t>Textile Engineering</t>
  </si>
  <si>
    <t>Industrial Engineering and Management</t>
  </si>
  <si>
    <t>Architecture</t>
  </si>
  <si>
    <t>City and Regional Planning</t>
  </si>
  <si>
    <t>Environmental Engineering</t>
  </si>
  <si>
    <t>13CE</t>
  </si>
  <si>
    <t>13ME</t>
  </si>
  <si>
    <t>13EL</t>
  </si>
  <si>
    <t>13ES</t>
  </si>
  <si>
    <t>13TL</t>
  </si>
  <si>
    <t>13BM</t>
  </si>
  <si>
    <t>13CS</t>
  </si>
  <si>
    <t>13SW</t>
  </si>
  <si>
    <t>13CH</t>
  </si>
  <si>
    <t>13PG</t>
  </si>
  <si>
    <t>13MN</t>
  </si>
  <si>
    <t>13MT</t>
  </si>
  <si>
    <t>13TE</t>
  </si>
  <si>
    <t>13IN</t>
  </si>
  <si>
    <t>13AR</t>
  </si>
  <si>
    <t>13CRP</t>
  </si>
  <si>
    <t>13EE</t>
  </si>
  <si>
    <t>14CE</t>
  </si>
  <si>
    <t>14EL</t>
  </si>
  <si>
    <t>14ES</t>
  </si>
  <si>
    <t>14TL</t>
  </si>
  <si>
    <t>14BM</t>
  </si>
  <si>
    <t>14CS</t>
  </si>
  <si>
    <t>14SW</t>
  </si>
  <si>
    <t>14CH</t>
  </si>
  <si>
    <t>14PG</t>
  </si>
  <si>
    <t>14MN</t>
  </si>
  <si>
    <t>14MT</t>
  </si>
  <si>
    <t>14TE</t>
  </si>
  <si>
    <t>14IN</t>
  </si>
  <si>
    <t>14AR</t>
  </si>
  <si>
    <t>14CRP</t>
  </si>
  <si>
    <t>14EE</t>
  </si>
  <si>
    <t>15CE</t>
  </si>
  <si>
    <t>15ME</t>
  </si>
  <si>
    <t>15EL</t>
  </si>
  <si>
    <t>15ES</t>
  </si>
  <si>
    <t>15TL</t>
  </si>
  <si>
    <t>15BM</t>
  </si>
  <si>
    <t>15CS</t>
  </si>
  <si>
    <t>15SW</t>
  </si>
  <si>
    <t>15CH</t>
  </si>
  <si>
    <t>15PG</t>
  </si>
  <si>
    <t>15MN</t>
  </si>
  <si>
    <t>15MT</t>
  </si>
  <si>
    <t>15TE</t>
  </si>
  <si>
    <t>15IN</t>
  </si>
  <si>
    <t>15AR</t>
  </si>
  <si>
    <t>15CRP</t>
  </si>
  <si>
    <t>15EE</t>
  </si>
  <si>
    <t>16CE</t>
  </si>
  <si>
    <t>16ME</t>
  </si>
  <si>
    <t>16EL</t>
  </si>
  <si>
    <t>16ES</t>
  </si>
  <si>
    <t>16TL</t>
  </si>
  <si>
    <t>16BM</t>
  </si>
  <si>
    <t>16CS</t>
  </si>
  <si>
    <t>16SW</t>
  </si>
  <si>
    <t>16CH</t>
  </si>
  <si>
    <t>16PG</t>
  </si>
  <si>
    <t>16MN</t>
  </si>
  <si>
    <t>16MT</t>
  </si>
  <si>
    <t>16TE</t>
  </si>
  <si>
    <t>16IN</t>
  </si>
  <si>
    <t>16AR</t>
  </si>
  <si>
    <t>16CRP</t>
  </si>
  <si>
    <t>16EE</t>
  </si>
  <si>
    <t>Third</t>
  </si>
  <si>
    <t>Fourth</t>
  </si>
  <si>
    <t>Fifth</t>
  </si>
  <si>
    <t>Sixth</t>
  </si>
  <si>
    <t>Seventh</t>
  </si>
  <si>
    <t>Eighth</t>
  </si>
  <si>
    <t>Ninth</t>
  </si>
  <si>
    <t>Tenth</t>
  </si>
  <si>
    <t>Final</t>
  </si>
  <si>
    <t>Regular Exam</t>
  </si>
  <si>
    <t>Special Regular</t>
  </si>
  <si>
    <t>Special Supplementary</t>
  </si>
  <si>
    <t>B.E</t>
  </si>
  <si>
    <t>Error Notification Area</t>
  </si>
  <si>
    <t>Metallurgy and Materials Engineering</t>
  </si>
  <si>
    <t>B.CRP</t>
  </si>
  <si>
    <t>B.ARCH</t>
  </si>
  <si>
    <t>Civil</t>
  </si>
  <si>
    <t>Mechanical</t>
  </si>
  <si>
    <t>Electrical</t>
  </si>
  <si>
    <t>Electronic</t>
  </si>
  <si>
    <t>Departments</t>
  </si>
  <si>
    <t>Subjects</t>
  </si>
  <si>
    <t>Strength of Materials-I</t>
  </si>
  <si>
    <t>K14CE</t>
  </si>
  <si>
    <t>K15CE</t>
  </si>
  <si>
    <t>K14ME</t>
  </si>
  <si>
    <t>K15ME</t>
  </si>
  <si>
    <t>K14EL</t>
  </si>
  <si>
    <t>K15EL</t>
  </si>
  <si>
    <t>K14ES</t>
  </si>
  <si>
    <t>K15ES</t>
  </si>
  <si>
    <t>K14TL</t>
  </si>
  <si>
    <t>K15TL</t>
  </si>
  <si>
    <t>K14BM</t>
  </si>
  <si>
    <t>K15BM</t>
  </si>
  <si>
    <t>K14CS</t>
  </si>
  <si>
    <t>K15CS</t>
  </si>
  <si>
    <t>K14SW</t>
  </si>
  <si>
    <t>K15SW</t>
  </si>
  <si>
    <t>K14CH</t>
  </si>
  <si>
    <t>K15CH</t>
  </si>
  <si>
    <t>K14PG</t>
  </si>
  <si>
    <t>K15PG</t>
  </si>
  <si>
    <t>K14MN</t>
  </si>
  <si>
    <t>K15MN</t>
  </si>
  <si>
    <t>K14MT</t>
  </si>
  <si>
    <t>K15MT</t>
  </si>
  <si>
    <t>K14TE</t>
  </si>
  <si>
    <t>K15TE</t>
  </si>
  <si>
    <t>K14IN</t>
  </si>
  <si>
    <t>K15IN</t>
  </si>
  <si>
    <t>K14AR</t>
  </si>
  <si>
    <t>K15AR</t>
  </si>
  <si>
    <t>K14CRP</t>
  </si>
  <si>
    <t>K15CRP</t>
  </si>
  <si>
    <t>K14EE</t>
  </si>
  <si>
    <t>K15EE</t>
  </si>
  <si>
    <t>K13CE</t>
  </si>
  <si>
    <t>K13ME</t>
  </si>
  <si>
    <t>K13EL</t>
  </si>
  <si>
    <t>K13ES</t>
  </si>
  <si>
    <t>K13TL</t>
  </si>
  <si>
    <t>K13BM</t>
  </si>
  <si>
    <t>K13CS</t>
  </si>
  <si>
    <t>K13SW</t>
  </si>
  <si>
    <t>K13CH</t>
  </si>
  <si>
    <t>K13PG</t>
  </si>
  <si>
    <t>K13MN</t>
  </si>
  <si>
    <t>K13MT</t>
  </si>
  <si>
    <t>K13TE</t>
  </si>
  <si>
    <t>K13IN</t>
  </si>
  <si>
    <t>K13AR</t>
  </si>
  <si>
    <t>K13CRP</t>
  </si>
  <si>
    <t>K13EE</t>
  </si>
  <si>
    <t>Engineering Drawing</t>
  </si>
  <si>
    <t>Civil Engineering Materials</t>
  </si>
  <si>
    <t xml:space="preserve">Introduction to Computers &amp; C++ Programming </t>
  </si>
  <si>
    <t>Basic Electro Mechanical Engineering</t>
  </si>
  <si>
    <t>Functional English</t>
  </si>
  <si>
    <t>Islamic Studies/Ethics</t>
  </si>
  <si>
    <t>Pakistan Studies</t>
  </si>
  <si>
    <t>Applied Calculus</t>
  </si>
  <si>
    <t>Engineering Mechanics</t>
  </si>
  <si>
    <t>Surveying-I</t>
  </si>
  <si>
    <t>Civil Engineering Drawing</t>
  </si>
  <si>
    <t>Telecommunication</t>
  </si>
  <si>
    <t>Biomedical</t>
  </si>
  <si>
    <t>Computer Systems</t>
  </si>
  <si>
    <t>Software</t>
  </si>
  <si>
    <t>Chemical</t>
  </si>
  <si>
    <t>Petroleum and Natural Gas</t>
  </si>
  <si>
    <t>Mining</t>
  </si>
  <si>
    <t>Metallurgy and Materials</t>
  </si>
  <si>
    <t>Textile</t>
  </si>
  <si>
    <t>Industrial</t>
  </si>
  <si>
    <t>Environmental</t>
  </si>
  <si>
    <t>Engineering Drawing &amp; Graphics</t>
  </si>
  <si>
    <t>Engineering Statics</t>
  </si>
  <si>
    <t>Engineering Materials</t>
  </si>
  <si>
    <t>Linear Algebra, Differential Equations and Analytical Geometry</t>
  </si>
  <si>
    <t>Engineering Dynamics</t>
  </si>
  <si>
    <t>Electrical Technology</t>
  </si>
  <si>
    <t>Functional Engineering</t>
  </si>
  <si>
    <t>Workshop Practice</t>
  </si>
  <si>
    <t>Applied Physics</t>
  </si>
  <si>
    <t>Introduction to Computing &amp; Programming</t>
  </si>
  <si>
    <t>Electrical Workshop Practice</t>
  </si>
  <si>
    <t>Introduction to Computing</t>
  </si>
  <si>
    <t>Professional Ethics</t>
  </si>
  <si>
    <t>Electronic Workshop</t>
  </si>
  <si>
    <t>Basic Electrical Engineering</t>
  </si>
  <si>
    <t>Basic Biology</t>
  </si>
  <si>
    <t>Computer Fundamentals</t>
  </si>
  <si>
    <t>Computer Programming</t>
  </si>
  <si>
    <t>Basic Chemical Engineering</t>
  </si>
  <si>
    <t>Applied Chemistry</t>
  </si>
  <si>
    <t>Fundamentals of Petroleum Engineering</t>
  </si>
  <si>
    <t xml:space="preserve">Mining Engineering Fundamentals </t>
  </si>
  <si>
    <t>Introduction to Engineering Materials</t>
  </si>
  <si>
    <t>Introduction to Textile Engineering</t>
  </si>
  <si>
    <t>Engineering Drawing &amp; Computer Graphics</t>
  </si>
  <si>
    <t>Industrial Economical &amp; Management</t>
  </si>
  <si>
    <t>Basic Design-I</t>
  </si>
  <si>
    <t>Physical Environment</t>
  </si>
  <si>
    <t>Statics</t>
  </si>
  <si>
    <t xml:space="preserve">Visual Communication </t>
  </si>
  <si>
    <t>Basic Design</t>
  </si>
  <si>
    <t>Calculus &amp; Statistical Methods</t>
  </si>
  <si>
    <t>Technical Drawing</t>
  </si>
  <si>
    <t>Introduction to Planning</t>
  </si>
  <si>
    <t>Model Making</t>
  </si>
  <si>
    <t>Introduction to Environmental Engineering</t>
  </si>
  <si>
    <t>Computer Aided Learning</t>
  </si>
  <si>
    <t>Surveying</t>
  </si>
  <si>
    <t xml:space="preserve">Introduction to Environmental Physics </t>
  </si>
  <si>
    <t>Islamic Studies / Ethics</t>
  </si>
  <si>
    <t>Linear Algebra and Analytical Geometry</t>
  </si>
  <si>
    <t>Linear Circuit Analysis</t>
  </si>
  <si>
    <t>Applied Mechanics</t>
  </si>
  <si>
    <t>Communication Skills</t>
  </si>
  <si>
    <t xml:space="preserve">Communication Skills   </t>
  </si>
  <si>
    <t>Linear Algebra &amp; Analytical Geometry</t>
  </si>
  <si>
    <t>Basic Electronics</t>
  </si>
  <si>
    <t>Electrical Circuits</t>
  </si>
  <si>
    <t>Data Structure and Algorithm Analysis</t>
  </si>
  <si>
    <t>Introduction to Simulation Tools</t>
  </si>
  <si>
    <t>Electrical Circuits and Systems</t>
  </si>
  <si>
    <t>Biophysics</t>
  </si>
  <si>
    <t>Digital Logic and Design</t>
  </si>
  <si>
    <t>Digital Computer &amp; Logic Design</t>
  </si>
  <si>
    <t>Data Structure &amp; Algorithms</t>
  </si>
  <si>
    <t>Basic Electrical Technology</t>
  </si>
  <si>
    <t>Chemical Process Calculations-I</t>
  </si>
  <si>
    <t>Chemical Process Technology</t>
  </si>
  <si>
    <t>Applied Geology</t>
  </si>
  <si>
    <t xml:space="preserve">Functional English </t>
  </si>
  <si>
    <t xml:space="preserve">Linear Algebra &amp; Analytical Geometry  </t>
  </si>
  <si>
    <t xml:space="preserve">Engineering Mechanics  </t>
  </si>
  <si>
    <t xml:space="preserve">Applied Chemistry  </t>
  </si>
  <si>
    <t xml:space="preserve">Electrical Technology  </t>
  </si>
  <si>
    <t xml:space="preserve">Linear Algebra, Differential Equation &amp; Analytical Geometry </t>
  </si>
  <si>
    <t xml:space="preserve">Applied Physics  </t>
  </si>
  <si>
    <t xml:space="preserve">Applied Electricity &amp; Electronics  </t>
  </si>
  <si>
    <t xml:space="preserve">Engineering Drawing &amp; Graphics  </t>
  </si>
  <si>
    <t>Textile Raw Materials</t>
  </si>
  <si>
    <t>Applied Thermodynamics</t>
  </si>
  <si>
    <t>Differential Equations &amp; Laplace Transform</t>
  </si>
  <si>
    <t>Linear Algebra Differential Equation &amp; Analytical Geometry</t>
  </si>
  <si>
    <t>Mechanics of Materials</t>
  </si>
  <si>
    <t>Basic Business Management</t>
  </si>
  <si>
    <t>Manufacturing Processes</t>
  </si>
  <si>
    <t>Building Materials</t>
  </si>
  <si>
    <t>History of Art &amp; Architecture-I</t>
  </si>
  <si>
    <t>Basic Design-II</t>
  </si>
  <si>
    <t>Model Making Workshop</t>
  </si>
  <si>
    <t>Architectural Design for Planners</t>
  </si>
  <si>
    <t>Socio-Economic Aspect of Planning</t>
  </si>
  <si>
    <t>Planning Data Analysis</t>
  </si>
  <si>
    <t>Introduction to Computer Programming</t>
  </si>
  <si>
    <t>Environmental Chemistry</t>
  </si>
  <si>
    <t xml:space="preserve">Islamic Studies/Ethics                   </t>
  </si>
  <si>
    <t>Organic &amp; Inorganic Chemistry</t>
  </si>
  <si>
    <t>Transportation Engineering</t>
  </si>
  <si>
    <t>Differential Equation, Fourier Series &amp; Laplace Transforms</t>
  </si>
  <si>
    <t>Surveying-II</t>
  </si>
  <si>
    <t>Engineering Geology</t>
  </si>
  <si>
    <t>Amplifier &amp; Oscillators</t>
  </si>
  <si>
    <t>Differential Equation &amp; Fourier Series</t>
  </si>
  <si>
    <t>Digital Electronics</t>
  </si>
  <si>
    <t>Engineering Management</t>
  </si>
  <si>
    <t>Electromagnetism</t>
  </si>
  <si>
    <t>Differential Equations</t>
  </si>
  <si>
    <t>Biochemistry</t>
  </si>
  <si>
    <t>Electronic Circuit Design</t>
  </si>
  <si>
    <t>Computer Architecture and Design</t>
  </si>
  <si>
    <t>Object Oriented Programming</t>
  </si>
  <si>
    <t>Technical Report Writing</t>
  </si>
  <si>
    <r>
      <t>Software Economics &amp; Management</t>
    </r>
    <r>
      <rPr>
        <b/>
        <sz val="8"/>
        <color indexed="8"/>
        <rFont val="Times New Roman"/>
        <family val="1"/>
      </rPr>
      <t xml:space="preserve">  </t>
    </r>
  </si>
  <si>
    <t>Information Systems</t>
  </si>
  <si>
    <t>Computer Architecture &amp; Organization</t>
  </si>
  <si>
    <t>Operating Systems Concepts</t>
  </si>
  <si>
    <t>Fibre Science</t>
  </si>
  <si>
    <t>Yarn Manufacturing-I</t>
  </si>
  <si>
    <t>Industrial Engineering &amp; Management</t>
  </si>
  <si>
    <t>Textile Mechanics-I</t>
  </si>
  <si>
    <t>Textile Mechanics-II</t>
  </si>
  <si>
    <t>Stratigraphy &amp; Structural Geology</t>
  </si>
  <si>
    <t>Differential Equation &amp; Complex Variable</t>
  </si>
  <si>
    <t>Introduction to Electrical Engineering</t>
  </si>
  <si>
    <t>Fluid Mechanics</t>
  </si>
  <si>
    <t>Technical Writing &amp; Presentation Skills</t>
  </si>
  <si>
    <t>Computer Programming &amp; Software Application</t>
  </si>
  <si>
    <t>Architectural Design-I</t>
  </si>
  <si>
    <t>Physical Environmental Studies-I</t>
  </si>
  <si>
    <t>History of Art &amp; Architecture-II</t>
  </si>
  <si>
    <t>Sociology</t>
  </si>
  <si>
    <t>Computer Aided Design-I</t>
  </si>
  <si>
    <t>History of Urban Planning</t>
  </si>
  <si>
    <t>Construction Technology</t>
  </si>
  <si>
    <t>Communication Skills and Report Writing</t>
  </si>
  <si>
    <t>Ecological Management</t>
  </si>
  <si>
    <t>Thermodynamics</t>
  </si>
  <si>
    <t>Environmental &amp; Human Interaction</t>
  </si>
  <si>
    <t>Environmental Microbiology</t>
  </si>
  <si>
    <t xml:space="preserve">Name of Internal </t>
  </si>
  <si>
    <t xml:space="preserve">Name of External </t>
  </si>
  <si>
    <t>ATTENDANCE ERRORS</t>
  </si>
  <si>
    <t>OTHER FORMAT ERRORS</t>
  </si>
  <si>
    <t>DEPARTMENT / INSTITUTE</t>
  </si>
  <si>
    <t>PROGRAM</t>
  </si>
  <si>
    <t>ROLL# ERRORS</t>
  </si>
  <si>
    <t>INSTRUCTIONS:</t>
  </si>
  <si>
    <t>Note: Please do not write or cross anything  with Pen / Pencil above this area.</t>
  </si>
  <si>
    <t>Signature of Subject Teacher</t>
  </si>
  <si>
    <t>TOTAL ERRORS IN A SHEET</t>
  </si>
  <si>
    <t>Total Heading Errors</t>
  </si>
  <si>
    <t>Electronic Devices &amp; Circuits</t>
  </si>
  <si>
    <t>Measurement &amp; Instrumentation</t>
  </si>
  <si>
    <t>Chemical Process Calculation-II</t>
  </si>
  <si>
    <t>General Geology</t>
  </si>
  <si>
    <t>Management Information System</t>
  </si>
  <si>
    <t>Complex Variable &amp; Transforms</t>
  </si>
  <si>
    <t>Fuel Furnaces and Energy Conversion</t>
  </si>
  <si>
    <t>Basic Thermodynamics</t>
  </si>
  <si>
    <t>Thermodynamics-I</t>
  </si>
  <si>
    <t>Digital Logic Design</t>
  </si>
  <si>
    <t>Physical Analytical Chemistry</t>
  </si>
  <si>
    <t>Strength of Materials</t>
  </si>
  <si>
    <t>Mineral Dressing</t>
  </si>
  <si>
    <t>Introduction to Computer &amp; C++ Programming</t>
  </si>
  <si>
    <t>Engineering Thermodynamics</t>
  </si>
  <si>
    <t>Industrial Safety &amp; Environmental Engineering</t>
  </si>
  <si>
    <t>Materials &amp; Processes</t>
  </si>
  <si>
    <r>
      <t>Mechanics of Machines</t>
    </r>
    <r>
      <rPr>
        <b/>
        <sz val="8"/>
        <color indexed="8"/>
        <rFont val="Times New Roman"/>
        <family val="1"/>
      </rPr>
      <t>-</t>
    </r>
    <r>
      <rPr>
        <sz val="8"/>
        <color indexed="8"/>
        <rFont val="Times New Roman"/>
        <family val="1"/>
      </rPr>
      <t>I</t>
    </r>
  </si>
  <si>
    <t>Electrical Network Analysis</t>
  </si>
  <si>
    <t>Engineering Economics</t>
  </si>
  <si>
    <t>Mine Surveying-I</t>
  </si>
  <si>
    <t>Materials Thermodynamics &amp; Kinetics</t>
  </si>
  <si>
    <t>Mechanics of Machines</t>
  </si>
  <si>
    <t>Computer Aided Engineering Design</t>
  </si>
  <si>
    <t>Engineering Material</t>
  </si>
  <si>
    <t>Mechanical Behavior of Materials</t>
  </si>
  <si>
    <t>(1)</t>
  </si>
  <si>
    <t>(2)</t>
  </si>
  <si>
    <t>(3)</t>
  </si>
  <si>
    <t>(4)</t>
  </si>
  <si>
    <t>(3 + 4)</t>
  </si>
  <si>
    <t>Attendance Marks</t>
  </si>
  <si>
    <t>Total Marks</t>
  </si>
  <si>
    <t>(5)</t>
  </si>
  <si>
    <t>ERROR NOTIFICATION AREA</t>
  </si>
  <si>
    <t>Petroleum &amp; Natural Gas Engineering</t>
  </si>
  <si>
    <t>Metallurgy &amp; Materials Engineering</t>
  </si>
  <si>
    <t xml:space="preserve">Architecture </t>
  </si>
  <si>
    <t>City &amp; Regional Planning</t>
  </si>
  <si>
    <t>ABS</t>
  </si>
  <si>
    <t>Theory of Structures</t>
  </si>
  <si>
    <t>Theory of Electromagnetic Field</t>
  </si>
  <si>
    <t>Data Structure &amp; Algorithm Analysis</t>
  </si>
  <si>
    <t>Chemical Engineering Thermodynamics</t>
  </si>
  <si>
    <t>Drilling Engineering-I</t>
  </si>
  <si>
    <t>Mine Surveying-II</t>
  </si>
  <si>
    <t>Foundry Engineering-I</t>
  </si>
  <si>
    <t>Production Planning &amp; Control</t>
  </si>
  <si>
    <t>Architectural Design-II</t>
  </si>
  <si>
    <t>Planning Law</t>
  </si>
  <si>
    <t>Environmental Economics</t>
  </si>
  <si>
    <t>Fluid Mechanics &amp; Hydraulics-I</t>
  </si>
  <si>
    <t>Strength of Materials-II</t>
  </si>
  <si>
    <t>Electrical Machines</t>
  </si>
  <si>
    <t>Database Management &amp; Administration</t>
  </si>
  <si>
    <t>Iron Making Technology</t>
  </si>
  <si>
    <t>Yarn Manufacturing-II</t>
  </si>
  <si>
    <t>Housing</t>
  </si>
  <si>
    <t>Engineering Materials &amp; Environment</t>
  </si>
  <si>
    <t>Construction Engineering</t>
  </si>
  <si>
    <t>Thermodynamics-II</t>
  </si>
  <si>
    <t>Applied Electronics</t>
  </si>
  <si>
    <t>Sequential Circuit Design</t>
  </si>
  <si>
    <t>Linear Integrated Circuits &amp; Filters</t>
  </si>
  <si>
    <t>Modeling &amp; Simulation</t>
  </si>
  <si>
    <t>Operations Research</t>
  </si>
  <si>
    <t>Complex Variable and Laplace Transforms</t>
  </si>
  <si>
    <t>Applied Statistics</t>
  </si>
  <si>
    <t>Mineralogy &amp; Petrology</t>
  </si>
  <si>
    <t>Physical Metallurgy-I</t>
  </si>
  <si>
    <t>Fabric Manufacturing-I</t>
  </si>
  <si>
    <t>Managerial Accounting</t>
  </si>
  <si>
    <t>History of Art &amp; Architecture-III</t>
  </si>
  <si>
    <t>Transportation Planning</t>
  </si>
  <si>
    <t>Differential Equations &amp; Fourier Series</t>
  </si>
  <si>
    <t>Plain &amp; Reinforced Concrete</t>
  </si>
  <si>
    <t>Fluid Mechanics-I</t>
  </si>
  <si>
    <t>Microprocessor Systems</t>
  </si>
  <si>
    <t>Engineering Economics &amp; Management</t>
  </si>
  <si>
    <t>Microprocessor Technologies</t>
  </si>
  <si>
    <t>Chemical Engineering Fluid Mechanics-I</t>
  </si>
  <si>
    <t>Mineral Processing-I</t>
  </si>
  <si>
    <t>Non Ferrous Extractive Metallurgy</t>
  </si>
  <si>
    <t>Textile Pretreatment</t>
  </si>
  <si>
    <t>Basic Machine Design</t>
  </si>
  <si>
    <t>Mapping &amp; Remote Sensing</t>
  </si>
  <si>
    <t>Computer Aided Design &amp; Drafting</t>
  </si>
  <si>
    <t>Mechanics of Machines-II</t>
  </si>
  <si>
    <t>Integrated Electronics</t>
  </si>
  <si>
    <t>Laplace Transforms &amp; Discrete Mathematics</t>
  </si>
  <si>
    <t>Particulate Technology</t>
  </si>
  <si>
    <t>Coal Technology</t>
  </si>
  <si>
    <t>Textile Machine Design</t>
  </si>
  <si>
    <t>Computer Aided Design-II</t>
  </si>
  <si>
    <t>Computer Aided Design</t>
  </si>
  <si>
    <t>Numerical Methods</t>
  </si>
  <si>
    <t>GIS &amp; Remote Sensing</t>
  </si>
  <si>
    <t>13First</t>
  </si>
  <si>
    <t>Synthetic Fiber Manufacturing</t>
  </si>
  <si>
    <t>14First</t>
  </si>
  <si>
    <t>14Second</t>
  </si>
  <si>
    <t xml:space="preserve">Linear Algebra, Differential Equations &amp; Analytical Geometry </t>
  </si>
  <si>
    <t>Textile Raw Material</t>
  </si>
  <si>
    <t>Electrical Circuits &amp; Systems</t>
  </si>
  <si>
    <t>Digital Logic &amp; Design</t>
  </si>
  <si>
    <t>Inspection &amp; Testing of Materials</t>
  </si>
  <si>
    <t>15First</t>
  </si>
  <si>
    <t>15Second</t>
  </si>
  <si>
    <t>K13First</t>
  </si>
  <si>
    <t>Linear Algebra, Differential Equations &amp; Analytical Geometry</t>
  </si>
  <si>
    <t>Dr. Siraj Ahmed</t>
  </si>
  <si>
    <t>Dr. Furqan Ahmed</t>
  </si>
  <si>
    <t>Physical Environmental Studies-II</t>
  </si>
  <si>
    <t>Petroleum Geology &amp; Geophysical Exploration</t>
  </si>
  <si>
    <t>Architecture &amp; Town Planning</t>
  </si>
  <si>
    <t>Basics of Theory of Structure</t>
  </si>
  <si>
    <t>Industrial Economics &amp; Management</t>
  </si>
  <si>
    <t>Socio-economic Aspects of Planning</t>
  </si>
  <si>
    <t>Electromagnetic Field</t>
  </si>
  <si>
    <t>Anatomy for EngineerS</t>
  </si>
  <si>
    <t>Microprocessors &amp; Interfacing Techniques</t>
  </si>
  <si>
    <t>Discrete Structures</t>
  </si>
  <si>
    <t>Data Structures &amp; Algorithms</t>
  </si>
  <si>
    <t>Industrial Probability and Estimations</t>
  </si>
  <si>
    <t>Please Do Not Use Copy or Cut Paste Option, it will distrub the Entire Sheet and insert ID Numbers in Sequence.</t>
  </si>
  <si>
    <t>---</t>
  </si>
  <si>
    <t>IF BLANK ROWS LEFT AT LAST THEN PLEASE USE FILTER BY SELECTING SMALL CIRCLE BELOW OF S# AND UNCHECK (BLANKS) AND PRESS OK.</t>
  </si>
  <si>
    <t>ROLL # ENTRY FORMAT AND SEQUENCE SAMPLE</t>
  </si>
  <si>
    <t>FOR SZAB CAMPUS</t>
  </si>
  <si>
    <t>13CE01</t>
  </si>
  <si>
    <t>K13CE01</t>
  </si>
  <si>
    <t>13CE02</t>
  </si>
  <si>
    <t>K13CE02</t>
  </si>
  <si>
    <t>13-12CE01</t>
  </si>
  <si>
    <t>K13-12CE01</t>
  </si>
  <si>
    <t>13-12CE02</t>
  </si>
  <si>
    <t>K13-12CE02</t>
  </si>
  <si>
    <t>13-11CE01</t>
  </si>
  <si>
    <t>K13-11CE01</t>
  </si>
  <si>
    <t>13-11CE02</t>
  </si>
  <si>
    <t>K13-11CE02</t>
  </si>
  <si>
    <t>13-10CE01</t>
  </si>
  <si>
    <t>K13-10CE01</t>
  </si>
  <si>
    <r>
      <rPr>
        <b/>
        <sz val="9"/>
        <color indexed="8"/>
        <rFont val="Times New Roman"/>
        <family val="1"/>
      </rPr>
      <t xml:space="preserve">Note: </t>
    </r>
    <r>
      <rPr>
        <sz val="9"/>
        <color indexed="8"/>
        <rFont val="Times New Roman"/>
        <family val="1"/>
      </rPr>
      <t>The Error "</t>
    </r>
    <r>
      <rPr>
        <sz val="9"/>
        <color indexed="10"/>
        <rFont val="Times New Roman"/>
        <family val="1"/>
      </rPr>
      <t>Given Marks or Format is incorrect</t>
    </r>
    <r>
      <rPr>
        <sz val="9"/>
        <color indexed="8"/>
        <rFont val="Times New Roman"/>
        <family val="1"/>
      </rPr>
      <t>" will be shown in the result of: i) S# Incorrect    ii) Cell left blank  iii) Marks given out of range iv) Row cells are not filled completely v) incorrect Keywords like Absent instead of ABS vi) Use of any other symbol like (----) or letter (A  b). Ther Error ROLL #</t>
    </r>
    <r>
      <rPr>
        <sz val="9"/>
        <color indexed="10"/>
        <rFont val="Times New Roman"/>
        <family val="1"/>
      </rPr>
      <t xml:space="preserve"> FORMAT OR SEQUENCE INCORRECT</t>
    </r>
    <r>
      <rPr>
        <sz val="9"/>
        <color indexed="8"/>
        <rFont val="Times New Roman"/>
        <family val="1"/>
      </rPr>
      <t xml:space="preserve"> will be shown if improper format or Sequence of ID # is entered . The Error </t>
    </r>
    <r>
      <rPr>
        <sz val="9"/>
        <color indexed="10"/>
        <rFont val="Times New Roman"/>
        <family val="1"/>
      </rPr>
      <t>Attendance Marks Incorrect</t>
    </r>
    <r>
      <rPr>
        <sz val="9"/>
        <color indexed="8"/>
        <rFont val="Times New Roman"/>
        <family val="1"/>
      </rPr>
      <t xml:space="preserve"> will be shown if Attendance Marks less than 70% of Attendance Marks or greater than Total Allowed Range of Attendance Marks.</t>
    </r>
  </si>
  <si>
    <r>
      <rPr>
        <b/>
        <sz val="9"/>
        <color indexed="8"/>
        <rFont val="Times New Roman"/>
        <family val="1"/>
      </rPr>
      <t>Note:</t>
    </r>
    <r>
      <rPr>
        <sz val="9"/>
        <color indexed="8"/>
        <rFont val="Times New Roman"/>
        <family val="1"/>
      </rPr>
      <t xml:space="preserve"> The Error "</t>
    </r>
    <r>
      <rPr>
        <sz val="9"/>
        <color indexed="10"/>
        <rFont val="Times New Roman"/>
        <family val="1"/>
      </rPr>
      <t>Given Marks or Format is incorrect</t>
    </r>
    <r>
      <rPr>
        <sz val="9"/>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9"/>
        <color indexed="10"/>
        <rFont val="Times New Roman"/>
        <family val="1"/>
      </rPr>
      <t>FORMAT OR SEQUENCE INCORRECT</t>
    </r>
    <r>
      <rPr>
        <sz val="9"/>
        <color indexed="8"/>
        <rFont val="Times New Roman"/>
        <family val="1"/>
      </rPr>
      <t xml:space="preserve"> will be shown if improper format OR Sequence of ID # is entered. The Error </t>
    </r>
    <r>
      <rPr>
        <sz val="9"/>
        <color indexed="10"/>
        <rFont val="Times New Roman"/>
        <family val="1"/>
      </rPr>
      <t>Attendance Marks Incorrect</t>
    </r>
    <r>
      <rPr>
        <sz val="9"/>
        <color indexed="8"/>
        <rFont val="Times New Roman"/>
        <family val="1"/>
      </rPr>
      <t xml:space="preserve"> will be shown if Attendance Marks less than 70% of Attendance Marks or greater than Total Allowed Range of Attendance Marks.</t>
    </r>
  </si>
  <si>
    <r>
      <rPr>
        <b/>
        <sz val="9"/>
        <color indexed="8"/>
        <rFont val="Times New Roman"/>
        <family val="1"/>
      </rPr>
      <t>Note:</t>
    </r>
    <r>
      <rPr>
        <sz val="9"/>
        <color indexed="8"/>
        <rFont val="Times New Roman"/>
        <family val="1"/>
      </rPr>
      <t xml:space="preserve"> The Error "</t>
    </r>
    <r>
      <rPr>
        <sz val="9"/>
        <color indexed="10"/>
        <rFont val="Times New Roman"/>
        <family val="1"/>
      </rPr>
      <t>Given Marks or Format is incorrect</t>
    </r>
    <r>
      <rPr>
        <sz val="9"/>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9"/>
        <color indexed="10"/>
        <rFont val="Times New Roman"/>
        <family val="1"/>
      </rPr>
      <t>FORMAT OR SEQUENCE I</t>
    </r>
    <r>
      <rPr>
        <sz val="9"/>
        <color indexed="10"/>
        <rFont val="Times New Roman"/>
        <family val="1"/>
      </rPr>
      <t>NCORRECT</t>
    </r>
    <r>
      <rPr>
        <sz val="9"/>
        <color indexed="8"/>
        <rFont val="Times New Roman"/>
        <family val="1"/>
      </rPr>
      <t xml:space="preserve"> will be shown if improper format OR Sequence of ID # is entered. The Error </t>
    </r>
    <r>
      <rPr>
        <sz val="9"/>
        <color indexed="10"/>
        <rFont val="Times New Roman"/>
        <family val="1"/>
      </rPr>
      <t>Attendance Marks Incorrect</t>
    </r>
    <r>
      <rPr>
        <sz val="9"/>
        <color indexed="8"/>
        <rFont val="Times New Roman"/>
        <family val="1"/>
      </rPr>
      <t xml:space="preserve"> will be shown if Attendance Marks less than 70% of Attendance Marks or greater than Total Allowed Range of Attendance Marks.</t>
    </r>
  </si>
  <si>
    <r>
      <rPr>
        <b/>
        <sz val="9"/>
        <color indexed="8"/>
        <rFont val="Times New Roman"/>
        <family val="1"/>
      </rPr>
      <t>Note:</t>
    </r>
    <r>
      <rPr>
        <sz val="9"/>
        <color indexed="8"/>
        <rFont val="Times New Roman"/>
        <family val="1"/>
      </rPr>
      <t xml:space="preserve"> The Error "</t>
    </r>
    <r>
      <rPr>
        <sz val="9"/>
        <color indexed="10"/>
        <rFont val="Times New Roman"/>
        <family val="1"/>
      </rPr>
      <t>Given Marks or Format is incorrect</t>
    </r>
    <r>
      <rPr>
        <sz val="9"/>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9"/>
        <color indexed="10"/>
        <rFont val="Times New Roman"/>
        <family val="1"/>
      </rPr>
      <t xml:space="preserve">FORMAT OR SEQUENCE </t>
    </r>
    <r>
      <rPr>
        <sz val="9"/>
        <color indexed="10"/>
        <rFont val="Times New Roman"/>
        <family val="1"/>
      </rPr>
      <t>INCORRECT</t>
    </r>
    <r>
      <rPr>
        <sz val="9"/>
        <color indexed="8"/>
        <rFont val="Times New Roman"/>
        <family val="1"/>
      </rPr>
      <t xml:space="preserve"> will be shown if improper format OR Sequence of ID # is entered. The Error </t>
    </r>
    <r>
      <rPr>
        <sz val="9"/>
        <color indexed="10"/>
        <rFont val="Times New Roman"/>
        <family val="1"/>
      </rPr>
      <t>Attendance Marks Incorrect</t>
    </r>
    <r>
      <rPr>
        <sz val="9"/>
        <color indexed="8"/>
        <rFont val="Times New Roman"/>
        <family val="1"/>
      </rPr>
      <t xml:space="preserve"> will be shown if Attendance Marks less than 70% of Attendance Marks or greater than Total Allowed Range of Attendance Marks.</t>
    </r>
  </si>
  <si>
    <r>
      <rPr>
        <b/>
        <sz val="9"/>
        <color indexed="8"/>
        <rFont val="Times New Roman"/>
        <family val="1"/>
      </rPr>
      <t>Note:</t>
    </r>
    <r>
      <rPr>
        <sz val="9"/>
        <color indexed="8"/>
        <rFont val="Times New Roman"/>
        <family val="1"/>
      </rPr>
      <t xml:space="preserve"> The Error "</t>
    </r>
    <r>
      <rPr>
        <sz val="9"/>
        <color indexed="10"/>
        <rFont val="Times New Roman"/>
        <family val="1"/>
      </rPr>
      <t>Given Marks or Format is incorrect</t>
    </r>
    <r>
      <rPr>
        <sz val="9"/>
        <color indexed="8"/>
        <rFont val="Times New Roman"/>
        <family val="1"/>
      </rPr>
      <t xml:space="preserve">" will be shown in the result of: i) S# Incorrect    ii) Cell left blank  iii) Marks given out of range iv) Row cells are not filled completely v) incorrect Keywords like Absent instead of ABS vi) Use of any other symbol like (----) or letter (A  b). Ther Error ROLL # </t>
    </r>
    <r>
      <rPr>
        <sz val="9"/>
        <color indexed="10"/>
        <rFont val="Times New Roman"/>
        <family val="1"/>
      </rPr>
      <t>FORMAT OR SEQUENCE</t>
    </r>
    <r>
      <rPr>
        <sz val="9"/>
        <color indexed="8"/>
        <rFont val="Times New Roman"/>
        <family val="1"/>
      </rPr>
      <t xml:space="preserve"> </t>
    </r>
    <r>
      <rPr>
        <sz val="9"/>
        <color indexed="10"/>
        <rFont val="Times New Roman"/>
        <family val="1"/>
      </rPr>
      <t>INCORRECT</t>
    </r>
    <r>
      <rPr>
        <sz val="9"/>
        <color indexed="8"/>
        <rFont val="Times New Roman"/>
        <family val="1"/>
      </rPr>
      <t xml:space="preserve"> will be shown if improper format OR Sequence of ID # is entered. The Error </t>
    </r>
    <r>
      <rPr>
        <sz val="9"/>
        <color indexed="10"/>
        <rFont val="Times New Roman"/>
        <family val="1"/>
      </rPr>
      <t>Attendance Marks Incorrect</t>
    </r>
    <r>
      <rPr>
        <sz val="9"/>
        <color indexed="8"/>
        <rFont val="Times New Roman"/>
        <family val="1"/>
      </rPr>
      <t xml:space="preserve"> will be shown if Attendance Marks less than 70% of Attendance Marks or greater than Total Allowed Range of Attendance Marks.</t>
    </r>
  </si>
  <si>
    <t>Complex Analysis Statistical Methods &amp; Probability</t>
  </si>
  <si>
    <t>Microcontroller &amp; Applications</t>
  </si>
  <si>
    <t>Fourier Series &amp; Transforms</t>
  </si>
  <si>
    <r>
      <t xml:space="preserve">4. S# (E.g. 1  2 and so on) ID # is 14CE55 if Double no.     14-13CE55, for Khairpur Campus Batch is K14CE and ID # Format K14CE55 Double no. K14-13CE55. in case of  Absent Write </t>
    </r>
    <r>
      <rPr>
        <b/>
        <sz val="9"/>
        <color indexed="8"/>
        <rFont val="Times New Roman"/>
        <family val="1"/>
      </rPr>
      <t xml:space="preserve">ABS. </t>
    </r>
  </si>
  <si>
    <t>Fluid Mechanics-II</t>
  </si>
  <si>
    <t>Advanced Electrical Machines</t>
  </si>
  <si>
    <t>Drilling Engineering-II</t>
  </si>
  <si>
    <t>Linear Algebra &amp; Numerical Methods</t>
  </si>
  <si>
    <t>Numerical Analysis &amp; Computer Applications</t>
  </si>
  <si>
    <t>Organizational Behavior</t>
  </si>
  <si>
    <t>Fluid Mechanics &amp; Hydraulics-II</t>
  </si>
  <si>
    <t>Applied Aerodynamics</t>
  </si>
  <si>
    <t>Properties of Reservoir Fluids</t>
  </si>
  <si>
    <t>Steel Structures</t>
  </si>
  <si>
    <t>Machine Design &amp; CAD-I</t>
  </si>
  <si>
    <t>Technical Writing</t>
  </si>
  <si>
    <t>Petrophysics</t>
  </si>
  <si>
    <t>Structural Analysis</t>
  </si>
  <si>
    <t>Electrical Power Transmission</t>
  </si>
  <si>
    <t>Natural Gas Engineering</t>
  </si>
  <si>
    <t>Mechanics of Machines-I</t>
  </si>
  <si>
    <r>
      <t xml:space="preserve">Islamic Studies/Ethics        </t>
    </r>
    <r>
      <rPr>
        <b/>
        <sz val="11"/>
        <color indexed="8"/>
        <rFont val="Times New Roman"/>
        <family val="1"/>
      </rPr>
      <t xml:space="preserve">   </t>
    </r>
  </si>
  <si>
    <r>
      <t>Islamic Studies/Ethics</t>
    </r>
    <r>
      <rPr>
        <b/>
        <sz val="11"/>
        <color indexed="8"/>
        <rFont val="Times New Roman"/>
        <family val="1"/>
      </rPr>
      <t xml:space="preserve"> </t>
    </r>
    <r>
      <rPr>
        <b/>
        <sz val="10"/>
        <color indexed="8"/>
        <rFont val="Times New Roman"/>
        <family val="1"/>
      </rPr>
      <t xml:space="preserve"> </t>
    </r>
    <r>
      <rPr>
        <sz val="10"/>
        <color indexed="8"/>
        <rFont val="Times New Roman"/>
        <family val="1"/>
      </rPr>
      <t xml:space="preserve"> </t>
    </r>
    <r>
      <rPr>
        <sz val="11"/>
        <color indexed="8"/>
        <rFont val="Times New Roman"/>
        <family val="1"/>
      </rPr>
      <t xml:space="preserve">            </t>
    </r>
    <r>
      <rPr>
        <b/>
        <sz val="11"/>
        <color indexed="8"/>
        <rFont val="Times New Roman"/>
        <family val="1"/>
      </rPr>
      <t xml:space="preserve">   </t>
    </r>
  </si>
  <si>
    <t xml:space="preserve">Introduction to Computing &amp; Programming </t>
  </si>
  <si>
    <t xml:space="preserve">Strength of Materials-II </t>
  </si>
  <si>
    <t xml:space="preserve">Fluid Mechanics-II </t>
  </si>
  <si>
    <t xml:space="preserve">Advanced Electrical Machines </t>
  </si>
  <si>
    <t xml:space="preserve">Power Electronics </t>
  </si>
  <si>
    <t xml:space="preserve">Wave Propagation and Antennas  </t>
  </si>
  <si>
    <t xml:space="preserve">Signals &amp; Systems </t>
  </si>
  <si>
    <t xml:space="preserve">Digital Communication </t>
  </si>
  <si>
    <t xml:space="preserve">Maintenance Engineering &amp; Risk Management   </t>
  </si>
  <si>
    <t xml:space="preserve">Drilling Engineering-II </t>
  </si>
  <si>
    <t xml:space="preserve">Structural Geology </t>
  </si>
  <si>
    <t xml:space="preserve">Corrosion &amp; Protection </t>
  </si>
  <si>
    <t xml:space="preserve">Communication Skills  </t>
  </si>
  <si>
    <t xml:space="preserve">Entrepreneurship </t>
  </si>
  <si>
    <t xml:space="preserve">Building Construction-II </t>
  </si>
  <si>
    <t xml:space="preserve">Planning Techniques </t>
  </si>
  <si>
    <t xml:space="preserve">Water Supply &amp; Waste Water Engineering </t>
  </si>
  <si>
    <t xml:space="preserve">Linear Algebra &amp; Numerical Methods </t>
  </si>
  <si>
    <t xml:space="preserve">Numerical Analysis &amp; Computer Applications </t>
  </si>
  <si>
    <t xml:space="preserve">Numerical Analysis &amp; Computer Applications  </t>
  </si>
  <si>
    <t xml:space="preserve">Numerical Methods   </t>
  </si>
  <si>
    <t xml:space="preserve">Probability &amp; Statistics </t>
  </si>
  <si>
    <t xml:space="preserve">Human Computer Interaction </t>
  </si>
  <si>
    <t xml:space="preserve">Mass Transfer  </t>
  </si>
  <si>
    <t xml:space="preserve">Organizational Behavior  </t>
  </si>
  <si>
    <t xml:space="preserve">Numerical Analysis &amp; Computer Programming </t>
  </si>
  <si>
    <t xml:space="preserve">Numerical Methods &amp; Computation  </t>
  </si>
  <si>
    <t xml:space="preserve">Fabric Manufacturing-II </t>
  </si>
  <si>
    <t xml:space="preserve">Building Services-I </t>
  </si>
  <si>
    <t xml:space="preserve">Environmental Engineering </t>
  </si>
  <si>
    <t xml:space="preserve">Numerical Analysis   </t>
  </si>
  <si>
    <t xml:space="preserve">Fluid Mechanics &amp; Hydraulics-II </t>
  </si>
  <si>
    <t xml:space="preserve">Applied Aerodynamics  </t>
  </si>
  <si>
    <t xml:space="preserve">Probability &amp; Random Signals </t>
  </si>
  <si>
    <t xml:space="preserve">Analog &amp; Digital Communication </t>
  </si>
  <si>
    <t xml:space="preserve">Computer Graphics </t>
  </si>
  <si>
    <t xml:space="preserve">Mobile Programming </t>
  </si>
  <si>
    <t xml:space="preserve">Chemical Engineering Fluid Mechanics-II </t>
  </si>
  <si>
    <t xml:space="preserve">Properties of Reservoir Fluids </t>
  </si>
  <si>
    <t xml:space="preserve">Rock Mechanics </t>
  </si>
  <si>
    <t xml:space="preserve">Engineering Ceramics &amp; Glasses </t>
  </si>
  <si>
    <t xml:space="preserve">Yarn Manufacturing-III </t>
  </si>
  <si>
    <t xml:space="preserve">Basic Operations Research </t>
  </si>
  <si>
    <t xml:space="preserve">Architectural Design-III  </t>
  </si>
  <si>
    <t xml:space="preserve">Urban Renewal   </t>
  </si>
  <si>
    <t xml:space="preserve">Engineering Hydrology </t>
  </si>
  <si>
    <t xml:space="preserve">Steel Structures </t>
  </si>
  <si>
    <t xml:space="preserve">Machine Design &amp; CAD-I </t>
  </si>
  <si>
    <t xml:space="preserve">Technical Writing </t>
  </si>
  <si>
    <t xml:space="preserve">Microprocessors &amp; Microcontrollers </t>
  </si>
  <si>
    <t xml:space="preserve">Biomaterials &amp; Design </t>
  </si>
  <si>
    <t xml:space="preserve">Operating Systems Design Concepts </t>
  </si>
  <si>
    <t xml:space="preserve">Software Requirement Engineering </t>
  </si>
  <si>
    <t xml:space="preserve">Petrophysics </t>
  </si>
  <si>
    <t xml:space="preserve">Utilization of Industrial Minerals </t>
  </si>
  <si>
    <t xml:space="preserve">Instrumentation &amp; Control  </t>
  </si>
  <si>
    <t xml:space="preserve">Textile Dyes &amp; Dyeing </t>
  </si>
  <si>
    <t xml:space="preserve">Instrumentation &amp; Control </t>
  </si>
  <si>
    <t xml:space="preserve">Basics of Structural Analysis </t>
  </si>
  <si>
    <t xml:space="preserve">Site Planning and Urban Design </t>
  </si>
  <si>
    <t xml:space="preserve">Soil Mechanics for Environmental Engineering </t>
  </si>
  <si>
    <t xml:space="preserve">Structural Analysis    </t>
  </si>
  <si>
    <t xml:space="preserve">Electrical Power Transmission  </t>
  </si>
  <si>
    <t xml:space="preserve">Signals Processing </t>
  </si>
  <si>
    <t xml:space="preserve">Technical Report Writing Skills  </t>
  </si>
  <si>
    <t xml:space="preserve">Biomedical Instrumentation-I </t>
  </si>
  <si>
    <t xml:space="preserve">Database Management Systems  </t>
  </si>
  <si>
    <t xml:space="preserve">Natural Gas Engineering </t>
  </si>
  <si>
    <t xml:space="preserve">Mineral Processing-II  </t>
  </si>
  <si>
    <t xml:space="preserve">Vacuum Technology   </t>
  </si>
  <si>
    <t xml:space="preserve">Introduction to Computer &amp; C++ Programming </t>
  </si>
  <si>
    <t xml:space="preserve">Manufacturing Strategy   </t>
  </si>
  <si>
    <t xml:space="preserve">Muslim Architecture     </t>
  </si>
  <si>
    <t xml:space="preserve">Information &amp; Database Management    </t>
  </si>
  <si>
    <t xml:space="preserve">Solid Waste Management </t>
  </si>
  <si>
    <t xml:space="preserve">Transportation Engineering </t>
  </si>
  <si>
    <t xml:space="preserve">Basic Electronics </t>
  </si>
  <si>
    <t xml:space="preserve">Electronic Devices &amp; Circuits  </t>
  </si>
  <si>
    <t xml:space="preserve">Measurement &amp; Instrumentation </t>
  </si>
  <si>
    <t xml:space="preserve">Amplifier &amp; Oscillators </t>
  </si>
  <si>
    <t xml:space="preserve">Electromagnetism </t>
  </si>
  <si>
    <t xml:space="preserve">Computer Architecture and Design </t>
  </si>
  <si>
    <t xml:space="preserve">Stratigraphy &amp; Structural Geology </t>
  </si>
  <si>
    <t xml:space="preserve">General Geology </t>
  </si>
  <si>
    <t xml:space="preserve">Communication Skills </t>
  </si>
  <si>
    <t xml:space="preserve">Fibre Science </t>
  </si>
  <si>
    <t xml:space="preserve">Architectural Design-I </t>
  </si>
  <si>
    <t xml:space="preserve">History of Urban Planning </t>
  </si>
  <si>
    <t xml:space="preserve">Ecological Management </t>
  </si>
  <si>
    <t xml:space="preserve">Technical Report Writing </t>
  </si>
  <si>
    <t xml:space="preserve">Yarn Manufacturing-I </t>
  </si>
  <si>
    <t xml:space="preserve">Basic Thermodynamics </t>
  </si>
  <si>
    <t xml:space="preserve">Physical Environmental Studies-I </t>
  </si>
  <si>
    <t xml:space="preserve">Surveying-II </t>
  </si>
  <si>
    <t xml:space="preserve">Thermodynamics-I </t>
  </si>
  <si>
    <t xml:space="preserve">Digital Logic Design </t>
  </si>
  <si>
    <t xml:space="preserve">Digital Electronics </t>
  </si>
  <si>
    <t xml:space="preserve">Biochemistry </t>
  </si>
  <si>
    <t xml:space="preserve">Object Oriented Programming </t>
  </si>
  <si>
    <t xml:space="preserve">Physical &amp; Analytical Chemistry </t>
  </si>
  <si>
    <t xml:space="preserve">Introduction to Electrical Engineering </t>
  </si>
  <si>
    <t xml:space="preserve">Mineral Dressing </t>
  </si>
  <si>
    <t xml:space="preserve">Industrial Engineering &amp; Management </t>
  </si>
  <si>
    <t xml:space="preserve">History of Art &amp; Architecture-II </t>
  </si>
  <si>
    <t xml:space="preserve">Fluid Mechanics </t>
  </si>
  <si>
    <t xml:space="preserve">Strength of Materials-I </t>
  </si>
  <si>
    <t xml:space="preserve">Applied Thermodynamics </t>
  </si>
  <si>
    <t xml:space="preserve">Electronic Circuit Design </t>
  </si>
  <si>
    <t xml:space="preserve">Electrical Circuits </t>
  </si>
  <si>
    <t xml:space="preserve">Computer Architecture &amp; Organization </t>
  </si>
  <si>
    <t xml:space="preserve">Industrial Safety &amp; Environmental Engineering </t>
  </si>
  <si>
    <t xml:space="preserve">Textile Mechanics-II </t>
  </si>
  <si>
    <t xml:space="preserve">Materials &amp; Processes </t>
  </si>
  <si>
    <t xml:space="preserve">Sociology </t>
  </si>
  <si>
    <t xml:space="preserve">Construction Technology </t>
  </si>
  <si>
    <t xml:space="preserve">Thermodynamics </t>
  </si>
  <si>
    <t xml:space="preserve">Engineering Geology   </t>
  </si>
  <si>
    <t xml:space="preserve">Mechanics of Machines-I </t>
  </si>
  <si>
    <t xml:space="preserve">Electrical Network Analysis </t>
  </si>
  <si>
    <t xml:space="preserve">Engineering Management </t>
  </si>
  <si>
    <t xml:space="preserve">Engineering Statics </t>
  </si>
  <si>
    <t xml:space="preserve">Software Economics &amp; Management   </t>
  </si>
  <si>
    <t xml:space="preserve">Technical Writing &amp; Presentation Skills </t>
  </si>
  <si>
    <t xml:space="preserve">Mine Surveying-I </t>
  </si>
  <si>
    <t xml:space="preserve">Materials Thermodynamics &amp; Kinetics  </t>
  </si>
  <si>
    <t xml:space="preserve">Mechanics of Machines </t>
  </si>
  <si>
    <t xml:space="preserve">Computer Aided Design-I </t>
  </si>
  <si>
    <t xml:space="preserve">Communication Skills and Report Writing </t>
  </si>
  <si>
    <t xml:space="preserve">Computer Programming &amp; Software Application </t>
  </si>
  <si>
    <t xml:space="preserve">Mechanical Behavior of Materials  </t>
  </si>
  <si>
    <t xml:space="preserve">Environmental Microbiology </t>
  </si>
  <si>
    <t xml:space="preserve">Islamic Studies/Ethics </t>
  </si>
  <si>
    <t xml:space="preserve">Pakistan Studies </t>
  </si>
  <si>
    <t>Basic Mathematics</t>
  </si>
  <si>
    <t xml:space="preserve">Technical Drawing </t>
  </si>
  <si>
    <t>Inorganic &amp; Organic Chemistry</t>
  </si>
  <si>
    <t>Mining Engineering Fundamentals</t>
  </si>
  <si>
    <t xml:space="preserve">Introduction to Engineering Materials </t>
  </si>
  <si>
    <t xml:space="preserve">Electrical Engineering </t>
  </si>
  <si>
    <t>Visual Communication</t>
  </si>
  <si>
    <t>Introduction to Environmental Physics</t>
  </si>
  <si>
    <t>Electromagnetic</t>
  </si>
  <si>
    <t>Building Construction-I</t>
  </si>
  <si>
    <t>Digital System &amp; Microprocessor</t>
  </si>
  <si>
    <t>Differential Equations &amp; Laplace Transforms</t>
  </si>
  <si>
    <t xml:space="preserve">Analog &amp; Digital Signal Processing </t>
  </si>
  <si>
    <t xml:space="preserve">Heat &amp; Mass Transfer </t>
  </si>
  <si>
    <t>Heat &amp; Mass Transfer</t>
  </si>
  <si>
    <t xml:space="preserve">Differential Equations &amp; Complex Variables </t>
  </si>
  <si>
    <t>Differential Equations &amp; Complex Variables</t>
  </si>
  <si>
    <t xml:space="preserve">Differential Equations, Fourier Series &amp; Laplace Transforms </t>
  </si>
  <si>
    <t xml:space="preserve">Differential Equations &amp; Fourier Series </t>
  </si>
  <si>
    <t xml:space="preserve">Differential Equations &amp; Fourier Series  </t>
  </si>
  <si>
    <t>Differential Equations, Fourier Series &amp; Laplace Transforms</t>
  </si>
  <si>
    <t xml:space="preserve">Fuel Furnaces and Energy Conservation </t>
  </si>
  <si>
    <t xml:space="preserve">Basics of Strength of Materials-I </t>
  </si>
  <si>
    <t>Instrumentation &amp; Measurement</t>
  </si>
  <si>
    <t xml:space="preserve">Engineering Economics &amp; Management </t>
  </si>
  <si>
    <t xml:space="preserve">Economics &amp; Healthcare Management </t>
  </si>
  <si>
    <t xml:space="preserve">Theory of Automata &amp; Formal Languages </t>
  </si>
  <si>
    <t>Heat Transfer Operations</t>
  </si>
  <si>
    <t xml:space="preserve">Fuels &amp; Energy  </t>
  </si>
  <si>
    <t xml:space="preserve">Chemical Process Calculations-II  </t>
  </si>
  <si>
    <t xml:space="preserve">Management Information Systems </t>
  </si>
  <si>
    <t xml:space="preserve">Environment &amp; Human Interaction </t>
  </si>
  <si>
    <t xml:space="preserve">Complex Variables &amp; Transforms </t>
  </si>
  <si>
    <t>Complex Variables &amp; Transforms</t>
  </si>
  <si>
    <r>
      <t xml:space="preserve">1. Please Start from Sheet1 and use Sheet2 (if needed) in same Workbook. After Completing, make sure there will </t>
    </r>
    <r>
      <rPr>
        <b/>
        <sz val="9"/>
        <color indexed="8"/>
        <rFont val="Times New Roman"/>
        <family val="1"/>
      </rPr>
      <t>no any Error shown with Red Fonts</t>
    </r>
    <r>
      <rPr>
        <sz val="9"/>
        <color indexed="8"/>
        <rFont val="Times New Roman"/>
        <family val="1"/>
      </rPr>
      <t xml:space="preserve"> and </t>
    </r>
    <r>
      <rPr>
        <b/>
        <sz val="9"/>
        <color indexed="8"/>
        <rFont val="Times New Roman"/>
        <family val="1"/>
      </rPr>
      <t>do not write any symbol, (----) or Cross( X) in remaing Cells</t>
    </r>
  </si>
  <si>
    <r>
      <t xml:space="preserve">3. Select (Deptt, Semester, Batch, Exams, Subject from Drop Down List. Write Exams Helding Month(E.g. Nov/Dec, 2014), Date of Conduct (E.g. 25/04/2014), Name of Internal and External and Select Subject Total Marks given in Total Marks Column. Total Marks and Grade will be calculated automatically. </t>
    </r>
    <r>
      <rPr>
        <b/>
        <sz val="10"/>
        <color indexed="8"/>
        <rFont val="Times New Roman"/>
        <family val="1"/>
      </rPr>
      <t xml:space="preserve">Subject list is updated in every Exam so Please download fresh copy of Award List from MUET website for each Exam. </t>
    </r>
    <r>
      <rPr>
        <b/>
        <sz val="9"/>
        <color indexed="8"/>
        <rFont val="Times New Roman"/>
        <family val="1"/>
      </rPr>
      <t>ONLY THIS PROFORMA WILL BE ACCEPTED FOR SUBMISSION OF RESULTS.</t>
    </r>
  </si>
  <si>
    <t>BatchNo</t>
  </si>
  <si>
    <t>SeatRollNo</t>
  </si>
  <si>
    <t>Subject Title</t>
  </si>
  <si>
    <t>Class Tests</t>
  </si>
  <si>
    <t>Mid Semester</t>
  </si>
  <si>
    <t>Final Exam Marks</t>
  </si>
  <si>
    <t>Statistics &amp; Probability</t>
  </si>
  <si>
    <t>Applied Hydraulics</t>
  </si>
  <si>
    <t>Soil Mechanics</t>
  </si>
  <si>
    <t>Modern Methods of Structural Analysis</t>
  </si>
  <si>
    <t>Reinforced and Pre-Stressed Concrete</t>
  </si>
  <si>
    <t>Quantity Surveying and Estimation for Civil Works</t>
  </si>
  <si>
    <t>Instrumentation &amp; Control</t>
  </si>
  <si>
    <t>Heating, Ventilation and Air Conditioning</t>
  </si>
  <si>
    <t>Machine Design &amp; Computer Aided Design-II</t>
  </si>
  <si>
    <t>Mechanical Vibrations</t>
  </si>
  <si>
    <t>Power Generation Systems</t>
  </si>
  <si>
    <t>Linear Control Systems</t>
  </si>
  <si>
    <t>Communication Systems</t>
  </si>
  <si>
    <t>Power Economics &amp; Management</t>
  </si>
  <si>
    <t>Analog &amp; Digital Communication</t>
  </si>
  <si>
    <t>Control Systems</t>
  </si>
  <si>
    <t>Digital Instrumentation Systems</t>
  </si>
  <si>
    <t>FPGA-Based Systems Design</t>
  </si>
  <si>
    <t>Computer Communication &amp; Networks</t>
  </si>
  <si>
    <t>Digital Signal Processing</t>
  </si>
  <si>
    <t>Microwave Engineering</t>
  </si>
  <si>
    <t>Opto-Electronics</t>
  </si>
  <si>
    <t>Probability &amp; Stochastic Processes</t>
  </si>
  <si>
    <t>Digital Signals &amp; Image Processing</t>
  </si>
  <si>
    <t>Biomedical Control Systems</t>
  </si>
  <si>
    <t>Biomedical Instrumentation-II</t>
  </si>
  <si>
    <t>Technical Report Writing and Presentation Skills</t>
  </si>
  <si>
    <t>Control Systems and Robotics</t>
  </si>
  <si>
    <t>Web Engineering</t>
  </si>
  <si>
    <t>Embedded Systems</t>
  </si>
  <si>
    <t>Computer Networks &amp; Management</t>
  </si>
  <si>
    <t>Software Project Management</t>
  </si>
  <si>
    <t>Artificial Intelligence Concepts &amp; Techniques</t>
  </si>
  <si>
    <t>Technical Report Writing &amp; Presentation Skills</t>
  </si>
  <si>
    <t>Chemical Engineering Plant Design</t>
  </si>
  <si>
    <t>Simultaneous Heat &amp; Mass Transfer</t>
  </si>
  <si>
    <t>Chemical Engineering Kinetics</t>
  </si>
  <si>
    <t>Quality Control</t>
  </si>
  <si>
    <t>Well Logging</t>
  </si>
  <si>
    <t>Reservoir Engineering</t>
  </si>
  <si>
    <t>Applied Numerical Methods</t>
  </si>
  <si>
    <t>Environment &amp; Safety Management</t>
  </si>
  <si>
    <t>Petroleum Refinery Engineering</t>
  </si>
  <si>
    <t>Principles of Explosive Engineering</t>
  </si>
  <si>
    <t>Mining Laws</t>
  </si>
  <si>
    <t>Mine Ventilation</t>
  </si>
  <si>
    <t>Mine Management</t>
  </si>
  <si>
    <t>Business Communication and Report Writing</t>
  </si>
  <si>
    <t>Physical Metallurgy-II</t>
  </si>
  <si>
    <t>Welding and other joining process</t>
  </si>
  <si>
    <t>Industrial Economics and Management</t>
  </si>
  <si>
    <t>Polymer and Composite Materials</t>
  </si>
  <si>
    <t>Statistical Methods</t>
  </si>
  <si>
    <t>Textile Printing</t>
  </si>
  <si>
    <t>Yarn Manufacturing-IV</t>
  </si>
  <si>
    <t>Fabric Design &amp; Structure</t>
  </si>
  <si>
    <t>Textile Engineering Utilities &amp; Services</t>
  </si>
  <si>
    <t>Work Studies &amp; Methods Engineering</t>
  </si>
  <si>
    <t>Production Systems Design</t>
  </si>
  <si>
    <t>Project Management</t>
  </si>
  <si>
    <t>Architectural Design-IV</t>
  </si>
  <si>
    <t>Building Services-II</t>
  </si>
  <si>
    <t>Working Drawing &amp; Details-I</t>
  </si>
  <si>
    <t>Reinforced Concrete Construction Design</t>
  </si>
  <si>
    <t>Buildings Economics</t>
  </si>
  <si>
    <t>Theories &amp; Criticism in Architecture</t>
  </si>
  <si>
    <t>Research Methods</t>
  </si>
  <si>
    <t>Planning of New Towns</t>
  </si>
  <si>
    <t>Rural Planning</t>
  </si>
  <si>
    <t>Environmental Planning &amp; Management</t>
  </si>
  <si>
    <t>Introduction to Geographical Information System</t>
  </si>
  <si>
    <t>Energy Resources Management</t>
  </si>
  <si>
    <t>Principles of Water &amp; Waste Water Treatment</t>
  </si>
  <si>
    <t>Statistical Methods &amp; Estimation</t>
  </si>
  <si>
    <t>Air &amp; Noise Pollution Control</t>
  </si>
  <si>
    <t>Power Plant Engineering</t>
  </si>
  <si>
    <t>Electromagnetic Fields</t>
  </si>
  <si>
    <t>Anatomy for Engineers</t>
  </si>
  <si>
    <t>Digital Systems &amp; Microprocessor</t>
  </si>
  <si>
    <t>Fourier Series and Transforms</t>
  </si>
  <si>
    <t>Microprocessor &amp; Interfacing Techniques</t>
  </si>
  <si>
    <t>Complex Variables and Laplace Transforms</t>
  </si>
  <si>
    <t xml:space="preserve">Islamic Studies/Ethics       </t>
  </si>
  <si>
    <t>Applied Electricity &amp; Electronics</t>
  </si>
  <si>
    <t>Credit Hours</t>
  </si>
  <si>
    <t>17CE</t>
  </si>
  <si>
    <t>17ME</t>
  </si>
  <si>
    <t>17EL</t>
  </si>
  <si>
    <t>17ES</t>
  </si>
  <si>
    <t>17TL</t>
  </si>
  <si>
    <t>17BM</t>
  </si>
  <si>
    <t>17CS</t>
  </si>
  <si>
    <t>17SW</t>
  </si>
  <si>
    <t>17CH</t>
  </si>
  <si>
    <t>17PG</t>
  </si>
  <si>
    <t>17MN</t>
  </si>
  <si>
    <t>17MT</t>
  </si>
  <si>
    <t>17TE</t>
  </si>
  <si>
    <t>17IN</t>
  </si>
  <si>
    <t>17AR</t>
  </si>
  <si>
    <t>17CRP</t>
  </si>
  <si>
    <t>17EE</t>
  </si>
  <si>
    <t>K16CE</t>
  </si>
  <si>
    <t>K16ME</t>
  </si>
  <si>
    <t>K16EL</t>
  </si>
  <si>
    <t>K16ES</t>
  </si>
  <si>
    <t>K16SW</t>
  </si>
  <si>
    <t>K17CE</t>
  </si>
  <si>
    <t>K17ME</t>
  </si>
  <si>
    <t>K17EL</t>
  </si>
  <si>
    <t>K17ES</t>
  </si>
  <si>
    <t>K17SW</t>
  </si>
  <si>
    <t>K16PG</t>
  </si>
  <si>
    <t>K17PG</t>
  </si>
  <si>
    <t>16First</t>
  </si>
  <si>
    <t>K16TL</t>
  </si>
  <si>
    <t>K16BM</t>
  </si>
  <si>
    <t>K16CS</t>
  </si>
  <si>
    <t>K16CH</t>
  </si>
  <si>
    <t>K16MN</t>
  </si>
  <si>
    <t>K16MT</t>
  </si>
  <si>
    <t>K16TE</t>
  </si>
  <si>
    <t>K16IN</t>
  </si>
  <si>
    <t>K16AR</t>
  </si>
  <si>
    <t>K16CRP</t>
  </si>
  <si>
    <t>K16EE</t>
  </si>
  <si>
    <t xml:space="preserve">Highway &amp; Traffic Engineering </t>
  </si>
  <si>
    <t xml:space="preserve">Thermal Power Plants </t>
  </si>
  <si>
    <t xml:space="preserve">Power Distribution &amp; Utilization </t>
  </si>
  <si>
    <t xml:space="preserve">Embedded Systems Design </t>
  </si>
  <si>
    <t xml:space="preserve">Transmission &amp; Switching Systems </t>
  </si>
  <si>
    <t xml:space="preserve">Biophotonics </t>
  </si>
  <si>
    <t xml:space="preserve">Digital Image Processing </t>
  </si>
  <si>
    <t xml:space="preserve">Software Design &amp; Architecture </t>
  </si>
  <si>
    <t xml:space="preserve">Pollution Control Engineering </t>
  </si>
  <si>
    <t xml:space="preserve">Well Testing </t>
  </si>
  <si>
    <t>Planning &amp; Design of Underground Mines</t>
  </si>
  <si>
    <t xml:space="preserve">Nuclear Metallurgy &amp; Materials </t>
  </si>
  <si>
    <t xml:space="preserve">Color Physics </t>
  </si>
  <si>
    <t xml:space="preserve">Advanced Operations Research </t>
  </si>
  <si>
    <t xml:space="preserve">Architecture Design-V  </t>
  </si>
  <si>
    <t xml:space="preserve">District &amp; Regional Planning </t>
  </si>
  <si>
    <t xml:space="preserve">Water Resources &amp; Irrigation Engineering </t>
  </si>
  <si>
    <t xml:space="preserve">Geotechnical Engineering </t>
  </si>
  <si>
    <t xml:space="preserve">Automobile Engineering </t>
  </si>
  <si>
    <t xml:space="preserve">Power System Analysis </t>
  </si>
  <si>
    <t xml:space="preserve">Digital Control System </t>
  </si>
  <si>
    <t xml:space="preserve">Satellite Communications </t>
  </si>
  <si>
    <t xml:space="preserve">Modeling of Physiological Systems </t>
  </si>
  <si>
    <t xml:space="preserve">Data Mining Techniques </t>
  </si>
  <si>
    <t xml:space="preserve">Interactive Multimedia Systems &amp; Graphics </t>
  </si>
  <si>
    <t xml:space="preserve">Petroleum Refinery Engineering </t>
  </si>
  <si>
    <t xml:space="preserve">Project Planning &amp; Management </t>
  </si>
  <si>
    <t xml:space="preserve">Mineral Exploration Tech: &amp; Mine Economics </t>
  </si>
  <si>
    <t xml:space="preserve">Steel Making Technology </t>
  </si>
  <si>
    <t xml:space="preserve">Textile Project Planning </t>
  </si>
  <si>
    <t xml:space="preserve">Supply Chain and Logistical Manag </t>
  </si>
  <si>
    <t xml:space="preserve">Landscape Design    </t>
  </si>
  <si>
    <t xml:space="preserve">Master Planning-I  </t>
  </si>
  <si>
    <t xml:space="preserve">Natural Resources Management </t>
  </si>
  <si>
    <t xml:space="preserve">Irrigation Engineering </t>
  </si>
  <si>
    <t xml:space="preserve">Manufacturing Processes-I </t>
  </si>
  <si>
    <t>Electrical  Machines Design &amp; Maintenance</t>
  </si>
  <si>
    <t xml:space="preserve">Laser &amp; Fiber Optics </t>
  </si>
  <si>
    <t xml:space="preserve">Fiber Optics Communication Systems </t>
  </si>
  <si>
    <t xml:space="preserve">Neuroscience and Neural Network </t>
  </si>
  <si>
    <t xml:space="preserve">Computer Comm &amp; Networking </t>
  </si>
  <si>
    <t xml:space="preserve">Computer Vision </t>
  </si>
  <si>
    <t xml:space="preserve">Biochemical Engineering </t>
  </si>
  <si>
    <t xml:space="preserve">Reservoir Simulation </t>
  </si>
  <si>
    <t xml:space="preserve">Mine Water &amp; Dewatering Design </t>
  </si>
  <si>
    <t xml:space="preserve">Heat Treatment Processes  </t>
  </si>
  <si>
    <t xml:space="preserve">Textile Testing &amp; Quality Control </t>
  </si>
  <si>
    <t xml:space="preserve">Human Resources Management </t>
  </si>
  <si>
    <t xml:space="preserve">Urban Planning &amp; Design-I  </t>
  </si>
  <si>
    <t xml:space="preserve">Environmental Health &amp; Safety </t>
  </si>
  <si>
    <t xml:space="preserve">Structural Design &amp; Drawing </t>
  </si>
  <si>
    <t xml:space="preserve">Mechatronics  </t>
  </si>
  <si>
    <t xml:space="preserve">High Voltage Engineering </t>
  </si>
  <si>
    <t xml:space="preserve">Computer Communication &amp; Networking </t>
  </si>
  <si>
    <t xml:space="preserve">Wireless Communications </t>
  </si>
  <si>
    <t xml:space="preserve">Biomechanics </t>
  </si>
  <si>
    <t xml:space="preserve">Software Engineering </t>
  </si>
  <si>
    <t xml:space="preserve">Web Technologies </t>
  </si>
  <si>
    <t xml:space="preserve">Instrumentation &amp; Process Control </t>
  </si>
  <si>
    <t xml:space="preserve">Petroleum Production Engineering-I </t>
  </si>
  <si>
    <t xml:space="preserve">Strata Control </t>
  </si>
  <si>
    <t xml:space="preserve">Manufacturing Technology </t>
  </si>
  <si>
    <t xml:space="preserve">Fabric Manufacturing-III </t>
  </si>
  <si>
    <t>Human Factors Engineering</t>
  </si>
  <si>
    <t xml:space="preserve">Structure in Architecture-I  </t>
  </si>
  <si>
    <t xml:space="preserve">Landuse &amp; Building Control </t>
  </si>
  <si>
    <t xml:space="preserve">Modeling of Environmental Systems </t>
  </si>
  <si>
    <t xml:space="preserve">Environmental Engineering-I  </t>
  </si>
  <si>
    <t xml:space="preserve">Industrial Economic &amp; Management </t>
  </si>
  <si>
    <t xml:space="preserve">Technical Report Writing &amp; Presentation Skills </t>
  </si>
  <si>
    <t xml:space="preserve">Transportation Phenomena </t>
  </si>
  <si>
    <t xml:space="preserve">Drilling Technology </t>
  </si>
  <si>
    <t xml:space="preserve">Powder Metallurgy </t>
  </si>
  <si>
    <t xml:space="preserve">Textile Marketing &amp; Merchandising </t>
  </si>
  <si>
    <t xml:space="preserve">Industrial Maintenance and Safety </t>
  </si>
  <si>
    <t xml:space="preserve">Architectural Conservation  </t>
  </si>
  <si>
    <t xml:space="preserve">Community Development </t>
  </si>
  <si>
    <t xml:space="preserve">Health, Safety &amp; Environment </t>
  </si>
  <si>
    <t xml:space="preserve">Automation &amp; Control Engineering </t>
  </si>
  <si>
    <t>Theory of Automata &amp; Formal Languages</t>
  </si>
  <si>
    <t>Chemical Process Calculations-II</t>
  </si>
  <si>
    <t xml:space="preserve">Management Information Systems  </t>
  </si>
  <si>
    <t>May/June, 2016</t>
  </si>
  <si>
    <t>VIVA</t>
  </si>
  <si>
    <t>Sem</t>
  </si>
  <si>
    <t>Sub</t>
  </si>
  <si>
    <t>21/05/2016</t>
  </si>
  <si>
    <t>INTERNAL EXAMINER</t>
  </si>
  <si>
    <t>EXTERNAL EXAMINER</t>
  </si>
  <si>
    <t>CHAIRMAN/DIRECTOR</t>
  </si>
  <si>
    <t>Sessional Marks</t>
  </si>
  <si>
    <t>Internal</t>
  </si>
  <si>
    <t>External</t>
  </si>
  <si>
    <t>Chairman</t>
  </si>
  <si>
    <t>NOTE: THE MARKS SHOULD NOT BE AWARDED IN FRACTION</t>
  </si>
  <si>
    <t>System Proposed &amp; Developed By: Jamil Ahmed Solangi, Assistant Controller</t>
  </si>
  <si>
    <t>For Queries &amp; Problems email to aijazali.brohi@admin.muet.edu.pk</t>
  </si>
  <si>
    <t>Signature of the Supervisor/Teacher</t>
  </si>
  <si>
    <t>Signature of Supervisor/Teacher</t>
  </si>
  <si>
    <t>Thesis/Project-I</t>
  </si>
</sst>
</file>

<file path=xl/styles.xml><?xml version="1.0" encoding="utf-8"?>
<styleSheet xmlns="http://schemas.openxmlformats.org/spreadsheetml/2006/main">
  <fonts count="50">
    <font>
      <sz val="11"/>
      <color theme="1"/>
      <name val="Calibri"/>
      <family val="2"/>
      <scheme val="minor"/>
    </font>
    <font>
      <b/>
      <sz val="12"/>
      <name val="Times New Roman"/>
      <family val="1"/>
    </font>
    <font>
      <b/>
      <sz val="8"/>
      <color indexed="8"/>
      <name val="Times New Roman"/>
      <family val="1"/>
    </font>
    <font>
      <b/>
      <sz val="9"/>
      <color indexed="8"/>
      <name val="Times New Roman"/>
      <family val="1"/>
    </font>
    <font>
      <sz val="9"/>
      <color indexed="8"/>
      <name val="Times New Roman"/>
      <family val="1"/>
    </font>
    <font>
      <sz val="9"/>
      <color indexed="10"/>
      <name val="Times New Roman"/>
      <family val="1"/>
    </font>
    <font>
      <sz val="8"/>
      <color indexed="8"/>
      <name val="Times New Roman"/>
      <family val="1"/>
    </font>
    <font>
      <sz val="7"/>
      <color indexed="8"/>
      <name val="Times New Roman"/>
      <family val="1"/>
    </font>
    <font>
      <b/>
      <sz val="11"/>
      <color indexed="60"/>
      <name val="Times New Roman"/>
      <family val="1"/>
    </font>
    <font>
      <b/>
      <sz val="12"/>
      <color indexed="10"/>
      <name val="Times New Roman"/>
      <family val="1"/>
    </font>
    <font>
      <b/>
      <sz val="11"/>
      <color indexed="8"/>
      <name val="Times New Roman"/>
      <family val="1"/>
    </font>
    <font>
      <sz val="11"/>
      <color indexed="8"/>
      <name val="Times New Roman"/>
      <family val="1"/>
    </font>
    <font>
      <b/>
      <sz val="10"/>
      <color indexed="8"/>
      <name val="Times New Roman"/>
      <family val="1"/>
    </font>
    <font>
      <sz val="10"/>
      <color indexed="8"/>
      <name val="Times New Roman"/>
      <family val="1"/>
    </font>
    <font>
      <sz val="11"/>
      <color theme="0"/>
      <name val="Calibri"/>
      <family val="2"/>
      <scheme val="minor"/>
    </font>
    <font>
      <b/>
      <sz val="11"/>
      <color theme="1"/>
      <name val="Calibri"/>
      <family val="2"/>
      <scheme val="minor"/>
    </font>
    <font>
      <sz val="11"/>
      <color rgb="FFFF0000"/>
      <name val="Calibri"/>
      <family val="2"/>
      <scheme val="minor"/>
    </font>
    <font>
      <sz val="12"/>
      <color theme="1"/>
      <name val="Times New Roman"/>
      <family val="1"/>
    </font>
    <font>
      <b/>
      <sz val="12"/>
      <color theme="1"/>
      <name val="Times New Roman"/>
      <family val="1"/>
    </font>
    <font>
      <b/>
      <sz val="11"/>
      <color rgb="FFFF0000"/>
      <name val="Calibri"/>
      <family val="2"/>
      <scheme val="minor"/>
    </font>
    <font>
      <b/>
      <sz val="12"/>
      <color rgb="FF00B050"/>
      <name val="Times New Roman"/>
      <family val="1"/>
    </font>
    <font>
      <b/>
      <sz val="12"/>
      <color rgb="FF7030A0"/>
      <name val="Times New Roman"/>
      <family val="1"/>
    </font>
    <font>
      <b/>
      <sz val="12"/>
      <color rgb="FF00B0F0"/>
      <name val="Times New Roman"/>
      <family val="1"/>
    </font>
    <font>
      <sz val="12"/>
      <color rgb="FFFF0000"/>
      <name val="Times New Roman"/>
      <family val="1"/>
    </font>
    <font>
      <b/>
      <sz val="12"/>
      <color rgb="FFFF0000"/>
      <name val="Times New Roman"/>
      <family val="1"/>
    </font>
    <font>
      <sz val="36"/>
      <color rgb="FFFF0000"/>
      <name val="Times New Roman"/>
      <family val="1"/>
    </font>
    <font>
      <b/>
      <sz val="11"/>
      <color theme="1"/>
      <name val="Times New Roman"/>
      <family val="1"/>
    </font>
    <font>
      <sz val="9"/>
      <color rgb="FFFF0000"/>
      <name val="Times New Roman"/>
      <family val="1"/>
    </font>
    <font>
      <b/>
      <sz val="18"/>
      <color rgb="FFFF0000"/>
      <name val="Calibri"/>
      <family val="2"/>
      <scheme val="minor"/>
    </font>
    <font>
      <b/>
      <sz val="9"/>
      <color theme="1"/>
      <name val="Times New Roman"/>
      <family val="1"/>
    </font>
    <font>
      <sz val="7"/>
      <color theme="1"/>
      <name val="Times New Roman"/>
      <family val="1"/>
    </font>
    <font>
      <b/>
      <sz val="12"/>
      <color theme="0"/>
      <name val="Times New Roman"/>
      <family val="1"/>
    </font>
    <font>
      <b/>
      <sz val="16"/>
      <color rgb="FFFF0000"/>
      <name val="Times New Roman"/>
      <family val="1"/>
    </font>
    <font>
      <sz val="9"/>
      <color theme="1"/>
      <name val="Times New Roman"/>
      <family val="1"/>
    </font>
    <font>
      <sz val="9"/>
      <color theme="1"/>
      <name val="Calibri"/>
      <family val="2"/>
      <scheme val="minor"/>
    </font>
    <font>
      <b/>
      <sz val="10"/>
      <color rgb="FFFF0000"/>
      <name val="Times New Roman"/>
      <family val="1"/>
    </font>
    <font>
      <b/>
      <sz val="16"/>
      <color theme="1"/>
      <name val="Times New Roman"/>
      <family val="1"/>
    </font>
    <font>
      <b/>
      <sz val="14"/>
      <color theme="1"/>
      <name val="Times New Roman"/>
      <family val="1"/>
    </font>
    <font>
      <sz val="10"/>
      <color theme="1"/>
      <name val="Times New Roman"/>
      <family val="1"/>
    </font>
    <font>
      <b/>
      <sz val="14"/>
      <color rgb="FFFF0000"/>
      <name val="Times New Roman"/>
      <family val="1"/>
    </font>
    <font>
      <b/>
      <sz val="11"/>
      <color rgb="FFC00000"/>
      <name val="Times New Roman"/>
      <family val="1"/>
    </font>
    <font>
      <b/>
      <sz val="11"/>
      <color theme="0"/>
      <name val="Times New Roman"/>
      <family val="1"/>
    </font>
    <font>
      <sz val="10"/>
      <color rgb="FFFF0000"/>
      <name val="Times New Roman"/>
      <family val="1"/>
    </font>
    <font>
      <sz val="36"/>
      <color rgb="FFFF0000"/>
      <name val="Calibri"/>
      <family val="2"/>
      <scheme val="minor"/>
    </font>
    <font>
      <b/>
      <sz val="28"/>
      <color rgb="FFFF0000"/>
      <name val="Calibri"/>
      <family val="2"/>
      <scheme val="minor"/>
    </font>
    <font>
      <sz val="11"/>
      <name val="Calibri"/>
      <family val="2"/>
      <scheme val="minor"/>
    </font>
    <font>
      <b/>
      <sz val="10"/>
      <color theme="1"/>
      <name val="Times New Roman"/>
      <family val="1"/>
    </font>
    <font>
      <sz val="10"/>
      <color theme="1"/>
      <name val="Calibri"/>
      <family val="2"/>
      <scheme val="minor"/>
    </font>
    <font>
      <sz val="9"/>
      <color theme="4"/>
      <name val="Times New Roman"/>
      <family val="1"/>
    </font>
    <font>
      <sz val="11"/>
      <color theme="1"/>
      <name val="Times New Roman"/>
      <family val="1"/>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0"/>
        <bgColor indexed="64"/>
      </patternFill>
    </fill>
  </fills>
  <borders count="53">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rgb="FF7030A0"/>
      </left>
      <right/>
      <top style="thin">
        <color indexed="64"/>
      </top>
      <bottom style="thin">
        <color indexed="64"/>
      </bottom>
      <diagonal/>
    </border>
    <border>
      <left/>
      <right/>
      <top/>
      <bottom style="thin">
        <color rgb="FFC00000"/>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right style="medium">
        <color rgb="FF7030A0"/>
      </right>
      <top style="medium">
        <color rgb="FF7030A0"/>
      </top>
      <bottom style="medium">
        <color rgb="FF7030A0"/>
      </bottom>
      <diagonal/>
    </border>
    <border>
      <left/>
      <right/>
      <top/>
      <bottom style="medium">
        <color rgb="FF7030A0"/>
      </bottom>
      <diagonal/>
    </border>
    <border>
      <left/>
      <right style="medium">
        <color rgb="FF7030A0"/>
      </right>
      <top/>
      <bottom style="medium">
        <color rgb="FF7030A0"/>
      </bottom>
      <diagonal/>
    </border>
    <border>
      <left/>
      <right/>
      <top style="medium">
        <color rgb="FF7030A0"/>
      </top>
      <bottom/>
      <diagonal/>
    </border>
    <border>
      <left/>
      <right style="medium">
        <color rgb="FF7030A0"/>
      </right>
      <top style="medium">
        <color rgb="FF7030A0"/>
      </top>
      <bottom/>
      <diagonal/>
    </border>
    <border>
      <left/>
      <right/>
      <top style="thin">
        <color indexed="64"/>
      </top>
      <bottom style="thin">
        <color rgb="FFC00000"/>
      </bottom>
      <diagonal/>
    </border>
    <border>
      <left/>
      <right/>
      <top style="thin">
        <color rgb="FFC00000"/>
      </top>
      <bottom style="thin">
        <color rgb="FFC00000"/>
      </bottom>
      <diagonal/>
    </border>
    <border>
      <left style="thin">
        <color rgb="FFC00000"/>
      </left>
      <right/>
      <top style="thin">
        <color rgb="FFC00000"/>
      </top>
      <bottom/>
      <diagonal/>
    </border>
    <border>
      <left/>
      <right/>
      <top style="thin">
        <color rgb="FFC00000"/>
      </top>
      <bottom/>
      <diagonal/>
    </border>
    <border>
      <left/>
      <right style="thin">
        <color rgb="FFC00000"/>
      </right>
      <top style="thin">
        <color rgb="FFC00000"/>
      </top>
      <bottom/>
      <diagonal/>
    </border>
    <border>
      <left style="thin">
        <color rgb="FFC00000"/>
      </left>
      <right/>
      <top/>
      <bottom style="thin">
        <color rgb="FFC00000"/>
      </bottom>
      <diagonal/>
    </border>
    <border>
      <left/>
      <right style="thin">
        <color rgb="FFC00000"/>
      </right>
      <top/>
      <bottom style="thin">
        <color rgb="FFC00000"/>
      </bottom>
      <diagonal/>
    </border>
    <border>
      <left style="medium">
        <color rgb="FF7030A0"/>
      </left>
      <right/>
      <top style="medium">
        <color rgb="FF7030A0"/>
      </top>
      <bottom/>
      <diagonal/>
    </border>
    <border>
      <left style="medium">
        <color rgb="FF7030A0"/>
      </left>
      <right/>
      <top/>
      <bottom style="medium">
        <color rgb="FF7030A0"/>
      </bottom>
      <diagonal/>
    </border>
    <border>
      <left style="medium">
        <color rgb="FF7030A0"/>
      </left>
      <right style="medium">
        <color rgb="FF7030A0"/>
      </right>
      <top/>
      <bottom style="medium">
        <color rgb="FF7030A0"/>
      </bottom>
      <diagonal/>
    </border>
    <border>
      <left/>
      <right style="medium">
        <color rgb="FF7030A0"/>
      </right>
      <top/>
      <bottom/>
      <diagonal/>
    </border>
    <border>
      <left style="medium">
        <color rgb="FF7030A0"/>
      </left>
      <right style="medium">
        <color rgb="FF7030A0"/>
      </right>
      <top/>
      <bottom/>
      <diagonal/>
    </border>
  </borders>
  <cellStyleXfs count="1">
    <xf numFmtId="0" fontId="0" fillId="0" borderId="0"/>
  </cellStyleXfs>
  <cellXfs count="320">
    <xf numFmtId="0" fontId="0" fillId="0" borderId="0" xfId="0"/>
    <xf numFmtId="0" fontId="17" fillId="0" borderId="0" xfId="0" applyFont="1" applyAlignment="1">
      <alignment horizontal="center" vertical="center" shrinkToFit="1"/>
    </xf>
    <xf numFmtId="0" fontId="17" fillId="0" borderId="0" xfId="0" applyFont="1" applyAlignment="1">
      <alignment shrinkToFit="1"/>
    </xf>
    <xf numFmtId="0" fontId="17" fillId="0" borderId="0" xfId="0" applyFont="1" applyAlignment="1">
      <alignment horizontal="center" vertical="center" shrinkToFit="1"/>
    </xf>
    <xf numFmtId="0" fontId="18" fillId="0" borderId="0" xfId="0" applyFont="1"/>
    <xf numFmtId="0" fontId="18" fillId="0" borderId="0" xfId="0" applyFont="1" applyAlignment="1">
      <alignment horizontal="left"/>
    </xf>
    <xf numFmtId="0" fontId="18" fillId="0" borderId="0" xfId="0" applyFont="1" applyProtection="1">
      <protection hidden="1"/>
    </xf>
    <xf numFmtId="0" fontId="17" fillId="0" borderId="0" xfId="0" applyFont="1" applyProtection="1">
      <protection hidden="1"/>
    </xf>
    <xf numFmtId="0" fontId="17" fillId="0" borderId="0" xfId="0" applyFont="1" applyAlignment="1">
      <alignment horizontal="center" shrinkToFit="1"/>
    </xf>
    <xf numFmtId="0" fontId="19" fillId="0" borderId="0" xfId="0" applyFont="1" applyAlignment="1">
      <alignment horizontal="center"/>
    </xf>
    <xf numFmtId="0" fontId="15" fillId="0" borderId="0" xfId="0" applyFont="1"/>
    <xf numFmtId="0" fontId="0" fillId="0" borderId="0" xfId="0" applyAlignment="1">
      <alignment horizontal="left"/>
    </xf>
    <xf numFmtId="0" fontId="18" fillId="0" borderId="1" xfId="0" applyFont="1" applyBorder="1" applyAlignment="1">
      <alignment horizontal="center" vertical="center" shrinkToFit="1"/>
    </xf>
    <xf numFmtId="0" fontId="18" fillId="0" borderId="1" xfId="0" applyFont="1" applyBorder="1" applyAlignment="1">
      <alignment horizontal="center" vertical="center" shrinkToFit="1"/>
    </xf>
    <xf numFmtId="0" fontId="20" fillId="0" borderId="32" xfId="0" applyFont="1" applyBorder="1" applyAlignment="1" applyProtection="1">
      <alignment vertical="center" shrinkToFit="1"/>
      <protection locked="0"/>
    </xf>
    <xf numFmtId="0" fontId="21"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3" fillId="0" borderId="0" xfId="0" applyFont="1" applyBorder="1" applyAlignment="1">
      <alignment horizontal="left" vertical="center" shrinkToFit="1"/>
    </xf>
    <xf numFmtId="0" fontId="17" fillId="0" borderId="0" xfId="0" applyFont="1" applyAlignment="1">
      <alignment horizontal="center" vertical="center" shrinkToFit="1"/>
    </xf>
    <xf numFmtId="0" fontId="17" fillId="0" borderId="0" xfId="0" applyFont="1" applyAlignment="1">
      <alignment horizontal="center" vertical="center" shrinkToFit="1"/>
    </xf>
    <xf numFmtId="0" fontId="24" fillId="2" borderId="4" xfId="0" applyFont="1" applyFill="1" applyBorder="1" applyAlignment="1">
      <alignment horizontal="center" shrinkToFit="1"/>
    </xf>
    <xf numFmtId="0" fontId="17" fillId="0" borderId="0" xfId="0" applyFont="1" applyAlignment="1">
      <alignment horizontal="center" shrinkToFit="1"/>
    </xf>
    <xf numFmtId="0" fontId="18" fillId="0" borderId="1" xfId="0" applyFont="1" applyBorder="1" applyAlignment="1">
      <alignment horizontal="center" vertical="center" shrinkToFit="1"/>
    </xf>
    <xf numFmtId="0" fontId="17" fillId="0" borderId="0" xfId="0" applyFont="1" applyAlignment="1">
      <alignment horizontal="center" vertical="center" shrinkToFit="1"/>
    </xf>
    <xf numFmtId="0" fontId="17" fillId="0" borderId="0" xfId="0" applyFont="1" applyAlignment="1">
      <alignment horizontal="center" shrinkToFit="1"/>
    </xf>
    <xf numFmtId="0" fontId="17" fillId="0" borderId="0" xfId="0" applyFont="1" applyBorder="1" applyAlignment="1">
      <alignment horizontal="center" vertical="center" shrinkToFit="1"/>
    </xf>
    <xf numFmtId="0" fontId="18" fillId="0" borderId="1" xfId="0" applyFont="1" applyBorder="1" applyAlignment="1">
      <alignment horizontal="center" vertical="center" shrinkToFit="1"/>
    </xf>
    <xf numFmtId="0" fontId="17" fillId="0" borderId="0" xfId="0" applyFont="1" applyAlignment="1">
      <alignment horizontal="center" vertical="center" shrinkToFit="1"/>
    </xf>
    <xf numFmtId="0" fontId="18" fillId="0" borderId="0"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2" xfId="0" applyFont="1" applyBorder="1" applyAlignment="1" applyProtection="1">
      <alignment vertical="center" shrinkToFit="1"/>
    </xf>
    <xf numFmtId="0" fontId="1" fillId="0" borderId="5" xfId="0" applyFont="1" applyBorder="1" applyAlignment="1" applyProtection="1">
      <alignment horizontal="center" vertical="center" shrinkToFit="1"/>
    </xf>
    <xf numFmtId="0" fontId="18" fillId="0" borderId="1" xfId="0" applyFont="1" applyBorder="1" applyAlignment="1">
      <alignment horizontal="center" vertical="center" shrinkToFit="1"/>
    </xf>
    <xf numFmtId="0" fontId="17" fillId="0" borderId="0" xfId="0" applyFont="1" applyAlignment="1">
      <alignment horizontal="center" vertical="center" shrinkToFit="1"/>
    </xf>
    <xf numFmtId="0" fontId="25" fillId="0" borderId="0" xfId="0" applyFont="1" applyBorder="1" applyAlignment="1">
      <alignment horizontal="center" vertical="center" shrinkToFit="1"/>
    </xf>
    <xf numFmtId="0" fontId="25" fillId="0" borderId="6" xfId="0" applyFont="1" applyBorder="1" applyAlignment="1">
      <alignment horizontal="center" vertical="center" shrinkToFit="1"/>
    </xf>
    <xf numFmtId="0" fontId="17" fillId="0" borderId="0" xfId="0" applyFont="1" applyAlignment="1">
      <alignment horizontal="center" vertical="center" shrinkToFit="1"/>
    </xf>
    <xf numFmtId="0" fontId="26"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8" xfId="0" applyFont="1" applyBorder="1" applyAlignment="1" applyProtection="1">
      <alignment horizontal="center" vertical="center" shrinkToFit="1"/>
    </xf>
    <xf numFmtId="0" fontId="18" fillId="0" borderId="9"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10" xfId="0" applyFont="1" applyBorder="1" applyAlignment="1">
      <alignment horizontal="center" vertical="center" shrinkToFit="1"/>
    </xf>
    <xf numFmtId="0" fontId="16" fillId="0" borderId="0" xfId="0" applyFont="1" applyAlignment="1">
      <alignment horizontal="center"/>
    </xf>
    <xf numFmtId="0" fontId="28" fillId="2" borderId="0" xfId="0" applyFont="1" applyFill="1" applyAlignment="1">
      <alignment horizontal="center"/>
    </xf>
    <xf numFmtId="0" fontId="0" fillId="0" borderId="0" xfId="0" applyFont="1"/>
    <xf numFmtId="0" fontId="29" fillId="0" borderId="11" xfId="0" applyFont="1" applyBorder="1" applyAlignment="1">
      <alignment vertical="center" shrinkToFit="1"/>
    </xf>
    <xf numFmtId="0" fontId="30" fillId="0" borderId="1" xfId="0" applyFont="1" applyBorder="1" applyAlignment="1">
      <alignment horizontal="left" vertical="center" shrinkToFit="1"/>
    </xf>
    <xf numFmtId="0" fontId="7" fillId="0" borderId="1" xfId="0" applyFont="1" applyBorder="1" applyAlignment="1">
      <alignment horizontal="left" vertical="center" shrinkToFit="1"/>
    </xf>
    <xf numFmtId="0" fontId="16" fillId="0" borderId="0" xfId="0" applyFont="1" applyAlignment="1">
      <alignment horizontal="center"/>
    </xf>
    <xf numFmtId="0" fontId="26" fillId="0" borderId="9" xfId="0" applyFont="1" applyBorder="1" applyAlignment="1">
      <alignment horizontal="center" vertical="center" shrinkToFit="1"/>
    </xf>
    <xf numFmtId="0" fontId="18" fillId="0" borderId="1" xfId="0" applyFont="1" applyBorder="1" applyAlignment="1">
      <alignment horizontal="center" vertical="center" shrinkToFit="1"/>
    </xf>
    <xf numFmtId="0" fontId="17" fillId="0" borderId="0" xfId="0" applyFont="1" applyAlignment="1">
      <alignment horizontal="center" vertical="center" shrinkToFit="1"/>
    </xf>
    <xf numFmtId="0" fontId="1" fillId="0" borderId="33" xfId="0" applyFont="1" applyBorder="1" applyAlignment="1" applyProtection="1">
      <alignment vertical="center" shrinkToFit="1"/>
      <protection locked="0"/>
    </xf>
    <xf numFmtId="0" fontId="1" fillId="0" borderId="1" xfId="0" applyFont="1" applyBorder="1" applyAlignment="1" applyProtection="1">
      <alignment horizontal="center" vertical="center" shrinkToFit="1"/>
      <protection locked="0"/>
    </xf>
    <xf numFmtId="0" fontId="17" fillId="0" borderId="12" xfId="0" applyFont="1" applyBorder="1" applyAlignment="1">
      <alignment vertical="center" shrinkToFit="1"/>
    </xf>
    <xf numFmtId="0" fontId="17" fillId="0" borderId="13" xfId="0" applyFont="1" applyBorder="1" applyAlignment="1">
      <alignment vertical="center" shrinkToFit="1"/>
    </xf>
    <xf numFmtId="0" fontId="17" fillId="0" borderId="13" xfId="0" applyFont="1" applyBorder="1" applyAlignment="1">
      <alignment horizontal="center" vertical="center" shrinkToFit="1"/>
    </xf>
    <xf numFmtId="0" fontId="17" fillId="0" borderId="0" xfId="0" applyFont="1" applyAlignment="1">
      <alignment horizontal="center" vertical="center" shrinkToFit="1"/>
    </xf>
    <xf numFmtId="0" fontId="31" fillId="0" borderId="14" xfId="0" quotePrefix="1" applyFont="1" applyBorder="1" applyAlignment="1">
      <alignment vertical="center" wrapText="1" shrinkToFit="1"/>
    </xf>
    <xf numFmtId="0" fontId="14" fillId="0" borderId="14" xfId="0" quotePrefix="1" applyFont="1" applyBorder="1" applyAlignment="1"/>
    <xf numFmtId="0" fontId="31" fillId="0" borderId="0" xfId="0" quotePrefix="1" applyFont="1" applyBorder="1" applyAlignment="1">
      <alignment vertical="center" wrapText="1" shrinkToFit="1"/>
    </xf>
    <xf numFmtId="0" fontId="14" fillId="0" borderId="2" xfId="0" quotePrefix="1" applyFont="1" applyBorder="1" applyAlignment="1"/>
    <xf numFmtId="0" fontId="17" fillId="2" borderId="0" xfId="0" applyNumberFormat="1" applyFont="1" applyFill="1" applyAlignment="1">
      <alignment horizontal="center" vertical="center" shrinkToFit="1"/>
    </xf>
    <xf numFmtId="0" fontId="17" fillId="3" borderId="0" xfId="0" applyFont="1" applyFill="1" applyAlignment="1">
      <alignment horizontal="center" vertical="center" shrinkToFit="1"/>
    </xf>
    <xf numFmtId="0" fontId="17" fillId="2" borderId="0" xfId="0" applyFont="1" applyFill="1" applyAlignment="1">
      <alignment horizontal="center" vertical="center" shrinkToFit="1"/>
    </xf>
    <xf numFmtId="0" fontId="17" fillId="4" borderId="0" xfId="0" applyFont="1" applyFill="1" applyAlignment="1">
      <alignment horizontal="center" vertical="center" shrinkToFit="1"/>
    </xf>
    <xf numFmtId="0" fontId="17" fillId="5" borderId="0" xfId="0" applyFont="1" applyFill="1" applyAlignment="1">
      <alignment horizontal="center" vertical="center" shrinkToFit="1"/>
    </xf>
    <xf numFmtId="0" fontId="1" fillId="0" borderId="15" xfId="0" applyFont="1" applyBorder="1" applyAlignment="1" applyProtection="1">
      <alignment horizontal="center" vertical="center" shrinkToFit="1"/>
      <protection locked="0"/>
    </xf>
    <xf numFmtId="0" fontId="24" fillId="0" borderId="16" xfId="0" applyFont="1" applyBorder="1" applyAlignment="1">
      <alignment horizontal="center" vertical="center" shrinkToFit="1"/>
    </xf>
    <xf numFmtId="0" fontId="9" fillId="0" borderId="16" xfId="0" applyFont="1" applyBorder="1" applyAlignment="1">
      <alignment horizontal="center" vertical="center" shrinkToFit="1"/>
    </xf>
    <xf numFmtId="0" fontId="32" fillId="2" borderId="4" xfId="0" applyFont="1" applyFill="1" applyBorder="1" applyAlignment="1">
      <alignment horizontal="center" shrinkToFit="1"/>
    </xf>
    <xf numFmtId="0" fontId="18" fillId="0" borderId="4" xfId="0" applyFont="1" applyBorder="1" applyAlignment="1">
      <alignment horizontal="center" vertical="center" shrinkToFit="1"/>
    </xf>
    <xf numFmtId="0" fontId="17" fillId="0" borderId="0" xfId="0" applyFont="1" applyAlignment="1">
      <alignment horizontal="center" vertical="center" shrinkToFit="1"/>
    </xf>
    <xf numFmtId="0" fontId="1" fillId="0" borderId="8" xfId="0" applyFont="1" applyBorder="1" applyAlignment="1" applyProtection="1">
      <alignment horizontal="center" vertical="center" shrinkToFit="1"/>
      <protection locked="0"/>
    </xf>
    <xf numFmtId="0" fontId="0" fillId="0" borderId="0" xfId="0" applyNumberFormat="1"/>
    <xf numFmtId="0" fontId="0" fillId="2" borderId="0" xfId="0" applyNumberFormat="1" applyFill="1"/>
    <xf numFmtId="0" fontId="0" fillId="2" borderId="0" xfId="0" applyFill="1"/>
    <xf numFmtId="0" fontId="0" fillId="0" borderId="0" xfId="0" applyAlignment="1">
      <alignment horizontal="center" vertical="center"/>
    </xf>
    <xf numFmtId="0" fontId="0" fillId="2" borderId="0" xfId="0" applyNumberFormat="1" applyFill="1" applyAlignment="1">
      <alignment horizontal="center" vertical="center"/>
    </xf>
    <xf numFmtId="0" fontId="0" fillId="0" borderId="0" xfId="0" applyAlignment="1">
      <alignment horizontal="center"/>
    </xf>
    <xf numFmtId="0" fontId="0" fillId="2" borderId="0" xfId="0" applyFill="1" applyAlignment="1">
      <alignment horizontal="center"/>
    </xf>
    <xf numFmtId="0" fontId="16" fillId="0" borderId="0" xfId="0" applyFont="1"/>
    <xf numFmtId="0" fontId="15" fillId="0" borderId="0" xfId="0" applyFont="1" applyAlignment="1">
      <alignment horizontal="left"/>
    </xf>
    <xf numFmtId="0" fontId="16" fillId="0" borderId="0" xfId="0" applyFont="1" applyAlignment="1">
      <alignment horizontal="left"/>
    </xf>
    <xf numFmtId="0" fontId="45" fillId="0" borderId="0" xfId="0" applyFont="1" applyAlignment="1">
      <alignment horizontal="left"/>
    </xf>
    <xf numFmtId="49" fontId="0" fillId="0" borderId="0" xfId="0" applyNumberFormat="1"/>
    <xf numFmtId="0" fontId="16" fillId="0" borderId="0" xfId="0" applyFont="1" applyAlignment="1">
      <alignment horizontal="center"/>
    </xf>
    <xf numFmtId="0" fontId="18" fillId="0" borderId="0" xfId="0" applyFont="1" applyBorder="1" applyAlignment="1">
      <alignment horizontal="left" vertical="center" shrinkToFit="1"/>
    </xf>
    <xf numFmtId="0" fontId="1" fillId="0" borderId="0" xfId="0" applyFont="1" applyBorder="1" applyAlignment="1">
      <alignment horizontal="center" vertical="center" shrinkToFit="1"/>
    </xf>
    <xf numFmtId="0" fontId="31" fillId="0" borderId="8" xfId="0" applyFont="1" applyBorder="1" applyAlignment="1">
      <alignment horizontal="center" vertical="center" shrinkToFit="1"/>
    </xf>
    <xf numFmtId="0" fontId="0" fillId="0" borderId="7" xfId="0" applyBorder="1" applyAlignment="1"/>
    <xf numFmtId="0" fontId="0" fillId="0" borderId="8" xfId="0" applyBorder="1" applyAlignment="1"/>
    <xf numFmtId="0" fontId="41" fillId="0" borderId="0" xfId="0" applyFont="1" applyBorder="1" applyAlignment="1">
      <alignment horizontal="center" vertical="center" shrinkToFit="1"/>
    </xf>
    <xf numFmtId="0" fontId="0" fillId="0" borderId="0" xfId="0" applyFill="1" applyAlignment="1">
      <alignment horizontal="center"/>
    </xf>
    <xf numFmtId="0" fontId="0" fillId="0" borderId="0" xfId="0" applyNumberFormat="1" applyFill="1" applyAlignment="1">
      <alignment horizontal="center" vertical="center"/>
    </xf>
    <xf numFmtId="0" fontId="0" fillId="0" borderId="0" xfId="0" applyFill="1" applyAlignment="1">
      <alignment horizontal="center" vertical="center"/>
    </xf>
    <xf numFmtId="0" fontId="26" fillId="0" borderId="0" xfId="0" applyFont="1" applyBorder="1" applyAlignment="1">
      <alignment horizontal="center" vertical="top" wrapText="1" shrinkToFit="1"/>
    </xf>
    <xf numFmtId="0" fontId="26" fillId="0" borderId="2" xfId="0" applyFont="1" applyBorder="1" applyAlignment="1">
      <alignment horizontal="center" vertical="top" wrapText="1" shrinkToFit="1"/>
    </xf>
    <xf numFmtId="0" fontId="1" fillId="0" borderId="33" xfId="0" applyFont="1" applyBorder="1" applyAlignment="1" applyProtection="1">
      <alignment horizontal="left" vertical="center" shrinkToFit="1"/>
      <protection locked="0"/>
    </xf>
    <xf numFmtId="0" fontId="18" fillId="0" borderId="44" xfId="0" applyFont="1" applyBorder="1" applyAlignment="1">
      <alignment horizontal="center" vertical="center" shrinkToFit="1"/>
    </xf>
    <xf numFmtId="0" fontId="1" fillId="0" borderId="17" xfId="0" applyFont="1" applyBorder="1" applyAlignment="1" applyProtection="1">
      <alignment horizontal="center" vertical="center" shrinkToFit="1"/>
      <protection locked="0"/>
    </xf>
    <xf numFmtId="0" fontId="1" fillId="0" borderId="3" xfId="0" applyFont="1" applyBorder="1" applyAlignment="1" applyProtection="1">
      <alignment horizontal="center" vertical="center" shrinkToFit="1"/>
      <protection locked="0"/>
    </xf>
    <xf numFmtId="0" fontId="31" fillId="0" borderId="3" xfId="0" applyFont="1" applyBorder="1" applyAlignment="1">
      <alignment horizontal="center" vertical="center" shrinkToFit="1"/>
    </xf>
    <xf numFmtId="0" fontId="31" fillId="0" borderId="1" xfId="0" applyFont="1" applyBorder="1" applyAlignment="1">
      <alignment horizontal="center" vertical="center" shrinkToFit="1"/>
    </xf>
    <xf numFmtId="0" fontId="46" fillId="0" borderId="28" xfId="0" applyFont="1" applyBorder="1" applyAlignment="1">
      <alignment horizontal="center" vertical="center" wrapText="1" shrinkToFit="1"/>
    </xf>
    <xf numFmtId="0" fontId="46" fillId="0" borderId="14" xfId="0" applyFont="1" applyBorder="1" applyAlignment="1">
      <alignment horizontal="center" vertical="center" wrapText="1" shrinkToFit="1"/>
    </xf>
    <xf numFmtId="0" fontId="46" fillId="0" borderId="17" xfId="0" applyFont="1" applyBorder="1" applyAlignment="1">
      <alignment horizontal="center" vertical="center" wrapText="1" shrinkToFit="1"/>
    </xf>
    <xf numFmtId="0" fontId="46" fillId="0" borderId="2" xfId="0" applyFont="1" applyBorder="1" applyAlignment="1">
      <alignment horizontal="center" vertical="center" wrapText="1" shrinkToFit="1"/>
    </xf>
    <xf numFmtId="0" fontId="23" fillId="0" borderId="34" xfId="0" applyFont="1" applyBorder="1" applyAlignment="1">
      <alignment horizontal="left" vertical="center" shrinkToFit="1"/>
    </xf>
    <xf numFmtId="0" fontId="23" fillId="0" borderId="35" xfId="0" applyFont="1" applyBorder="1" applyAlignment="1">
      <alignment horizontal="left" vertical="center" shrinkToFit="1"/>
    </xf>
    <xf numFmtId="0" fontId="23" fillId="0" borderId="36" xfId="0" applyFont="1" applyBorder="1" applyAlignment="1">
      <alignment horizontal="left" vertical="center" shrinkToFit="1"/>
    </xf>
    <xf numFmtId="0" fontId="18" fillId="0" borderId="2" xfId="0" applyNumberFormat="1" applyFont="1" applyBorder="1" applyAlignment="1">
      <alignment horizontal="center" vertical="center" shrinkToFit="1"/>
    </xf>
    <xf numFmtId="0" fontId="18" fillId="0" borderId="3" xfId="0" applyNumberFormat="1" applyFont="1" applyBorder="1" applyAlignment="1">
      <alignment horizontal="center" vertical="center" shrinkToFit="1"/>
    </xf>
    <xf numFmtId="49" fontId="41" fillId="0" borderId="28" xfId="0" applyNumberFormat="1" applyFont="1" applyBorder="1" applyAlignment="1">
      <alignment horizontal="center" vertical="center" shrinkToFit="1"/>
    </xf>
    <xf numFmtId="49" fontId="41" fillId="0" borderId="14" xfId="0" applyNumberFormat="1" applyFont="1" applyBorder="1" applyAlignment="1">
      <alignment horizontal="center" vertical="center" shrinkToFit="1"/>
    </xf>
    <xf numFmtId="49" fontId="31" fillId="0" borderId="14" xfId="0" applyNumberFormat="1" applyFont="1" applyBorder="1" applyAlignment="1">
      <alignment horizontal="center" vertical="center" shrinkToFit="1"/>
    </xf>
    <xf numFmtId="49" fontId="31" fillId="0" borderId="27" xfId="0" applyNumberFormat="1" applyFont="1" applyBorder="1" applyAlignment="1">
      <alignment horizontal="center" vertical="center" shrinkToFit="1"/>
    </xf>
    <xf numFmtId="0" fontId="37" fillId="0" borderId="0" xfId="0" applyFont="1" applyBorder="1" applyAlignment="1">
      <alignment horizontal="center" vertical="center" shrinkToFit="1"/>
    </xf>
    <xf numFmtId="0" fontId="46" fillId="0" borderId="28" xfId="0" applyFont="1" applyBorder="1" applyAlignment="1">
      <alignment horizontal="center" vertical="top" wrapText="1" shrinkToFit="1"/>
    </xf>
    <xf numFmtId="0" fontId="47" fillId="0" borderId="27" xfId="0" applyFont="1" applyBorder="1" applyAlignment="1">
      <alignment vertical="top"/>
    </xf>
    <xf numFmtId="0" fontId="47" fillId="0" borderId="7" xfId="0" applyFont="1" applyBorder="1" applyAlignment="1">
      <alignment vertical="top"/>
    </xf>
    <xf numFmtId="0" fontId="47" fillId="0" borderId="8" xfId="0" applyFont="1" applyBorder="1" applyAlignment="1">
      <alignment vertical="top"/>
    </xf>
    <xf numFmtId="0" fontId="46" fillId="0" borderId="15" xfId="0" applyFont="1" applyBorder="1" applyAlignment="1">
      <alignment horizontal="center" vertical="top" wrapText="1" shrinkToFit="1"/>
    </xf>
    <xf numFmtId="0" fontId="46" fillId="0" borderId="11" xfId="0" applyFont="1" applyBorder="1" applyAlignment="1">
      <alignment horizontal="center" vertical="top" wrapText="1" shrinkToFit="1"/>
    </xf>
    <xf numFmtId="0" fontId="26" fillId="0" borderId="28" xfId="0" applyFont="1" applyBorder="1" applyAlignment="1">
      <alignment horizontal="center" vertical="center" shrinkToFit="1"/>
    </xf>
    <xf numFmtId="0" fontId="26" fillId="0" borderId="27" xfId="0" applyFont="1" applyBorder="1" applyAlignment="1">
      <alignment horizontal="center" vertical="center" shrinkToFit="1"/>
    </xf>
    <xf numFmtId="49" fontId="41" fillId="0" borderId="27" xfId="0" applyNumberFormat="1" applyFont="1" applyBorder="1" applyAlignment="1">
      <alignment horizontal="center" vertical="center" shrinkToFit="1"/>
    </xf>
    <xf numFmtId="0" fontId="33" fillId="0" borderId="0" xfId="0" applyFont="1" applyBorder="1" applyAlignment="1">
      <alignment horizontal="justify" vertical="top" wrapText="1" shrinkToFit="1"/>
    </xf>
    <xf numFmtId="0" fontId="33" fillId="0" borderId="10" xfId="0" applyFont="1" applyBorder="1" applyAlignment="1">
      <alignment horizontal="justify" vertical="top" wrapText="1" shrinkToFit="1"/>
    </xf>
    <xf numFmtId="0" fontId="33" fillId="0" borderId="22" xfId="0" applyFont="1" applyBorder="1" applyAlignment="1">
      <alignment horizontal="justify" vertical="top" wrapText="1" shrinkToFit="1"/>
    </xf>
    <xf numFmtId="0" fontId="46" fillId="0" borderId="27" xfId="0" applyFont="1" applyBorder="1" applyAlignment="1">
      <alignment horizontal="center" vertical="center" wrapText="1" shrinkToFit="1"/>
    </xf>
    <xf numFmtId="0" fontId="46" fillId="0" borderId="7" xfId="0" applyFont="1" applyBorder="1" applyAlignment="1">
      <alignment horizontal="center" vertical="center" wrapText="1" shrinkToFit="1"/>
    </xf>
    <xf numFmtId="0" fontId="46" fillId="0" borderId="0" xfId="0" applyFont="1" applyBorder="1" applyAlignment="1">
      <alignment horizontal="center" vertical="center" wrapText="1" shrinkToFit="1"/>
    </xf>
    <xf numFmtId="0" fontId="46" fillId="0" borderId="8" xfId="0" applyFont="1" applyBorder="1" applyAlignment="1">
      <alignment horizontal="center" vertical="center" wrapText="1" shrinkToFit="1"/>
    </xf>
    <xf numFmtId="0" fontId="33" fillId="0" borderId="23" xfId="0" applyFont="1" applyBorder="1" applyAlignment="1">
      <alignment horizontal="justify" vertical="top" wrapText="1" shrinkToFit="1"/>
    </xf>
    <xf numFmtId="0" fontId="34" fillId="0" borderId="24" xfId="0" applyFont="1" applyBorder="1" applyAlignment="1">
      <alignment horizontal="justify"/>
    </xf>
    <xf numFmtId="0" fontId="34" fillId="0" borderId="25" xfId="0" applyFont="1" applyBorder="1" applyAlignment="1">
      <alignment horizontal="justify"/>
    </xf>
    <xf numFmtId="0" fontId="34" fillId="0" borderId="0" xfId="0" applyFont="1" applyBorder="1" applyAlignment="1">
      <alignment horizontal="justify"/>
    </xf>
    <xf numFmtId="0" fontId="34" fillId="0" borderId="0" xfId="0" applyFont="1" applyAlignment="1">
      <alignment horizontal="justify"/>
    </xf>
    <xf numFmtId="0" fontId="34" fillId="0" borderId="10" xfId="0" applyFont="1" applyBorder="1" applyAlignment="1">
      <alignment horizontal="justify"/>
    </xf>
    <xf numFmtId="0" fontId="24" fillId="0" borderId="20" xfId="0" applyFont="1" applyBorder="1" applyAlignment="1">
      <alignment horizontal="center" vertical="center" shrinkToFit="1"/>
    </xf>
    <xf numFmtId="0" fontId="24" fillId="0" borderId="21" xfId="0" applyFont="1" applyBorder="1" applyAlignment="1">
      <alignment horizontal="center" vertical="center" shrinkToFit="1"/>
    </xf>
    <xf numFmtId="0" fontId="24" fillId="0" borderId="26" xfId="0" applyFont="1" applyBorder="1" applyAlignment="1">
      <alignment horizontal="center" vertical="center" shrinkToFit="1"/>
    </xf>
    <xf numFmtId="0" fontId="23" fillId="6" borderId="23" xfId="0" applyFont="1" applyFill="1" applyBorder="1" applyAlignment="1">
      <alignment horizontal="left" vertical="center" shrinkToFit="1"/>
    </xf>
    <xf numFmtId="0" fontId="23" fillId="6" borderId="24" xfId="0" applyFont="1" applyFill="1" applyBorder="1" applyAlignment="1">
      <alignment horizontal="left" vertical="center" shrinkToFit="1"/>
    </xf>
    <xf numFmtId="0" fontId="23" fillId="6" borderId="25" xfId="0" applyFont="1" applyFill="1" applyBorder="1" applyAlignment="1">
      <alignment horizontal="left" vertical="center" shrinkToFit="1"/>
    </xf>
    <xf numFmtId="0" fontId="23" fillId="6" borderId="22" xfId="0" applyFont="1" applyFill="1" applyBorder="1" applyAlignment="1">
      <alignment horizontal="left" vertical="center" shrinkToFit="1"/>
    </xf>
    <xf numFmtId="0" fontId="23" fillId="6" borderId="0" xfId="0" applyFont="1" applyFill="1" applyBorder="1" applyAlignment="1">
      <alignment horizontal="left" vertical="center" shrinkToFit="1"/>
    </xf>
    <xf numFmtId="0" fontId="23" fillId="6" borderId="10" xfId="0" applyFont="1" applyFill="1" applyBorder="1" applyAlignment="1">
      <alignment horizontal="left" vertical="center" shrinkToFit="1"/>
    </xf>
    <xf numFmtId="0" fontId="38" fillId="0" borderId="0" xfId="0" applyFont="1" applyBorder="1" applyAlignment="1">
      <alignment horizontal="justify" vertical="top"/>
    </xf>
    <xf numFmtId="0" fontId="38" fillId="0" borderId="10" xfId="0" applyFont="1" applyBorder="1" applyAlignment="1">
      <alignment horizontal="justify" vertical="top"/>
    </xf>
    <xf numFmtId="0" fontId="24" fillId="0" borderId="43" xfId="0" applyFont="1" applyBorder="1" applyAlignment="1">
      <alignment horizontal="center" vertical="center" wrapText="1" shrinkToFit="1"/>
    </xf>
    <xf numFmtId="0" fontId="24" fillId="0" borderId="44" xfId="0" applyFont="1" applyBorder="1" applyAlignment="1">
      <alignment horizontal="center" vertical="center" wrapText="1" shrinkToFit="1"/>
    </xf>
    <xf numFmtId="0" fontId="24" fillId="0" borderId="45" xfId="0" applyFont="1" applyBorder="1" applyAlignment="1">
      <alignment horizontal="center" vertical="center" wrapText="1" shrinkToFit="1"/>
    </xf>
    <xf numFmtId="0" fontId="24" fillId="0" borderId="46" xfId="0" applyFont="1" applyBorder="1" applyAlignment="1">
      <alignment horizontal="center" vertical="center" wrapText="1" shrinkToFit="1"/>
    </xf>
    <xf numFmtId="0" fontId="24" fillId="0" borderId="33" xfId="0" applyFont="1" applyBorder="1" applyAlignment="1">
      <alignment horizontal="center" vertical="center" wrapText="1" shrinkToFit="1"/>
    </xf>
    <xf numFmtId="0" fontId="24" fillId="0" borderId="47" xfId="0" applyFont="1" applyBorder="1" applyAlignment="1">
      <alignment horizontal="center" vertical="center" wrapText="1" shrinkToFit="1"/>
    </xf>
    <xf numFmtId="0" fontId="39" fillId="0" borderId="10" xfId="0" applyFont="1" applyBorder="1" applyAlignment="1">
      <alignment horizontal="center" vertical="center" shrinkToFit="1"/>
    </xf>
    <xf numFmtId="0" fontId="18" fillId="0" borderId="17"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23" fillId="0" borderId="37" xfId="0" applyFont="1" applyBorder="1" applyAlignment="1">
      <alignment horizontal="left" vertical="center" shrinkToFit="1"/>
    </xf>
    <xf numFmtId="0" fontId="23" fillId="0" borderId="38" xfId="0" applyFont="1" applyBorder="1" applyAlignment="1">
      <alignment horizontal="left" vertical="center" shrinkToFit="1"/>
    </xf>
    <xf numFmtId="0" fontId="23" fillId="0" borderId="49" xfId="0" applyFont="1" applyBorder="1" applyAlignment="1">
      <alignment horizontal="left" vertical="center" shrinkToFit="1"/>
    </xf>
    <xf numFmtId="0" fontId="18" fillId="0" borderId="0" xfId="0" applyFont="1" applyBorder="1" applyAlignment="1">
      <alignment horizontal="left" vertical="center" shrinkToFit="1"/>
    </xf>
    <xf numFmtId="0" fontId="17" fillId="0" borderId="0" xfId="0" applyFont="1" applyBorder="1" applyAlignment="1">
      <alignment horizontal="center" vertical="center" shrinkToFit="1"/>
    </xf>
    <xf numFmtId="0" fontId="1" fillId="0" borderId="2" xfId="0" applyFont="1" applyBorder="1" applyAlignment="1" applyProtection="1">
      <alignment horizontal="left" vertical="center" shrinkToFit="1"/>
    </xf>
    <xf numFmtId="0" fontId="1" fillId="0" borderId="41" xfId="0" applyFont="1" applyBorder="1" applyAlignment="1" applyProtection="1">
      <alignment horizontal="right" vertical="center" shrinkToFit="1"/>
      <protection locked="0"/>
    </xf>
    <xf numFmtId="49" fontId="1" fillId="0" borderId="42" xfId="0" applyNumberFormat="1" applyFont="1" applyBorder="1" applyAlignment="1" applyProtection="1">
      <alignment horizontal="center" vertical="center" shrinkToFit="1"/>
      <protection locked="0"/>
    </xf>
    <xf numFmtId="0" fontId="18" fillId="0" borderId="0" xfId="0" applyFont="1" applyBorder="1" applyAlignment="1">
      <alignment horizontal="center" vertical="center" shrinkToFit="1"/>
    </xf>
    <xf numFmtId="0" fontId="1" fillId="0" borderId="41" xfId="0" applyFont="1" applyBorder="1" applyAlignment="1" applyProtection="1">
      <alignment horizontal="center" vertical="center" shrinkToFit="1"/>
      <protection locked="0"/>
    </xf>
    <xf numFmtId="0" fontId="35" fillId="0" borderId="23" xfId="0" applyFont="1" applyBorder="1" applyAlignment="1">
      <alignment horizontal="center" vertical="center" wrapText="1" shrinkToFit="1"/>
    </xf>
    <xf numFmtId="0" fontId="35" fillId="0" borderId="24" xfId="0" applyFont="1" applyBorder="1" applyAlignment="1">
      <alignment horizontal="center" vertical="center" wrapText="1" shrinkToFit="1"/>
    </xf>
    <xf numFmtId="0" fontId="35" fillId="0" borderId="25" xfId="0" applyFont="1" applyBorder="1" applyAlignment="1">
      <alignment horizontal="center" vertical="center" wrapText="1" shrinkToFit="1"/>
    </xf>
    <xf numFmtId="0" fontId="35" fillId="0" borderId="22" xfId="0" applyFont="1" applyBorder="1" applyAlignment="1">
      <alignment horizontal="center" vertical="center" wrapText="1" shrinkToFit="1"/>
    </xf>
    <xf numFmtId="0" fontId="35" fillId="0" borderId="0" xfId="0" applyFont="1" applyBorder="1" applyAlignment="1">
      <alignment horizontal="center" vertical="center" wrapText="1" shrinkToFit="1"/>
    </xf>
    <xf numFmtId="0" fontId="35" fillId="0" borderId="10" xfId="0" applyFont="1" applyBorder="1" applyAlignment="1">
      <alignment horizontal="center" vertical="center" wrapText="1" shrinkToFit="1"/>
    </xf>
    <xf numFmtId="49" fontId="1" fillId="0" borderId="41" xfId="0" applyNumberFormat="1" applyFont="1" applyBorder="1" applyAlignment="1" applyProtection="1">
      <alignment horizontal="left" vertical="center" shrinkToFit="1"/>
      <protection locked="0"/>
    </xf>
    <xf numFmtId="0" fontId="36" fillId="0" borderId="0" xfId="0" applyFont="1" applyBorder="1" applyAlignment="1">
      <alignment horizontal="center" vertical="center" shrinkToFit="1"/>
    </xf>
    <xf numFmtId="0" fontId="26" fillId="0" borderId="15" xfId="0" applyFont="1" applyBorder="1" applyAlignment="1">
      <alignment horizontal="center" vertical="center" wrapText="1" shrinkToFit="1"/>
    </xf>
    <xf numFmtId="0" fontId="26" fillId="0" borderId="11" xfId="0" applyFont="1" applyBorder="1" applyAlignment="1">
      <alignment horizontal="center" vertical="center" wrapText="1" shrinkToFit="1"/>
    </xf>
    <xf numFmtId="0" fontId="18" fillId="0" borderId="15" xfId="0" applyFont="1" applyBorder="1" applyAlignment="1">
      <alignment horizontal="center" vertical="center" shrinkToFit="1"/>
    </xf>
    <xf numFmtId="0" fontId="18" fillId="0" borderId="27" xfId="0" applyFont="1" applyBorder="1" applyAlignment="1">
      <alignment horizontal="center" vertical="center" shrinkToFit="1"/>
    </xf>
    <xf numFmtId="0" fontId="17" fillId="0" borderId="17" xfId="0" applyFont="1" applyBorder="1" applyAlignment="1">
      <alignment horizontal="center" vertical="center" shrinkToFit="1"/>
    </xf>
    <xf numFmtId="0" fontId="17" fillId="0" borderId="3" xfId="0" applyFont="1" applyBorder="1" applyAlignment="1">
      <alignment horizontal="center" vertical="center" shrinkToFit="1"/>
    </xf>
    <xf numFmtId="49" fontId="26" fillId="0" borderId="7" xfId="0" applyNumberFormat="1" applyFont="1" applyBorder="1" applyAlignment="1">
      <alignment horizontal="center" vertical="center" shrinkToFit="1"/>
    </xf>
    <xf numFmtId="49" fontId="26" fillId="0" borderId="8" xfId="0" applyNumberFormat="1"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18" fillId="0" borderId="0" xfId="0" applyFont="1" applyBorder="1" applyAlignment="1">
      <alignment horizontal="right" vertical="center" shrinkToFit="1"/>
    </xf>
    <xf numFmtId="0" fontId="17" fillId="0" borderId="2" xfId="0" applyFont="1" applyBorder="1" applyAlignment="1">
      <alignment horizontal="center" vertical="center" shrinkToFit="1"/>
    </xf>
    <xf numFmtId="0" fontId="31" fillId="0" borderId="2"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9" xfId="0" applyFont="1" applyBorder="1" applyAlignment="1">
      <alignment horizontal="center" vertical="center" shrinkToFit="1"/>
    </xf>
    <xf numFmtId="0" fontId="26" fillId="0" borderId="1"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26" fillId="0" borderId="17"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28" xfId="0" applyFont="1" applyBorder="1" applyAlignment="1">
      <alignment horizontal="center" vertical="center" wrapText="1" shrinkToFit="1"/>
    </xf>
    <xf numFmtId="0" fontId="26" fillId="0" borderId="14" xfId="0" applyFont="1" applyBorder="1" applyAlignment="1">
      <alignment horizontal="center" vertical="center" wrapText="1" shrinkToFit="1"/>
    </xf>
    <xf numFmtId="0" fontId="26" fillId="0" borderId="27" xfId="0" applyFont="1" applyBorder="1" applyAlignment="1">
      <alignment horizontal="center" vertical="center" wrapText="1" shrinkToFit="1"/>
    </xf>
    <xf numFmtId="0" fontId="26" fillId="0" borderId="17" xfId="0" applyFont="1" applyBorder="1" applyAlignment="1">
      <alignment horizontal="center" vertical="center" wrapText="1" shrinkToFit="1"/>
    </xf>
    <xf numFmtId="0" fontId="26" fillId="0" borderId="2" xfId="0" applyFont="1" applyBorder="1" applyAlignment="1">
      <alignment horizontal="center" vertical="center" wrapText="1" shrinkToFit="1"/>
    </xf>
    <xf numFmtId="0" fontId="26" fillId="0" borderId="3" xfId="0" applyFont="1" applyBorder="1" applyAlignment="1">
      <alignment horizontal="center" vertical="center" wrapText="1" shrinkToFit="1"/>
    </xf>
    <xf numFmtId="0" fontId="1" fillId="0" borderId="42" xfId="0" applyFont="1" applyBorder="1" applyAlignment="1" applyProtection="1">
      <alignment horizontal="left" vertical="center" shrinkToFit="1"/>
      <protection locked="0"/>
    </xf>
    <xf numFmtId="0" fontId="0" fillId="0" borderId="8" xfId="0" applyBorder="1"/>
    <xf numFmtId="49" fontId="41" fillId="0" borderId="0" xfId="0" applyNumberFormat="1" applyFont="1" applyBorder="1" applyAlignment="1">
      <alignment horizontal="center" vertical="center" shrinkToFit="1"/>
    </xf>
    <xf numFmtId="0" fontId="14" fillId="0" borderId="8" xfId="0" applyFont="1" applyBorder="1"/>
    <xf numFmtId="49" fontId="31" fillId="0" borderId="2" xfId="0" applyNumberFormat="1" applyFont="1" applyBorder="1" applyAlignment="1">
      <alignment horizontal="center" vertical="center" shrinkToFit="1"/>
    </xf>
    <xf numFmtId="0" fontId="14" fillId="0" borderId="3" xfId="0" applyFont="1" applyBorder="1"/>
    <xf numFmtId="49" fontId="26" fillId="0" borderId="0" xfId="0" applyNumberFormat="1" applyFont="1" applyBorder="1" applyAlignment="1">
      <alignment horizontal="center" vertical="center" shrinkToFit="1"/>
    </xf>
    <xf numFmtId="0" fontId="23" fillId="0" borderId="48" xfId="0" applyFont="1" applyBorder="1" applyAlignment="1">
      <alignment horizontal="left" vertical="center" shrinkToFit="1"/>
    </xf>
    <xf numFmtId="0" fontId="23" fillId="0" borderId="39" xfId="0" applyFont="1" applyBorder="1" applyAlignment="1">
      <alignment horizontal="left" vertical="center" shrinkToFit="1"/>
    </xf>
    <xf numFmtId="0" fontId="23" fillId="0" borderId="40" xfId="0" applyFont="1" applyBorder="1" applyAlignment="1">
      <alignment horizontal="left" vertical="center" shrinkToFit="1"/>
    </xf>
    <xf numFmtId="0" fontId="48" fillId="0" borderId="24"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20" xfId="0" applyFont="1" applyBorder="1" applyAlignment="1">
      <alignment horizontal="center" vertical="center" shrinkToFit="1"/>
    </xf>
    <xf numFmtId="0" fontId="18" fillId="0" borderId="26" xfId="0" applyFont="1" applyBorder="1" applyAlignment="1">
      <alignment horizontal="center" vertical="center" shrinkToFit="1"/>
    </xf>
    <xf numFmtId="0" fontId="33" fillId="0" borderId="24" xfId="0" applyFont="1" applyBorder="1" applyAlignment="1">
      <alignment horizontal="justify" vertical="top" wrapText="1" shrinkToFit="1"/>
    </xf>
    <xf numFmtId="0" fontId="33" fillId="0" borderId="25" xfId="0" applyFont="1" applyBorder="1" applyAlignment="1">
      <alignment horizontal="justify" vertical="top" wrapText="1" shrinkToFit="1"/>
    </xf>
    <xf numFmtId="0" fontId="33" fillId="0" borderId="6" xfId="0" applyFont="1" applyBorder="1" applyAlignment="1">
      <alignment horizontal="justify" vertical="top" wrapText="1" shrinkToFit="1"/>
    </xf>
    <xf numFmtId="0" fontId="33" fillId="0" borderId="29" xfId="0" applyFont="1" applyBorder="1" applyAlignment="1">
      <alignment horizontal="justify" vertical="top" wrapText="1" shrinkToFit="1"/>
    </xf>
    <xf numFmtId="0" fontId="33" fillId="0" borderId="30" xfId="0" applyFont="1" applyBorder="1" applyAlignment="1">
      <alignment horizontal="justify" vertical="top" wrapText="1" shrinkToFit="1"/>
    </xf>
    <xf numFmtId="0" fontId="33" fillId="0" borderId="28" xfId="0" applyFont="1" applyBorder="1" applyAlignment="1">
      <alignment horizontal="center" vertical="center" wrapText="1" shrinkToFit="1"/>
    </xf>
    <xf numFmtId="0" fontId="33" fillId="0" borderId="14" xfId="0" applyFont="1" applyBorder="1" applyAlignment="1">
      <alignment horizontal="center" vertical="center" wrapText="1" shrinkToFit="1"/>
    </xf>
    <xf numFmtId="0" fontId="33" fillId="0" borderId="27" xfId="0" applyFont="1" applyBorder="1" applyAlignment="1">
      <alignment horizontal="center" vertical="center" wrapText="1" shrinkToFit="1"/>
    </xf>
    <xf numFmtId="0" fontId="33" fillId="0" borderId="17" xfId="0" applyFont="1" applyBorder="1" applyAlignment="1">
      <alignment horizontal="center" vertical="center" wrapText="1" shrinkToFit="1"/>
    </xf>
    <xf numFmtId="0" fontId="33" fillId="0" borderId="2" xfId="0" applyFont="1" applyBorder="1" applyAlignment="1">
      <alignment horizontal="center" vertical="center" wrapText="1" shrinkToFit="1"/>
    </xf>
    <xf numFmtId="0" fontId="33" fillId="0" borderId="3" xfId="0" applyFont="1" applyBorder="1" applyAlignment="1">
      <alignment horizontal="center" vertical="center" wrapText="1" shrinkToFit="1"/>
    </xf>
    <xf numFmtId="0" fontId="18" fillId="0" borderId="14" xfId="0" applyFont="1" applyBorder="1" applyAlignment="1">
      <alignment horizontal="center" vertical="top" wrapText="1" shrinkToFit="1"/>
    </xf>
    <xf numFmtId="0" fontId="18" fillId="0" borderId="0" xfId="0" applyFont="1" applyBorder="1" applyAlignment="1">
      <alignment horizontal="center" vertical="top" wrapText="1" shrinkToFit="1"/>
    </xf>
    <xf numFmtId="0" fontId="18" fillId="0" borderId="2" xfId="0" applyFont="1" applyBorder="1" applyAlignment="1">
      <alignment horizontal="center" vertical="top" wrapText="1" shrinkToFit="1"/>
    </xf>
    <xf numFmtId="0" fontId="39" fillId="2" borderId="23" xfId="0" applyFont="1" applyFill="1" applyBorder="1" applyAlignment="1">
      <alignment horizontal="center" vertical="center" shrinkToFit="1"/>
    </xf>
    <xf numFmtId="0" fontId="39" fillId="2" borderId="25" xfId="0" applyFont="1" applyFill="1" applyBorder="1" applyAlignment="1">
      <alignment horizontal="center" vertical="center" shrinkToFit="1"/>
    </xf>
    <xf numFmtId="0" fontId="39" fillId="2" borderId="22" xfId="0" applyFont="1" applyFill="1" applyBorder="1" applyAlignment="1">
      <alignment horizontal="center" vertical="center" shrinkToFit="1"/>
    </xf>
    <xf numFmtId="0" fontId="39" fillId="2" borderId="10" xfId="0" applyFont="1" applyFill="1" applyBorder="1" applyAlignment="1">
      <alignment horizontal="center" vertical="center" shrinkToFit="1"/>
    </xf>
    <xf numFmtId="0" fontId="17" fillId="0" borderId="0" xfId="0" applyFont="1" applyAlignment="1">
      <alignment horizontal="center" shrinkToFit="1"/>
    </xf>
    <xf numFmtId="0" fontId="17" fillId="0" borderId="2" xfId="0" applyFont="1" applyBorder="1" applyAlignment="1">
      <alignment horizontal="center" shrinkToFit="1"/>
    </xf>
    <xf numFmtId="0" fontId="23" fillId="6" borderId="6" xfId="0" applyFont="1" applyFill="1" applyBorder="1" applyAlignment="1">
      <alignment horizontal="left" vertical="center" shrinkToFit="1"/>
    </xf>
    <xf numFmtId="0" fontId="23" fillId="6" borderId="29" xfId="0" applyFont="1" applyFill="1" applyBorder="1" applyAlignment="1">
      <alignment horizontal="left" vertical="center" shrinkToFit="1"/>
    </xf>
    <xf numFmtId="0" fontId="23" fillId="6" borderId="30" xfId="0" applyFont="1" applyFill="1" applyBorder="1" applyAlignment="1">
      <alignment horizontal="left" vertical="center" shrinkToFit="1"/>
    </xf>
    <xf numFmtId="0" fontId="17" fillId="0" borderId="14" xfId="0" applyFont="1" applyBorder="1" applyAlignment="1">
      <alignment horizontal="center" shrinkToFit="1"/>
    </xf>
    <xf numFmtId="0" fontId="17" fillId="0" borderId="0" xfId="0" applyFont="1" applyBorder="1" applyAlignment="1">
      <alignment horizontal="center" shrinkToFit="1"/>
    </xf>
    <xf numFmtId="0" fontId="24" fillId="2" borderId="20" xfId="0" applyFont="1" applyFill="1" applyBorder="1" applyAlignment="1">
      <alignment horizontal="center" shrinkToFit="1"/>
    </xf>
    <xf numFmtId="0" fontId="24" fillId="2" borderId="21" xfId="0" applyFont="1" applyFill="1" applyBorder="1" applyAlignment="1">
      <alignment horizontal="center" shrinkToFit="1"/>
    </xf>
    <xf numFmtId="0" fontId="24" fillId="2" borderId="26" xfId="0" applyFont="1" applyFill="1" applyBorder="1" applyAlignment="1">
      <alignment horizontal="center" shrinkToFit="1"/>
    </xf>
    <xf numFmtId="0" fontId="17" fillId="0" borderId="22" xfId="0" applyFont="1" applyBorder="1" applyAlignment="1">
      <alignment horizontal="center" shrinkToFit="1"/>
    </xf>
    <xf numFmtId="0" fontId="24" fillId="2" borderId="23" xfId="0" applyFont="1" applyFill="1" applyBorder="1" applyAlignment="1">
      <alignment horizontal="center" vertical="center" shrinkToFit="1"/>
    </xf>
    <xf numFmtId="0" fontId="24" fillId="2" borderId="24" xfId="0" applyFont="1" applyFill="1" applyBorder="1" applyAlignment="1">
      <alignment horizontal="center" vertical="center" shrinkToFit="1"/>
    </xf>
    <xf numFmtId="0" fontId="24" fillId="2" borderId="25" xfId="0" applyFont="1" applyFill="1" applyBorder="1" applyAlignment="1">
      <alignment horizontal="center" vertical="center" shrinkToFit="1"/>
    </xf>
    <xf numFmtId="0" fontId="24" fillId="2" borderId="22" xfId="0" applyFont="1" applyFill="1" applyBorder="1" applyAlignment="1">
      <alignment horizontal="center" vertical="center" shrinkToFit="1"/>
    </xf>
    <xf numFmtId="0" fontId="24" fillId="2" borderId="0" xfId="0" applyFont="1" applyFill="1" applyBorder="1" applyAlignment="1">
      <alignment horizontal="center" vertical="center" shrinkToFit="1"/>
    </xf>
    <xf numFmtId="0" fontId="24" fillId="2" borderId="10" xfId="0" applyFont="1" applyFill="1" applyBorder="1" applyAlignment="1">
      <alignment horizontal="center" vertical="center" shrinkToFit="1"/>
    </xf>
    <xf numFmtId="0" fontId="40" fillId="0" borderId="14" xfId="0" applyFont="1" applyBorder="1" applyAlignment="1">
      <alignment horizontal="left" vertical="center"/>
    </xf>
    <xf numFmtId="0" fontId="40" fillId="0" borderId="2" xfId="0" applyFont="1" applyBorder="1" applyAlignment="1">
      <alignment horizontal="left" vertical="center"/>
    </xf>
    <xf numFmtId="0" fontId="18" fillId="0" borderId="17" xfId="0" applyNumberFormat="1" applyFont="1" applyBorder="1" applyAlignment="1">
      <alignment horizontal="center" vertical="center" shrinkToFit="1"/>
    </xf>
    <xf numFmtId="0" fontId="29" fillId="0" borderId="0"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24" xfId="0" applyFont="1" applyBorder="1" applyAlignment="1">
      <alignment horizontal="center" wrapText="1" shrinkToFit="1"/>
    </xf>
    <xf numFmtId="0" fontId="24" fillId="0" borderId="0" xfId="0" applyFont="1" applyAlignment="1">
      <alignment horizontal="center" wrapText="1" shrinkToFit="1"/>
    </xf>
    <xf numFmtId="0" fontId="24" fillId="0" borderId="2" xfId="0" applyFont="1" applyBorder="1" applyAlignment="1">
      <alignment horizontal="center" wrapText="1" shrinkToFit="1"/>
    </xf>
    <xf numFmtId="0" fontId="32" fillId="2" borderId="28" xfId="0" applyFont="1" applyFill="1" applyBorder="1" applyAlignment="1">
      <alignment horizontal="center" vertical="center" shrinkToFit="1"/>
    </xf>
    <xf numFmtId="0" fontId="32" fillId="2" borderId="14" xfId="0" applyFont="1" applyFill="1" applyBorder="1" applyAlignment="1">
      <alignment horizontal="center" vertical="center" shrinkToFit="1"/>
    </xf>
    <xf numFmtId="0" fontId="32" fillId="2" borderId="27" xfId="0" applyFont="1" applyFill="1" applyBorder="1" applyAlignment="1">
      <alignment horizontal="center" vertical="center" shrinkToFit="1"/>
    </xf>
    <xf numFmtId="0" fontId="32" fillId="2" borderId="7" xfId="0" applyFont="1" applyFill="1" applyBorder="1" applyAlignment="1">
      <alignment horizontal="center" vertical="center" shrinkToFit="1"/>
    </xf>
    <xf numFmtId="0" fontId="32" fillId="2" borderId="0" xfId="0" applyFont="1" applyFill="1" applyBorder="1" applyAlignment="1">
      <alignment horizontal="center" vertical="center" shrinkToFit="1"/>
    </xf>
    <xf numFmtId="0" fontId="32" fillId="2" borderId="8" xfId="0" applyFont="1" applyFill="1" applyBorder="1" applyAlignment="1">
      <alignment horizontal="center" vertical="center" shrinkToFit="1"/>
    </xf>
    <xf numFmtId="0" fontId="32" fillId="2" borderId="4" xfId="0" applyFont="1" applyFill="1" applyBorder="1" applyAlignment="1">
      <alignment horizontal="center" shrinkToFit="1"/>
    </xf>
    <xf numFmtId="0" fontId="39" fillId="2" borderId="4" xfId="0" applyFont="1" applyFill="1" applyBorder="1" applyAlignment="1">
      <alignment horizontal="center" vertical="center" shrinkToFit="1"/>
    </xf>
    <xf numFmtId="0" fontId="18" fillId="0" borderId="28" xfId="0" applyFont="1" applyBorder="1" applyAlignment="1">
      <alignment horizontal="center" vertical="center" shrinkToFit="1"/>
    </xf>
    <xf numFmtId="0" fontId="18" fillId="0" borderId="14" xfId="0" applyFont="1" applyBorder="1" applyAlignment="1">
      <alignment horizontal="center" vertical="center" shrinkToFit="1"/>
    </xf>
    <xf numFmtId="0" fontId="1" fillId="0" borderId="0" xfId="0" applyFont="1" applyBorder="1" applyAlignment="1">
      <alignment horizontal="right" vertical="center" shrinkToFit="1"/>
    </xf>
    <xf numFmtId="0" fontId="23" fillId="0" borderId="50" xfId="0" applyFont="1" applyBorder="1" applyAlignment="1">
      <alignment horizontal="left" vertical="center" shrinkToFit="1"/>
    </xf>
    <xf numFmtId="0" fontId="23" fillId="0" borderId="3" xfId="0" applyFont="1" applyBorder="1" applyAlignment="1">
      <alignment horizontal="left" vertical="center" shrinkToFit="1"/>
    </xf>
    <xf numFmtId="0" fontId="23" fillId="0" borderId="1" xfId="0" applyFont="1" applyBorder="1" applyAlignment="1">
      <alignment horizontal="left" vertical="center" shrinkToFit="1"/>
    </xf>
    <xf numFmtId="0" fontId="1" fillId="0" borderId="5" xfId="0" applyFont="1" applyBorder="1" applyAlignment="1">
      <alignment horizontal="left" vertical="center" shrinkToFit="1"/>
    </xf>
    <xf numFmtId="0" fontId="31" fillId="0" borderId="5" xfId="0" applyFont="1" applyBorder="1" applyAlignment="1">
      <alignment horizontal="center" vertical="center" shrinkToFit="1"/>
    </xf>
    <xf numFmtId="0" fontId="18" fillId="0" borderId="11" xfId="0" applyFont="1" applyBorder="1" applyAlignment="1">
      <alignment horizontal="center" vertical="center" shrinkToFit="1"/>
    </xf>
    <xf numFmtId="0" fontId="23" fillId="0" borderId="51" xfId="0" applyFont="1" applyBorder="1" applyAlignment="1">
      <alignment horizontal="left" vertical="center" shrinkToFit="1"/>
    </xf>
    <xf numFmtId="0" fontId="23" fillId="0" borderId="52" xfId="0" applyFont="1" applyBorder="1" applyAlignment="1">
      <alignment horizontal="left" vertical="center" shrinkToFit="1"/>
    </xf>
    <xf numFmtId="0" fontId="8" fillId="0" borderId="14" xfId="0" applyFont="1" applyBorder="1" applyAlignment="1">
      <alignment horizontal="left" vertical="center"/>
    </xf>
    <xf numFmtId="0" fontId="8" fillId="0" borderId="2" xfId="0" applyFont="1" applyBorder="1" applyAlignment="1">
      <alignment horizontal="left" vertical="center"/>
    </xf>
    <xf numFmtId="49" fontId="41" fillId="0" borderId="8" xfId="0" applyNumberFormat="1" applyFont="1" applyBorder="1" applyAlignment="1">
      <alignment horizontal="center" vertical="center" shrinkToFit="1"/>
    </xf>
    <xf numFmtId="0" fontId="17" fillId="0" borderId="0" xfId="0" applyFont="1" applyAlignment="1">
      <alignment horizontal="center" vertical="center" shrinkToFit="1"/>
    </xf>
    <xf numFmtId="49" fontId="1" fillId="0" borderId="5" xfId="0" applyNumberFormat="1" applyFont="1" applyBorder="1" applyAlignment="1" applyProtection="1">
      <alignment horizontal="left" vertical="center" shrinkToFit="1"/>
    </xf>
    <xf numFmtId="0" fontId="1" fillId="0" borderId="0" xfId="0" applyFont="1" applyBorder="1" applyAlignment="1">
      <alignment horizontal="center" vertical="center" shrinkToFit="1"/>
    </xf>
    <xf numFmtId="0" fontId="1" fillId="0" borderId="5" xfId="0" applyFont="1" applyBorder="1" applyAlignment="1" applyProtection="1">
      <alignment horizontal="center" vertical="center" shrinkToFit="1"/>
    </xf>
    <xf numFmtId="49" fontId="31" fillId="0" borderId="3" xfId="0" applyNumberFormat="1"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2" xfId="0" applyFont="1" applyBorder="1" applyAlignment="1">
      <alignment horizontal="center" vertical="center" shrinkToFit="1"/>
    </xf>
    <xf numFmtId="0" fontId="17" fillId="0" borderId="31" xfId="0" applyFont="1" applyBorder="1" applyAlignment="1">
      <alignment horizontal="center" vertical="center" shrinkToFit="1"/>
    </xf>
    <xf numFmtId="0" fontId="25" fillId="0" borderId="23" xfId="0" applyFont="1" applyBorder="1" applyAlignment="1">
      <alignment horizontal="center" vertical="center" shrinkToFit="1"/>
    </xf>
    <xf numFmtId="0" fontId="25" fillId="0" borderId="24" xfId="0" applyFont="1" applyBorder="1" applyAlignment="1">
      <alignment horizontal="center" vertical="center" shrinkToFit="1"/>
    </xf>
    <xf numFmtId="0" fontId="25" fillId="0" borderId="22" xfId="0" applyFont="1" applyBorder="1" applyAlignment="1">
      <alignment horizontal="center" vertical="center" shrinkToFit="1"/>
    </xf>
    <xf numFmtId="0" fontId="25" fillId="0" borderId="0" xfId="0" applyFont="1" applyBorder="1" applyAlignment="1">
      <alignment horizontal="center" vertical="center" shrinkToFit="1"/>
    </xf>
    <xf numFmtId="0" fontId="42" fillId="0" borderId="0" xfId="0" applyFont="1" applyBorder="1" applyAlignment="1">
      <alignment horizontal="center" vertical="center" shrinkToFit="1"/>
    </xf>
    <xf numFmtId="0" fontId="27" fillId="0" borderId="0" xfId="0" applyFont="1" applyBorder="1" applyAlignment="1">
      <alignment horizontal="center" vertical="center" shrinkToFit="1"/>
    </xf>
    <xf numFmtId="0" fontId="25" fillId="0" borderId="6" xfId="0" applyFont="1" applyBorder="1" applyAlignment="1">
      <alignment horizontal="center" vertical="center" shrinkToFit="1"/>
    </xf>
    <xf numFmtId="0" fontId="17" fillId="0" borderId="28" xfId="0" applyFont="1" applyBorder="1" applyAlignment="1">
      <alignment horizontal="center" vertical="center" shrinkToFit="1"/>
    </xf>
    <xf numFmtId="0" fontId="17" fillId="0" borderId="27" xfId="0" applyFont="1" applyBorder="1" applyAlignment="1">
      <alignment horizontal="center" vertical="center" shrinkToFit="1"/>
    </xf>
    <xf numFmtId="0" fontId="18" fillId="0" borderId="18"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19" xfId="0" applyFont="1" applyBorder="1" applyAlignment="1">
      <alignment horizontal="center" vertical="center" shrinkToFit="1"/>
    </xf>
    <xf numFmtId="0" fontId="1" fillId="0" borderId="0" xfId="0" applyFont="1" applyBorder="1" applyAlignment="1" applyProtection="1">
      <alignment horizontal="right" vertical="center" shrinkToFit="1"/>
    </xf>
    <xf numFmtId="0" fontId="1" fillId="0" borderId="2" xfId="0" applyFont="1" applyBorder="1" applyAlignment="1">
      <alignment horizontal="left" vertical="center" shrinkToFit="1"/>
    </xf>
    <xf numFmtId="49" fontId="1" fillId="0" borderId="5" xfId="0" applyNumberFormat="1" applyFont="1" applyBorder="1" applyAlignment="1" applyProtection="1">
      <alignment horizontal="center" vertical="center" shrinkToFit="1"/>
    </xf>
    <xf numFmtId="0" fontId="17" fillId="0" borderId="5" xfId="0" applyFont="1" applyBorder="1" applyAlignment="1">
      <alignment horizontal="center" vertical="center" shrinkToFit="1"/>
    </xf>
    <xf numFmtId="0" fontId="1" fillId="0" borderId="2" xfId="0" applyFont="1" applyBorder="1" applyAlignment="1" applyProtection="1">
      <alignment horizontal="center" vertical="center" shrinkToFit="1"/>
      <protection locked="0"/>
    </xf>
    <xf numFmtId="0" fontId="26" fillId="0" borderId="14" xfId="0" applyFont="1" applyBorder="1" applyAlignment="1">
      <alignment horizontal="center" vertical="top" wrapText="1" shrinkToFit="1"/>
    </xf>
    <xf numFmtId="0" fontId="25" fillId="0" borderId="25" xfId="0" applyFont="1" applyBorder="1" applyAlignment="1">
      <alignment horizontal="center" vertical="center" shrinkToFit="1"/>
    </xf>
    <xf numFmtId="0" fontId="25" fillId="0" borderId="10" xfId="0" applyFont="1" applyBorder="1" applyAlignment="1">
      <alignment horizontal="center" vertical="center" shrinkToFit="1"/>
    </xf>
    <xf numFmtId="0" fontId="42" fillId="0" borderId="10" xfId="0" applyFont="1" applyBorder="1" applyAlignment="1">
      <alignment horizontal="center" vertical="center" shrinkToFit="1"/>
    </xf>
    <xf numFmtId="0" fontId="27" fillId="0" borderId="10" xfId="0" applyFont="1" applyBorder="1" applyAlignment="1">
      <alignment horizontal="center" vertical="center" shrinkToFit="1"/>
    </xf>
    <xf numFmtId="0" fontId="49" fillId="0" borderId="0" xfId="0" applyFont="1" applyAlignment="1">
      <alignment horizontal="center" shrinkToFit="1"/>
    </xf>
    <xf numFmtId="0" fontId="49" fillId="0" borderId="2" xfId="0" applyFont="1" applyBorder="1" applyAlignment="1">
      <alignment horizontal="center" shrinkToFit="1"/>
    </xf>
    <xf numFmtId="0" fontId="16" fillId="0" borderId="0" xfId="0" applyFont="1" applyAlignment="1">
      <alignment horizontal="center"/>
    </xf>
    <xf numFmtId="0" fontId="43" fillId="0" borderId="0" xfId="0" applyFont="1" applyAlignment="1">
      <alignment horizontal="center"/>
    </xf>
    <xf numFmtId="0" fontId="44" fillId="0" borderId="0" xfId="0" applyFont="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oleObject" Target="../embeddings/oleObject2.bin"/></Relationships>
</file>

<file path=xl/worksheets/_rels/sheet10.xml.rels><?xml version="1.0" encoding="UTF-8" standalone="yes"?>
<Relationships xmlns="http://schemas.openxmlformats.org/package/2006/relationships"><Relationship Id="rId3" Type="http://schemas.openxmlformats.org/officeDocument/2006/relationships/oleObject" Target="../embeddings/oleObject19.bin"/><Relationship Id="rId2" Type="http://schemas.openxmlformats.org/officeDocument/2006/relationships/vmlDrawing" Target="../drawings/vmlDrawing10.vml"/><Relationship Id="rId1" Type="http://schemas.openxmlformats.org/officeDocument/2006/relationships/printerSettings" Target="../printerSettings/printerSettings10.bin"/><Relationship Id="rId4" Type="http://schemas.openxmlformats.org/officeDocument/2006/relationships/oleObject" Target="../embeddings/oleObject20.bin"/></Relationships>
</file>

<file path=xl/worksheets/_rels/sheet11.xml.rels><?xml version="1.0" encoding="UTF-8" standalone="yes"?>
<Relationships xmlns="http://schemas.openxmlformats.org/package/2006/relationships"><Relationship Id="rId3" Type="http://schemas.openxmlformats.org/officeDocument/2006/relationships/oleObject" Target="../embeddings/oleObject21.bin"/><Relationship Id="rId2" Type="http://schemas.openxmlformats.org/officeDocument/2006/relationships/vmlDrawing" Target="../drawings/vmlDrawing11.vml"/><Relationship Id="rId1" Type="http://schemas.openxmlformats.org/officeDocument/2006/relationships/printerSettings" Target="../printerSettings/printerSettings11.bin"/><Relationship Id="rId4" Type="http://schemas.openxmlformats.org/officeDocument/2006/relationships/oleObject" Target="../embeddings/oleObject2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3.bin"/><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oleObject" Target="../embeddings/oleObject4.bin"/></Relationships>
</file>

<file path=xl/worksheets/_rels/sheet3.xml.rels><?xml version="1.0" encoding="UTF-8" standalone="yes"?>
<Relationships xmlns="http://schemas.openxmlformats.org/package/2006/relationships"><Relationship Id="rId3" Type="http://schemas.openxmlformats.org/officeDocument/2006/relationships/oleObject" Target="../embeddings/oleObject5.bin"/><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oleObject" Target="../embeddings/oleObject6.bin"/></Relationships>
</file>

<file path=xl/worksheets/_rels/sheet4.xml.rels><?xml version="1.0" encoding="UTF-8" standalone="yes"?>
<Relationships xmlns="http://schemas.openxmlformats.org/package/2006/relationships"><Relationship Id="rId3" Type="http://schemas.openxmlformats.org/officeDocument/2006/relationships/oleObject" Target="../embeddings/oleObject7.bin"/><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oleObject" Target="../embeddings/oleObject8.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oleObject9.bin"/><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openxmlformats.org/officeDocument/2006/relationships/oleObject" Target="../embeddings/oleObject10.bin"/></Relationships>
</file>

<file path=xl/worksheets/_rels/sheet6.xml.rels><?xml version="1.0" encoding="UTF-8" standalone="yes"?>
<Relationships xmlns="http://schemas.openxmlformats.org/package/2006/relationships"><Relationship Id="rId3" Type="http://schemas.openxmlformats.org/officeDocument/2006/relationships/oleObject" Target="../embeddings/oleObject11.bin"/><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oleObject" Target="../embeddings/oleObject12.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13.bin"/><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oleObject" Target="../embeddings/oleObject14.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oleObject15.bin"/><Relationship Id="rId2" Type="http://schemas.openxmlformats.org/officeDocument/2006/relationships/vmlDrawing" Target="../drawings/vmlDrawing8.vml"/><Relationship Id="rId1" Type="http://schemas.openxmlformats.org/officeDocument/2006/relationships/printerSettings" Target="../printerSettings/printerSettings8.bin"/><Relationship Id="rId4" Type="http://schemas.openxmlformats.org/officeDocument/2006/relationships/oleObject" Target="../embeddings/oleObject16.bin"/></Relationships>
</file>

<file path=xl/worksheets/_rels/sheet9.xml.rels><?xml version="1.0" encoding="UTF-8" standalone="yes"?>
<Relationships xmlns="http://schemas.openxmlformats.org/package/2006/relationships"><Relationship Id="rId3" Type="http://schemas.openxmlformats.org/officeDocument/2006/relationships/oleObject" Target="../embeddings/oleObject17.bin"/><Relationship Id="rId2" Type="http://schemas.openxmlformats.org/officeDocument/2006/relationships/vmlDrawing" Target="../drawings/vmlDrawing9.vml"/><Relationship Id="rId1" Type="http://schemas.openxmlformats.org/officeDocument/2006/relationships/printerSettings" Target="../printerSettings/printerSettings9.bin"/><Relationship Id="rId4" Type="http://schemas.openxmlformats.org/officeDocument/2006/relationships/oleObject" Target="../embeddings/oleObject18.bin"/></Relationships>
</file>

<file path=xl/worksheets/sheet1.xml><?xml version="1.0" encoding="utf-8"?>
<worksheet xmlns="http://schemas.openxmlformats.org/spreadsheetml/2006/main" xmlns:r="http://schemas.openxmlformats.org/officeDocument/2006/relationships">
  <sheetPr codeName="Sheet2"/>
  <dimension ref="A1:CV62"/>
  <sheetViews>
    <sheetView tabSelected="1" topLeftCell="A9" zoomScaleNormal="100" workbookViewId="0">
      <selection activeCell="B23" sqref="B23:C23"/>
    </sheetView>
  </sheetViews>
  <sheetFormatPr defaultRowHeight="15.75"/>
  <cols>
    <col min="1" max="1" width="6.28515625" style="2" customWidth="1"/>
    <col min="2" max="2" width="8.7109375" style="8" customWidth="1"/>
    <col min="3" max="3" width="5.7109375" style="8" customWidth="1"/>
    <col min="4" max="4" width="7.140625" style="2" customWidth="1"/>
    <col min="5" max="5" width="4.42578125" style="2" customWidth="1"/>
    <col min="6" max="6" width="7" style="2" customWidth="1"/>
    <col min="7" max="7" width="4.7109375" style="2" customWidth="1"/>
    <col min="8" max="8" width="7" style="2" customWidth="1"/>
    <col min="9" max="9" width="4.42578125" style="2" customWidth="1"/>
    <col min="10" max="10" width="7.42578125" style="2" customWidth="1"/>
    <col min="11" max="11" width="3.5703125" style="2" customWidth="1"/>
    <col min="12" max="12" width="2.7109375" style="2" hidden="1" customWidth="1"/>
    <col min="13" max="13" width="0.140625" style="2" hidden="1" customWidth="1"/>
    <col min="14" max="14" width="6.85546875" style="2" customWidth="1"/>
    <col min="15" max="15" width="4.140625" style="2" customWidth="1"/>
    <col min="16" max="16" width="6.85546875" style="2" customWidth="1"/>
    <col min="17" max="17" width="4.28515625" style="2" customWidth="1"/>
    <col min="18" max="18" width="20.7109375" style="2" customWidth="1"/>
    <col min="19" max="19" width="8.42578125" style="2" customWidth="1"/>
    <col min="20" max="20" width="7" style="2" customWidth="1"/>
    <col min="21" max="21" width="7.140625" style="2" customWidth="1"/>
    <col min="22" max="22" width="8" style="2" customWidth="1"/>
    <col min="23" max="23" width="6.28515625" style="2" customWidth="1"/>
    <col min="24" max="24" width="18.140625" style="2" customWidth="1"/>
    <col min="25" max="27" width="8" style="2" hidden="1" customWidth="1"/>
    <col min="28" max="28" width="12" style="2" hidden="1" customWidth="1"/>
    <col min="29" max="29" width="12.85546875" style="2" hidden="1" customWidth="1"/>
    <col min="30" max="30" width="16.28515625" style="2" hidden="1" customWidth="1"/>
    <col min="31" max="31" width="15.7109375" style="2" hidden="1" customWidth="1"/>
    <col min="32" max="33" width="11.140625" style="2" hidden="1" customWidth="1"/>
    <col min="34" max="34" width="10.140625" style="2" hidden="1" customWidth="1"/>
    <col min="35" max="35" width="10" style="2" hidden="1" customWidth="1"/>
    <col min="36" max="36" width="9.140625" style="2" hidden="1" customWidth="1"/>
    <col min="37" max="37" width="9.7109375" style="2" hidden="1" customWidth="1"/>
    <col min="38" max="38" width="10.140625" style="2" hidden="1" customWidth="1"/>
    <col min="39" max="39" width="9.85546875" style="2" hidden="1" customWidth="1"/>
    <col min="40" max="40" width="7.28515625" style="2" hidden="1" customWidth="1"/>
    <col min="41" max="41" width="8.140625" style="2" hidden="1" customWidth="1"/>
    <col min="42" max="42" width="7.85546875" style="2" hidden="1" customWidth="1"/>
    <col min="43" max="43" width="8.28515625" style="2" hidden="1" customWidth="1"/>
    <col min="44" max="44" width="8.5703125" style="2" hidden="1" customWidth="1"/>
    <col min="45" max="45" width="9.42578125" style="2" hidden="1" customWidth="1"/>
    <col min="46" max="46" width="10.140625" style="2" hidden="1" customWidth="1"/>
    <col min="47" max="47" width="13.140625" style="2" hidden="1" customWidth="1"/>
    <col min="48" max="48" width="14.42578125" style="2" hidden="1" customWidth="1"/>
    <col min="49" max="49" width="12.28515625" style="2" hidden="1" customWidth="1"/>
    <col min="50" max="50" width="14.28515625" style="2" hidden="1" customWidth="1"/>
    <col min="51" max="51" width="15.140625" style="2" hidden="1" customWidth="1"/>
    <col min="52" max="52" width="14.5703125" style="2" hidden="1" customWidth="1"/>
    <col min="53" max="53" width="15.140625" style="2" hidden="1" customWidth="1"/>
    <col min="54" max="54" width="14.85546875" style="2" hidden="1" customWidth="1"/>
    <col min="55" max="55" width="16.5703125" style="2" hidden="1" customWidth="1"/>
    <col min="56" max="56" width="16.140625" style="2" hidden="1" customWidth="1"/>
    <col min="57" max="57" width="15.85546875" style="2" hidden="1" customWidth="1"/>
    <col min="58" max="58" width="14.28515625" style="2" hidden="1" customWidth="1"/>
    <col min="59" max="59" width="18.42578125" style="2" hidden="1" customWidth="1"/>
    <col min="60" max="60" width="13.5703125" style="2" hidden="1" customWidth="1"/>
    <col min="61" max="61" width="12.42578125" style="2" hidden="1" customWidth="1"/>
    <col min="62" max="62" width="12.85546875" style="2" hidden="1" customWidth="1"/>
    <col min="63" max="63" width="11.85546875" style="2" hidden="1" customWidth="1"/>
    <col min="64" max="64" width="12.5703125" style="2" hidden="1" customWidth="1"/>
    <col min="65" max="66" width="12.28515625" style="2" hidden="1" customWidth="1"/>
    <col min="67" max="67" width="11.85546875" style="2" hidden="1" customWidth="1"/>
    <col min="68" max="68" width="11.28515625" style="2" hidden="1" customWidth="1"/>
    <col min="69" max="69" width="11.140625" style="2" hidden="1" customWidth="1"/>
    <col min="70" max="70" width="10.7109375" style="2" hidden="1" customWidth="1"/>
    <col min="71" max="71" width="11.85546875" style="2" hidden="1" customWidth="1"/>
    <col min="72" max="72" width="13.140625" style="2" hidden="1" customWidth="1"/>
    <col min="73" max="73" width="12.85546875" style="2" hidden="1" customWidth="1"/>
    <col min="74" max="74" width="15.28515625" style="2" hidden="1" customWidth="1"/>
    <col min="75" max="75" width="7.28515625" style="2" hidden="1" customWidth="1"/>
    <col min="76" max="81" width="7.7109375" style="2" hidden="1" customWidth="1"/>
    <col min="82" max="82" width="11.28515625" style="2" hidden="1" customWidth="1"/>
    <col min="83" max="83" width="11.5703125" style="2" hidden="1" customWidth="1"/>
    <col min="84" max="84" width="11.7109375" style="2" hidden="1" customWidth="1"/>
    <col min="85" max="85" width="11" style="2" hidden="1" customWidth="1"/>
    <col min="86" max="86" width="8.42578125" style="2" hidden="1" customWidth="1"/>
    <col min="87" max="87" width="7.5703125" style="2" hidden="1" customWidth="1"/>
    <col min="88" max="88" width="8.28515625" style="2" hidden="1" customWidth="1"/>
    <col min="89" max="89" width="11.42578125" style="2" hidden="1" customWidth="1"/>
    <col min="90" max="94" width="4.42578125" style="2" hidden="1" customWidth="1"/>
    <col min="95" max="98" width="7.7109375" style="2" hidden="1" customWidth="1"/>
    <col min="99" max="99" width="26.5703125" style="2" hidden="1" customWidth="1"/>
    <col min="100" max="100" width="3.28515625" style="2" hidden="1" customWidth="1"/>
    <col min="101" max="16384" width="9.140625" style="2"/>
  </cols>
  <sheetData>
    <row r="1" spans="1:32" s="1" customFormat="1" ht="12" customHeight="1" thickBot="1">
      <c r="A1" s="166"/>
      <c r="B1" s="258" t="s">
        <v>905</v>
      </c>
      <c r="C1" s="179"/>
      <c r="D1" s="179"/>
      <c r="E1" s="179"/>
      <c r="F1" s="179"/>
      <c r="G1" s="179"/>
      <c r="H1" s="179"/>
      <c r="I1" s="179"/>
      <c r="J1" s="179"/>
      <c r="K1" s="179"/>
      <c r="L1" s="179"/>
      <c r="M1" s="179"/>
      <c r="N1" s="179"/>
      <c r="O1" s="118"/>
      <c r="P1" s="118"/>
      <c r="Q1" s="118"/>
      <c r="R1" s="172" t="s">
        <v>373</v>
      </c>
      <c r="S1" s="173"/>
      <c r="T1" s="174"/>
      <c r="U1" s="141" t="s">
        <v>334</v>
      </c>
      <c r="V1" s="142"/>
      <c r="W1" s="142"/>
      <c r="X1" s="143"/>
    </row>
    <row r="2" spans="1:32" s="1" customFormat="1" ht="12" customHeight="1" thickBot="1">
      <c r="A2" s="166"/>
      <c r="B2" s="179" t="s">
        <v>0</v>
      </c>
      <c r="C2" s="179"/>
      <c r="D2" s="179"/>
      <c r="E2" s="179"/>
      <c r="F2" s="179"/>
      <c r="G2" s="179"/>
      <c r="H2" s="179"/>
      <c r="I2" s="179"/>
      <c r="J2" s="179"/>
      <c r="K2" s="179"/>
      <c r="L2" s="179"/>
      <c r="M2" s="179"/>
      <c r="N2" s="179"/>
      <c r="O2" s="118"/>
      <c r="P2" s="118"/>
      <c r="Q2" s="118"/>
      <c r="R2" s="175"/>
      <c r="S2" s="176"/>
      <c r="T2" s="177"/>
      <c r="U2" s="135" t="s">
        <v>677</v>
      </c>
      <c r="V2" s="136"/>
      <c r="W2" s="136"/>
      <c r="X2" s="137"/>
    </row>
    <row r="3" spans="1:32" s="1" customFormat="1" ht="12" customHeight="1">
      <c r="A3" s="166"/>
      <c r="B3" s="179"/>
      <c r="C3" s="179"/>
      <c r="D3" s="179"/>
      <c r="E3" s="179"/>
      <c r="F3" s="179"/>
      <c r="G3" s="179"/>
      <c r="H3" s="179"/>
      <c r="I3" s="179"/>
      <c r="J3" s="179"/>
      <c r="K3" s="179"/>
      <c r="L3" s="179"/>
      <c r="M3" s="179"/>
      <c r="N3" s="179"/>
      <c r="O3" s="118"/>
      <c r="P3" s="118"/>
      <c r="Q3" s="118"/>
      <c r="R3" s="144" t="str">
        <f>IF(I8="", "Examination can not be left blank", "")</f>
        <v/>
      </c>
      <c r="S3" s="145"/>
      <c r="T3" s="146"/>
      <c r="U3" s="138"/>
      <c r="V3" s="139"/>
      <c r="W3" s="139"/>
      <c r="X3" s="140"/>
      <c r="AE3" s="33">
        <f>IF(R3&lt;&gt;"",1,0)</f>
        <v>0</v>
      </c>
    </row>
    <row r="4" spans="1:32" s="1" customFormat="1" ht="18" customHeight="1">
      <c r="A4" s="166"/>
      <c r="B4" s="166"/>
      <c r="C4" s="166"/>
      <c r="D4" s="118" t="s">
        <v>15</v>
      </c>
      <c r="E4" s="118"/>
      <c r="F4" s="118"/>
      <c r="G4" s="118"/>
      <c r="H4" s="118"/>
      <c r="I4" s="118"/>
      <c r="J4" s="118"/>
      <c r="K4" s="118"/>
      <c r="L4" s="166"/>
      <c r="M4" s="166"/>
      <c r="N4" s="166"/>
      <c r="O4" s="166"/>
      <c r="P4" s="166"/>
      <c r="Q4" s="118"/>
      <c r="R4" s="147" t="str">
        <f>IF(E6="", "Department can not be left blank", "")</f>
        <v/>
      </c>
      <c r="S4" s="148"/>
      <c r="T4" s="149"/>
      <c r="U4" s="138"/>
      <c r="V4" s="139"/>
      <c r="W4" s="139"/>
      <c r="X4" s="140"/>
      <c r="AE4" s="19">
        <f>IF(R4&lt;&gt;"",1,0)</f>
        <v>0</v>
      </c>
    </row>
    <row r="5" spans="1:32" s="1" customFormat="1" ht="11.25" customHeight="1">
      <c r="A5" s="166"/>
      <c r="B5" s="166"/>
      <c r="C5" s="166"/>
      <c r="D5" s="166"/>
      <c r="E5" s="166"/>
      <c r="F5" s="166"/>
      <c r="G5" s="166"/>
      <c r="H5" s="166"/>
      <c r="I5" s="166"/>
      <c r="J5" s="166"/>
      <c r="K5" s="166"/>
      <c r="L5" s="166"/>
      <c r="M5" s="166"/>
      <c r="N5" s="166"/>
      <c r="O5" s="166"/>
      <c r="P5" s="166"/>
      <c r="Q5" s="118"/>
      <c r="R5" s="147" t="str">
        <f>IF(C7="", "Program can not be left blank", "")</f>
        <v/>
      </c>
      <c r="S5" s="148"/>
      <c r="T5" s="149"/>
      <c r="U5" s="138"/>
      <c r="V5" s="139"/>
      <c r="W5" s="139"/>
      <c r="X5" s="140"/>
      <c r="AE5" s="23">
        <f t="shared" ref="AE5:AE13" si="0">IF(R5&lt;&gt;"",1,0)</f>
        <v>0</v>
      </c>
    </row>
    <row r="6" spans="1:32" s="25" customFormat="1" ht="21.95" customHeight="1">
      <c r="A6" s="165" t="s">
        <v>331</v>
      </c>
      <c r="B6" s="165"/>
      <c r="C6" s="165"/>
      <c r="D6" s="165"/>
      <c r="E6" s="99" t="s">
        <v>21</v>
      </c>
      <c r="F6" s="99"/>
      <c r="G6" s="99"/>
      <c r="H6" s="99"/>
      <c r="I6" s="99"/>
      <c r="J6" s="99"/>
      <c r="K6" s="99"/>
      <c r="L6" s="99"/>
      <c r="M6" s="99"/>
      <c r="N6" s="99"/>
      <c r="O6" s="99"/>
      <c r="P6" s="99"/>
      <c r="Q6" s="118"/>
      <c r="R6" s="147" t="str">
        <f>IF(B8="", "Semester can not be left blank", "")</f>
        <v/>
      </c>
      <c r="S6" s="148"/>
      <c r="T6" s="149"/>
      <c r="U6" s="150" t="s">
        <v>678</v>
      </c>
      <c r="V6" s="150"/>
      <c r="W6" s="150"/>
      <c r="X6" s="151"/>
      <c r="AE6" s="25">
        <f t="shared" si="0"/>
        <v>0</v>
      </c>
      <c r="AF6" s="36" t="str">
        <f>LEFT(E6,FIND(" ",E6))</f>
        <v xml:space="preserve">Electrical </v>
      </c>
    </row>
    <row r="7" spans="1:32" s="25" customFormat="1" ht="21.95" customHeight="1">
      <c r="A7" s="165" t="s">
        <v>332</v>
      </c>
      <c r="B7" s="165"/>
      <c r="C7" s="167" t="str">
        <f>IF(E6="Architecture ","B.ARCH",IF(E6="City &amp; Regional Planning","B.CRP","B.E"))</f>
        <v>B.E</v>
      </c>
      <c r="D7" s="167"/>
      <c r="E7" s="167"/>
      <c r="F7" s="167"/>
      <c r="G7" s="167"/>
      <c r="H7" s="167"/>
      <c r="I7" s="167"/>
      <c r="J7" s="167"/>
      <c r="K7" s="167"/>
      <c r="L7" s="167"/>
      <c r="M7" s="167"/>
      <c r="N7" s="167"/>
      <c r="O7" s="167"/>
      <c r="P7" s="167"/>
      <c r="Q7" s="118"/>
      <c r="R7" s="147" t="str">
        <f>IF(D8="", "Year can not be left blank", "")</f>
        <v/>
      </c>
      <c r="S7" s="148"/>
      <c r="T7" s="149"/>
      <c r="U7" s="150"/>
      <c r="V7" s="150"/>
      <c r="W7" s="150"/>
      <c r="X7" s="151"/>
      <c r="AE7" s="25">
        <f t="shared" si="0"/>
        <v>0</v>
      </c>
    </row>
    <row r="8" spans="1:32" s="25" customFormat="1" ht="21.95" customHeight="1">
      <c r="A8" s="88" t="s">
        <v>895</v>
      </c>
      <c r="B8" s="53" t="s">
        <v>106</v>
      </c>
      <c r="C8" s="28" t="s">
        <v>2</v>
      </c>
      <c r="D8" s="31" t="str">
        <f>IF(OR(C7="B.E",C7="B.ARCH", C7="B.CRP"),IF(OR(B8="First",B8="Second"),"First",IF(OR(B8="Third",B8="Fourth"),"Second",IF(OR(B8="Fifth",B8="Sixth"),"Third",IF(C7="B.ARCH",IF(OR(B8="Seventh",B8="Eighth"),"Fourth",IF(OR(B8="Ninth",B8="Tenth"),"Final","Final")),"Final")))))</f>
        <v>Final</v>
      </c>
      <c r="E8" s="170" t="s">
        <v>3</v>
      </c>
      <c r="F8" s="170"/>
      <c r="G8" s="171" t="s">
        <v>87</v>
      </c>
      <c r="H8" s="171"/>
      <c r="I8" s="168" t="s">
        <v>111</v>
      </c>
      <c r="J8" s="168"/>
      <c r="K8" s="168"/>
      <c r="L8" s="168"/>
      <c r="M8" s="178" t="s">
        <v>893</v>
      </c>
      <c r="N8" s="178"/>
      <c r="O8" s="178"/>
      <c r="P8" s="178"/>
      <c r="Q8" s="118"/>
      <c r="R8" s="147" t="str">
        <f>IF(G8="", "Batch can not be left blank", "")</f>
        <v/>
      </c>
      <c r="S8" s="148"/>
      <c r="T8" s="149"/>
      <c r="U8" s="150"/>
      <c r="V8" s="150"/>
      <c r="W8" s="150"/>
      <c r="X8" s="151"/>
      <c r="AE8" s="25">
        <f t="shared" si="0"/>
        <v>0</v>
      </c>
    </row>
    <row r="9" spans="1:32" s="25" customFormat="1" ht="21.95" customHeight="1">
      <c r="A9" s="88" t="s">
        <v>896</v>
      </c>
      <c r="B9" s="99" t="s">
        <v>910</v>
      </c>
      <c r="C9" s="99"/>
      <c r="D9" s="99"/>
      <c r="E9" s="99"/>
      <c r="F9" s="99"/>
      <c r="G9" s="99"/>
      <c r="H9" s="99"/>
      <c r="I9" s="53"/>
      <c r="J9" s="100" t="s">
        <v>4</v>
      </c>
      <c r="K9" s="100"/>
      <c r="L9" s="100"/>
      <c r="M9" s="100"/>
      <c r="N9" s="100"/>
      <c r="O9" s="169" t="s">
        <v>897</v>
      </c>
      <c r="P9" s="169"/>
      <c r="Q9" s="118"/>
      <c r="R9" s="147" t="str">
        <f>IF(M8="", "Exams Month can not be left blank", "")</f>
        <v/>
      </c>
      <c r="S9" s="148"/>
      <c r="T9" s="149"/>
      <c r="U9" s="150"/>
      <c r="V9" s="150"/>
      <c r="W9" s="150"/>
      <c r="X9" s="151"/>
      <c r="AE9" s="25">
        <f t="shared" si="0"/>
        <v>0</v>
      </c>
    </row>
    <row r="10" spans="1:32" s="25" customFormat="1" ht="21.95" customHeight="1">
      <c r="A10" s="165" t="s">
        <v>327</v>
      </c>
      <c r="B10" s="165"/>
      <c r="C10" s="206" t="s">
        <v>449</v>
      </c>
      <c r="D10" s="206"/>
      <c r="E10" s="206"/>
      <c r="F10" s="206"/>
      <c r="G10" s="206"/>
      <c r="H10" s="190" t="s">
        <v>328</v>
      </c>
      <c r="I10" s="190"/>
      <c r="J10" s="190"/>
      <c r="K10" s="99" t="s">
        <v>450</v>
      </c>
      <c r="L10" s="99"/>
      <c r="M10" s="99"/>
      <c r="N10" s="99"/>
      <c r="O10" s="99"/>
      <c r="P10" s="99"/>
      <c r="Q10" s="118"/>
      <c r="R10" s="147" t="str">
        <f>IF(B9="", "Subject can not be left blank", "")</f>
        <v/>
      </c>
      <c r="S10" s="148"/>
      <c r="T10" s="149"/>
      <c r="U10" s="150"/>
      <c r="V10" s="150"/>
      <c r="W10" s="150"/>
      <c r="X10" s="151"/>
      <c r="AE10" s="25">
        <f t="shared" si="0"/>
        <v>0</v>
      </c>
    </row>
    <row r="11" spans="1:32" s="1" customFormat="1" ht="9.9499999999999993" customHeight="1">
      <c r="A11" s="191"/>
      <c r="B11" s="191"/>
      <c r="C11" s="191"/>
      <c r="D11" s="192" t="s">
        <v>378</v>
      </c>
      <c r="E11" s="192"/>
      <c r="F11" s="192" t="s">
        <v>378</v>
      </c>
      <c r="G11" s="192"/>
      <c r="H11" s="192" t="s">
        <v>378</v>
      </c>
      <c r="I11" s="192"/>
      <c r="J11" s="192" t="s">
        <v>378</v>
      </c>
      <c r="K11" s="192"/>
      <c r="L11" s="191"/>
      <c r="M11" s="191"/>
      <c r="N11" s="191"/>
      <c r="O11" s="191"/>
      <c r="P11" s="191"/>
      <c r="Q11" s="118"/>
      <c r="R11" s="147" t="str">
        <f>IF(O9="", "Date of Conduct can not be left blank", "")</f>
        <v/>
      </c>
      <c r="S11" s="148"/>
      <c r="T11" s="149"/>
      <c r="U11" s="150"/>
      <c r="V11" s="150"/>
      <c r="W11" s="150"/>
      <c r="X11" s="151"/>
      <c r="AE11" s="23">
        <f t="shared" si="0"/>
        <v>0</v>
      </c>
    </row>
    <row r="12" spans="1:32" s="1" customFormat="1" ht="18" customHeight="1">
      <c r="A12" s="193" t="s">
        <v>6</v>
      </c>
      <c r="B12" s="125" t="s">
        <v>7</v>
      </c>
      <c r="C12" s="126"/>
      <c r="D12" s="105" t="s">
        <v>16</v>
      </c>
      <c r="E12" s="106"/>
      <c r="F12" s="200" t="s">
        <v>894</v>
      </c>
      <c r="G12" s="201"/>
      <c r="H12" s="201"/>
      <c r="I12" s="201"/>
      <c r="J12" s="201"/>
      <c r="K12" s="201"/>
      <c r="L12" s="201"/>
      <c r="M12" s="202"/>
      <c r="N12" s="180" t="s">
        <v>371</v>
      </c>
      <c r="O12" s="180"/>
      <c r="P12" s="182" t="s">
        <v>9</v>
      </c>
      <c r="Q12" s="118"/>
      <c r="R12" s="147" t="str">
        <f>IF(C10="", "Name of Internal can not be left blank", "")</f>
        <v/>
      </c>
      <c r="S12" s="148"/>
      <c r="T12" s="149"/>
      <c r="U12" s="150"/>
      <c r="V12" s="150"/>
      <c r="W12" s="150"/>
      <c r="X12" s="151"/>
      <c r="AE12" s="23">
        <f t="shared" si="0"/>
        <v>0</v>
      </c>
    </row>
    <row r="13" spans="1:32" s="1" customFormat="1" ht="18" customHeight="1">
      <c r="A13" s="194"/>
      <c r="B13" s="196"/>
      <c r="C13" s="197"/>
      <c r="D13" s="107"/>
      <c r="E13" s="108"/>
      <c r="F13" s="203"/>
      <c r="G13" s="204"/>
      <c r="H13" s="204"/>
      <c r="I13" s="204"/>
      <c r="J13" s="204"/>
      <c r="K13" s="204"/>
      <c r="L13" s="204"/>
      <c r="M13" s="205"/>
      <c r="N13" s="180"/>
      <c r="O13" s="180"/>
      <c r="P13" s="182"/>
      <c r="Q13" s="118"/>
      <c r="R13" s="147" t="str">
        <f>IF(K10="", "Name of External can not be left blank", "")</f>
        <v/>
      </c>
      <c r="S13" s="148"/>
      <c r="T13" s="149"/>
      <c r="U13" s="128" t="s">
        <v>490</v>
      </c>
      <c r="V13" s="128"/>
      <c r="W13" s="128"/>
      <c r="X13" s="129"/>
      <c r="AE13" s="23">
        <f t="shared" si="0"/>
        <v>0</v>
      </c>
    </row>
    <row r="14" spans="1:32" s="1" customFormat="1" ht="18" customHeight="1" thickBot="1">
      <c r="A14" s="194"/>
      <c r="B14" s="196"/>
      <c r="C14" s="197"/>
      <c r="D14" s="119"/>
      <c r="E14" s="120"/>
      <c r="F14" s="119" t="s">
        <v>898</v>
      </c>
      <c r="G14" s="120"/>
      <c r="H14" s="123" t="s">
        <v>899</v>
      </c>
      <c r="I14" s="123"/>
      <c r="J14" s="105" t="s">
        <v>900</v>
      </c>
      <c r="K14" s="106"/>
      <c r="L14" s="106"/>
      <c r="M14" s="131"/>
      <c r="N14" s="180"/>
      <c r="O14" s="180"/>
      <c r="P14" s="182"/>
      <c r="Q14" s="118"/>
      <c r="R14" s="240" t="str">
        <f>IF(O17="", "Subject Total Marks can not be left blank", "")</f>
        <v/>
      </c>
      <c r="S14" s="241"/>
      <c r="T14" s="242"/>
      <c r="U14" s="128"/>
      <c r="V14" s="128"/>
      <c r="W14" s="128"/>
      <c r="X14" s="129"/>
      <c r="AE14" s="23">
        <f>IF(R14&lt;&gt;"",1,0)</f>
        <v>0</v>
      </c>
    </row>
    <row r="15" spans="1:32" s="1" customFormat="1" ht="12" customHeight="1">
      <c r="A15" s="194"/>
      <c r="B15" s="196"/>
      <c r="C15" s="197"/>
      <c r="D15" s="121"/>
      <c r="E15" s="122"/>
      <c r="F15" s="121"/>
      <c r="G15" s="122"/>
      <c r="H15" s="123"/>
      <c r="I15" s="123"/>
      <c r="J15" s="132"/>
      <c r="K15" s="133"/>
      <c r="L15" s="133"/>
      <c r="M15" s="134"/>
      <c r="N15" s="180"/>
      <c r="O15" s="180"/>
      <c r="P15" s="182"/>
      <c r="Q15" s="118"/>
      <c r="R15" s="259" t="s">
        <v>338</v>
      </c>
      <c r="S15" s="259"/>
      <c r="T15" s="158">
        <f>SUM(AE3:AE14)</f>
        <v>0</v>
      </c>
      <c r="U15" s="130"/>
      <c r="V15" s="128"/>
      <c r="W15" s="128"/>
      <c r="X15" s="129"/>
      <c r="AE15" s="23">
        <f>IF(R14&lt;&gt;"",1,0)</f>
        <v>0</v>
      </c>
    </row>
    <row r="16" spans="1:32" s="1" customFormat="1" ht="2.25" customHeight="1">
      <c r="A16" s="194"/>
      <c r="B16" s="196"/>
      <c r="C16" s="197"/>
      <c r="D16" s="121"/>
      <c r="E16" s="122"/>
      <c r="F16" s="121"/>
      <c r="G16" s="122"/>
      <c r="H16" s="124"/>
      <c r="I16" s="124"/>
      <c r="J16" s="91"/>
      <c r="K16" s="92"/>
      <c r="L16" s="91"/>
      <c r="M16" s="92"/>
      <c r="N16" s="181"/>
      <c r="O16" s="181"/>
      <c r="P16" s="182"/>
      <c r="Q16" s="118"/>
      <c r="R16" s="259"/>
      <c r="S16" s="259"/>
      <c r="T16" s="158"/>
      <c r="U16" s="130"/>
      <c r="V16" s="128"/>
      <c r="W16" s="128"/>
      <c r="X16" s="129"/>
    </row>
    <row r="17" spans="1:100" s="1" customFormat="1" ht="18" customHeight="1">
      <c r="A17" s="194"/>
      <c r="B17" s="196"/>
      <c r="C17" s="197"/>
      <c r="D17" s="37" t="s">
        <v>8</v>
      </c>
      <c r="E17" s="38">
        <f>(25*O17)/100</f>
        <v>25</v>
      </c>
      <c r="F17" s="37" t="s">
        <v>8</v>
      </c>
      <c r="G17" s="38">
        <f>(25*O17)/100</f>
        <v>25</v>
      </c>
      <c r="H17" s="37" t="s">
        <v>8</v>
      </c>
      <c r="I17" s="38">
        <f>(25*O17)/100</f>
        <v>25</v>
      </c>
      <c r="J17" s="37" t="s">
        <v>8</v>
      </c>
      <c r="K17" s="89">
        <f>(25*O17)/100</f>
        <v>25</v>
      </c>
      <c r="L17" s="93" t="s">
        <v>8</v>
      </c>
      <c r="M17" s="90">
        <f>(I17+K17)</f>
        <v>50</v>
      </c>
      <c r="N17" s="37" t="s">
        <v>8</v>
      </c>
      <c r="O17" s="74">
        <v>100</v>
      </c>
      <c r="P17" s="183"/>
      <c r="Q17" s="118"/>
      <c r="R17" s="152" t="s">
        <v>463</v>
      </c>
      <c r="S17" s="153"/>
      <c r="T17" s="153"/>
      <c r="U17" s="153"/>
      <c r="V17" s="153"/>
      <c r="W17" s="153"/>
      <c r="X17" s="154"/>
    </row>
    <row r="18" spans="1:100" s="33" customFormat="1" ht="15" customHeight="1">
      <c r="A18" s="194"/>
      <c r="B18" s="196"/>
      <c r="C18" s="197"/>
      <c r="D18" s="188"/>
      <c r="E18" s="207"/>
      <c r="F18" s="188"/>
      <c r="G18" s="189"/>
      <c r="H18" s="188"/>
      <c r="I18" s="189"/>
      <c r="J18" s="188"/>
      <c r="K18" s="166"/>
      <c r="L18" s="208" t="s">
        <v>369</v>
      </c>
      <c r="M18" s="209"/>
      <c r="N18" s="186"/>
      <c r="O18" s="187"/>
      <c r="P18" s="40"/>
      <c r="Q18" s="118"/>
      <c r="R18" s="155"/>
      <c r="S18" s="156"/>
      <c r="T18" s="156"/>
      <c r="U18" s="156"/>
      <c r="V18" s="156"/>
      <c r="W18" s="156"/>
      <c r="X18" s="157"/>
    </row>
    <row r="19" spans="1:100" s="33" customFormat="1" ht="18.95" customHeight="1">
      <c r="A19" s="195"/>
      <c r="B19" s="198"/>
      <c r="C19" s="199"/>
      <c r="D19" s="186" t="s">
        <v>365</v>
      </c>
      <c r="E19" s="207"/>
      <c r="F19" s="186" t="s">
        <v>366</v>
      </c>
      <c r="G19" s="187"/>
      <c r="H19" s="186" t="s">
        <v>367</v>
      </c>
      <c r="I19" s="187"/>
      <c r="J19" s="186" t="s">
        <v>368</v>
      </c>
      <c r="K19" s="212"/>
      <c r="L19" s="210" t="s">
        <v>372</v>
      </c>
      <c r="M19" s="211"/>
      <c r="N19" s="184"/>
      <c r="O19" s="185"/>
      <c r="P19" s="32"/>
      <c r="Q19" s="118"/>
      <c r="R19" s="55" t="s">
        <v>333</v>
      </c>
      <c r="S19" s="159" t="s">
        <v>329</v>
      </c>
      <c r="T19" s="160"/>
      <c r="U19" s="161"/>
      <c r="V19" s="159" t="s">
        <v>330</v>
      </c>
      <c r="W19" s="160"/>
      <c r="X19" s="161"/>
    </row>
    <row r="20" spans="1:100" s="52" customFormat="1" ht="5.0999999999999996" customHeight="1">
      <c r="A20" s="50"/>
      <c r="B20" s="125"/>
      <c r="C20" s="126"/>
      <c r="D20" s="114" t="s">
        <v>378</v>
      </c>
      <c r="E20" s="127"/>
      <c r="F20" s="114" t="s">
        <v>378</v>
      </c>
      <c r="G20" s="127"/>
      <c r="H20" s="114" t="s">
        <v>378</v>
      </c>
      <c r="I20" s="127"/>
      <c r="J20" s="114" t="s">
        <v>378</v>
      </c>
      <c r="K20" s="115"/>
      <c r="L20" s="116"/>
      <c r="M20" s="117"/>
      <c r="N20" s="188"/>
      <c r="O20" s="189"/>
      <c r="P20" s="40"/>
      <c r="Q20" s="118"/>
      <c r="R20" s="56"/>
      <c r="S20" s="271"/>
      <c r="T20" s="272"/>
      <c r="U20" s="183"/>
      <c r="V20" s="271"/>
      <c r="W20" s="272"/>
      <c r="X20" s="183"/>
    </row>
    <row r="21" spans="1:100" s="1" customFormat="1" ht="18.95" customHeight="1" thickBot="1">
      <c r="A21" s="54"/>
      <c r="B21" s="101"/>
      <c r="C21" s="102"/>
      <c r="D21" s="101"/>
      <c r="E21" s="102"/>
      <c r="F21" s="101"/>
      <c r="G21" s="102"/>
      <c r="H21" s="101"/>
      <c r="I21" s="102"/>
      <c r="J21" s="101"/>
      <c r="K21" s="102"/>
      <c r="L21" s="103"/>
      <c r="M21" s="104"/>
      <c r="N21" s="257" t="str">
        <f>IF(AND(A21&lt;&gt;"",B21&lt;&gt;"",D21&lt;&gt;"", F21&lt;&gt;"", H21&lt;&gt;"", J21&lt;&gt;"",S21="", R21="OK", V21="",OR(D21&lt;=E17,D21="ABS"),OR(F21&lt;=G17,F21="ABS"),OR(H21&lt;=I17,H21="ABS"),OR(J21&lt;=K17,J21="ABS")),IF(AND(OR(D21=0,D21="ABS"),OR(F21=0,F21="ABS"),OR(L21=0,L21="ABS"),D21="ABS",F21="ABS",L21="ABS"),"ABS",IF(AND(SUM(D21:F21)=0,OR(L21="ZERO",L21="ABS")),"ZERO",IF(L21="ABS",SUM(D21,F21),SUM(D21,F21,H21,J21)))),"")</f>
        <v/>
      </c>
      <c r="O21" s="113"/>
      <c r="P21" s="51" t="str">
        <f>IF(N21="","",IF(O17=200,LOOKUP(N21,{"ABS","ZERO",1,100,110,120,130,140,150,160,170},{"FAIL","FAIL","FAIL","D","D+","C","C+","B","B+","A","A+"}),IF(O17=150,LOOKUP(N21,{"ABS","ZERO",1,75,82,90,97,105,112,120,127},{"FAIL","FAIL","FAIL","D","D+","C","C+","B","B+","A","A+"}),IF(O17=100,LOOKUP(N21,{"ABS","ZERO",1,50,55,60,65,70,75,80,85},{"FAIL","FAIL","FAIL","D","D+","C","C+","B","B+","A","A+"}),IF(O17=50,LOOKUP(N21,{"ABS","ZERO",1,25,27,30,32,35,37,40,42},{"FAIL","FAIL","FAIL","D","D+","C","C+","B","B+","A","A+"}))))))</f>
        <v/>
      </c>
      <c r="Q21" s="118"/>
      <c r="R21" s="69" t="str">
        <f t="shared" ref="R21:R27" si="1">IF(A21&lt;&gt;"",IF(CU21="SEQUENCE CORRECT",IF(OR(T(Y21)="OK",T(Z21)="oOk",T(AA21)="Okk",AB21="ok"),"OK","FORMAT INCORRECT"),"SEQUENCE INCORRECT"),"")</f>
        <v/>
      </c>
      <c r="S21" s="162" t="str">
        <f>IF(AND(A21&lt;&gt;"",B21&lt;&gt;""),IF(OR(D21&lt;&gt;"ABS"),IF(OR(AND(D21&lt;ROUNDDOWN((0*E17),0),D21&lt;&gt;0),D21&gt;E17,D21=""),"Attendance Marks incorrect",""),""),"")</f>
        <v/>
      </c>
      <c r="T21" s="162"/>
      <c r="U21" s="163"/>
      <c r="V21" s="164" t="str">
        <f>IF(OR(AND(OR(F21&lt;=G17, F21=0, F21="ABS"),OR(H21&lt;=I17, H21=0, H21="ABS"),OR(J21&lt;=K17, J21=0,J21="ABS"))),IF(OR(AND(A21="",B21="",D21="",F21="",H21="",J21=""),AND(A21&lt;&gt;"",B21&lt;&gt;"",D21&lt;&gt;"",F21&lt;&gt;"",H21&lt;&gt;"",J21&lt;&gt;"", AD21="OK")),"","Given Marks or Format is incorrect"),"Given Marks or Format is incorrect")</f>
        <v/>
      </c>
      <c r="W21" s="162"/>
      <c r="X21" s="163"/>
      <c r="Y21" s="14" t="b">
        <f>IF(AND( EXACT(LEFT(B21,LEN(G8)), G8),ISNUMBER(INT(MID(B21,(LEN(G8)+1),1))),ISNUMBER(INT(MID(B21,(LEN(G8)+2),1))), MID(B21,(LEN(G8)+1),2)&lt;&gt;"00",OR(ISNUMBER(INT(MID(B21,(LEN(G8)+3),1))),MID(B21,(LEN(G8)+3),1)=""),  OR(AND(ISNUMBER(INT(MID(B21,(LEN(G8)+1),3))),MID(B21,(LEN(G8)+1),1)&lt;&gt;"0", MID(B21,(LEN(G8)+4),1)=""),AND((ISNUMBER(INT(MID(B21,(LEN(G8)+1),2)))),MID(B21,(LEN(G8)+3),1)=""))),"OK")</f>
        <v>0</v>
      </c>
      <c r="Z21" s="15"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6"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18" t="b">
        <f>IF(ISNUMBER(A21)&lt;&gt;"",AND(ISNUMBER(INT(MID(A21,1,3))),MID(A21,4,1)="",MID(A21,1,1)&lt;&gt;"0"))</f>
        <v>0</v>
      </c>
      <c r="AD21" s="18" t="str">
        <f>IF(AC21=TRUE,"OK","S# INCORRECT")</f>
        <v>S# INCORRECT</v>
      </c>
      <c r="BL21" s="58" t="str">
        <f t="shared" ref="BL21:BL27" si="2">RIGHT(B21,3)</f>
        <v/>
      </c>
      <c r="BM21" s="58" t="b">
        <f>ISNUMBER(INT((MID(BL21,1,1))))</f>
        <v>0</v>
      </c>
      <c r="BN21" s="58" t="b">
        <f>ISNUMBER(INT((MID(BL21,2,1))))</f>
        <v>0</v>
      </c>
      <c r="BO21" s="58" t="b">
        <f>ISNUMBER(INT((MID(BL21,3,1))))</f>
        <v>0</v>
      </c>
      <c r="BP21" s="58" t="str">
        <f>IF(BM21=TRUE, MID(BL21,1,1),"")</f>
        <v/>
      </c>
      <c r="BQ21" s="58" t="str">
        <f>IF(BN21=TRUE, MID(BL21,2,1),"")</f>
        <v/>
      </c>
      <c r="BR21" s="58" t="str">
        <f>IF(BO21=TRUE, MID(BL21,3,1),"")</f>
        <v/>
      </c>
      <c r="BS21" s="58" t="str">
        <f>T(BP21)&amp;T(BQ21)&amp;T(BR21)</f>
        <v/>
      </c>
      <c r="BT21" s="63" t="str">
        <f>IF(BS21="","",INT(TRIM(BS21)))</f>
        <v/>
      </c>
      <c r="BU21" s="64" t="str">
        <f>"OK"</f>
        <v>OK</v>
      </c>
      <c r="BV21" s="58" t="b">
        <f>BT21&gt;BT20</f>
        <v>0</v>
      </c>
      <c r="BW21" s="65" t="str">
        <f t="shared" ref="BW21:BW27" si="3">LEFT(B21,6)</f>
        <v/>
      </c>
      <c r="BX21" s="58" t="b">
        <f>ISNUMBER(INT((MID(BW21,1,1))))</f>
        <v>0</v>
      </c>
      <c r="BY21" s="58" t="b">
        <f>ISNUMBER(INT((MID(BW21,2,1))))</f>
        <v>0</v>
      </c>
      <c r="BZ21" s="58" t="b">
        <f>ISNUMBER(INT((MID(BW21,3,1))))</f>
        <v>0</v>
      </c>
      <c r="CA21" s="58" t="b">
        <f>ISNUMBER(INT((MID(BW21,4,1))))</f>
        <v>0</v>
      </c>
      <c r="CB21" s="58" t="b">
        <f>ISNUMBER(INT((MID(BW21,5,1))))</f>
        <v>0</v>
      </c>
      <c r="CC21" s="58" t="b">
        <f>ISNUMBER(INT((MID(BW21,6,1))))</f>
        <v>0</v>
      </c>
      <c r="CD21" s="58" t="str">
        <f>IF(BX21=TRUE, MID(BW21,1,1),"")</f>
        <v/>
      </c>
      <c r="CE21" s="58" t="str">
        <f>IF(BY21=TRUE, MID(BW21,2,1),"")</f>
        <v/>
      </c>
      <c r="CF21" s="58" t="str">
        <f>IF(BZ21=TRUE, MID(BW21,3,1),"")</f>
        <v/>
      </c>
      <c r="CG21" s="58" t="str">
        <f>IF(CA21=TRUE, MID(BW21,4,1),"")</f>
        <v/>
      </c>
      <c r="CH21" s="58" t="str">
        <f>IF(CB21=TRUE, MID(BW21,5,1),"")</f>
        <v/>
      </c>
      <c r="CI21" s="58" t="str">
        <f>IF(CC21=TRUE, MID(BW21,6,1),"")</f>
        <v/>
      </c>
      <c r="CJ21" s="65" t="str">
        <f>TRIM(T(CD21)&amp;T(CE21)&amp;T(CF21))</f>
        <v/>
      </c>
      <c r="CK21" s="65" t="str">
        <f>TRIM(T(CG21)&amp;T(CH21)&amp;T(CI21))</f>
        <v/>
      </c>
      <c r="CL21" s="66" t="str">
        <f>IF(OR(MID(BW21,3,1)="-",MID(BW21,4,1)="-"),T(CJ21),"NO")</f>
        <v>NO</v>
      </c>
      <c r="CM21" s="66" t="str">
        <f>IF(OR(MID(BW21,3,1)="-",MID(BW21,4,1)="-"),T(CK21),"NO")</f>
        <v>NO</v>
      </c>
      <c r="CN21" s="64" t="str">
        <f>IF(AND(CL21&lt;&gt;"NO", CM21&lt;&gt;"NO"),IF(CM21&lt;CL21,"OK","INCORRECT"),"NO")</f>
        <v>NO</v>
      </c>
      <c r="CO21" s="64" t="str">
        <f>IF(CN21="NO", "NO","OK")</f>
        <v>NO</v>
      </c>
      <c r="CP21" s="66" t="str">
        <f>IF(CN21="INCORRECT", "INCORRECT","OK")</f>
        <v>OK</v>
      </c>
      <c r="CQ21" s="58"/>
      <c r="CR21" s="58"/>
      <c r="CS21" s="58"/>
      <c r="CT21" s="58"/>
      <c r="CU21" s="65" t="str">
        <f>IF(CP21="OK", "SEQUENCE CORRECT", "SEQUENCE INCORRECT")</f>
        <v>SEQUENCE CORRECT</v>
      </c>
      <c r="CV21" s="67" t="str">
        <f>"0"</f>
        <v>0</v>
      </c>
    </row>
    <row r="22" spans="1:100" s="1" customFormat="1" ht="18.95" customHeight="1" thickBot="1">
      <c r="A22" s="68"/>
      <c r="B22" s="101"/>
      <c r="C22" s="102"/>
      <c r="D22" s="101"/>
      <c r="E22" s="102"/>
      <c r="F22" s="101"/>
      <c r="G22" s="102"/>
      <c r="H22" s="101"/>
      <c r="I22" s="102"/>
      <c r="J22" s="101"/>
      <c r="K22" s="102"/>
      <c r="L22" s="103" t="str">
        <f>IF(AND(B22&lt;&gt;"", H22&lt;&gt;"", J22&lt;&gt;"",OR(H22&lt;=I17,H22="ABS"),OR(J22&lt;=K17,J22="ABS")),IF(AND(J22="ABS"),"ABS",IF(SUM(H22:J22)=0,"ZERO",SUM(H22,J22))),"")</f>
        <v/>
      </c>
      <c r="M22" s="104"/>
      <c r="N22" s="112" t="str">
        <f>IF(AND(A22&lt;&gt;"",B22&lt;&gt;"",D22&lt;&gt;"", F22&lt;&gt;"", H22&lt;&gt;"", J22&lt;&gt;"",S22="",R22="OK", V22="",OR(D22&lt;=E17,D22="ABS"),OR(F22&lt;=G17,F22="ABS"),OR(H22&lt;=I17,H22="ABS"),OR(J22&lt;=K17,J22="ABS")),IF(AND(OR(D22=0,D22="ABS"),OR(F22=0,F22="ABS"),OR(L22=0,L22="ABS"),D22="ABS",F22="ABS",L22="ABS"),"ABS",IF(AND(SUM(D22:F22)=0,OR(L22="ZERO",L22="ABS")),"ZERO",IF(L22="ABS",SUM(D22,F22),SUM(D22,F22,H22,J22)))),"")</f>
        <v/>
      </c>
      <c r="O22" s="113"/>
      <c r="P22" s="12" t="str">
        <f>IF(N22="","",IF(O17=200,LOOKUP(N22,{"ABS","ZERO",1,100,110,120,130,140,150,160,170},{"FAIL","FAIL","FAIL","D","D+","C","C+","B","B+","A","A+"}),IF(O17=150,LOOKUP(N22,{"ABS","ZERO",1,75,82,90,97,105,112,120,127},{"FAIL","FAIL","FAIL","D","D+","C","C+","B","B+","A","A+"}),IF(O17=100,LOOKUP(N22,{"ABS","ZERO",1,50,55,60,65,70,75,80,85},{"FAIL","FAIL","FAIL","D","D+","C","C+","B","B+","A","A+"}),IF(O17=50,LOOKUP(N22,{"ABS","ZERO",1,25,27,30,32,35,37,40,42},{"FAIL","FAIL","FAIL","D","D+","C","C+","B","B+","A","A+"}))))))</f>
        <v/>
      </c>
      <c r="Q22" s="118"/>
      <c r="R22" s="69" t="str">
        <f t="shared" si="1"/>
        <v/>
      </c>
      <c r="S22" s="110" t="str">
        <f>IF(AND(A22&lt;&gt;"",B22&lt;&gt;""),IF(OR(D22&lt;&gt;"ABS"),IF(OR(AND(D22&lt;ROUNDDOWN((0*E17),0),D22&lt;&gt;0),D22&gt;E17,D22=""),"Attendance Marks incorrect",""),""),"")</f>
        <v/>
      </c>
      <c r="T22" s="110"/>
      <c r="U22" s="111"/>
      <c r="V22" s="109" t="str">
        <f>IF(OR(AND(OR(F22&lt;=G17, F22=0, F22="ABS"),OR(H22&lt;=I17, H22=0, H22="ABS"),OR(J22&lt;=K17, J22=0,J22="ABS"))),IF(OR(AND(A22="",B22="",D22="",F22="",H22="",J22=""),AND(A22&lt;&gt;"",B22&lt;&gt;"",D22&lt;&gt;"",F22&lt;&gt;"",H22&lt;&gt;"",J22&lt;&gt;"", AD22="OK")),"","Given Marks or Format is incorrect"),"Given Marks or Format is incorrect")</f>
        <v/>
      </c>
      <c r="W22" s="110"/>
      <c r="X22" s="111"/>
      <c r="Y22" s="14" t="b">
        <f>IF(AND( EXACT(LEFT(B22,LEN(G8)), G8),ISNUMBER(INT(MID(B22,(LEN(G8)+1),1))),ISNUMBER(INT(MID(B22,(LEN(G8)+2),1))), MID(B22,(LEN(G8)+1),2)&lt;&gt;"00",OR(ISNUMBER(INT(MID(B22,(LEN(G8)+3),1))),MID(B22,(LEN(G8)+3),1)=""),  OR(AND(ISNUMBER(INT(MID(B22,(LEN(G8)+1),3))),MID(B22,(LEN(G8)+1),1)&lt;&gt;"0", MID(B22,(LEN(G8)+4),1)=""),AND((ISNUMBER(INT(MID(B22,(LEN(G8)+1),2)))),MID(B22,(LEN(G8)+3),1)=""))),"OK")</f>
        <v>0</v>
      </c>
      <c r="Z22" s="15"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6"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18" t="b">
        <f t="shared" ref="AC22:AC40" si="4">IF(AND(ISNUMBER(A21)&lt;&gt;"",ISNUMBER(A22)&lt;&gt;""),IF(AND(ISNUMBER(A22),ISNUMBER(A21)),IF(A22-A21=1,AND(ISNUMBER(INT(MID(A22,1,3))),MID(A22,4,1)="",MID(A22,1,1)&lt;&gt;"0"))))</f>
        <v>0</v>
      </c>
      <c r="AD22" s="18" t="str">
        <f t="shared" ref="AD22:AD40" si="5">IF(AC22=TRUE,"OK","S# INCORRECT")</f>
        <v>S# INCORRECT</v>
      </c>
      <c r="BL22" s="58" t="str">
        <f t="shared" si="2"/>
        <v/>
      </c>
      <c r="BM22" s="58" t="b">
        <f t="shared" ref="BM22:BM40" si="6">ISNUMBER(INT((MID(BL22,1,1))))</f>
        <v>0</v>
      </c>
      <c r="BN22" s="58" t="b">
        <f t="shared" ref="BN22:BN40" si="7">ISNUMBER(INT((MID(BL22,2,1))))</f>
        <v>0</v>
      </c>
      <c r="BO22" s="58" t="b">
        <f t="shared" ref="BO22:BO40" si="8">ISNUMBER(INT((MID(BL22,3,1))))</f>
        <v>0</v>
      </c>
      <c r="BP22" s="58" t="str">
        <f t="shared" ref="BP22:BP40" si="9">IF(BM22=TRUE, MID(BL22,1,1),"")</f>
        <v/>
      </c>
      <c r="BQ22" s="58" t="str">
        <f t="shared" ref="BQ22:BQ40" si="10">IF(BN22=TRUE, MID(BL22,2,1),"")</f>
        <v/>
      </c>
      <c r="BR22" s="58" t="str">
        <f t="shared" ref="BR22:BR40" si="11">IF(BO22=TRUE, MID(BL22,3,1),"")</f>
        <v/>
      </c>
      <c r="BS22" s="58" t="str">
        <f t="shared" ref="BS22:BS40" si="12">T(BP22)&amp;T(BQ22)&amp;T(BR22)</f>
        <v/>
      </c>
      <c r="BT22" s="63" t="str">
        <f t="shared" ref="BT22:BT40" si="13">IF(BS22="","",INT(TRIM(BS22)))</f>
        <v/>
      </c>
      <c r="BU22" s="64" t="str">
        <f>IF(BT22&gt;BT21,"OK","INCORRECT")</f>
        <v>INCORRECT</v>
      </c>
      <c r="BV22" s="58" t="b">
        <f>BT22&gt;BT21</f>
        <v>0</v>
      </c>
      <c r="BW22" s="65" t="str">
        <f t="shared" si="3"/>
        <v/>
      </c>
      <c r="BX22" s="58" t="b">
        <f t="shared" ref="BX22:BX40" si="14">ISNUMBER(INT((MID(BW22,1,1))))</f>
        <v>0</v>
      </c>
      <c r="BY22" s="58" t="b">
        <f t="shared" ref="BY22:BY40" si="15">ISNUMBER(INT((MID(BW22,2,1))))</f>
        <v>0</v>
      </c>
      <c r="BZ22" s="58" t="b">
        <f t="shared" ref="BZ22:BZ40" si="16">ISNUMBER(INT((MID(BW22,3,1))))</f>
        <v>0</v>
      </c>
      <c r="CA22" s="58" t="b">
        <f t="shared" ref="CA22:CA40" si="17">ISNUMBER(INT((MID(BW22,4,1))))</f>
        <v>0</v>
      </c>
      <c r="CB22" s="58" t="b">
        <f t="shared" ref="CB22:CB40" si="18">ISNUMBER(INT((MID(BW22,5,1))))</f>
        <v>0</v>
      </c>
      <c r="CC22" s="58" t="b">
        <f t="shared" ref="CC22:CC40" si="19">ISNUMBER(INT((MID(BW22,6,1))))</f>
        <v>0</v>
      </c>
      <c r="CD22" s="58" t="str">
        <f t="shared" ref="CD22:CD40" si="20">IF(BX22=TRUE, MID(BW22,1,1),"")</f>
        <v/>
      </c>
      <c r="CE22" s="58" t="str">
        <f t="shared" ref="CE22:CE40" si="21">IF(BY22=TRUE, MID(BW22,2,1),"")</f>
        <v/>
      </c>
      <c r="CF22" s="58" t="str">
        <f t="shared" ref="CF22:CF40" si="22">IF(BZ22=TRUE, MID(BW22,3,1),"")</f>
        <v/>
      </c>
      <c r="CG22" s="58" t="str">
        <f t="shared" ref="CG22:CG40" si="23">IF(CA22=TRUE, MID(BW22,4,1),"")</f>
        <v/>
      </c>
      <c r="CH22" s="58" t="str">
        <f t="shared" ref="CH22:CH40" si="24">IF(CB22=TRUE, MID(BW22,5,1),"")</f>
        <v/>
      </c>
      <c r="CI22" s="58" t="str">
        <f t="shared" ref="CI22:CI40" si="25">IF(CC22=TRUE, MID(BW22,6,1),"")</f>
        <v/>
      </c>
      <c r="CJ22" s="65" t="str">
        <f t="shared" ref="CJ22:CJ40" si="26">TRIM(T(CD22)&amp;T(CE22)&amp;T(CF22))</f>
        <v/>
      </c>
      <c r="CK22" s="65" t="str">
        <f t="shared" ref="CK22:CK40" si="27">TRIM(T(CG22)&amp;T(CH22)&amp;T(CI22))</f>
        <v/>
      </c>
      <c r="CL22" s="66" t="str">
        <f t="shared" ref="CL22:CL40" si="28">IF(OR(MID(BW22,3,1)="-",MID(BW22,4,1)="-"),T(CJ22),"NO")</f>
        <v>NO</v>
      </c>
      <c r="CM22" s="66" t="str">
        <f t="shared" ref="CM22:CM40" si="29">IF(OR(MID(BW22,3,1)="-",MID(BW22,4,1)="-"),T(CK22),"NO")</f>
        <v>NO</v>
      </c>
      <c r="CN22" s="64" t="str">
        <f>IF(AND(CL22&lt;&gt;"NO", CM22&lt;&gt;"NO"),IF(CM22&lt;CL22,"OK","INCORRECT"),"NO")</f>
        <v>NO</v>
      </c>
      <c r="CO22" s="64" t="str">
        <f>IF(AND(CL22&lt;&gt;"NO", CM22&lt;&gt;"NO"),IF(CM22&lt;=CM21,"OK","INCORRECT"),"NO")</f>
        <v>NO</v>
      </c>
      <c r="CP22" s="66" t="str">
        <f>IF(OR(AND(OR(AND(CN22="NO",CO22="NO"),AND(CN22="OK", CO22="OK")),AND(CN21="NO", CO21="NO")),AND(AND(CN22="OK",CO22="OK",OR(AND(CN21="NO", CO21="NO"),AND(CN21="OK", CO21="OK"))))),"OK","INCORRECT")</f>
        <v>OK</v>
      </c>
      <c r="CQ22" s="58" t="b">
        <f>IF(CP22="OK",IF(AND(CL21="NO",CL22="NO"),BT22&gt;BT21))</f>
        <v>0</v>
      </c>
      <c r="CR22" s="58" t="b">
        <f>IF(CP22="OK",AND(CN22="OK",CO22="OK",CN21="NO",CO21="NO"))</f>
        <v>0</v>
      </c>
      <c r="CS22" s="58" t="b">
        <f>IF(CP22="OK",IF(AND(EXACT(CK21,CK22)),BT22&gt;BT21))</f>
        <v>0</v>
      </c>
      <c r="CT22" s="58" t="b">
        <f>IF(CP22="OK",CM22&lt;CM21)</f>
        <v>0</v>
      </c>
      <c r="CU22" s="65" t="str">
        <f>IF(AND(CQ22=FALSE,CR22=FALSE,CS22=FALSE,CT22=FALSE),"SEQUENCE INCORRECT","SEQUENCE CORRECT")</f>
        <v>SEQUENCE INCORRECT</v>
      </c>
      <c r="CV22" s="67">
        <f>COUNTIF(B21:B21,T(B22))</f>
        <v>1</v>
      </c>
    </row>
    <row r="23" spans="1:100" s="1" customFormat="1" ht="18.95" customHeight="1" thickBot="1">
      <c r="A23" s="54"/>
      <c r="B23" s="101"/>
      <c r="C23" s="102"/>
      <c r="D23" s="101"/>
      <c r="E23" s="102"/>
      <c r="F23" s="101"/>
      <c r="G23" s="102"/>
      <c r="H23" s="101"/>
      <c r="I23" s="102"/>
      <c r="J23" s="101"/>
      <c r="K23" s="102"/>
      <c r="L23" s="103" t="str">
        <f>IF(AND(B23&lt;&gt;"", H23&lt;&gt;"", J23&lt;&gt;"",OR(H23&lt;=I17,H23="ABS"),OR(J23&lt;=K17,J23="ABS")),IF(AND(J23="ABS"),"ABS",IF(SUM(H23:J23)=0,"ZERO",SUM(H23,J23))),"")</f>
        <v/>
      </c>
      <c r="M23" s="104"/>
      <c r="N23" s="112" t="str">
        <f>IF(AND(A23&lt;&gt;"",B23&lt;&gt;"",D23&lt;&gt;"", F23&lt;&gt;"", H23&lt;&gt;"", J23&lt;&gt;"",S23="",R23="OK", V23="",OR(D23&lt;=E17,D23="ABS"),OR(F23&lt;=G17,F23="ABS"),OR(H23&lt;=I17,H23="ABS"),OR(J23&lt;=K17,J23="ABS")),IF(AND(OR(D23=0,D23="ABS"),OR(F23=0,F23="ABS"),OR(L23=0,L23="ABS"),D23="ABS",F23="ABS",L23="ABS"),"ABS",IF(AND(SUM(D23:F23)=0,OR(L23="ZERO",L23="ABS")),"ZERO",IF(L23="ABS",SUM(D23,F23),SUM(D23,F23,H23,J23)))),"")</f>
        <v/>
      </c>
      <c r="O23" s="113"/>
      <c r="P23" s="12" t="str">
        <f>IF(N23="","",IF(O17=200,LOOKUP(N23,{"ABS","ZERO",1,100,110,120,130,140,150,160,170},{"FAIL","FAIL","FAIL","D","D+","C","C+","B","B+","A","A+"}),IF(O17=150,LOOKUP(N23,{"ABS","ZERO",1,75,82,90,97,105,112,120,127},{"FAIL","FAIL","FAIL","D","D+","C","C+","B","B+","A","A+"}),IF(O17=100,LOOKUP(N23,{"ABS","ZERO",1,50,55,60,65,70,75,80,85},{"FAIL","FAIL","FAIL","D","D+","C","C+","B","B+","A","A+"}),IF(O17=50,LOOKUP(N23,{"ABS","ZERO",1,25,27,30,32,35,37,40,42},{"FAIL","FAIL","FAIL","D","D+","C","C+","B","B+","A","A+"}))))))</f>
        <v/>
      </c>
      <c r="Q23" s="118"/>
      <c r="R23" s="69" t="str">
        <f t="shared" si="1"/>
        <v/>
      </c>
      <c r="S23" s="110" t="str">
        <f>IF(AND(A23&lt;&gt;"",B23&lt;&gt;""),IF(OR(D23&lt;&gt;"ABS"),IF(OR(AND(D23&lt;ROUNDDOWN((0*E17),0),D23&lt;&gt;0),D23&gt;E17,D23=""),"Attendance Marks incorrect",""),""),"")</f>
        <v/>
      </c>
      <c r="T23" s="110"/>
      <c r="U23" s="111"/>
      <c r="V23" s="109" t="str">
        <f>IF(OR(AND(OR(F23&lt;=G17, F23=0, F23="ABS"),OR(H23&lt;=I17, H23=0, H23="ABS"),OR(J23&lt;=K17, J23=0,J23="ABS"))),IF(OR(AND(A23="",B23="",D23="",F23="",H23="",J23=""),AND(A23&lt;&gt;"",B23&lt;&gt;"",D23&lt;&gt;"",F23&lt;&gt;"",H23&lt;&gt;"",J23&lt;&gt;"", AD23="OK")),"","Given Marks or Format is incorrect"),"Given Marks or Format is incorrect")</f>
        <v/>
      </c>
      <c r="W23" s="110"/>
      <c r="X23" s="111"/>
      <c r="Y23" s="14" t="b">
        <f>IF(AND( EXACT(LEFT(B23,LEN(G8)), G8),ISNUMBER(INT(MID(B23,(LEN(G8)+1),1))),ISNUMBER(INT(MID(B23,(LEN(G8)+2),1))), MID(B23,(LEN(G8)+1),2)&lt;&gt;"00",OR(ISNUMBER(INT(MID(B23,(LEN(G8)+3),1))),MID(B23,(LEN(G8)+3),1)=""),  OR(AND(ISNUMBER(INT(MID(B23,(LEN(G8)+1),3))),MID(B23,(LEN(G8)+1),1)&lt;&gt;"0", MID(B23,(LEN(G8)+4),1)=""),AND((ISNUMBER(INT(MID(B23,(LEN(G8)+1),2)))),MID(B23,(LEN(G8)+3),1)=""))),"OK")</f>
        <v>0</v>
      </c>
      <c r="Z23" s="15"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6"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18" t="b">
        <f t="shared" si="4"/>
        <v>0</v>
      </c>
      <c r="AD23" s="18" t="str">
        <f t="shared" si="5"/>
        <v>S# INCORRECT</v>
      </c>
      <c r="BL23" s="58" t="str">
        <f t="shared" si="2"/>
        <v/>
      </c>
      <c r="BM23" s="58" t="b">
        <f t="shared" si="6"/>
        <v>0</v>
      </c>
      <c r="BN23" s="58" t="b">
        <f t="shared" si="7"/>
        <v>0</v>
      </c>
      <c r="BO23" s="58" t="b">
        <f t="shared" si="8"/>
        <v>0</v>
      </c>
      <c r="BP23" s="58" t="str">
        <f t="shared" si="9"/>
        <v/>
      </c>
      <c r="BQ23" s="58" t="str">
        <f t="shared" si="10"/>
        <v/>
      </c>
      <c r="BR23" s="58" t="str">
        <f t="shared" si="11"/>
        <v/>
      </c>
      <c r="BS23" s="58" t="str">
        <f t="shared" si="12"/>
        <v/>
      </c>
      <c r="BT23" s="63" t="str">
        <f t="shared" si="13"/>
        <v/>
      </c>
      <c r="BU23" s="64" t="str">
        <f t="shared" ref="BU23:BU40" si="30">IF(BT23&gt;BT22,"OK","INCORRECT")</f>
        <v>INCORRECT</v>
      </c>
      <c r="BV23" s="58" t="b">
        <f t="shared" ref="BV23:BV40" si="31">BT23&gt;BT22</f>
        <v>0</v>
      </c>
      <c r="BW23" s="65" t="str">
        <f t="shared" si="3"/>
        <v/>
      </c>
      <c r="BX23" s="58" t="b">
        <f t="shared" si="14"/>
        <v>0</v>
      </c>
      <c r="BY23" s="58" t="b">
        <f t="shared" si="15"/>
        <v>0</v>
      </c>
      <c r="BZ23" s="58" t="b">
        <f t="shared" si="16"/>
        <v>0</v>
      </c>
      <c r="CA23" s="58" t="b">
        <f t="shared" si="17"/>
        <v>0</v>
      </c>
      <c r="CB23" s="58" t="b">
        <f t="shared" si="18"/>
        <v>0</v>
      </c>
      <c r="CC23" s="58" t="b">
        <f t="shared" si="19"/>
        <v>0</v>
      </c>
      <c r="CD23" s="58" t="str">
        <f t="shared" si="20"/>
        <v/>
      </c>
      <c r="CE23" s="58" t="str">
        <f t="shared" si="21"/>
        <v/>
      </c>
      <c r="CF23" s="58" t="str">
        <f t="shared" si="22"/>
        <v/>
      </c>
      <c r="CG23" s="58" t="str">
        <f t="shared" si="23"/>
        <v/>
      </c>
      <c r="CH23" s="58" t="str">
        <f t="shared" si="24"/>
        <v/>
      </c>
      <c r="CI23" s="58" t="str">
        <f t="shared" si="25"/>
        <v/>
      </c>
      <c r="CJ23" s="65" t="str">
        <f t="shared" si="26"/>
        <v/>
      </c>
      <c r="CK23" s="65" t="str">
        <f t="shared" si="27"/>
        <v/>
      </c>
      <c r="CL23" s="66" t="str">
        <f t="shared" si="28"/>
        <v>NO</v>
      </c>
      <c r="CM23" s="66" t="str">
        <f t="shared" si="29"/>
        <v>NO</v>
      </c>
      <c r="CN23" s="64" t="str">
        <f t="shared" ref="CN23:CN40" si="32">IF(AND(CL23&lt;&gt;"NO", CM23&lt;&gt;"NO"),IF(CM23&lt;CL23,"OK","INCORRECT"),"NO")</f>
        <v>NO</v>
      </c>
      <c r="CO23" s="64" t="str">
        <f t="shared" ref="CO23:CO40" si="33">IF(AND(CL23&lt;&gt;"NO", CM23&lt;&gt;"NO"),IF(CM23&lt;=CM22,"OK","INCORRECT"),"NO")</f>
        <v>NO</v>
      </c>
      <c r="CP23" s="66" t="str">
        <f t="shared" ref="CP23:CP40" si="34">IF(OR(AND(OR(AND(CN23="NO",CO23="NO"),AND(CN23="OK", CO23="OK")),AND(CN22="NO", CO22="NO")),AND(AND(CN23="OK",CO23="OK",OR(AND(CN22="NO", CO22="NO"),AND(CN22="OK", CO22="OK"))))),"OK","INCORRECT")</f>
        <v>OK</v>
      </c>
      <c r="CQ23" s="58" t="b">
        <f t="shared" ref="CQ23:CQ40" si="35">IF(CP23="OK",IF(AND(CL22="NO",CL23="NO"),BT23&gt;BT22))</f>
        <v>0</v>
      </c>
      <c r="CR23" s="58" t="b">
        <f t="shared" ref="CR23:CR40" si="36">IF(CP23="OK",AND(CN23="OK",CO23="OK",CN22="NO",CO22="NO"))</f>
        <v>0</v>
      </c>
      <c r="CS23" s="58" t="b">
        <f t="shared" ref="CS23:CS40" si="37">IF(CP23="OK",IF(AND(EXACT(CK22,CK23)),BT23&gt;BT22))</f>
        <v>0</v>
      </c>
      <c r="CT23" s="58" t="b">
        <f t="shared" ref="CT23:CT40" si="38">IF(CP23="OK",CM23&lt;CM22)</f>
        <v>0</v>
      </c>
      <c r="CU23" s="65" t="str">
        <f t="shared" ref="CU23:CU40" si="39">IF(AND(CQ23=FALSE,CR23=FALSE,CS23=FALSE,CT23=FALSE),"SEQUENCE INCORRECT","SEQUENCE CORRECT")</f>
        <v>SEQUENCE INCORRECT</v>
      </c>
      <c r="CV23" s="67">
        <f>COUNTIF(B21:B22,T(B23))</f>
        <v>2</v>
      </c>
    </row>
    <row r="24" spans="1:100" s="1" customFormat="1" ht="18.95" customHeight="1" thickBot="1">
      <c r="A24" s="68"/>
      <c r="B24" s="101"/>
      <c r="C24" s="102"/>
      <c r="D24" s="101"/>
      <c r="E24" s="102"/>
      <c r="F24" s="101"/>
      <c r="G24" s="102"/>
      <c r="H24" s="101"/>
      <c r="I24" s="102"/>
      <c r="J24" s="101"/>
      <c r="K24" s="102"/>
      <c r="L24" s="103" t="str">
        <f>IF(AND(B24&lt;&gt;"", H24&lt;&gt;"", J24&lt;&gt;"",OR(H24&lt;=I17,H24="ABS"),OR(J24&lt;=K17,J24="ABS")),IF(AND(J24="ABS"),"ABS",IF(SUM(H24:J24)=0,"ZERO",SUM(H24,J24))),"")</f>
        <v/>
      </c>
      <c r="M24" s="104"/>
      <c r="N24" s="112" t="str">
        <f>IF(AND(A24&lt;&gt;"",B24&lt;&gt;"",D24&lt;&gt;"", F24&lt;&gt;"", H24&lt;&gt;"", J24&lt;&gt;"",S24="",R24="OK",V24="",OR(D24&lt;=E17,D24="ABS"),OR(F24&lt;=G17,F24="ABS"),OR(H24&lt;=I17,H24="ABS"),OR(J24&lt;=K17,J24="ABS")),IF(AND(OR(D24=0,D24="ABS"),OR(F24=0,F24="ABS"),OR(L24=0,L24="ABS"),D24="ABS",F24="ABS",L24="ABS"),"ABS",IF(AND(SUM(D24:F24)=0,OR(L24="ZERO",L24="ABS")),"ZERO",IF(L24="ABS",SUM(D24,F24),SUM(D24,F24,H24,J24)))),"")</f>
        <v/>
      </c>
      <c r="O24" s="113"/>
      <c r="P24" s="12" t="str">
        <f>IF(N24="","",IF(O17=200,LOOKUP(N24,{"ABS","ZERO",1,100,110,120,130,140,150,160,170},{"FAIL","FAIL","FAIL","D","D+","C","C+","B","B+","A","A+"}),IF(O17=150,LOOKUP(N24,{"ABS","ZERO",1,75,82,90,97,105,112,120,127},{"FAIL","FAIL","FAIL","D","D+","C","C+","B","B+","A","A+"}),IF(O17=100,LOOKUP(N24,{"ABS","ZERO",1,50,55,60,65,70,75,80,85},{"FAIL","FAIL","FAIL","D","D+","C","C+","B","B+","A","A+"}),IF(O17=50,LOOKUP(N24,{"ABS","ZERO",1,25,27,30,32,35,37,40,42},{"FAIL","FAIL","FAIL","D","D+","C","C+","B","B+","A","A+"}))))))</f>
        <v/>
      </c>
      <c r="Q24" s="118"/>
      <c r="R24" s="69" t="str">
        <f t="shared" si="1"/>
        <v/>
      </c>
      <c r="S24" s="110" t="str">
        <f>IF(AND(A24&lt;&gt;"",B24&lt;&gt;""),IF(OR(D24&lt;&gt;"ABS"),IF(OR(AND(D24&lt;ROUNDDOWN((0*E17),0),D24&lt;&gt;0),D24&gt;E17,D24=""),"Attendance Marks incorrect",""),""),"")</f>
        <v/>
      </c>
      <c r="T24" s="110"/>
      <c r="U24" s="111"/>
      <c r="V24" s="109" t="str">
        <f>IF(OR(AND(OR(F24&lt;=G17, F24=0, F24="ABS"),OR(H24&lt;=I17, H24=0, H24="ABS"),OR(J24&lt;=K17, J24=0,J24="ABS"))),IF(OR(AND(A24="",B24="",D24="",F24="",H24="",J24=""),AND(A24&lt;&gt;"",B24&lt;&gt;"",D24&lt;&gt;"",F24&lt;&gt;"",H24&lt;&gt;"",J24&lt;&gt;"", AD24="OK")),"","Given Marks or Format is incorrect"),"Given Marks or Format is incorrect")</f>
        <v/>
      </c>
      <c r="W24" s="110"/>
      <c r="X24" s="111"/>
      <c r="Y24" s="14" t="b">
        <f>IF(AND( EXACT(LEFT(B24,LEN(G8)), G8),ISNUMBER(INT(MID(B24,(LEN(G8)+1),1))),ISNUMBER(INT(MID(B24,(LEN(G8)+2),1))), MID(B24,(LEN(G8)+1),2)&lt;&gt;"00",OR(ISNUMBER(INT(MID(B24,(LEN(G8)+3),1))),MID(B24,(LEN(G8)+3),1)=""),  OR(AND(ISNUMBER(INT(MID(B24,(LEN(G8)+1),3))),MID(B24,(LEN(G8)+1),1)&lt;&gt;"0", MID(B24,(LEN(G8)+4),1)=""),AND((ISNUMBER(INT(MID(B24,(LEN(G8)+1),2)))),MID(B24,(LEN(G8)+3),1)=""))),"OK")</f>
        <v>0</v>
      </c>
      <c r="Z24" s="15"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6"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18" t="b">
        <f t="shared" si="4"/>
        <v>0</v>
      </c>
      <c r="AD24" s="18" t="str">
        <f t="shared" si="5"/>
        <v>S# INCORRECT</v>
      </c>
      <c r="BL24" s="58" t="str">
        <f t="shared" si="2"/>
        <v/>
      </c>
      <c r="BM24" s="58" t="b">
        <f t="shared" si="6"/>
        <v>0</v>
      </c>
      <c r="BN24" s="58" t="b">
        <f t="shared" si="7"/>
        <v>0</v>
      </c>
      <c r="BO24" s="58" t="b">
        <f t="shared" si="8"/>
        <v>0</v>
      </c>
      <c r="BP24" s="58" t="str">
        <f t="shared" si="9"/>
        <v/>
      </c>
      <c r="BQ24" s="58" t="str">
        <f t="shared" si="10"/>
        <v/>
      </c>
      <c r="BR24" s="58" t="str">
        <f t="shared" si="11"/>
        <v/>
      </c>
      <c r="BS24" s="58" t="str">
        <f t="shared" si="12"/>
        <v/>
      </c>
      <c r="BT24" s="63" t="str">
        <f t="shared" si="13"/>
        <v/>
      </c>
      <c r="BU24" s="64" t="str">
        <f t="shared" si="30"/>
        <v>INCORRECT</v>
      </c>
      <c r="BV24" s="58" t="b">
        <f t="shared" si="31"/>
        <v>0</v>
      </c>
      <c r="BW24" s="65" t="str">
        <f t="shared" si="3"/>
        <v/>
      </c>
      <c r="BX24" s="58" t="b">
        <f t="shared" si="14"/>
        <v>0</v>
      </c>
      <c r="BY24" s="58" t="b">
        <f t="shared" si="15"/>
        <v>0</v>
      </c>
      <c r="BZ24" s="58" t="b">
        <f t="shared" si="16"/>
        <v>0</v>
      </c>
      <c r="CA24" s="58" t="b">
        <f t="shared" si="17"/>
        <v>0</v>
      </c>
      <c r="CB24" s="58" t="b">
        <f t="shared" si="18"/>
        <v>0</v>
      </c>
      <c r="CC24" s="58" t="b">
        <f t="shared" si="19"/>
        <v>0</v>
      </c>
      <c r="CD24" s="58" t="str">
        <f t="shared" si="20"/>
        <v/>
      </c>
      <c r="CE24" s="58" t="str">
        <f t="shared" si="21"/>
        <v/>
      </c>
      <c r="CF24" s="58" t="str">
        <f t="shared" si="22"/>
        <v/>
      </c>
      <c r="CG24" s="58" t="str">
        <f t="shared" si="23"/>
        <v/>
      </c>
      <c r="CH24" s="58" t="str">
        <f t="shared" si="24"/>
        <v/>
      </c>
      <c r="CI24" s="58" t="str">
        <f t="shared" si="25"/>
        <v/>
      </c>
      <c r="CJ24" s="65" t="str">
        <f t="shared" si="26"/>
        <v/>
      </c>
      <c r="CK24" s="65" t="str">
        <f t="shared" si="27"/>
        <v/>
      </c>
      <c r="CL24" s="66" t="str">
        <f t="shared" si="28"/>
        <v>NO</v>
      </c>
      <c r="CM24" s="66" t="str">
        <f t="shared" si="29"/>
        <v>NO</v>
      </c>
      <c r="CN24" s="64" t="str">
        <f t="shared" si="32"/>
        <v>NO</v>
      </c>
      <c r="CO24" s="64" t="str">
        <f t="shared" si="33"/>
        <v>NO</v>
      </c>
      <c r="CP24" s="66" t="str">
        <f t="shared" si="34"/>
        <v>OK</v>
      </c>
      <c r="CQ24" s="58" t="b">
        <f t="shared" si="35"/>
        <v>0</v>
      </c>
      <c r="CR24" s="58" t="b">
        <f t="shared" si="36"/>
        <v>0</v>
      </c>
      <c r="CS24" s="58" t="b">
        <f t="shared" si="37"/>
        <v>0</v>
      </c>
      <c r="CT24" s="58" t="b">
        <f t="shared" si="38"/>
        <v>0</v>
      </c>
      <c r="CU24" s="65" t="str">
        <f t="shared" si="39"/>
        <v>SEQUENCE INCORRECT</v>
      </c>
      <c r="CV24" s="67">
        <f>COUNTIF(B21:B23,T(B24))</f>
        <v>3</v>
      </c>
    </row>
    <row r="25" spans="1:100" s="1" customFormat="1" ht="18.95" customHeight="1" thickBot="1">
      <c r="A25" s="54"/>
      <c r="B25" s="101"/>
      <c r="C25" s="102"/>
      <c r="D25" s="101"/>
      <c r="E25" s="102"/>
      <c r="F25" s="101"/>
      <c r="G25" s="102"/>
      <c r="H25" s="101"/>
      <c r="I25" s="102"/>
      <c r="J25" s="101"/>
      <c r="K25" s="102"/>
      <c r="L25" s="103" t="str">
        <f>IF(AND(B25&lt;&gt;"", H25&lt;&gt;"", J25&lt;&gt;"",OR(H25&lt;=I17,H25="ABS"),OR(J25&lt;=K17,J25="ABS")),IF(AND(J25="ABS"),"ABS",IF(SUM(H25:J25)=0,"ZERO",SUM(H25,J25))),"")</f>
        <v/>
      </c>
      <c r="M25" s="104"/>
      <c r="N25" s="112" t="str">
        <f>IF(AND(A25&lt;&gt;"",B25&lt;&gt;"",D25&lt;&gt;"", F25&lt;&gt;"", H25&lt;&gt;"", J25&lt;&gt;"",S25="",R25="OK",V25="",OR(D25&lt;=E17,D25="ABS"),OR(F25&lt;=G17,F25="ABS"),OR(H25&lt;=I17,H25="ABS"),OR(J25&lt;=K17,J25="ABS")),IF(AND(OR(D25=0,D25="ABS"),OR(F25=0,F25="ABS"),OR(L25=0,L25="ABS"),D25="ABS",F25="ABS",L25="ABS"),"ABS",IF(AND(SUM(D25:F25)=0,OR(L25="ZERO",L25="ABS")),"ZERO",IF(L25="ABS",SUM(D25,F25),SUM(D25,F25,H25,J25)))),"")</f>
        <v/>
      </c>
      <c r="O25" s="113"/>
      <c r="P25" s="12" t="str">
        <f>IF(N25="","",IF(O17=200,LOOKUP(N25,{"ABS","ZERO",1,100,110,120,130,140,150,160,170},{"FAIL","FAIL","FAIL","D","D+","C","C+","B","B+","A","A+"}),IF(O17=150,LOOKUP(N25,{"ABS","ZERO",1,75,82,90,97,105,112,120,127},{"FAIL","FAIL","FAIL","D","D+","C","C+","B","B+","A","A+"}),IF(O17=100,LOOKUP(N25,{"ABS","ZERO",1,50,55,60,65,70,75,80,85},{"FAIL","FAIL","FAIL","D","D+","C","C+","B","B+","A","A+"}),IF(O17=50,LOOKUP(N25,{"ABS","ZERO",1,25,27,30,32,35,37,40,42},{"FAIL","FAIL","FAIL","D","D+","C","C+","B","B+","A","A+"}))))))</f>
        <v/>
      </c>
      <c r="Q25" s="118"/>
      <c r="R25" s="69" t="str">
        <f t="shared" si="1"/>
        <v/>
      </c>
      <c r="S25" s="110" t="str">
        <f>IF(AND(A25&lt;&gt;"",B25&lt;&gt;""),IF(OR(D25&lt;&gt;"ABS"),IF(OR(AND(D25&lt;ROUNDDOWN((0*E17),0),D25&lt;&gt;0),D25&gt;E17,D25=""),"Attendance Marks incorrect",""),""),"")</f>
        <v/>
      </c>
      <c r="T25" s="110"/>
      <c r="U25" s="111"/>
      <c r="V25" s="109" t="str">
        <f>IF(OR(AND(OR(F25&lt;=G17, F25=0, F25="ABS"),OR(H25&lt;=I17, H25=0, H25="ABS"),OR(J25&lt;=K17, J25=0,J25="ABS"))),IF(OR(AND(A25="",B25="",D25="",F25="",H25="",J25=""),AND(A25&lt;&gt;"",B25&lt;&gt;"",D25&lt;&gt;"",F25&lt;&gt;"",H25&lt;&gt;"",J25&lt;&gt;"", AD25="OK")),"","Given Marks or Format is incorrect"),"Given Marks or Format is incorrect")</f>
        <v/>
      </c>
      <c r="W25" s="110"/>
      <c r="X25" s="111"/>
      <c r="Y25" s="14" t="b">
        <f>IF(AND( EXACT(LEFT(B25,LEN(G8)), G8),ISNUMBER(INT(MID(B25,(LEN(G8)+1),1))),ISNUMBER(INT(MID(B25,(LEN(G8)+2),1))), MID(B25,(LEN(G8)+1),2)&lt;&gt;"00",OR(ISNUMBER(INT(MID(B25,(LEN(G8)+3),1))),MID(B25,(LEN(G8)+3),1)=""),  OR(AND(ISNUMBER(INT(MID(B25,(LEN(G8)+1),3))),MID(B25,(LEN(G8)+1),1)&lt;&gt;"0", MID(B25,(LEN(G8)+4),1)=""),AND((ISNUMBER(INT(MID(B25,(LEN(G8)+1),2)))),MID(B25,(LEN(G8)+3),1)=""))),"OK")</f>
        <v>0</v>
      </c>
      <c r="Z25" s="15"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6"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18" t="b">
        <f t="shared" si="4"/>
        <v>0</v>
      </c>
      <c r="AD25" s="18" t="str">
        <f t="shared" si="5"/>
        <v>S# INCORRECT</v>
      </c>
      <c r="BL25" s="58" t="str">
        <f t="shared" si="2"/>
        <v/>
      </c>
      <c r="BM25" s="58" t="b">
        <f t="shared" si="6"/>
        <v>0</v>
      </c>
      <c r="BN25" s="58" t="b">
        <f t="shared" si="7"/>
        <v>0</v>
      </c>
      <c r="BO25" s="58" t="b">
        <f t="shared" si="8"/>
        <v>0</v>
      </c>
      <c r="BP25" s="58" t="str">
        <f t="shared" si="9"/>
        <v/>
      </c>
      <c r="BQ25" s="58" t="str">
        <f t="shared" si="10"/>
        <v/>
      </c>
      <c r="BR25" s="58" t="str">
        <f t="shared" si="11"/>
        <v/>
      </c>
      <c r="BS25" s="58" t="str">
        <f t="shared" si="12"/>
        <v/>
      </c>
      <c r="BT25" s="63" t="str">
        <f t="shared" si="13"/>
        <v/>
      </c>
      <c r="BU25" s="64" t="str">
        <f t="shared" si="30"/>
        <v>INCORRECT</v>
      </c>
      <c r="BV25" s="58" t="b">
        <f t="shared" si="31"/>
        <v>0</v>
      </c>
      <c r="BW25" s="65" t="str">
        <f t="shared" si="3"/>
        <v/>
      </c>
      <c r="BX25" s="58" t="b">
        <f t="shared" si="14"/>
        <v>0</v>
      </c>
      <c r="BY25" s="58" t="b">
        <f t="shared" si="15"/>
        <v>0</v>
      </c>
      <c r="BZ25" s="58" t="b">
        <f t="shared" si="16"/>
        <v>0</v>
      </c>
      <c r="CA25" s="58" t="b">
        <f t="shared" si="17"/>
        <v>0</v>
      </c>
      <c r="CB25" s="58" t="b">
        <f t="shared" si="18"/>
        <v>0</v>
      </c>
      <c r="CC25" s="58" t="b">
        <f t="shared" si="19"/>
        <v>0</v>
      </c>
      <c r="CD25" s="58" t="str">
        <f t="shared" si="20"/>
        <v/>
      </c>
      <c r="CE25" s="58" t="str">
        <f t="shared" si="21"/>
        <v/>
      </c>
      <c r="CF25" s="58" t="str">
        <f t="shared" si="22"/>
        <v/>
      </c>
      <c r="CG25" s="58" t="str">
        <f t="shared" si="23"/>
        <v/>
      </c>
      <c r="CH25" s="58" t="str">
        <f t="shared" si="24"/>
        <v/>
      </c>
      <c r="CI25" s="58" t="str">
        <f t="shared" si="25"/>
        <v/>
      </c>
      <c r="CJ25" s="65" t="str">
        <f t="shared" si="26"/>
        <v/>
      </c>
      <c r="CK25" s="65" t="str">
        <f t="shared" si="27"/>
        <v/>
      </c>
      <c r="CL25" s="66" t="str">
        <f t="shared" si="28"/>
        <v>NO</v>
      </c>
      <c r="CM25" s="66" t="str">
        <f t="shared" si="29"/>
        <v>NO</v>
      </c>
      <c r="CN25" s="64" t="str">
        <f t="shared" si="32"/>
        <v>NO</v>
      </c>
      <c r="CO25" s="64" t="str">
        <f t="shared" si="33"/>
        <v>NO</v>
      </c>
      <c r="CP25" s="66" t="str">
        <f t="shared" si="34"/>
        <v>OK</v>
      </c>
      <c r="CQ25" s="58" t="b">
        <f t="shared" si="35"/>
        <v>0</v>
      </c>
      <c r="CR25" s="58" t="b">
        <f t="shared" si="36"/>
        <v>0</v>
      </c>
      <c r="CS25" s="58" t="b">
        <f t="shared" si="37"/>
        <v>0</v>
      </c>
      <c r="CT25" s="58" t="b">
        <f t="shared" si="38"/>
        <v>0</v>
      </c>
      <c r="CU25" s="65" t="str">
        <f t="shared" si="39"/>
        <v>SEQUENCE INCORRECT</v>
      </c>
      <c r="CV25" s="67">
        <f>COUNTIF(B21:B24,T(B25))</f>
        <v>4</v>
      </c>
    </row>
    <row r="26" spans="1:100" s="1" customFormat="1" ht="18.95" customHeight="1" thickBot="1">
      <c r="A26" s="68"/>
      <c r="B26" s="101"/>
      <c r="C26" s="102"/>
      <c r="D26" s="101"/>
      <c r="E26" s="102"/>
      <c r="F26" s="101"/>
      <c r="G26" s="102"/>
      <c r="H26" s="101"/>
      <c r="I26" s="102"/>
      <c r="J26" s="101"/>
      <c r="K26" s="102"/>
      <c r="L26" s="103" t="str">
        <f>IF(AND(B26&lt;&gt;"", H26&lt;&gt;"", J26&lt;&gt;"",OR(H26&lt;=I17,H26="ABS"),OR(J26&lt;=K17,J26="ABS")),IF(AND(J26="ABS"),"ABS",IF(SUM(H26:J26)=0,"ZERO",SUM(H26,J26))),"")</f>
        <v/>
      </c>
      <c r="M26" s="104"/>
      <c r="N26" s="112" t="str">
        <f>IF(AND(A26&lt;&gt;"",B26&lt;&gt;"",D26&lt;&gt;"", F26&lt;&gt;"", H26&lt;&gt;"", J26&lt;&gt;"",S26="",R26="OK", V26="",OR(D26&lt;=E17,D26="ABS"),OR(F26&lt;=G17,F26="ABS"),OR(H26&lt;=I17,H26="ABS"),OR(J26&lt;=K17,J26="ABS")),IF(AND(OR(D26=0,D26="ABS"),OR(F26=0,F26="ABS"),OR(L26=0,L26="ABS"),D26="ABS",F26="ABS",L26="ABS"),"ABS",IF(AND(SUM(D26:F26)=0,OR(L26="ZERO",L26="ABS")),"ZERO",IF(L26="ABS",SUM(D26,F26),SUM(D26,F26,H26,J26)))),"")</f>
        <v/>
      </c>
      <c r="O26" s="113"/>
      <c r="P26" s="12" t="str">
        <f>IF(N26="","",IF(O17=200,LOOKUP(N26,{"ABS","ZERO",1,100,110,120,130,140,150,160,170},{"FAIL","FAIL","FAIL","D","D+","C","C+","B","B+","A","A+"}),IF(O17=150,LOOKUP(N26,{"ABS","ZERO",1,75,82,90,97,105,112,120,127},{"FAIL","FAIL","FAIL","D","D+","C","C+","B","B+","A","A+"}),IF(O17=100,LOOKUP(N26,{"ABS","ZERO",1,50,55,60,65,70,75,80,85},{"FAIL","FAIL","FAIL","D","D+","C","C+","B","B+","A","A+"}),IF(O17=50,LOOKUP(N26,{"ABS","ZERO",1,25,27,30,32,35,37,40,42},{"FAIL","FAIL","FAIL","D","D+","C","C+","B","B+","A","A+"}))))))</f>
        <v/>
      </c>
      <c r="Q26" s="118"/>
      <c r="R26" s="69" t="str">
        <f t="shared" si="1"/>
        <v/>
      </c>
      <c r="S26" s="110" t="str">
        <f>IF(AND(A26&lt;&gt;"",B26&lt;&gt;""),IF(OR(D26&lt;&gt;"ABS"),IF(OR(AND(D26&lt;ROUNDDOWN((0*E17),0),D26&lt;&gt;0),D26&gt;E17,D26=""),"Attendance Marks incorrect",""),""),"")</f>
        <v/>
      </c>
      <c r="T26" s="110"/>
      <c r="U26" s="111"/>
      <c r="V26" s="109" t="str">
        <f>IF(OR(AND(OR(F26&lt;=G17, F26=0, F26="ABS"),OR(H26&lt;=I17, H26=0, H26="ABS"),OR(J26&lt;=K17, J26=0,J26="ABS"))),IF(OR(AND(A26="",B26="",D26="",F26="",H26="",J26=""),AND(A26&lt;&gt;"",B26&lt;&gt;"",D26&lt;&gt;"",F26&lt;&gt;"",H26&lt;&gt;"",J26&lt;&gt;"", AD26="OK")),"","Given Marks or Format is incorrect"),"Given Marks or Format is incorrect")</f>
        <v/>
      </c>
      <c r="W26" s="110"/>
      <c r="X26" s="111"/>
      <c r="Y26" s="14" t="b">
        <f>IF(AND( EXACT(LEFT(B26,LEN(G8)), G8),ISNUMBER(INT(MID(B26,(LEN(G8)+1),1))),ISNUMBER(INT(MID(B26,(LEN(G8)+2),1))), MID(B26,(LEN(G8)+1),2)&lt;&gt;"00",OR(ISNUMBER(INT(MID(B26,(LEN(G8)+3),1))),MID(B26,(LEN(G8)+3),1)=""),  OR(AND(ISNUMBER(INT(MID(B26,(LEN(G8)+1),3))),MID(B26,(LEN(G8)+1),1)&lt;&gt;"0", MID(B26,(LEN(G8)+4),1)=""),AND((ISNUMBER(INT(MID(B26,(LEN(G8)+1),2)))),MID(B26,(LEN(G8)+3),1)=""))),"OK")</f>
        <v>0</v>
      </c>
      <c r="Z26" s="15"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6"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18" t="b">
        <f t="shared" si="4"/>
        <v>0</v>
      </c>
      <c r="AD26" s="18" t="str">
        <f t="shared" si="5"/>
        <v>S# INCORRECT</v>
      </c>
      <c r="BL26" s="58" t="str">
        <f t="shared" si="2"/>
        <v/>
      </c>
      <c r="BM26" s="58" t="b">
        <f t="shared" si="6"/>
        <v>0</v>
      </c>
      <c r="BN26" s="58" t="b">
        <f t="shared" si="7"/>
        <v>0</v>
      </c>
      <c r="BO26" s="58" t="b">
        <f t="shared" si="8"/>
        <v>0</v>
      </c>
      <c r="BP26" s="58" t="str">
        <f t="shared" si="9"/>
        <v/>
      </c>
      <c r="BQ26" s="58" t="str">
        <f t="shared" si="10"/>
        <v/>
      </c>
      <c r="BR26" s="58" t="str">
        <f t="shared" si="11"/>
        <v/>
      </c>
      <c r="BS26" s="58" t="str">
        <f t="shared" si="12"/>
        <v/>
      </c>
      <c r="BT26" s="63" t="str">
        <f t="shared" si="13"/>
        <v/>
      </c>
      <c r="BU26" s="64" t="str">
        <f t="shared" si="30"/>
        <v>INCORRECT</v>
      </c>
      <c r="BV26" s="58" t="b">
        <f t="shared" si="31"/>
        <v>0</v>
      </c>
      <c r="BW26" s="65" t="str">
        <f t="shared" si="3"/>
        <v/>
      </c>
      <c r="BX26" s="58" t="b">
        <f t="shared" si="14"/>
        <v>0</v>
      </c>
      <c r="BY26" s="58" t="b">
        <f t="shared" si="15"/>
        <v>0</v>
      </c>
      <c r="BZ26" s="58" t="b">
        <f t="shared" si="16"/>
        <v>0</v>
      </c>
      <c r="CA26" s="58" t="b">
        <f t="shared" si="17"/>
        <v>0</v>
      </c>
      <c r="CB26" s="58" t="b">
        <f t="shared" si="18"/>
        <v>0</v>
      </c>
      <c r="CC26" s="58" t="b">
        <f t="shared" si="19"/>
        <v>0</v>
      </c>
      <c r="CD26" s="58" t="str">
        <f t="shared" si="20"/>
        <v/>
      </c>
      <c r="CE26" s="58" t="str">
        <f t="shared" si="21"/>
        <v/>
      </c>
      <c r="CF26" s="58" t="str">
        <f t="shared" si="22"/>
        <v/>
      </c>
      <c r="CG26" s="58" t="str">
        <f t="shared" si="23"/>
        <v/>
      </c>
      <c r="CH26" s="58" t="str">
        <f t="shared" si="24"/>
        <v/>
      </c>
      <c r="CI26" s="58" t="str">
        <f t="shared" si="25"/>
        <v/>
      </c>
      <c r="CJ26" s="65" t="str">
        <f t="shared" si="26"/>
        <v/>
      </c>
      <c r="CK26" s="65" t="str">
        <f t="shared" si="27"/>
        <v/>
      </c>
      <c r="CL26" s="66" t="str">
        <f t="shared" si="28"/>
        <v>NO</v>
      </c>
      <c r="CM26" s="66" t="str">
        <f t="shared" si="29"/>
        <v>NO</v>
      </c>
      <c r="CN26" s="64" t="str">
        <f t="shared" si="32"/>
        <v>NO</v>
      </c>
      <c r="CO26" s="64" t="str">
        <f t="shared" si="33"/>
        <v>NO</v>
      </c>
      <c r="CP26" s="66" t="str">
        <f t="shared" si="34"/>
        <v>OK</v>
      </c>
      <c r="CQ26" s="58" t="b">
        <f t="shared" si="35"/>
        <v>0</v>
      </c>
      <c r="CR26" s="58" t="b">
        <f t="shared" si="36"/>
        <v>0</v>
      </c>
      <c r="CS26" s="58" t="b">
        <f t="shared" si="37"/>
        <v>0</v>
      </c>
      <c r="CT26" s="58" t="b">
        <f t="shared" si="38"/>
        <v>0</v>
      </c>
      <c r="CU26" s="65" t="str">
        <f t="shared" si="39"/>
        <v>SEQUENCE INCORRECT</v>
      </c>
      <c r="CV26" s="67">
        <f>COUNTIF(B21:B25,T(B26))</f>
        <v>5</v>
      </c>
    </row>
    <row r="27" spans="1:100" s="1" customFormat="1" ht="18.95" customHeight="1" thickBot="1">
      <c r="A27" s="54"/>
      <c r="B27" s="101"/>
      <c r="C27" s="102"/>
      <c r="D27" s="101"/>
      <c r="E27" s="102"/>
      <c r="F27" s="101"/>
      <c r="G27" s="102"/>
      <c r="H27" s="101"/>
      <c r="I27" s="102"/>
      <c r="J27" s="101"/>
      <c r="K27" s="102"/>
      <c r="L27" s="103" t="str">
        <f>IF(AND(B27&lt;&gt;"", H27&lt;&gt;"", J27&lt;&gt;"",OR(H27&lt;=I17,H27="ABS"),OR(J27&lt;=K17,J27="ABS")),IF(AND(J27="ABS"),"ABS",IF(SUM(H27:J27)=0,"ZERO",SUM(H27,J27))),"")</f>
        <v/>
      </c>
      <c r="M27" s="104"/>
      <c r="N27" s="112" t="str">
        <f>IF(AND(A27&lt;&gt;"",B27&lt;&gt;"",D27&lt;&gt;"", F27&lt;&gt;"", H27&lt;&gt;"", J27&lt;&gt;"",S27="",R27="OK",V27="",OR(D27&lt;=E17,D27="ABS"),OR(F27&lt;=G17,F27="ABS"),OR(H27&lt;=I17,H27="ABS"),OR(J27&lt;=K17,J27="ABS")),IF(AND(OR(D27=0,D27="ABS"),OR(F27=0,F27="ABS"),OR(L27=0,L27="ABS"),D27="ABS",F27="ABS",L27="ABS"),"ABS",IF(AND(SUM(D27:F27)=0,OR(L27="ZERO",L27="ABS")),"ZERO",IF(L27="ABS",SUM(D27,F27),SUM(D27,F27,H27,J27)))),"")</f>
        <v/>
      </c>
      <c r="O27" s="113"/>
      <c r="P27" s="12" t="str">
        <f>IF(N27="","",IF(O17=200,LOOKUP(N27,{"ABS","ZERO",1,100,110,120,130,140,150,160,170},{"FAIL","FAIL","FAIL","D","D+","C","C+","B","B+","A","A+"}),IF(O17=150,LOOKUP(N27,{"ABS","ZERO",1,75,82,90,97,105,112,120,127},{"FAIL","FAIL","FAIL","D","D+","C","C+","B","B+","A","A+"}),IF(O17=100,LOOKUP(N27,{"ABS","ZERO",1,50,55,60,65,70,75,80,85},{"FAIL","FAIL","FAIL","D","D+","C","C+","B","B+","A","A+"}),IF(O17=50,LOOKUP(N27,{"ABS","ZERO",1,25,27,30,32,35,37,40,42},{"FAIL","FAIL","FAIL","D","D+","C","C+","B","B+","A","A+"}))))))</f>
        <v/>
      </c>
      <c r="Q27" s="118"/>
      <c r="R27" s="69" t="str">
        <f t="shared" si="1"/>
        <v/>
      </c>
      <c r="S27" s="110" t="str">
        <f>IF(AND(A27&lt;&gt;"",B27&lt;&gt;""),IF(OR(D27&lt;&gt;"ABS"),IF(OR(AND(D27&lt;ROUNDDOWN((0*E17),0),D27&lt;&gt;0),D27&gt;E17,D27=""),"Attendance Marks incorrect",""),""),"")</f>
        <v/>
      </c>
      <c r="T27" s="110"/>
      <c r="U27" s="111"/>
      <c r="V27" s="109" t="str">
        <f>IF(OR(AND(OR(F27&lt;=G17, F27=0, F27="ABS"),OR(H27&lt;=I17, H27=0, H27="ABS"),OR(J27&lt;=K17, J27=0,J27="ABS"))),IF(OR(AND(A27="",B27="", D27="",F27="",H27="",J27=""),AND(A27&lt;&gt;"",B27&lt;&gt;"",D27&lt;&gt;"",F27&lt;&gt;"",H27&lt;&gt;"",J27&lt;&gt;"", AD27="OK")),"","Given Marks or Format is incorrect"),"Given Marks or Format is incorrect")</f>
        <v/>
      </c>
      <c r="W27" s="110"/>
      <c r="X27" s="111"/>
      <c r="Y27" s="14" t="b">
        <f>IF(AND( EXACT(LEFT(B27,LEN(G8)), G8),ISNUMBER(INT(MID(B27,(LEN(G8)+1),1))),ISNUMBER(INT(MID(B27,(LEN(G8)+2),1))), MID(B27,(LEN(G8)+1),2)&lt;&gt;"00",OR(ISNUMBER(INT(MID(B27,(LEN(G8)+3),1))),MID(B27,(LEN(G8)+3),1)=""),  OR(AND(ISNUMBER(INT(MID(B27,(LEN(G8)+1),3))),MID(B27,(LEN(G8)+1),1)&lt;&gt;"0", MID(B27,(LEN(G8)+4),1)=""),AND((ISNUMBER(INT(MID(B27,(LEN(G8)+1),2)))),MID(B27,(LEN(G8)+3),1)=""))),"OK")</f>
        <v>0</v>
      </c>
      <c r="Z27" s="15"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6"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18" t="b">
        <f t="shared" si="4"/>
        <v>0</v>
      </c>
      <c r="AD27" s="18" t="str">
        <f t="shared" si="5"/>
        <v>S# INCORRECT</v>
      </c>
      <c r="BL27" s="58" t="str">
        <f t="shared" si="2"/>
        <v/>
      </c>
      <c r="BM27" s="58" t="b">
        <f t="shared" si="6"/>
        <v>0</v>
      </c>
      <c r="BN27" s="58" t="b">
        <f t="shared" si="7"/>
        <v>0</v>
      </c>
      <c r="BO27" s="58" t="b">
        <f t="shared" si="8"/>
        <v>0</v>
      </c>
      <c r="BP27" s="58" t="str">
        <f t="shared" si="9"/>
        <v/>
      </c>
      <c r="BQ27" s="58" t="str">
        <f t="shared" si="10"/>
        <v/>
      </c>
      <c r="BR27" s="58" t="str">
        <f t="shared" si="11"/>
        <v/>
      </c>
      <c r="BS27" s="58" t="str">
        <f t="shared" si="12"/>
        <v/>
      </c>
      <c r="BT27" s="63" t="str">
        <f t="shared" si="13"/>
        <v/>
      </c>
      <c r="BU27" s="64" t="str">
        <f t="shared" si="30"/>
        <v>INCORRECT</v>
      </c>
      <c r="BV27" s="58" t="b">
        <f t="shared" si="31"/>
        <v>0</v>
      </c>
      <c r="BW27" s="65" t="str">
        <f t="shared" si="3"/>
        <v/>
      </c>
      <c r="BX27" s="58" t="b">
        <f t="shared" si="14"/>
        <v>0</v>
      </c>
      <c r="BY27" s="58" t="b">
        <f t="shared" si="15"/>
        <v>0</v>
      </c>
      <c r="BZ27" s="58" t="b">
        <f t="shared" si="16"/>
        <v>0</v>
      </c>
      <c r="CA27" s="58" t="b">
        <f t="shared" si="17"/>
        <v>0</v>
      </c>
      <c r="CB27" s="58" t="b">
        <f t="shared" si="18"/>
        <v>0</v>
      </c>
      <c r="CC27" s="58" t="b">
        <f t="shared" si="19"/>
        <v>0</v>
      </c>
      <c r="CD27" s="58" t="str">
        <f t="shared" si="20"/>
        <v/>
      </c>
      <c r="CE27" s="58" t="str">
        <f t="shared" si="21"/>
        <v/>
      </c>
      <c r="CF27" s="58" t="str">
        <f t="shared" si="22"/>
        <v/>
      </c>
      <c r="CG27" s="58" t="str">
        <f t="shared" si="23"/>
        <v/>
      </c>
      <c r="CH27" s="58" t="str">
        <f t="shared" si="24"/>
        <v/>
      </c>
      <c r="CI27" s="58" t="str">
        <f t="shared" si="25"/>
        <v/>
      </c>
      <c r="CJ27" s="65" t="str">
        <f t="shared" si="26"/>
        <v/>
      </c>
      <c r="CK27" s="65" t="str">
        <f t="shared" si="27"/>
        <v/>
      </c>
      <c r="CL27" s="66" t="str">
        <f t="shared" si="28"/>
        <v>NO</v>
      </c>
      <c r="CM27" s="66" t="str">
        <f t="shared" si="29"/>
        <v>NO</v>
      </c>
      <c r="CN27" s="64" t="str">
        <f t="shared" si="32"/>
        <v>NO</v>
      </c>
      <c r="CO27" s="64" t="str">
        <f t="shared" si="33"/>
        <v>NO</v>
      </c>
      <c r="CP27" s="66" t="str">
        <f t="shared" si="34"/>
        <v>OK</v>
      </c>
      <c r="CQ27" s="58" t="b">
        <f t="shared" si="35"/>
        <v>0</v>
      </c>
      <c r="CR27" s="58" t="b">
        <f t="shared" si="36"/>
        <v>0</v>
      </c>
      <c r="CS27" s="58" t="b">
        <f t="shared" si="37"/>
        <v>0</v>
      </c>
      <c r="CT27" s="58" t="b">
        <f t="shared" si="38"/>
        <v>0</v>
      </c>
      <c r="CU27" s="65" t="str">
        <f t="shared" si="39"/>
        <v>SEQUENCE INCORRECT</v>
      </c>
      <c r="CV27" s="67">
        <f>COUNTIF(B21:B26,T(B27))</f>
        <v>6</v>
      </c>
    </row>
    <row r="28" spans="1:100" s="1" customFormat="1" ht="18.95" customHeight="1" thickBot="1">
      <c r="A28" s="68"/>
      <c r="B28" s="101"/>
      <c r="C28" s="102"/>
      <c r="D28" s="101"/>
      <c r="E28" s="102"/>
      <c r="F28" s="101"/>
      <c r="G28" s="102"/>
      <c r="H28" s="101"/>
      <c r="I28" s="102"/>
      <c r="J28" s="101"/>
      <c r="K28" s="102"/>
      <c r="L28" s="103" t="str">
        <f>IF(AND(B28&lt;&gt;"", H28&lt;&gt;"", J28&lt;&gt;"",OR(H28&lt;=I17,H28="ABS"),OR(J28&lt;=K17,J28="ABS")),IF(AND(J28="ABS"),"ABS",IF(SUM(H28:J28)=0,"ZERO",SUM(H28,J28))),"")</f>
        <v/>
      </c>
      <c r="M28" s="104"/>
      <c r="N28" s="112" t="str">
        <f>IF(AND(A28&lt;&gt;"",B28&lt;&gt;"",D28&lt;&gt;"", F28&lt;&gt;"", H28&lt;&gt;"", J28&lt;&gt;"",S28="",R28="OK",V28="",OR(D28&lt;=E17,D28="ABS"),OR(F28&lt;=G17,F28="ABS"),OR(H28&lt;=I17,H28="ABS"),OR(J28&lt;=K17,J28="ABS")),IF(AND(OR(D28=0,D28="ABS"),OR(F28=0,F28="ABS"),OR(L28=0,L28="ABS"),D28="ABS",F28="ABS",L28="ABS"),"ABS",IF(AND(SUM(D28:F28)=0,OR(L28="ZERO",L28="ABS")),"ZERO",IF(L28="ABS",SUM(D28,F28),SUM(D28,F28,H28,J28)))),"")</f>
        <v/>
      </c>
      <c r="O28" s="113"/>
      <c r="P28" s="12" t="str">
        <f>IF(N28="","",IF(O17=200,LOOKUP(N28,{"ABS","ZERO",1,100,110,120,130,140,150,160,170},{"FAIL","FAIL","FAIL","D","D+","C","C+","B","B+","A","A+"}),IF(O17=150,LOOKUP(N28,{"ABS","ZERO",1,75,82,90,97,105,112,120,127},{"FAIL","FAIL","FAIL","D","D+","C","C+","B","B+","A","A+"}),IF(O17=100,LOOKUP(N28,{"ABS","ZERO",1,50,55,60,65,70,75,80,85},{"FAIL","FAIL","FAIL","D","D+","C","C+","B","B+","A","A+"}),IF(O17=50,LOOKUP(N28,{"ABS","ZERO",1,25,27,30,32,35,37,40,42},{"FAIL","FAIL","FAIL","D","D+","C","C+","B","B+","A","A+"}))))))</f>
        <v/>
      </c>
      <c r="Q28" s="118"/>
      <c r="R28" s="69" t="str">
        <f t="shared" ref="R28:R33" si="40">IF(A28&lt;&gt;"",IF(CU28="SEQUENCE CORRECT",IF(OR(T(Y28)="OK",T(Z28)="oOk",T(AA28)="Okk",AB28="ok"),"OK","FORMAT INCORRECT"),"SEQUENCE INCORRECT"),"")</f>
        <v/>
      </c>
      <c r="S28" s="110" t="str">
        <f>IF(AND(A28&lt;&gt;"",B28&lt;&gt;""),IF(OR(D28&lt;&gt;"ABS"),IF(OR(AND(D28&lt;ROUNDDOWN((0*E17),0),D28&lt;&gt;0),D28&gt;E17,D28=""),"Attendance Marks incorrect",""),""),"")</f>
        <v/>
      </c>
      <c r="T28" s="110"/>
      <c r="U28" s="111"/>
      <c r="V28" s="109" t="str">
        <f>IF(OR(AND(OR(F28&lt;=G17, F28=0, F28="ABS"),OR(H28&lt;=I17, H28=0, H28="ABS"),OR(J28&lt;=K17, J28=0,J28="ABS"))),IF(OR(AND(A28="",B28="",D28="",F28="",H28="",J28=""),AND(A28&lt;&gt;"",B28&lt;&gt;"",D28&lt;&gt;"",F28&lt;&gt;"",H28&lt;&gt;"",J28&lt;&gt;"", AD28="OK")),"","Given Marks or Format is incorrect"),"Given Marks or Format is incorrect")</f>
        <v/>
      </c>
      <c r="W28" s="110"/>
      <c r="X28" s="111"/>
      <c r="Y28" s="14" t="b">
        <f>IF(AND( EXACT(LEFT(B28,LEN(G8)), G8),ISNUMBER(INT(MID(B28,(LEN(G8)+1),1))),ISNUMBER(INT(MID(B28,(LEN(G8)+2),1))), MID(B28,(LEN(G8)+1),2)&lt;&gt;"00",OR(ISNUMBER(INT(MID(B28,(LEN(G8)+3),1))),MID(B28,(LEN(G8)+3),1)=""),  OR(AND(ISNUMBER(INT(MID(B28,(LEN(G8)+1),3))),MID(B28,(LEN(G8)+1),1)&lt;&gt;"0", MID(B28,(LEN(G8)+4),1)=""),AND((ISNUMBER(INT(MID(B28,(LEN(G8)+1),2)))),MID(B28,(LEN(G8)+3),1)=""))),"OK")</f>
        <v>0</v>
      </c>
      <c r="Z28" s="15"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6"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18" t="b">
        <f t="shared" si="4"/>
        <v>0</v>
      </c>
      <c r="AD28" s="18" t="str">
        <f t="shared" si="5"/>
        <v>S# INCORRECT</v>
      </c>
      <c r="BL28" s="58" t="str">
        <f t="shared" ref="BL28:BL33" si="41">RIGHT(B28,3)</f>
        <v/>
      </c>
      <c r="BM28" s="58" t="b">
        <f t="shared" si="6"/>
        <v>0</v>
      </c>
      <c r="BN28" s="58" t="b">
        <f t="shared" si="7"/>
        <v>0</v>
      </c>
      <c r="BO28" s="58" t="b">
        <f t="shared" si="8"/>
        <v>0</v>
      </c>
      <c r="BP28" s="58" t="str">
        <f t="shared" si="9"/>
        <v/>
      </c>
      <c r="BQ28" s="58" t="str">
        <f t="shared" si="10"/>
        <v/>
      </c>
      <c r="BR28" s="58" t="str">
        <f t="shared" si="11"/>
        <v/>
      </c>
      <c r="BS28" s="58" t="str">
        <f t="shared" si="12"/>
        <v/>
      </c>
      <c r="BT28" s="63" t="str">
        <f t="shared" si="13"/>
        <v/>
      </c>
      <c r="BU28" s="64" t="str">
        <f t="shared" si="30"/>
        <v>INCORRECT</v>
      </c>
      <c r="BV28" s="58" t="b">
        <f t="shared" si="31"/>
        <v>0</v>
      </c>
      <c r="BW28" s="65" t="str">
        <f t="shared" ref="BW28:BW33" si="42">LEFT(B28,6)</f>
        <v/>
      </c>
      <c r="BX28" s="58" t="b">
        <f t="shared" si="14"/>
        <v>0</v>
      </c>
      <c r="BY28" s="58" t="b">
        <f t="shared" si="15"/>
        <v>0</v>
      </c>
      <c r="BZ28" s="58" t="b">
        <f t="shared" si="16"/>
        <v>0</v>
      </c>
      <c r="CA28" s="58" t="b">
        <f t="shared" si="17"/>
        <v>0</v>
      </c>
      <c r="CB28" s="58" t="b">
        <f t="shared" si="18"/>
        <v>0</v>
      </c>
      <c r="CC28" s="58" t="b">
        <f t="shared" si="19"/>
        <v>0</v>
      </c>
      <c r="CD28" s="58" t="str">
        <f t="shared" si="20"/>
        <v/>
      </c>
      <c r="CE28" s="58" t="str">
        <f t="shared" si="21"/>
        <v/>
      </c>
      <c r="CF28" s="58" t="str">
        <f t="shared" si="22"/>
        <v/>
      </c>
      <c r="CG28" s="58" t="str">
        <f t="shared" si="23"/>
        <v/>
      </c>
      <c r="CH28" s="58" t="str">
        <f t="shared" si="24"/>
        <v/>
      </c>
      <c r="CI28" s="58" t="str">
        <f t="shared" si="25"/>
        <v/>
      </c>
      <c r="CJ28" s="65" t="str">
        <f t="shared" si="26"/>
        <v/>
      </c>
      <c r="CK28" s="65" t="str">
        <f t="shared" si="27"/>
        <v/>
      </c>
      <c r="CL28" s="66" t="str">
        <f t="shared" si="28"/>
        <v>NO</v>
      </c>
      <c r="CM28" s="66" t="str">
        <f t="shared" si="29"/>
        <v>NO</v>
      </c>
      <c r="CN28" s="64" t="str">
        <f t="shared" si="32"/>
        <v>NO</v>
      </c>
      <c r="CO28" s="64" t="str">
        <f t="shared" si="33"/>
        <v>NO</v>
      </c>
      <c r="CP28" s="66" t="str">
        <f t="shared" si="34"/>
        <v>OK</v>
      </c>
      <c r="CQ28" s="58" t="b">
        <f t="shared" si="35"/>
        <v>0</v>
      </c>
      <c r="CR28" s="58" t="b">
        <f t="shared" si="36"/>
        <v>0</v>
      </c>
      <c r="CS28" s="58" t="b">
        <f t="shared" si="37"/>
        <v>0</v>
      </c>
      <c r="CT28" s="58" t="b">
        <f t="shared" si="38"/>
        <v>0</v>
      </c>
      <c r="CU28" s="65" t="str">
        <f t="shared" si="39"/>
        <v>SEQUENCE INCORRECT</v>
      </c>
      <c r="CV28" s="67">
        <f>COUNTIF(B21:B27,T(B28))</f>
        <v>7</v>
      </c>
    </row>
    <row r="29" spans="1:100" s="1" customFormat="1" ht="18.95" customHeight="1" thickBot="1">
      <c r="A29" s="54"/>
      <c r="B29" s="101"/>
      <c r="C29" s="102"/>
      <c r="D29" s="101"/>
      <c r="E29" s="102"/>
      <c r="F29" s="101"/>
      <c r="G29" s="102"/>
      <c r="H29" s="101"/>
      <c r="I29" s="102"/>
      <c r="J29" s="101"/>
      <c r="K29" s="102"/>
      <c r="L29" s="103" t="str">
        <f>IF(AND(B29&lt;&gt;"", H29&lt;&gt;"", J29&lt;&gt;"",OR(H29&lt;=I17,H29="ABS"),OR(J29&lt;=K17,J29="ABS")),IF(AND(J29="ABS"),"ABS",IF(SUM(H29:J29)=0,"ZERO",SUM(H29,J29))),"")</f>
        <v/>
      </c>
      <c r="M29" s="104"/>
      <c r="N29" s="112" t="str">
        <f>IF(AND(A29&lt;&gt;"",B29&lt;&gt;"",D29&lt;&gt;"", F29&lt;&gt;"", H29&lt;&gt;"", J29&lt;&gt;"",S29="",R29="OK",V29="",OR(D29&lt;=E17,D29="ABS"),OR(F29&lt;=G17,F29="ABS"),OR(H29&lt;=I17,H29="ABS"),OR(J29&lt;=K17,J29="ABS")),IF(AND(OR(D29=0,D29="ABS"),OR(F29=0,F29="ABS"),OR(L29=0,L29="ABS"),D29="ABS",F29="ABS",L29="ABS"),"ABS",IF(AND(SUM(D29:F29)=0,OR(L29="ZERO",L29="ABS")),"ZERO",IF(L29="ABS",SUM(D29,F29),SUM(D29,F29,H29,J29)))),"")</f>
        <v/>
      </c>
      <c r="O29" s="113"/>
      <c r="P29" s="12" t="str">
        <f>IF(N29="","",IF(O17=200,LOOKUP(N29,{"ABS","ZERO",1,100,110,120,130,140,150,160,170},{"FAIL","FAIL","FAIL","D","D+","C","C+","B","B+","A","A+"}),IF(O17=150,LOOKUP(N29,{"ABS","ZERO",1,75,82,90,97,105,112,120,127},{"FAIL","FAIL","FAIL","D","D+","C","C+","B","B+","A","A+"}),IF(O17=100,LOOKUP(N29,{"ABS","ZERO",1,50,55,60,65,70,75,80,85},{"FAIL","FAIL","FAIL","D","D+","C","C+","B","B+","A","A+"}),IF(O17=50,LOOKUP(N29,{"ABS","ZERO",1,25,27,30,32,35,37,40,42},{"FAIL","FAIL","FAIL","D","D+","C","C+","B","B+","A","A+"}))))))</f>
        <v/>
      </c>
      <c r="Q29" s="118"/>
      <c r="R29" s="69" t="str">
        <f t="shared" si="40"/>
        <v/>
      </c>
      <c r="S29" s="110" t="str">
        <f>IF(AND(A29&lt;&gt;"",B29&lt;&gt;""),IF(OR(D29&lt;&gt;"ABS"),IF(OR(AND(D29&lt;ROUNDDOWN((0*E17),0),D29&lt;&gt;0),D29&gt;E17,D29=""),"Attendance Marks incorrect",""),""),"")</f>
        <v/>
      </c>
      <c r="T29" s="110"/>
      <c r="U29" s="111"/>
      <c r="V29" s="109" t="str">
        <f>IF(OR(AND(OR(F29&lt;=G17, F29=0, F29="ABS"),OR(H29&lt;=I17, H29=0, H29="ABS"),OR(J29&lt;=K17, J29=0,J29="ABS"))),IF(OR(AND(A29="",B29="",D29="",F29="",H29="",J29=""),AND(A29&lt;&gt;"",B29&lt;&gt;"",D29&lt;&gt;"",F29&lt;&gt;"",H29&lt;&gt;"",J29&lt;&gt;"", AD29="OK")),"","Given Marks or Format is incorrect"),"Given Marks or Format is incorrect")</f>
        <v/>
      </c>
      <c r="W29" s="110"/>
      <c r="X29" s="111"/>
      <c r="Y29" s="14" t="b">
        <f>IF(AND( EXACT(LEFT(B29,LEN(G8)), G8),ISNUMBER(INT(MID(B29,(LEN(G8)+1),1))),ISNUMBER(INT(MID(B29,(LEN(G8)+2),1))), MID(B29,(LEN(G8)+1),2)&lt;&gt;"00",OR(ISNUMBER(INT(MID(B29,(LEN(G8)+3),1))),MID(B29,(LEN(G8)+3),1)=""),  OR(AND(ISNUMBER(INT(MID(B29,(LEN(G8)+1),3))),MID(B29,(LEN(G8)+1),1)&lt;&gt;"0", MID(B29,(LEN(G8)+4),1)=""),AND((ISNUMBER(INT(MID(B29,(LEN(G8)+1),2)))),MID(B29,(LEN(G8)+3),1)=""))),"OK")</f>
        <v>0</v>
      </c>
      <c r="Z29" s="15"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6"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18" t="b">
        <f t="shared" si="4"/>
        <v>0</v>
      </c>
      <c r="AD29" s="18" t="str">
        <f t="shared" si="5"/>
        <v>S# INCORRECT</v>
      </c>
      <c r="BL29" s="58" t="str">
        <f t="shared" si="41"/>
        <v/>
      </c>
      <c r="BM29" s="58" t="b">
        <f t="shared" si="6"/>
        <v>0</v>
      </c>
      <c r="BN29" s="58" t="b">
        <f t="shared" si="7"/>
        <v>0</v>
      </c>
      <c r="BO29" s="58" t="b">
        <f t="shared" si="8"/>
        <v>0</v>
      </c>
      <c r="BP29" s="58" t="str">
        <f t="shared" si="9"/>
        <v/>
      </c>
      <c r="BQ29" s="58" t="str">
        <f t="shared" si="10"/>
        <v/>
      </c>
      <c r="BR29" s="58" t="str">
        <f t="shared" si="11"/>
        <v/>
      </c>
      <c r="BS29" s="58" t="str">
        <f t="shared" si="12"/>
        <v/>
      </c>
      <c r="BT29" s="63" t="str">
        <f t="shared" si="13"/>
        <v/>
      </c>
      <c r="BU29" s="64" t="str">
        <f t="shared" si="30"/>
        <v>INCORRECT</v>
      </c>
      <c r="BV29" s="58" t="b">
        <f t="shared" si="31"/>
        <v>0</v>
      </c>
      <c r="BW29" s="65" t="str">
        <f t="shared" si="42"/>
        <v/>
      </c>
      <c r="BX29" s="58" t="b">
        <f t="shared" si="14"/>
        <v>0</v>
      </c>
      <c r="BY29" s="58" t="b">
        <f t="shared" si="15"/>
        <v>0</v>
      </c>
      <c r="BZ29" s="58" t="b">
        <f t="shared" si="16"/>
        <v>0</v>
      </c>
      <c r="CA29" s="58" t="b">
        <f t="shared" si="17"/>
        <v>0</v>
      </c>
      <c r="CB29" s="58" t="b">
        <f t="shared" si="18"/>
        <v>0</v>
      </c>
      <c r="CC29" s="58" t="b">
        <f t="shared" si="19"/>
        <v>0</v>
      </c>
      <c r="CD29" s="58" t="str">
        <f t="shared" si="20"/>
        <v/>
      </c>
      <c r="CE29" s="58" t="str">
        <f t="shared" si="21"/>
        <v/>
      </c>
      <c r="CF29" s="58" t="str">
        <f t="shared" si="22"/>
        <v/>
      </c>
      <c r="CG29" s="58" t="str">
        <f t="shared" si="23"/>
        <v/>
      </c>
      <c r="CH29" s="58" t="str">
        <f t="shared" si="24"/>
        <v/>
      </c>
      <c r="CI29" s="58" t="str">
        <f t="shared" si="25"/>
        <v/>
      </c>
      <c r="CJ29" s="65" t="str">
        <f t="shared" si="26"/>
        <v/>
      </c>
      <c r="CK29" s="65" t="str">
        <f t="shared" si="27"/>
        <v/>
      </c>
      <c r="CL29" s="66" t="str">
        <f t="shared" si="28"/>
        <v>NO</v>
      </c>
      <c r="CM29" s="66" t="str">
        <f t="shared" si="29"/>
        <v>NO</v>
      </c>
      <c r="CN29" s="64" t="str">
        <f t="shared" si="32"/>
        <v>NO</v>
      </c>
      <c r="CO29" s="64" t="str">
        <f t="shared" si="33"/>
        <v>NO</v>
      </c>
      <c r="CP29" s="66" t="str">
        <f t="shared" si="34"/>
        <v>OK</v>
      </c>
      <c r="CQ29" s="58" t="b">
        <f t="shared" si="35"/>
        <v>0</v>
      </c>
      <c r="CR29" s="58" t="b">
        <f t="shared" si="36"/>
        <v>0</v>
      </c>
      <c r="CS29" s="58" t="b">
        <f t="shared" si="37"/>
        <v>0</v>
      </c>
      <c r="CT29" s="58" t="b">
        <f t="shared" si="38"/>
        <v>0</v>
      </c>
      <c r="CU29" s="65" t="str">
        <f t="shared" si="39"/>
        <v>SEQUENCE INCORRECT</v>
      </c>
      <c r="CV29" s="67">
        <f>COUNTIF(B21:B28,T(B29))</f>
        <v>8</v>
      </c>
    </row>
    <row r="30" spans="1:100" s="1" customFormat="1" ht="18.95" customHeight="1" thickBot="1">
      <c r="A30" s="68"/>
      <c r="B30" s="101"/>
      <c r="C30" s="102"/>
      <c r="D30" s="101"/>
      <c r="E30" s="102"/>
      <c r="F30" s="101"/>
      <c r="G30" s="102"/>
      <c r="H30" s="101"/>
      <c r="I30" s="102"/>
      <c r="J30" s="101"/>
      <c r="K30" s="102"/>
      <c r="L30" s="103" t="str">
        <f>IF(AND(B30&lt;&gt;"", H30&lt;&gt;"", J30&lt;&gt;"",OR(H30&lt;=I17,H30="ABS"),OR(J30&lt;=K17,J30="ABS")),IF(AND(J30="ABS"),"ABS",IF(SUM(H30:J30)=0,"ZERO",SUM(H30,J30))),"")</f>
        <v/>
      </c>
      <c r="M30" s="104"/>
      <c r="N30" s="112" t="str">
        <f>IF(AND(A30&lt;&gt;"",B30&lt;&gt;"",D30&lt;&gt;"", F30&lt;&gt;"", H30&lt;&gt;"", J30&lt;&gt;"",S30="",R30="OK",V30="",OR(D30&lt;=E17,D30="ABS"),OR(F30&lt;=G17,F30="ABS"),OR(H30&lt;=I17,H30="ABS"),OR(J30&lt;=K17,J30="ABS")),IF(AND(OR(D30=0,D30="ABS"),OR(F30=0,F30="ABS"),OR(L30=0,L30="ABS"),D30="ABS",F30="ABS",L30="ABS"),"ABS",IF(AND(SUM(D30:F30)=0,OR(L30="ZERO",L30="ABS")),"ZERO",IF(L30="ABS",SUM(D30,F30),SUM(D30,F30,H30,J30)))),"")</f>
        <v/>
      </c>
      <c r="O30" s="113"/>
      <c r="P30" s="12" t="str">
        <f>IF(N30="","",IF(O17=200,LOOKUP(N30,{"ABS","ZERO",1,100,110,120,130,140,150,160,170},{"FAIL","FAIL","FAIL","D","D+","C","C+","B","B+","A","A+"}),IF(O17=150,LOOKUP(N30,{"ABS","ZERO",1,75,82,90,97,105,112,120,127},{"FAIL","FAIL","FAIL","D","D+","C","C+","B","B+","A","A+"}),IF(O17=100,LOOKUP(N30,{"ABS","ZERO",1,50,55,60,65,70,75,80,85},{"FAIL","FAIL","FAIL","D","D+","C","C+","B","B+","A","A+"}),IF(O17=50,LOOKUP(N30,{"ABS","ZERO",1,25,27,30,32,35,37,40,42},{"FAIL","FAIL","FAIL","D","D+","C","C+","B","B+","A","A+"}))))))</f>
        <v/>
      </c>
      <c r="Q30" s="118"/>
      <c r="R30" s="69" t="str">
        <f t="shared" si="40"/>
        <v/>
      </c>
      <c r="S30" s="110" t="str">
        <f>IF(AND(A30&lt;&gt;"",B30&lt;&gt;""),IF(OR(D30&lt;&gt;"ABS"),IF(OR(AND(D30&lt;ROUNDDOWN((0*E17),0),D30&lt;&gt;0),D30&gt;E17,D30=""),"Attendance Marks incorrect",""),""),"")</f>
        <v/>
      </c>
      <c r="T30" s="110"/>
      <c r="U30" s="111"/>
      <c r="V30" s="109" t="str">
        <f>IF(OR(AND(OR(F30&lt;=G17, F30=0, F30="ABS"),OR(H30&lt;=I17, H30=0, H30="ABS"),OR(J30&lt;=K17, J30=0,J30="ABS"))),IF(OR(AND(A30="",B30="",D30="",F30="",H30="",J30=""),AND(A30&lt;&gt;"",B30&lt;&gt;"",D30&lt;&gt;"",F30&lt;&gt;"",H30&lt;&gt;"",J30&lt;&gt;"", AD30="OK")),"","Given Marks or Format is incorrect"),"Given Marks or Format is incorrect")</f>
        <v/>
      </c>
      <c r="W30" s="110"/>
      <c r="X30" s="111"/>
      <c r="Y30" s="14" t="b">
        <f>IF(AND( EXACT(LEFT(B30,LEN(G8)), G8),ISNUMBER(INT(MID(B30,(LEN(G8)+1),1))),ISNUMBER(INT(MID(B30,(LEN(G8)+2),1))), MID(B30,(LEN(G8)+1),2)&lt;&gt;"00",OR(ISNUMBER(INT(MID(B30,(LEN(G8)+3),1))),MID(B30,(LEN(G8)+3),1)=""),  OR(AND(ISNUMBER(INT(MID(B30,(LEN(G8)+1),3))),MID(B30,(LEN(G8)+1),1)&lt;&gt;"0", MID(B30,(LEN(G8)+4),1)=""),AND((ISNUMBER(INT(MID(B30,(LEN(G8)+1),2)))),MID(B30,(LEN(G8)+3),1)=""))),"OK")</f>
        <v>0</v>
      </c>
      <c r="Z30" s="15"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6"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18" t="b">
        <f t="shared" si="4"/>
        <v>0</v>
      </c>
      <c r="AD30" s="18" t="str">
        <f t="shared" si="5"/>
        <v>S# INCORRECT</v>
      </c>
      <c r="BL30" s="58" t="str">
        <f t="shared" si="41"/>
        <v/>
      </c>
      <c r="BM30" s="58" t="b">
        <f t="shared" si="6"/>
        <v>0</v>
      </c>
      <c r="BN30" s="58" t="b">
        <f t="shared" si="7"/>
        <v>0</v>
      </c>
      <c r="BO30" s="58" t="b">
        <f t="shared" si="8"/>
        <v>0</v>
      </c>
      <c r="BP30" s="58" t="str">
        <f t="shared" si="9"/>
        <v/>
      </c>
      <c r="BQ30" s="58" t="str">
        <f t="shared" si="10"/>
        <v/>
      </c>
      <c r="BR30" s="58" t="str">
        <f t="shared" si="11"/>
        <v/>
      </c>
      <c r="BS30" s="58" t="str">
        <f t="shared" si="12"/>
        <v/>
      </c>
      <c r="BT30" s="63" t="str">
        <f t="shared" si="13"/>
        <v/>
      </c>
      <c r="BU30" s="64" t="str">
        <f t="shared" si="30"/>
        <v>INCORRECT</v>
      </c>
      <c r="BV30" s="58" t="b">
        <f t="shared" si="31"/>
        <v>0</v>
      </c>
      <c r="BW30" s="65" t="str">
        <f t="shared" si="42"/>
        <v/>
      </c>
      <c r="BX30" s="58" t="b">
        <f t="shared" si="14"/>
        <v>0</v>
      </c>
      <c r="BY30" s="58" t="b">
        <f t="shared" si="15"/>
        <v>0</v>
      </c>
      <c r="BZ30" s="58" t="b">
        <f t="shared" si="16"/>
        <v>0</v>
      </c>
      <c r="CA30" s="58" t="b">
        <f t="shared" si="17"/>
        <v>0</v>
      </c>
      <c r="CB30" s="58" t="b">
        <f t="shared" si="18"/>
        <v>0</v>
      </c>
      <c r="CC30" s="58" t="b">
        <f t="shared" si="19"/>
        <v>0</v>
      </c>
      <c r="CD30" s="58" t="str">
        <f t="shared" si="20"/>
        <v/>
      </c>
      <c r="CE30" s="58" t="str">
        <f t="shared" si="21"/>
        <v/>
      </c>
      <c r="CF30" s="58" t="str">
        <f t="shared" si="22"/>
        <v/>
      </c>
      <c r="CG30" s="58" t="str">
        <f t="shared" si="23"/>
        <v/>
      </c>
      <c r="CH30" s="58" t="str">
        <f t="shared" si="24"/>
        <v/>
      </c>
      <c r="CI30" s="58" t="str">
        <f t="shared" si="25"/>
        <v/>
      </c>
      <c r="CJ30" s="65" t="str">
        <f t="shared" si="26"/>
        <v/>
      </c>
      <c r="CK30" s="65" t="str">
        <f t="shared" si="27"/>
        <v/>
      </c>
      <c r="CL30" s="66" t="str">
        <f t="shared" si="28"/>
        <v>NO</v>
      </c>
      <c r="CM30" s="66" t="str">
        <f t="shared" si="29"/>
        <v>NO</v>
      </c>
      <c r="CN30" s="64" t="str">
        <f t="shared" si="32"/>
        <v>NO</v>
      </c>
      <c r="CO30" s="64" t="str">
        <f t="shared" si="33"/>
        <v>NO</v>
      </c>
      <c r="CP30" s="66" t="str">
        <f t="shared" si="34"/>
        <v>OK</v>
      </c>
      <c r="CQ30" s="58" t="b">
        <f t="shared" si="35"/>
        <v>0</v>
      </c>
      <c r="CR30" s="58" t="b">
        <f t="shared" si="36"/>
        <v>0</v>
      </c>
      <c r="CS30" s="58" t="b">
        <f t="shared" si="37"/>
        <v>0</v>
      </c>
      <c r="CT30" s="58" t="b">
        <f t="shared" si="38"/>
        <v>0</v>
      </c>
      <c r="CU30" s="65" t="str">
        <f t="shared" si="39"/>
        <v>SEQUENCE INCORRECT</v>
      </c>
      <c r="CV30" s="67">
        <f>COUNTIF(B21:B29,T(B30))</f>
        <v>9</v>
      </c>
    </row>
    <row r="31" spans="1:100" s="1" customFormat="1" ht="18.95" customHeight="1" thickBot="1">
      <c r="A31" s="54"/>
      <c r="B31" s="101"/>
      <c r="C31" s="102"/>
      <c r="D31" s="101"/>
      <c r="E31" s="102"/>
      <c r="F31" s="101"/>
      <c r="G31" s="102"/>
      <c r="H31" s="101"/>
      <c r="I31" s="102"/>
      <c r="J31" s="101"/>
      <c r="K31" s="102"/>
      <c r="L31" s="103" t="str">
        <f>IF(AND(B31&lt;&gt;"", H31&lt;&gt;"", J31&lt;&gt;"",OR(H31&lt;=I17,H31="ABS"),OR(J31&lt;=K17,J31="ABS")),IF(AND(J31="ABS"),"ABS",IF(SUM(H31:J31)=0,"ZERO",SUM(H31,J31))),"")</f>
        <v/>
      </c>
      <c r="M31" s="104"/>
      <c r="N31" s="112" t="str">
        <f>IF(AND(A31&lt;&gt;"",B31&lt;&gt;"",D31&lt;&gt;"", F31&lt;&gt;"", H31&lt;&gt;"", J31&lt;&gt;"",S31="",R31="OK",V31="",OR(D31&lt;=E17,D31="ABS"),OR(F31&lt;=G17,F31="ABS"),OR(H31&lt;=I17,H31="ABS"),OR(J31&lt;=K17,J31="ABS")),IF(AND(OR(D31=0,D31="ABS"),OR(F31=0,F31="ABS"),OR(L31=0,L31="ABS"),D31="ABS",F31="ABS",L31="ABS"),"ABS",IF(AND(SUM(D31:F31)=0,OR(L31="ZERO",L31="ABS")),"ZERO",IF(L31="ABS",SUM(D31,F31),SUM(D31,F31,H31,J31)))),"")</f>
        <v/>
      </c>
      <c r="O31" s="113"/>
      <c r="P31" s="12" t="str">
        <f>IF(N31="","",IF(O17=200,LOOKUP(N31,{"ABS","ZERO",1,100,110,120,130,140,150,160,170},{"FAIL","FAIL","FAIL","D","D+","C","C+","B","B+","A","A+"}),IF(O17=150,LOOKUP(N31,{"ABS","ZERO",1,75,82,90,97,105,112,120,127},{"FAIL","FAIL","FAIL","D","D+","C","C+","B","B+","A","A+"}),IF(O17=100,LOOKUP(N31,{"ABS","ZERO",1,50,55,60,65,70,75,80,85},{"FAIL","FAIL","FAIL","D","D+","C","C+","B","B+","A","A+"}),IF(O17=50,LOOKUP(N31,{"ABS","ZERO",1,25,27,30,32,35,37,40,42},{"FAIL","FAIL","FAIL","D","D+","C","C+","B","B+","A","A+"}))))))</f>
        <v/>
      </c>
      <c r="Q31" s="118"/>
      <c r="R31" s="69" t="str">
        <f t="shared" si="40"/>
        <v/>
      </c>
      <c r="S31" s="110" t="str">
        <f>IF(AND(A31&lt;&gt;"",B31&lt;&gt;""),IF(OR(D31&lt;&gt;"ABS"),IF(OR(AND(D31&lt;ROUNDDOWN((0*E17),0),D31&lt;&gt;0),D31&gt;E17,D31=""),"Attendance Marks incorrect",""),""),"")</f>
        <v/>
      </c>
      <c r="T31" s="110"/>
      <c r="U31" s="111"/>
      <c r="V31" s="109" t="str">
        <f>IF(OR(AND(OR(F31&lt;=G17, F31=0, F31="ABS"),OR(H31&lt;=I17, H31=0, H31="ABS"),OR(J31&lt;=K17, J31=0,J31="ABS"))),IF(OR(AND(A31="",B31="",D31="",F31="",H31="",J31=""),AND(A31&lt;&gt;"",B31&lt;&gt;"",D31&lt;&gt;"",F31&lt;&gt;"",H31&lt;&gt;"",J31&lt;&gt;"", AD31="OK")),"","Given Marks or Format is incorrect"),"Given Marks or Format is incorrect")</f>
        <v/>
      </c>
      <c r="W31" s="110"/>
      <c r="X31" s="111"/>
      <c r="Y31" s="14" t="b">
        <f>IF(AND( EXACT(LEFT(B31,LEN(G8)), G8),ISNUMBER(INT(MID(B31,(LEN(G8)+1),1))),ISNUMBER(INT(MID(B31,(LEN(G8)+2),1))), MID(B31,(LEN(G8)+1),2)&lt;&gt;"00",OR(ISNUMBER(INT(MID(B31,(LEN(G8)+3),1))),MID(B31,(LEN(G8)+3),1)=""),  OR(AND(ISNUMBER(INT(MID(B31,(LEN(G8)+1),3))),MID(B31,(LEN(G8)+1),1)&lt;&gt;"0", MID(B31,(LEN(G8)+4),1)=""),AND((ISNUMBER(INT(MID(B31,(LEN(G8)+1),2)))),MID(B31,(LEN(G8)+3),1)=""))),"OK")</f>
        <v>0</v>
      </c>
      <c r="Z31" s="15"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6"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18" t="b">
        <f t="shared" si="4"/>
        <v>0</v>
      </c>
      <c r="AD31" s="18" t="str">
        <f t="shared" si="5"/>
        <v>S# INCORRECT</v>
      </c>
      <c r="BL31" s="58" t="str">
        <f t="shared" si="41"/>
        <v/>
      </c>
      <c r="BM31" s="58" t="b">
        <f t="shared" si="6"/>
        <v>0</v>
      </c>
      <c r="BN31" s="58" t="b">
        <f t="shared" si="7"/>
        <v>0</v>
      </c>
      <c r="BO31" s="58" t="b">
        <f t="shared" si="8"/>
        <v>0</v>
      </c>
      <c r="BP31" s="58" t="str">
        <f t="shared" si="9"/>
        <v/>
      </c>
      <c r="BQ31" s="58" t="str">
        <f t="shared" si="10"/>
        <v/>
      </c>
      <c r="BR31" s="58" t="str">
        <f t="shared" si="11"/>
        <v/>
      </c>
      <c r="BS31" s="58" t="str">
        <f t="shared" si="12"/>
        <v/>
      </c>
      <c r="BT31" s="63" t="str">
        <f t="shared" si="13"/>
        <v/>
      </c>
      <c r="BU31" s="64" t="str">
        <f t="shared" si="30"/>
        <v>INCORRECT</v>
      </c>
      <c r="BV31" s="58" t="b">
        <f t="shared" si="31"/>
        <v>0</v>
      </c>
      <c r="BW31" s="65" t="str">
        <f t="shared" si="42"/>
        <v/>
      </c>
      <c r="BX31" s="58" t="b">
        <f t="shared" si="14"/>
        <v>0</v>
      </c>
      <c r="BY31" s="58" t="b">
        <f t="shared" si="15"/>
        <v>0</v>
      </c>
      <c r="BZ31" s="58" t="b">
        <f t="shared" si="16"/>
        <v>0</v>
      </c>
      <c r="CA31" s="58" t="b">
        <f t="shared" si="17"/>
        <v>0</v>
      </c>
      <c r="CB31" s="58" t="b">
        <f t="shared" si="18"/>
        <v>0</v>
      </c>
      <c r="CC31" s="58" t="b">
        <f t="shared" si="19"/>
        <v>0</v>
      </c>
      <c r="CD31" s="58" t="str">
        <f t="shared" si="20"/>
        <v/>
      </c>
      <c r="CE31" s="58" t="str">
        <f t="shared" si="21"/>
        <v/>
      </c>
      <c r="CF31" s="58" t="str">
        <f t="shared" si="22"/>
        <v/>
      </c>
      <c r="CG31" s="58" t="str">
        <f t="shared" si="23"/>
        <v/>
      </c>
      <c r="CH31" s="58" t="str">
        <f t="shared" si="24"/>
        <v/>
      </c>
      <c r="CI31" s="58" t="str">
        <f t="shared" si="25"/>
        <v/>
      </c>
      <c r="CJ31" s="65" t="str">
        <f t="shared" si="26"/>
        <v/>
      </c>
      <c r="CK31" s="65" t="str">
        <f t="shared" si="27"/>
        <v/>
      </c>
      <c r="CL31" s="66" t="str">
        <f t="shared" si="28"/>
        <v>NO</v>
      </c>
      <c r="CM31" s="66" t="str">
        <f t="shared" si="29"/>
        <v>NO</v>
      </c>
      <c r="CN31" s="64" t="str">
        <f t="shared" si="32"/>
        <v>NO</v>
      </c>
      <c r="CO31" s="64" t="str">
        <f t="shared" si="33"/>
        <v>NO</v>
      </c>
      <c r="CP31" s="66" t="str">
        <f t="shared" si="34"/>
        <v>OK</v>
      </c>
      <c r="CQ31" s="58" t="b">
        <f t="shared" si="35"/>
        <v>0</v>
      </c>
      <c r="CR31" s="58" t="b">
        <f t="shared" si="36"/>
        <v>0</v>
      </c>
      <c r="CS31" s="58" t="b">
        <f t="shared" si="37"/>
        <v>0</v>
      </c>
      <c r="CT31" s="58" t="b">
        <f t="shared" si="38"/>
        <v>0</v>
      </c>
      <c r="CU31" s="65" t="str">
        <f t="shared" si="39"/>
        <v>SEQUENCE INCORRECT</v>
      </c>
      <c r="CV31" s="67">
        <f>COUNTIF(B21:B30,T(B31))</f>
        <v>10</v>
      </c>
    </row>
    <row r="32" spans="1:100" s="1" customFormat="1" ht="18.95" customHeight="1" thickBot="1">
      <c r="A32" s="68"/>
      <c r="B32" s="101"/>
      <c r="C32" s="102"/>
      <c r="D32" s="101"/>
      <c r="E32" s="102"/>
      <c r="F32" s="101"/>
      <c r="G32" s="102"/>
      <c r="H32" s="101"/>
      <c r="I32" s="102"/>
      <c r="J32" s="101"/>
      <c r="K32" s="102"/>
      <c r="L32" s="103" t="str">
        <f>IF(AND(B32&lt;&gt;"", H32&lt;&gt;"", J32&lt;&gt;"",OR(H32&lt;=I17,H32="ABS"),OR(J32&lt;=K17,J32="ABS")),IF(AND(J32="ABS"),"ABS",IF(SUM(H32:J32)=0,"ZERO",SUM(H32,J32))),"")</f>
        <v/>
      </c>
      <c r="M32" s="104"/>
      <c r="N32" s="112" t="str">
        <f>IF(AND(A32&lt;&gt;"",B32&lt;&gt;"",D32&lt;&gt;"", F32&lt;&gt;"", H32&lt;&gt;"", J32&lt;&gt;"",S32="",R32="OK",V32="",OR(D32&lt;=E17,D32="ABS"),OR(F32&lt;=G17,F32="ABS"),OR(H32&lt;=I17,H32="ABS"),OR(J32&lt;=K17,J32="ABS")),IF(AND(OR(D32=0,D32="ABS"),OR(F32=0,F32="ABS"),OR(L32=0,L32="ABS"),D32="ABS",F32="ABS",L32="ABS"),"ABS",IF(AND(SUM(D32:F32)=0,OR(L32="ZERO",L32="ABS")),"ZERO",IF(L32="ABS",SUM(D32,F32),SUM(D32,F32,H32,J32)))),"")</f>
        <v/>
      </c>
      <c r="O32" s="113"/>
      <c r="P32" s="12" t="str">
        <f>IF(N32="","",IF(O17=200,LOOKUP(N32,{"ABS","ZERO",1,100,110,120,130,140,150,160,170},{"FAIL","FAIL","FAIL","D","D+","C","C+","B","B+","A","A+"}),IF(O17=150,LOOKUP(N32,{"ABS","ZERO",1,75,82,90,97,105,112,120,127},{"FAIL","FAIL","FAIL","D","D+","C","C+","B","B+","A","A+"}),IF(O17=100,LOOKUP(N32,{"ABS","ZERO",1,50,55,60,65,70,75,80,85},{"FAIL","FAIL","FAIL","D","D+","C","C+","B","B+","A","A+"}),IF(O17=50,LOOKUP(N32,{"ABS","ZERO",1,25,27,30,32,35,37,40,42},{"FAIL","FAIL","FAIL","D","D+","C","C+","B","B+","A","A+"}))))))</f>
        <v/>
      </c>
      <c r="Q32" s="118"/>
      <c r="R32" s="69" t="str">
        <f t="shared" si="40"/>
        <v/>
      </c>
      <c r="S32" s="110" t="str">
        <f>IF(AND(A32&lt;&gt;"",B32&lt;&gt;""),IF(OR(D32&lt;&gt;"ABS"),IF(OR(AND(D32&lt;ROUNDDOWN((0*E17),0),D32&lt;&gt;0),D32&gt;E17,D32=""),"Attendance Marks incorrect",""),""),"")</f>
        <v/>
      </c>
      <c r="T32" s="110"/>
      <c r="U32" s="111"/>
      <c r="V32" s="109" t="str">
        <f>IF(OR(AND(OR(F32&lt;=G17, F32=0, F32="ABS"),OR(H32&lt;=I17, H32=0, H32="ABS"),OR(J32&lt;=K17, J32=0,J32="ABS"))),IF(OR(AND(A32="",B32="",D32="",F32="",H32="",J32=""),AND(A32&lt;&gt;"",B32&lt;&gt;"",D32&lt;&gt;"",F32&lt;&gt;"",H32&lt;&gt;"",J32&lt;&gt;"", AD32="OK")),"","Given Marks or Format is incorrect"),"Given Marks or Format is incorrect")</f>
        <v/>
      </c>
      <c r="W32" s="110"/>
      <c r="X32" s="111"/>
      <c r="Y32" s="14" t="b">
        <f>IF(AND( EXACT(LEFT(B32,LEN(G8)), G8),ISNUMBER(INT(MID(B32,(LEN(G8)+1),1))),ISNUMBER(INT(MID(B32,(LEN(G8)+2),1))), MID(B32,(LEN(G8)+1),2)&lt;&gt;"00",OR(ISNUMBER(INT(MID(B32,(LEN(G8)+3),1))),MID(B32,(LEN(G8)+3),1)=""),  OR(AND(ISNUMBER(INT(MID(B32,(LEN(G8)+1),3))),MID(B32,(LEN(G8)+1),1)&lt;&gt;"0", MID(B32,(LEN(G8)+4),1)=""),AND((ISNUMBER(INT(MID(B32,(LEN(G8)+1),2)))),MID(B32,(LEN(G8)+3),1)=""))),"OK")</f>
        <v>0</v>
      </c>
      <c r="Z32" s="15"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6"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18" t="b">
        <f t="shared" si="4"/>
        <v>0</v>
      </c>
      <c r="AD32" s="18" t="str">
        <f t="shared" si="5"/>
        <v>S# INCORRECT</v>
      </c>
      <c r="BL32" s="58" t="str">
        <f t="shared" si="41"/>
        <v/>
      </c>
      <c r="BM32" s="58" t="b">
        <f t="shared" si="6"/>
        <v>0</v>
      </c>
      <c r="BN32" s="58" t="b">
        <f t="shared" si="7"/>
        <v>0</v>
      </c>
      <c r="BO32" s="58" t="b">
        <f t="shared" si="8"/>
        <v>0</v>
      </c>
      <c r="BP32" s="58" t="str">
        <f t="shared" si="9"/>
        <v/>
      </c>
      <c r="BQ32" s="58" t="str">
        <f t="shared" si="10"/>
        <v/>
      </c>
      <c r="BR32" s="58" t="str">
        <f t="shared" si="11"/>
        <v/>
      </c>
      <c r="BS32" s="58" t="str">
        <f t="shared" si="12"/>
        <v/>
      </c>
      <c r="BT32" s="63" t="str">
        <f t="shared" si="13"/>
        <v/>
      </c>
      <c r="BU32" s="64" t="str">
        <f t="shared" si="30"/>
        <v>INCORRECT</v>
      </c>
      <c r="BV32" s="58" t="b">
        <f t="shared" si="31"/>
        <v>0</v>
      </c>
      <c r="BW32" s="65" t="str">
        <f t="shared" si="42"/>
        <v/>
      </c>
      <c r="BX32" s="58" t="b">
        <f t="shared" si="14"/>
        <v>0</v>
      </c>
      <c r="BY32" s="58" t="b">
        <f t="shared" si="15"/>
        <v>0</v>
      </c>
      <c r="BZ32" s="58" t="b">
        <f t="shared" si="16"/>
        <v>0</v>
      </c>
      <c r="CA32" s="58" t="b">
        <f t="shared" si="17"/>
        <v>0</v>
      </c>
      <c r="CB32" s="58" t="b">
        <f t="shared" si="18"/>
        <v>0</v>
      </c>
      <c r="CC32" s="58" t="b">
        <f t="shared" si="19"/>
        <v>0</v>
      </c>
      <c r="CD32" s="58" t="str">
        <f t="shared" si="20"/>
        <v/>
      </c>
      <c r="CE32" s="58" t="str">
        <f t="shared" si="21"/>
        <v/>
      </c>
      <c r="CF32" s="58" t="str">
        <f t="shared" si="22"/>
        <v/>
      </c>
      <c r="CG32" s="58" t="str">
        <f t="shared" si="23"/>
        <v/>
      </c>
      <c r="CH32" s="58" t="str">
        <f t="shared" si="24"/>
        <v/>
      </c>
      <c r="CI32" s="58" t="str">
        <f t="shared" si="25"/>
        <v/>
      </c>
      <c r="CJ32" s="65" t="str">
        <f t="shared" si="26"/>
        <v/>
      </c>
      <c r="CK32" s="65" t="str">
        <f t="shared" si="27"/>
        <v/>
      </c>
      <c r="CL32" s="66" t="str">
        <f t="shared" si="28"/>
        <v>NO</v>
      </c>
      <c r="CM32" s="66" t="str">
        <f t="shared" si="29"/>
        <v>NO</v>
      </c>
      <c r="CN32" s="64" t="str">
        <f t="shared" si="32"/>
        <v>NO</v>
      </c>
      <c r="CO32" s="64" t="str">
        <f t="shared" si="33"/>
        <v>NO</v>
      </c>
      <c r="CP32" s="66" t="str">
        <f t="shared" si="34"/>
        <v>OK</v>
      </c>
      <c r="CQ32" s="58" t="b">
        <f t="shared" si="35"/>
        <v>0</v>
      </c>
      <c r="CR32" s="58" t="b">
        <f t="shared" si="36"/>
        <v>0</v>
      </c>
      <c r="CS32" s="58" t="b">
        <f t="shared" si="37"/>
        <v>0</v>
      </c>
      <c r="CT32" s="58" t="b">
        <f t="shared" si="38"/>
        <v>0</v>
      </c>
      <c r="CU32" s="65" t="str">
        <f t="shared" si="39"/>
        <v>SEQUENCE INCORRECT</v>
      </c>
      <c r="CV32" s="67">
        <f>COUNTIF(B21:B31,T(B32))</f>
        <v>11</v>
      </c>
    </row>
    <row r="33" spans="1:100" s="1" customFormat="1" ht="18.95" customHeight="1" thickBot="1">
      <c r="A33" s="54"/>
      <c r="B33" s="101"/>
      <c r="C33" s="102"/>
      <c r="D33" s="101"/>
      <c r="E33" s="102"/>
      <c r="F33" s="101"/>
      <c r="G33" s="102"/>
      <c r="H33" s="101"/>
      <c r="I33" s="102"/>
      <c r="J33" s="101"/>
      <c r="K33" s="102"/>
      <c r="L33" s="103" t="str">
        <f>IF(AND(B33&lt;&gt;"", H33&lt;&gt;"", J33&lt;&gt;"",OR(H33&lt;=I17,H33="ABS"),OR(J33&lt;=K17,J33="ABS")),IF(AND(J33="ABS"),"ABS",IF(SUM(H33:J33)=0,"ZERO",SUM(H33,J33))),"")</f>
        <v/>
      </c>
      <c r="M33" s="104"/>
      <c r="N33" s="112" t="str">
        <f>IF(AND(A33&lt;&gt;"",B33&lt;&gt;"",D33&lt;&gt;"", F33&lt;&gt;"", H33&lt;&gt;"", J33&lt;&gt;"",S33="",R33="OK",V33="",OR(D33&lt;=E17,D33="ABS"),OR(F33&lt;=G17,F33="ABS"),OR(H33&lt;=I17,H33="ABS"),OR(J33&lt;=K17,J33="ABS")),IF(AND(OR(D33=0,D33="ABS"),OR(F33=0,F33="ABS"),OR(L33=0,L33="ABS"),D33="ABS",F33="ABS",L33="ABS"),"ABS",IF(AND(SUM(D33:F33)=0,OR(L33="ZERO",L33="ABS")),"ZERO",IF(L33="ABS",SUM(D33,F33),SUM(D33,F33,H33,J33)))),"")</f>
        <v/>
      </c>
      <c r="O33" s="113"/>
      <c r="P33" s="12" t="str">
        <f>IF(N33="","",IF(O17=200,LOOKUP(N33,{"ABS","ZERO",1,100,110,120,130,140,150,160,170},{"FAIL","FAIL","FAIL","D","D+","C","C+","B","B+","A","A+"}),IF(O17=150,LOOKUP(N33,{"ABS","ZERO",1,75,82,90,97,105,112,120,127},{"FAIL","FAIL","FAIL","D","D+","C","C+","B","B+","A","A+"}),IF(O17=100,LOOKUP(N33,{"ABS","ZERO",1,50,55,60,65,70,75,80,85},{"FAIL","FAIL","FAIL","D","D+","C","C+","B","B+","A","A+"}),IF(O17=50,LOOKUP(N33,{"ABS","ZERO",1,25,27,30,32,35,37,40,42},{"FAIL","FAIL","FAIL","D","D+","C","C+","B","B+","A","A+"}))))))</f>
        <v/>
      </c>
      <c r="Q33" s="118"/>
      <c r="R33" s="69" t="str">
        <f t="shared" si="40"/>
        <v/>
      </c>
      <c r="S33" s="110" t="str">
        <f>IF(AND(A33&lt;&gt;"",B33&lt;&gt;""),IF(OR(D33&lt;&gt;"ABS"),IF(OR(AND(D33&lt;ROUNDDOWN((0*E17),0),D33&lt;&gt;0),D33&gt;E17,D33=""),"Attendance Marks incorrect",""),""),"")</f>
        <v/>
      </c>
      <c r="T33" s="110"/>
      <c r="U33" s="111"/>
      <c r="V33" s="109" t="str">
        <f>IF(OR(AND(OR(F33&lt;=G17, F33=0, F33="ABS"),OR(H33&lt;=I17, H33=0, H33="ABS"),OR(J33&lt;=K17, J33=0,J33="ABS"))),IF(OR(AND(A33="",B33="",D33="",F33="",H33="",J33=""),AND(A33&lt;&gt;"",B33&lt;&gt;"",D33&lt;&gt;"",F33&lt;&gt;"",H33&lt;&gt;"",J33&lt;&gt;"", AD33="OK")),"","Given Marks or Format is incorrect"),"Given Marks or Format is incorrect")</f>
        <v/>
      </c>
      <c r="W33" s="110"/>
      <c r="X33" s="111"/>
      <c r="Y33" s="14" t="b">
        <f>IF(AND( EXACT(LEFT(B33,LEN(G8)), G8),ISNUMBER(INT(MID(B33,(LEN(G8)+1),1))),ISNUMBER(INT(MID(B33,(LEN(G8)+2),1))), MID(B33,(LEN(G8)+1),2)&lt;&gt;"00",OR(ISNUMBER(INT(MID(B33,(LEN(G8)+3),1))),MID(B33,(LEN(G8)+3),1)=""),  OR(AND(ISNUMBER(INT(MID(B33,(LEN(G8)+1),3))),MID(B33,(LEN(G8)+1),1)&lt;&gt;"0", MID(B33,(LEN(G8)+4),1)=""),AND((ISNUMBER(INT(MID(B33,(LEN(G8)+1),2)))),MID(B33,(LEN(G8)+3),1)=""))),"OK")</f>
        <v>0</v>
      </c>
      <c r="Z33" s="15"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6"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18" t="b">
        <f t="shared" si="4"/>
        <v>0</v>
      </c>
      <c r="AD33" s="18" t="str">
        <f t="shared" si="5"/>
        <v>S# INCORRECT</v>
      </c>
      <c r="BL33" s="58" t="str">
        <f t="shared" si="41"/>
        <v/>
      </c>
      <c r="BM33" s="58" t="b">
        <f t="shared" si="6"/>
        <v>0</v>
      </c>
      <c r="BN33" s="58" t="b">
        <f t="shared" si="7"/>
        <v>0</v>
      </c>
      <c r="BO33" s="58" t="b">
        <f t="shared" si="8"/>
        <v>0</v>
      </c>
      <c r="BP33" s="58" t="str">
        <f t="shared" si="9"/>
        <v/>
      </c>
      <c r="BQ33" s="58" t="str">
        <f t="shared" si="10"/>
        <v/>
      </c>
      <c r="BR33" s="58" t="str">
        <f t="shared" si="11"/>
        <v/>
      </c>
      <c r="BS33" s="58" t="str">
        <f t="shared" si="12"/>
        <v/>
      </c>
      <c r="BT33" s="63" t="str">
        <f t="shared" si="13"/>
        <v/>
      </c>
      <c r="BU33" s="64" t="str">
        <f t="shared" si="30"/>
        <v>INCORRECT</v>
      </c>
      <c r="BV33" s="58" t="b">
        <f t="shared" si="31"/>
        <v>0</v>
      </c>
      <c r="BW33" s="65" t="str">
        <f t="shared" si="42"/>
        <v/>
      </c>
      <c r="BX33" s="58" t="b">
        <f t="shared" si="14"/>
        <v>0</v>
      </c>
      <c r="BY33" s="58" t="b">
        <f t="shared" si="15"/>
        <v>0</v>
      </c>
      <c r="BZ33" s="58" t="b">
        <f t="shared" si="16"/>
        <v>0</v>
      </c>
      <c r="CA33" s="58" t="b">
        <f t="shared" si="17"/>
        <v>0</v>
      </c>
      <c r="CB33" s="58" t="b">
        <f t="shared" si="18"/>
        <v>0</v>
      </c>
      <c r="CC33" s="58" t="b">
        <f t="shared" si="19"/>
        <v>0</v>
      </c>
      <c r="CD33" s="58" t="str">
        <f t="shared" si="20"/>
        <v/>
      </c>
      <c r="CE33" s="58" t="str">
        <f t="shared" si="21"/>
        <v/>
      </c>
      <c r="CF33" s="58" t="str">
        <f t="shared" si="22"/>
        <v/>
      </c>
      <c r="CG33" s="58" t="str">
        <f t="shared" si="23"/>
        <v/>
      </c>
      <c r="CH33" s="58" t="str">
        <f t="shared" si="24"/>
        <v/>
      </c>
      <c r="CI33" s="58" t="str">
        <f t="shared" si="25"/>
        <v/>
      </c>
      <c r="CJ33" s="65" t="str">
        <f t="shared" si="26"/>
        <v/>
      </c>
      <c r="CK33" s="65" t="str">
        <f t="shared" si="27"/>
        <v/>
      </c>
      <c r="CL33" s="66" t="str">
        <f t="shared" si="28"/>
        <v>NO</v>
      </c>
      <c r="CM33" s="66" t="str">
        <f t="shared" si="29"/>
        <v>NO</v>
      </c>
      <c r="CN33" s="64" t="str">
        <f t="shared" si="32"/>
        <v>NO</v>
      </c>
      <c r="CO33" s="64" t="str">
        <f t="shared" si="33"/>
        <v>NO</v>
      </c>
      <c r="CP33" s="66" t="str">
        <f t="shared" si="34"/>
        <v>OK</v>
      </c>
      <c r="CQ33" s="58" t="b">
        <f t="shared" si="35"/>
        <v>0</v>
      </c>
      <c r="CR33" s="58" t="b">
        <f t="shared" si="36"/>
        <v>0</v>
      </c>
      <c r="CS33" s="58" t="b">
        <f t="shared" si="37"/>
        <v>0</v>
      </c>
      <c r="CT33" s="58" t="b">
        <f t="shared" si="38"/>
        <v>0</v>
      </c>
      <c r="CU33" s="65" t="str">
        <f t="shared" si="39"/>
        <v>SEQUENCE INCORRECT</v>
      </c>
      <c r="CV33" s="67">
        <f>COUNTIF(B21:B32,T(B33))</f>
        <v>12</v>
      </c>
    </row>
    <row r="34" spans="1:100" s="1" customFormat="1" ht="18.95" customHeight="1" thickBot="1">
      <c r="A34" s="68"/>
      <c r="B34" s="101"/>
      <c r="C34" s="102"/>
      <c r="D34" s="101"/>
      <c r="E34" s="102"/>
      <c r="F34" s="101"/>
      <c r="G34" s="102"/>
      <c r="H34" s="101"/>
      <c r="I34" s="102"/>
      <c r="J34" s="101"/>
      <c r="K34" s="102"/>
      <c r="L34" s="103" t="str">
        <f>IF(AND(B34&lt;&gt;"", H34&lt;&gt;"", J34&lt;&gt;"",OR(H34&lt;=I17,H34="ABS"),OR(J34&lt;=K17,J34="ABS")),IF(AND(J34="ABS"),"ABS",IF(SUM(H34:J34)=0,"ZERO",SUM(H34,J34))),"")</f>
        <v/>
      </c>
      <c r="M34" s="104"/>
      <c r="N34" s="112" t="str">
        <f>IF(AND(A34&lt;&gt;"",B34&lt;&gt;"",D34&lt;&gt;"", F34&lt;&gt;"", H34&lt;&gt;"", J34&lt;&gt;"",S34="",R34="OK",V34="",OR(D34&lt;=E17,D34="ABS"),OR(F34&lt;=G17,F34="ABS"),OR(H34&lt;=I17,H34="ABS"),OR(J34&lt;=K17,J34="ABS")),IF(AND(OR(D34=0,D34="ABS"),OR(F34=0,F34="ABS"),OR(L34=0,L34="ABS"),D34="ABS",F34="ABS",L34="ABS"),"ABS",IF(AND(SUM(D34:F34)=0,OR(L34="ZERO",L34="ABS")),"ZERO",IF(L34="ABS",SUM(D34,F34),SUM(D34,F34,H34,J34)))),"")</f>
        <v/>
      </c>
      <c r="O34" s="113"/>
      <c r="P34" s="12" t="str">
        <f>IF(N34="","",IF(O17=200,LOOKUP(N34,{"ABS","ZERO",1,100,110,120,130,140,150,160,170},{"FAIL","FAIL","FAIL","D","D+","C","C+","B","B+","A","A+"}),IF(O17=150,LOOKUP(N34,{"ABS","ZERO",1,75,82,90,97,105,112,120,127},{"FAIL","FAIL","FAIL","D","D+","C","C+","B","B+","A","A+"}),IF(O17=100,LOOKUP(N34,{"ABS","ZERO",1,50,55,60,65,70,75,80,85},{"FAIL","FAIL","FAIL","D","D+","C","C+","B","B+","A","A+"}),IF(O17=50,LOOKUP(N34,{"ABS","ZERO",1,25,27,30,32,35,37,40,42},{"FAIL","FAIL","FAIL","D","D+","C","C+","B","B+","A","A+"}))))))</f>
        <v/>
      </c>
      <c r="Q34" s="118"/>
      <c r="R34" s="69" t="str">
        <f t="shared" ref="R34:R40" si="43">IF(A34&lt;&gt;"",IF(CU34="SEQUENCE CORRECT",IF(OR(T(Y34)="OK",T(Z34)="oOk",T(AA34)="Okk",AB34="ok"),"OK","FORMAT INCORRECT"),"SEQUENCE INCORRECT"),"")</f>
        <v/>
      </c>
      <c r="S34" s="110" t="str">
        <f>IF(AND(A34&lt;&gt;"",B34&lt;&gt;""),IF(OR(D34&lt;&gt;"ABS"),IF(OR(AND(D34&lt;ROUNDDOWN((0*E17),0),D34&lt;&gt;0),D34&gt;E17,D34=""),"Attendance Marks incorrect",""),""),"")</f>
        <v/>
      </c>
      <c r="T34" s="110"/>
      <c r="U34" s="111"/>
      <c r="V34" s="109" t="str">
        <f>IF(OR(AND(OR(F34&lt;=G17, F34=0, F34="ABS"),OR(H34&lt;=I17, H34=0, H34="ABS"),OR(J34&lt;=K17, J34=0,J34="ABS"))),IF(OR(AND(A34="",B34="",D34="",F34="",H34="",J34=""),AND(A34&lt;&gt;"",B34&lt;&gt;"",D34&lt;&gt;"",F34&lt;&gt;"",H34&lt;&gt;"",J34&lt;&gt;"", AD34="OK")),"","Given Marks or Format is incorrect"),"Given Marks or Format is incorrect")</f>
        <v/>
      </c>
      <c r="W34" s="110"/>
      <c r="X34" s="111"/>
      <c r="Y34" s="14" t="b">
        <f>IF(AND( EXACT(LEFT(B34,LEN(G8)), G8),ISNUMBER(INT(MID(B34,(LEN(G8)+1),1))),ISNUMBER(INT(MID(B34,(LEN(G8)+2),1))), MID(B34,(LEN(G8)+1),2)&lt;&gt;"00",OR(ISNUMBER(INT(MID(B34,(LEN(G8)+3),1))),MID(B34,(LEN(G8)+3),1)=""),  OR(AND(ISNUMBER(INT(MID(B34,(LEN(G8)+1),3))),MID(B34,(LEN(G8)+1),1)&lt;&gt;"0", MID(B34,(LEN(G8)+4),1)=""),AND((ISNUMBER(INT(MID(B34,(LEN(G8)+1),2)))),MID(B34,(LEN(G8)+3),1)=""))),"OK")</f>
        <v>0</v>
      </c>
      <c r="Z34" s="15"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6"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18" t="b">
        <f t="shared" si="4"/>
        <v>0</v>
      </c>
      <c r="AD34" s="18" t="str">
        <f t="shared" si="5"/>
        <v>S# INCORRECT</v>
      </c>
      <c r="BL34" s="58" t="str">
        <f t="shared" ref="BL34:BL40" si="44">RIGHT(B34,3)</f>
        <v/>
      </c>
      <c r="BM34" s="58" t="b">
        <f t="shared" si="6"/>
        <v>0</v>
      </c>
      <c r="BN34" s="58" t="b">
        <f t="shared" si="7"/>
        <v>0</v>
      </c>
      <c r="BO34" s="58" t="b">
        <f t="shared" si="8"/>
        <v>0</v>
      </c>
      <c r="BP34" s="58" t="str">
        <f t="shared" si="9"/>
        <v/>
      </c>
      <c r="BQ34" s="58" t="str">
        <f t="shared" si="10"/>
        <v/>
      </c>
      <c r="BR34" s="58" t="str">
        <f t="shared" si="11"/>
        <v/>
      </c>
      <c r="BS34" s="58" t="str">
        <f t="shared" si="12"/>
        <v/>
      </c>
      <c r="BT34" s="63" t="str">
        <f t="shared" si="13"/>
        <v/>
      </c>
      <c r="BU34" s="64" t="str">
        <f t="shared" si="30"/>
        <v>INCORRECT</v>
      </c>
      <c r="BV34" s="58" t="b">
        <f t="shared" si="31"/>
        <v>0</v>
      </c>
      <c r="BW34" s="65" t="str">
        <f t="shared" ref="BW34:BW40" si="45">LEFT(B34,6)</f>
        <v/>
      </c>
      <c r="BX34" s="58" t="b">
        <f t="shared" si="14"/>
        <v>0</v>
      </c>
      <c r="BY34" s="58" t="b">
        <f t="shared" si="15"/>
        <v>0</v>
      </c>
      <c r="BZ34" s="58" t="b">
        <f t="shared" si="16"/>
        <v>0</v>
      </c>
      <c r="CA34" s="58" t="b">
        <f t="shared" si="17"/>
        <v>0</v>
      </c>
      <c r="CB34" s="58" t="b">
        <f t="shared" si="18"/>
        <v>0</v>
      </c>
      <c r="CC34" s="58" t="b">
        <f t="shared" si="19"/>
        <v>0</v>
      </c>
      <c r="CD34" s="58" t="str">
        <f t="shared" si="20"/>
        <v/>
      </c>
      <c r="CE34" s="58" t="str">
        <f t="shared" si="21"/>
        <v/>
      </c>
      <c r="CF34" s="58" t="str">
        <f t="shared" si="22"/>
        <v/>
      </c>
      <c r="CG34" s="58" t="str">
        <f t="shared" si="23"/>
        <v/>
      </c>
      <c r="CH34" s="58" t="str">
        <f t="shared" si="24"/>
        <v/>
      </c>
      <c r="CI34" s="58" t="str">
        <f t="shared" si="25"/>
        <v/>
      </c>
      <c r="CJ34" s="65" t="str">
        <f t="shared" si="26"/>
        <v/>
      </c>
      <c r="CK34" s="65" t="str">
        <f t="shared" si="27"/>
        <v/>
      </c>
      <c r="CL34" s="66" t="str">
        <f t="shared" si="28"/>
        <v>NO</v>
      </c>
      <c r="CM34" s="66" t="str">
        <f t="shared" si="29"/>
        <v>NO</v>
      </c>
      <c r="CN34" s="64" t="str">
        <f t="shared" si="32"/>
        <v>NO</v>
      </c>
      <c r="CO34" s="64" t="str">
        <f t="shared" si="33"/>
        <v>NO</v>
      </c>
      <c r="CP34" s="66" t="str">
        <f t="shared" si="34"/>
        <v>OK</v>
      </c>
      <c r="CQ34" s="58" t="b">
        <f t="shared" si="35"/>
        <v>0</v>
      </c>
      <c r="CR34" s="58" t="b">
        <f t="shared" si="36"/>
        <v>0</v>
      </c>
      <c r="CS34" s="58" t="b">
        <f t="shared" si="37"/>
        <v>0</v>
      </c>
      <c r="CT34" s="58" t="b">
        <f t="shared" si="38"/>
        <v>0</v>
      </c>
      <c r="CU34" s="65" t="str">
        <f t="shared" si="39"/>
        <v>SEQUENCE INCORRECT</v>
      </c>
      <c r="CV34" s="67">
        <f>COUNTIF(B21:B33,T(B34))</f>
        <v>13</v>
      </c>
    </row>
    <row r="35" spans="1:100" s="1" customFormat="1" ht="18.95" customHeight="1" thickBot="1">
      <c r="A35" s="54"/>
      <c r="B35" s="101"/>
      <c r="C35" s="102"/>
      <c r="D35" s="101"/>
      <c r="E35" s="102"/>
      <c r="F35" s="101"/>
      <c r="G35" s="102"/>
      <c r="H35" s="101"/>
      <c r="I35" s="102"/>
      <c r="J35" s="101"/>
      <c r="K35" s="102"/>
      <c r="L35" s="103" t="str">
        <f>IF(AND(B35&lt;&gt;"", H35&lt;&gt;"", J35&lt;&gt;"",OR(H35&lt;=I17,H35="ABS"),OR(J35&lt;=K17,J35="ABS")),IF(AND(J35="ABS"),"ABS",IF(SUM(H35:J35)=0,"ZERO",SUM(H35,J35))),"")</f>
        <v/>
      </c>
      <c r="M35" s="104"/>
      <c r="N35" s="112" t="str">
        <f>IF(AND(A35&lt;&gt;"",B35&lt;&gt;"",D35&lt;&gt;"", F35&lt;&gt;"", H35&lt;&gt;"", J35&lt;&gt;"",S35="",R35="OK",V35="",OR(D35&lt;=E17,D35="ABS"),OR(F35&lt;=G17,F35="ABS"),OR(H35&lt;=I17,H35="ABS"),OR(J35&lt;=K17,J35="ABS")),IF(AND(OR(D35=0,D35="ABS"),OR(F35=0,F35="ABS"),OR(L35=0,L35="ABS"),D35="ABS",F35="ABS",L35="ABS"),"ABS",IF(AND(SUM(D35:F35)=0,OR(L35="ZERO",L35="ABS")),"ZERO",IF(L35="ABS",SUM(D35,F35),SUM(D35,F35,H35,J35)))),"")</f>
        <v/>
      </c>
      <c r="O35" s="113"/>
      <c r="P35" s="12" t="str">
        <f>IF(N35="","",IF(O17=200,LOOKUP(N35,{"ABS","ZERO",1,100,110,120,130,140,150,160,170},{"FAIL","FAIL","FAIL","D","D+","C","C+","B","B+","A","A+"}),IF(O17=150,LOOKUP(N35,{"ABS","ZERO",1,75,82,90,97,105,112,120,127},{"FAIL","FAIL","FAIL","D","D+","C","C+","B","B+","A","A+"}),IF(O17=100,LOOKUP(N35,{"ABS","ZERO",1,50,55,60,65,70,75,80,85},{"FAIL","FAIL","FAIL","D","D+","C","C+","B","B+","A","A+"}),IF(O17=50,LOOKUP(N35,{"ABS","ZERO",1,25,27,30,32,35,37,40,42},{"FAIL","FAIL","FAIL","D","D+","C","C+","B","B+","A","A+"}))))))</f>
        <v/>
      </c>
      <c r="Q35" s="118"/>
      <c r="R35" s="69" t="str">
        <f t="shared" si="43"/>
        <v/>
      </c>
      <c r="S35" s="110" t="str">
        <f>IF(AND(A35&lt;&gt;"",B35&lt;&gt;""),IF(OR(D35&lt;&gt;"ABS"),IF(OR(AND(D35&lt;ROUNDDOWN((0*E17),0),D35&lt;&gt;0),D35&gt;E17,D35=""),"Attendance Marks incorrect",""),""),"")</f>
        <v/>
      </c>
      <c r="T35" s="110"/>
      <c r="U35" s="111"/>
      <c r="V35" s="109" t="str">
        <f>IF(OR(AND(OR(F35&lt;=G17, F35=0, F35="ABS"),OR(H35&lt;=I17, H35=0, H35="ABS"),OR(J35&lt;=K17, J35=0,J35="ABS"))),IF(OR(AND(A35="",B35="",D35="",F35="",H35="",J35=""),AND(A35&lt;&gt;"",B35&lt;&gt;"",D35&lt;&gt;"",F35&lt;&gt;"",H35&lt;&gt;"",J35&lt;&gt;"", AD35="OK")),"","Given Marks or Format is incorrect"),"Given Marks or Format is incorrect")</f>
        <v/>
      </c>
      <c r="W35" s="110"/>
      <c r="X35" s="111"/>
      <c r="Y35" s="14" t="b">
        <f>IF(AND( EXACT(LEFT(B35,LEN(G8)), G8),ISNUMBER(INT(MID(B35,(LEN(G8)+1),1))),ISNUMBER(INT(MID(B35,(LEN(G8)+2),1))), MID(B35,(LEN(G8)+1),2)&lt;&gt;"00",OR(ISNUMBER(INT(MID(B35,(LEN(G8)+3),1))),MID(B35,(LEN(G8)+3),1)=""),  OR(AND(ISNUMBER(INT(MID(B35,(LEN(G8)+1),3))),MID(B35,(LEN(G8)+1),1)&lt;&gt;"0", MID(B35,(LEN(G8)+4),1)=""),AND((ISNUMBER(INT(MID(B35,(LEN(G8)+1),2)))),MID(B35,(LEN(G8)+3),1)=""))),"OK")</f>
        <v>0</v>
      </c>
      <c r="Z35" s="15"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6"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18" t="b">
        <f t="shared" si="4"/>
        <v>0</v>
      </c>
      <c r="AD35" s="18" t="str">
        <f t="shared" si="5"/>
        <v>S# INCORRECT</v>
      </c>
      <c r="BL35" s="58" t="str">
        <f t="shared" si="44"/>
        <v/>
      </c>
      <c r="BM35" s="58" t="b">
        <f t="shared" si="6"/>
        <v>0</v>
      </c>
      <c r="BN35" s="58" t="b">
        <f t="shared" si="7"/>
        <v>0</v>
      </c>
      <c r="BO35" s="58" t="b">
        <f t="shared" si="8"/>
        <v>0</v>
      </c>
      <c r="BP35" s="58" t="str">
        <f t="shared" si="9"/>
        <v/>
      </c>
      <c r="BQ35" s="58" t="str">
        <f t="shared" si="10"/>
        <v/>
      </c>
      <c r="BR35" s="58" t="str">
        <f t="shared" si="11"/>
        <v/>
      </c>
      <c r="BS35" s="58" t="str">
        <f t="shared" si="12"/>
        <v/>
      </c>
      <c r="BT35" s="63" t="str">
        <f t="shared" si="13"/>
        <v/>
      </c>
      <c r="BU35" s="64" t="str">
        <f t="shared" si="30"/>
        <v>INCORRECT</v>
      </c>
      <c r="BV35" s="58" t="b">
        <f t="shared" si="31"/>
        <v>0</v>
      </c>
      <c r="BW35" s="65" t="str">
        <f t="shared" si="45"/>
        <v/>
      </c>
      <c r="BX35" s="58" t="b">
        <f t="shared" si="14"/>
        <v>0</v>
      </c>
      <c r="BY35" s="58" t="b">
        <f t="shared" si="15"/>
        <v>0</v>
      </c>
      <c r="BZ35" s="58" t="b">
        <f t="shared" si="16"/>
        <v>0</v>
      </c>
      <c r="CA35" s="58" t="b">
        <f t="shared" si="17"/>
        <v>0</v>
      </c>
      <c r="CB35" s="58" t="b">
        <f t="shared" si="18"/>
        <v>0</v>
      </c>
      <c r="CC35" s="58" t="b">
        <f t="shared" si="19"/>
        <v>0</v>
      </c>
      <c r="CD35" s="58" t="str">
        <f t="shared" si="20"/>
        <v/>
      </c>
      <c r="CE35" s="58" t="str">
        <f t="shared" si="21"/>
        <v/>
      </c>
      <c r="CF35" s="58" t="str">
        <f t="shared" si="22"/>
        <v/>
      </c>
      <c r="CG35" s="58" t="str">
        <f t="shared" si="23"/>
        <v/>
      </c>
      <c r="CH35" s="58" t="str">
        <f t="shared" si="24"/>
        <v/>
      </c>
      <c r="CI35" s="58" t="str">
        <f t="shared" si="25"/>
        <v/>
      </c>
      <c r="CJ35" s="65" t="str">
        <f t="shared" si="26"/>
        <v/>
      </c>
      <c r="CK35" s="65" t="str">
        <f t="shared" si="27"/>
        <v/>
      </c>
      <c r="CL35" s="66" t="str">
        <f t="shared" si="28"/>
        <v>NO</v>
      </c>
      <c r="CM35" s="66" t="str">
        <f t="shared" si="29"/>
        <v>NO</v>
      </c>
      <c r="CN35" s="64" t="str">
        <f t="shared" si="32"/>
        <v>NO</v>
      </c>
      <c r="CO35" s="64" t="str">
        <f t="shared" si="33"/>
        <v>NO</v>
      </c>
      <c r="CP35" s="66" t="str">
        <f t="shared" si="34"/>
        <v>OK</v>
      </c>
      <c r="CQ35" s="58" t="b">
        <f t="shared" si="35"/>
        <v>0</v>
      </c>
      <c r="CR35" s="58" t="b">
        <f t="shared" si="36"/>
        <v>0</v>
      </c>
      <c r="CS35" s="58" t="b">
        <f t="shared" si="37"/>
        <v>0</v>
      </c>
      <c r="CT35" s="58" t="b">
        <f t="shared" si="38"/>
        <v>0</v>
      </c>
      <c r="CU35" s="65" t="str">
        <f t="shared" si="39"/>
        <v>SEQUENCE INCORRECT</v>
      </c>
      <c r="CV35" s="67">
        <f>COUNTIF(B21:B34,T(B35))</f>
        <v>14</v>
      </c>
    </row>
    <row r="36" spans="1:100" s="1" customFormat="1" ht="18.95" customHeight="1" thickBot="1">
      <c r="A36" s="68"/>
      <c r="B36" s="101"/>
      <c r="C36" s="102"/>
      <c r="D36" s="101"/>
      <c r="E36" s="102"/>
      <c r="F36" s="101"/>
      <c r="G36" s="102"/>
      <c r="H36" s="101"/>
      <c r="I36" s="102"/>
      <c r="J36" s="101"/>
      <c r="K36" s="102"/>
      <c r="L36" s="103" t="str">
        <f>IF(AND(B36&lt;&gt;"", H36&lt;&gt;"", J36&lt;&gt;"",OR(H36&lt;=I17,H36="ABS"),OR(J36&lt;=K17,J36="ABS")),IF(AND(J36="ABS"),"ABS",IF(SUM(H36:J36)=0,"ZERO",SUM(H36,J36))),"")</f>
        <v/>
      </c>
      <c r="M36" s="104"/>
      <c r="N36" s="112" t="str">
        <f>IF(AND(A36&lt;&gt;"",B36&lt;&gt;"",D36&lt;&gt;"", F36&lt;&gt;"", H36&lt;&gt;"", J36&lt;&gt;"",S36="",R36="OK",V36="",OR(D36&lt;=E17,D36="ABS"),OR(F36&lt;=G17,F36="ABS"),OR(H36&lt;=I17,H36="ABS"),OR(J36&lt;=K17,J36="ABS")),IF(AND(OR(D36=0,D36="ABS"),OR(F36=0,F36="ABS"),OR(L36=0,L36="ABS"),D36="ABS",F36="ABS",L36="ABS"),"ABS",IF(AND(SUM(D36:F36)=0,OR(L36="ZERO",L36="ABS")),"ZERO",IF(L36="ABS",SUM(D36,F36),SUM(D36,F36,H36,J36)))),"")</f>
        <v/>
      </c>
      <c r="O36" s="113"/>
      <c r="P36" s="12" t="str">
        <f>IF(N36="","",IF(O17=200,LOOKUP(N36,{"ABS","ZERO",1,100,110,120,130,140,150,160,170},{"FAIL","FAIL","FAIL","D","D+","C","C+","B","B+","A","A+"}),IF(O17=150,LOOKUP(N36,{"ABS","ZERO",1,75,82,90,97,105,112,120,127},{"FAIL","FAIL","FAIL","D","D+","C","C+","B","B+","A","A+"}),IF(O17=100,LOOKUP(N36,{"ABS","ZERO",1,50,55,60,65,70,75,80,85},{"FAIL","FAIL","FAIL","D","D+","C","C+","B","B+","A","A+"}),IF(O17=50,LOOKUP(N36,{"ABS","ZERO",1,25,27,30,32,35,37,40,42},{"FAIL","FAIL","FAIL","D","D+","C","C+","B","B+","A","A+"}))))))</f>
        <v/>
      </c>
      <c r="Q36" s="118"/>
      <c r="R36" s="69" t="str">
        <f t="shared" si="43"/>
        <v/>
      </c>
      <c r="S36" s="110" t="str">
        <f>IF(AND(A36&lt;&gt;"",B36&lt;&gt;""),IF(OR(D36&lt;&gt;"ABS"),IF(OR(AND(D36&lt;ROUNDDOWN((0*E17),0),D36&lt;&gt;0),D36&gt;E17,D36=""),"Attendance Marks incorrect",""),""),"")</f>
        <v/>
      </c>
      <c r="T36" s="110"/>
      <c r="U36" s="111"/>
      <c r="V36" s="109" t="str">
        <f>IF(OR(AND(OR(F36&lt;=G17, F36=0, F36="ABS"),OR(H36&lt;=I17, H36=0, H36="ABS"),OR(J36&lt;=K17, J36=0,J36="ABS"))),IF(OR(AND(A36="",B36="",D36="",F36="",H36="",J36=""),AND(A36&lt;&gt;"",B36&lt;&gt;"",D36&lt;&gt;"",F36&lt;&gt;"",H36&lt;&gt;"",J36&lt;&gt;"", AD36="OK")),"","Given Marks or Format is incorrect"),"Given Marks or Format is incorrect")</f>
        <v/>
      </c>
      <c r="W36" s="110"/>
      <c r="X36" s="111"/>
      <c r="Y36" s="14" t="b">
        <f>IF(AND( EXACT(LEFT(B36,LEN(G8)), G8),ISNUMBER(INT(MID(B36,(LEN(G8)+1),1))),ISNUMBER(INT(MID(B36,(LEN(G8)+2),1))), MID(B36,(LEN(G8)+1),2)&lt;&gt;"00",OR(ISNUMBER(INT(MID(B36,(LEN(G8)+3),1))),MID(B36,(LEN(G8)+3),1)=""),  OR(AND(ISNUMBER(INT(MID(B36,(LEN(G8)+1),3))),MID(B36,(LEN(G8)+1),1)&lt;&gt;"0", MID(B36,(LEN(G8)+4),1)=""),AND((ISNUMBER(INT(MID(B36,(LEN(G8)+1),2)))),MID(B36,(LEN(G8)+3),1)=""))),"OK")</f>
        <v>0</v>
      </c>
      <c r="Z36" s="15"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6"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18" t="b">
        <f t="shared" si="4"/>
        <v>0</v>
      </c>
      <c r="AD36" s="18" t="str">
        <f t="shared" si="5"/>
        <v>S# INCORRECT</v>
      </c>
      <c r="BL36" s="58" t="str">
        <f t="shared" si="44"/>
        <v/>
      </c>
      <c r="BM36" s="58" t="b">
        <f t="shared" si="6"/>
        <v>0</v>
      </c>
      <c r="BN36" s="58" t="b">
        <f t="shared" si="7"/>
        <v>0</v>
      </c>
      <c r="BO36" s="58" t="b">
        <f t="shared" si="8"/>
        <v>0</v>
      </c>
      <c r="BP36" s="58" t="str">
        <f t="shared" si="9"/>
        <v/>
      </c>
      <c r="BQ36" s="58" t="str">
        <f t="shared" si="10"/>
        <v/>
      </c>
      <c r="BR36" s="58" t="str">
        <f t="shared" si="11"/>
        <v/>
      </c>
      <c r="BS36" s="58" t="str">
        <f t="shared" si="12"/>
        <v/>
      </c>
      <c r="BT36" s="63" t="str">
        <f t="shared" si="13"/>
        <v/>
      </c>
      <c r="BU36" s="64" t="str">
        <f t="shared" si="30"/>
        <v>INCORRECT</v>
      </c>
      <c r="BV36" s="58" t="b">
        <f t="shared" si="31"/>
        <v>0</v>
      </c>
      <c r="BW36" s="65" t="str">
        <f t="shared" si="45"/>
        <v/>
      </c>
      <c r="BX36" s="58" t="b">
        <f t="shared" si="14"/>
        <v>0</v>
      </c>
      <c r="BY36" s="58" t="b">
        <f t="shared" si="15"/>
        <v>0</v>
      </c>
      <c r="BZ36" s="58" t="b">
        <f t="shared" si="16"/>
        <v>0</v>
      </c>
      <c r="CA36" s="58" t="b">
        <f t="shared" si="17"/>
        <v>0</v>
      </c>
      <c r="CB36" s="58" t="b">
        <f t="shared" si="18"/>
        <v>0</v>
      </c>
      <c r="CC36" s="58" t="b">
        <f t="shared" si="19"/>
        <v>0</v>
      </c>
      <c r="CD36" s="58" t="str">
        <f t="shared" si="20"/>
        <v/>
      </c>
      <c r="CE36" s="58" t="str">
        <f t="shared" si="21"/>
        <v/>
      </c>
      <c r="CF36" s="58" t="str">
        <f t="shared" si="22"/>
        <v/>
      </c>
      <c r="CG36" s="58" t="str">
        <f t="shared" si="23"/>
        <v/>
      </c>
      <c r="CH36" s="58" t="str">
        <f t="shared" si="24"/>
        <v/>
      </c>
      <c r="CI36" s="58" t="str">
        <f t="shared" si="25"/>
        <v/>
      </c>
      <c r="CJ36" s="65" t="str">
        <f t="shared" si="26"/>
        <v/>
      </c>
      <c r="CK36" s="65" t="str">
        <f t="shared" si="27"/>
        <v/>
      </c>
      <c r="CL36" s="66" t="str">
        <f t="shared" si="28"/>
        <v>NO</v>
      </c>
      <c r="CM36" s="66" t="str">
        <f t="shared" si="29"/>
        <v>NO</v>
      </c>
      <c r="CN36" s="64" t="str">
        <f t="shared" si="32"/>
        <v>NO</v>
      </c>
      <c r="CO36" s="64" t="str">
        <f t="shared" si="33"/>
        <v>NO</v>
      </c>
      <c r="CP36" s="66" t="str">
        <f t="shared" si="34"/>
        <v>OK</v>
      </c>
      <c r="CQ36" s="58" t="b">
        <f t="shared" si="35"/>
        <v>0</v>
      </c>
      <c r="CR36" s="58" t="b">
        <f t="shared" si="36"/>
        <v>0</v>
      </c>
      <c r="CS36" s="58" t="b">
        <f t="shared" si="37"/>
        <v>0</v>
      </c>
      <c r="CT36" s="58" t="b">
        <f t="shared" si="38"/>
        <v>0</v>
      </c>
      <c r="CU36" s="65" t="str">
        <f t="shared" si="39"/>
        <v>SEQUENCE INCORRECT</v>
      </c>
      <c r="CV36" s="67">
        <f>COUNTIF(B21:B35,T(B36))</f>
        <v>15</v>
      </c>
    </row>
    <row r="37" spans="1:100" s="1" customFormat="1" ht="18.95" customHeight="1" thickBot="1">
      <c r="A37" s="54"/>
      <c r="B37" s="101"/>
      <c r="C37" s="102"/>
      <c r="D37" s="101"/>
      <c r="E37" s="102"/>
      <c r="F37" s="101"/>
      <c r="G37" s="102"/>
      <c r="H37" s="101"/>
      <c r="I37" s="102"/>
      <c r="J37" s="101"/>
      <c r="K37" s="102"/>
      <c r="L37" s="103" t="str">
        <f>IF(AND(B37&lt;&gt;"", H37&lt;&gt;"", J37&lt;&gt;"",OR(H37&lt;=I17,H37="ABS"),OR(J37&lt;=K17,J37="ABS")),IF(AND(J37="ABS"),"ABS",IF(SUM(H37:J37)=0,"ZERO",SUM(H37,J37))),"")</f>
        <v/>
      </c>
      <c r="M37" s="104"/>
      <c r="N37" s="112" t="str">
        <f>IF(AND(A37&lt;&gt;"",B37&lt;&gt;"",D37&lt;&gt;"", F37&lt;&gt;"", H37&lt;&gt;"", J37&lt;&gt;"",S37="",R37="OK",V37="",OR(D37&lt;=E17,D37="ABS"),OR(F37&lt;=G17,F37="ABS"),OR(H37&lt;=I17,H37="ABS"),OR(J37&lt;=K17,J37="ABS")),IF(AND(OR(D37=0,D37="ABS"),OR(F37=0,F37="ABS"),OR(L37=0,L37="ABS"),D37="ABS",F37="ABS",L37="ABS"),"ABS",IF(AND(SUM(D37:F37)=0,OR(L37="ZERO",L37="ABS")),"ZERO",IF(L37="ABS",SUM(D37,F37),SUM(D37,F37,H37,J37)))),"")</f>
        <v/>
      </c>
      <c r="O37" s="113"/>
      <c r="P37" s="12" t="str">
        <f>IF(N37="","",IF(O17=200,LOOKUP(N37,{"ABS","ZERO",1,100,110,120,130,140,150,160,170},{"FAIL","FAIL","FAIL","D","D+","C","C+","B","B+","A","A+"}),IF(O17=150,LOOKUP(N37,{"ABS","ZERO",1,75,82,90,97,105,112,120,127},{"FAIL","FAIL","FAIL","D","D+","C","C+","B","B+","A","A+"}),IF(O17=100,LOOKUP(N37,{"ABS","ZERO",1,50,55,60,65,70,75,80,85},{"FAIL","FAIL","FAIL","D","D+","C","C+","B","B+","A","A+"}),IF(O17=50,LOOKUP(N37,{"ABS","ZERO",1,25,27,30,32,35,37,40,42},{"FAIL","FAIL","FAIL","D","D+","C","C+","B","B+","A","A+"}))))))</f>
        <v/>
      </c>
      <c r="Q37" s="118"/>
      <c r="R37" s="69" t="str">
        <f t="shared" si="43"/>
        <v/>
      </c>
      <c r="S37" s="110" t="str">
        <f>IF(AND(A37&lt;&gt;"",B37&lt;&gt;""),IF(OR(D37&lt;&gt;"ABS"),IF(OR(AND(D37&lt;ROUNDDOWN((0*E17),0),D37&lt;&gt;0),D37&gt;E17,D37=""),"Attendance Marks incorrect",""),""),"")</f>
        <v/>
      </c>
      <c r="T37" s="110"/>
      <c r="U37" s="111"/>
      <c r="V37" s="109" t="str">
        <f>IF(OR(AND(OR(F37&lt;=G17, F37=0, F37="ABS"),OR(H37&lt;=I17, H37=0, H37="ABS"),OR(J37&lt;=K17, J37=0,J37="ABS"))),IF(OR(AND(A37="",B37="",D37="",F37="",H37="",J37=""),AND(A37&lt;&gt;"",B37&lt;&gt;"",D37&lt;&gt;"",F37&lt;&gt;"",H37&lt;&gt;"",J37&lt;&gt;"", AD37="OK")),"","Given Marks or Format is incorrect"),"Given Marks or Format is incorrect")</f>
        <v/>
      </c>
      <c r="W37" s="110"/>
      <c r="X37" s="111"/>
      <c r="Y37" s="14" t="b">
        <f>IF(AND( EXACT(LEFT(B37,LEN(G8)), G8),ISNUMBER(INT(MID(B37,(LEN(G8)+1),1))),ISNUMBER(INT(MID(B37,(LEN(G8)+2),1))), MID(B37,(LEN(G8)+1),2)&lt;&gt;"00",OR(ISNUMBER(INT(MID(B37,(LEN(G8)+3),1))),MID(B37,(LEN(G8)+3),1)=""),  OR(AND(ISNUMBER(INT(MID(B37,(LEN(G8)+1),3))),MID(B37,(LEN(G8)+1),1)&lt;&gt;"0", MID(B37,(LEN(G8)+4),1)=""),AND((ISNUMBER(INT(MID(B37,(LEN(G8)+1),2)))),MID(B37,(LEN(G8)+3),1)=""))),"OK")</f>
        <v>0</v>
      </c>
      <c r="Z37" s="15"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6"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18" t="b">
        <f t="shared" si="4"/>
        <v>0</v>
      </c>
      <c r="AD37" s="18" t="str">
        <f t="shared" si="5"/>
        <v>S# INCORRECT</v>
      </c>
      <c r="BL37" s="58" t="str">
        <f t="shared" si="44"/>
        <v/>
      </c>
      <c r="BM37" s="58" t="b">
        <f t="shared" si="6"/>
        <v>0</v>
      </c>
      <c r="BN37" s="58" t="b">
        <f t="shared" si="7"/>
        <v>0</v>
      </c>
      <c r="BO37" s="58" t="b">
        <f t="shared" si="8"/>
        <v>0</v>
      </c>
      <c r="BP37" s="58" t="str">
        <f t="shared" si="9"/>
        <v/>
      </c>
      <c r="BQ37" s="58" t="str">
        <f t="shared" si="10"/>
        <v/>
      </c>
      <c r="BR37" s="58" t="str">
        <f t="shared" si="11"/>
        <v/>
      </c>
      <c r="BS37" s="58" t="str">
        <f t="shared" si="12"/>
        <v/>
      </c>
      <c r="BT37" s="63" t="str">
        <f t="shared" si="13"/>
        <v/>
      </c>
      <c r="BU37" s="64" t="str">
        <f t="shared" si="30"/>
        <v>INCORRECT</v>
      </c>
      <c r="BV37" s="58" t="b">
        <f t="shared" si="31"/>
        <v>0</v>
      </c>
      <c r="BW37" s="65" t="str">
        <f t="shared" si="45"/>
        <v/>
      </c>
      <c r="BX37" s="58" t="b">
        <f t="shared" si="14"/>
        <v>0</v>
      </c>
      <c r="BY37" s="58" t="b">
        <f t="shared" si="15"/>
        <v>0</v>
      </c>
      <c r="BZ37" s="58" t="b">
        <f t="shared" si="16"/>
        <v>0</v>
      </c>
      <c r="CA37" s="58" t="b">
        <f t="shared" si="17"/>
        <v>0</v>
      </c>
      <c r="CB37" s="58" t="b">
        <f t="shared" si="18"/>
        <v>0</v>
      </c>
      <c r="CC37" s="58" t="b">
        <f t="shared" si="19"/>
        <v>0</v>
      </c>
      <c r="CD37" s="58" t="str">
        <f t="shared" si="20"/>
        <v/>
      </c>
      <c r="CE37" s="58" t="str">
        <f t="shared" si="21"/>
        <v/>
      </c>
      <c r="CF37" s="58" t="str">
        <f t="shared" si="22"/>
        <v/>
      </c>
      <c r="CG37" s="58" t="str">
        <f t="shared" si="23"/>
        <v/>
      </c>
      <c r="CH37" s="58" t="str">
        <f t="shared" si="24"/>
        <v/>
      </c>
      <c r="CI37" s="58" t="str">
        <f t="shared" si="25"/>
        <v/>
      </c>
      <c r="CJ37" s="65" t="str">
        <f t="shared" si="26"/>
        <v/>
      </c>
      <c r="CK37" s="65" t="str">
        <f t="shared" si="27"/>
        <v/>
      </c>
      <c r="CL37" s="66" t="str">
        <f t="shared" si="28"/>
        <v>NO</v>
      </c>
      <c r="CM37" s="66" t="str">
        <f t="shared" si="29"/>
        <v>NO</v>
      </c>
      <c r="CN37" s="64" t="str">
        <f t="shared" si="32"/>
        <v>NO</v>
      </c>
      <c r="CO37" s="64" t="str">
        <f t="shared" si="33"/>
        <v>NO</v>
      </c>
      <c r="CP37" s="66" t="str">
        <f t="shared" si="34"/>
        <v>OK</v>
      </c>
      <c r="CQ37" s="58" t="b">
        <f t="shared" si="35"/>
        <v>0</v>
      </c>
      <c r="CR37" s="58" t="b">
        <f t="shared" si="36"/>
        <v>0</v>
      </c>
      <c r="CS37" s="58" t="b">
        <f t="shared" si="37"/>
        <v>0</v>
      </c>
      <c r="CT37" s="58" t="b">
        <f t="shared" si="38"/>
        <v>0</v>
      </c>
      <c r="CU37" s="65" t="str">
        <f t="shared" si="39"/>
        <v>SEQUENCE INCORRECT</v>
      </c>
      <c r="CV37" s="67">
        <f>COUNTIF(B21:B36,T(B37))</f>
        <v>16</v>
      </c>
    </row>
    <row r="38" spans="1:100" s="1" customFormat="1" ht="18.95" customHeight="1" thickBot="1">
      <c r="A38" s="68"/>
      <c r="B38" s="101"/>
      <c r="C38" s="102"/>
      <c r="D38" s="101"/>
      <c r="E38" s="102"/>
      <c r="F38" s="101"/>
      <c r="G38" s="102"/>
      <c r="H38" s="101"/>
      <c r="I38" s="102"/>
      <c r="J38" s="101"/>
      <c r="K38" s="102"/>
      <c r="L38" s="103" t="str">
        <f>IF(AND(B38&lt;&gt;"", H38&lt;&gt;"", J38&lt;&gt;"",OR(H38&lt;=I17,H38="ABS"),OR(J38&lt;=K17,J38="ABS")),IF(AND(J38="ABS"),"ABS",IF(SUM(H38:J38)=0,"ZERO",SUM(H38,J38))),"")</f>
        <v/>
      </c>
      <c r="M38" s="104"/>
      <c r="N38" s="112" t="str">
        <f>IF(AND(A38&lt;&gt;"",B38&lt;&gt;"",D38&lt;&gt;"", F38&lt;&gt;"", H38&lt;&gt;"", J38&lt;&gt;"",S38="",R38="OK",V38="",OR(D38&lt;=E17,D38="ABS"),OR(F38&lt;=G17,F38="ABS"),OR(H38&lt;=I17,H38="ABS"),OR(J38&lt;=K17,J38="ABS")),IF(AND(OR(D38=0,D38="ABS"),OR(F38=0,F38="ABS"),OR(L38=0,L38="ABS"),D38="ABS",F38="ABS",L38="ABS"),"ABS",IF(AND(SUM(D38:F38)=0,OR(L38="ZERO",L38="ABS")),"ZERO",IF(L38="ABS",SUM(D38,F38),SUM(D38,F38,H38,J38)))),"")</f>
        <v/>
      </c>
      <c r="O38" s="113"/>
      <c r="P38" s="12" t="str">
        <f>IF(N38="","",IF(O17=200,LOOKUP(N38,{"ABS","ZERO",1,100,110,120,130,140,150,160,170},{"FAIL","FAIL","FAIL","D","D+","C","C+","B","B+","A","A+"}),IF(O17=150,LOOKUP(N38,{"ABS","ZERO",1,75,82,90,97,105,112,120,127},{"FAIL","FAIL","FAIL","D","D+","C","C+","B","B+","A","A+"}),IF(O17=100,LOOKUP(N38,{"ABS","ZERO",1,50,55,60,65,70,75,80,85},{"FAIL","FAIL","FAIL","D","D+","C","C+","B","B+","A","A+"}),IF(O17=50,LOOKUP(N38,{"ABS","ZERO",1,25,27,30,32,35,37,40,42},{"FAIL","FAIL","FAIL","D","D+","C","C+","B","B+","A","A+"}))))))</f>
        <v/>
      </c>
      <c r="Q38" s="118"/>
      <c r="R38" s="69" t="str">
        <f t="shared" si="43"/>
        <v/>
      </c>
      <c r="S38" s="110" t="str">
        <f>IF(AND(A38&lt;&gt;"",B38&lt;&gt;""),IF(OR(D38&lt;&gt;"ABS"),IF(OR(AND(D38&lt;ROUNDDOWN((0*E17),0),D38&lt;&gt;0),D38&gt;E17,D38=""),"Attendance Marks incorrect",""),""),"")</f>
        <v/>
      </c>
      <c r="T38" s="110"/>
      <c r="U38" s="111"/>
      <c r="V38" s="109" t="str">
        <f>IF(OR(AND(OR(F38&lt;=G17, F38=0, F38="ABS"),OR(H38&lt;=I17, H38=0, H38="ABS"),OR(J38&lt;=K17, J38=0,J38="ABS"))),IF(OR(AND(A38="",B38="",D38="",F38="",H38="",J38=""),AND(A38&lt;&gt;"",B38&lt;&gt;"",D38&lt;&gt;"",F38&lt;&gt;"",H38&lt;&gt;"",J38&lt;&gt;"", AD38="OK")),"","Given Marks or Format is incorrect"),"Given Marks or Format is incorrect")</f>
        <v/>
      </c>
      <c r="W38" s="110"/>
      <c r="X38" s="111"/>
      <c r="Y38" s="14" t="b">
        <f>IF(AND( EXACT(LEFT(B38,LEN(G8)), G8),ISNUMBER(INT(MID(B38,(LEN(G8)+1),1))),ISNUMBER(INT(MID(B38,(LEN(G8)+2),1))), MID(B38,(LEN(G8)+1),2)&lt;&gt;"00",OR(ISNUMBER(INT(MID(B38,(LEN(G8)+3),1))),MID(B38,(LEN(G8)+3),1)=""),  OR(AND(ISNUMBER(INT(MID(B38,(LEN(G8)+1),3))),MID(B38,(LEN(G8)+1),1)&lt;&gt;"0", MID(B38,(LEN(G8)+4),1)=""),AND((ISNUMBER(INT(MID(B38,(LEN(G8)+1),2)))),MID(B38,(LEN(G8)+3),1)=""))),"OK")</f>
        <v>0</v>
      </c>
      <c r="Z38" s="15"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6"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18" t="b">
        <f t="shared" si="4"/>
        <v>0</v>
      </c>
      <c r="AD38" s="18" t="str">
        <f t="shared" si="5"/>
        <v>S# INCORRECT</v>
      </c>
      <c r="BL38" s="58" t="str">
        <f t="shared" si="44"/>
        <v/>
      </c>
      <c r="BM38" s="58" t="b">
        <f t="shared" si="6"/>
        <v>0</v>
      </c>
      <c r="BN38" s="58" t="b">
        <f t="shared" si="7"/>
        <v>0</v>
      </c>
      <c r="BO38" s="58" t="b">
        <f t="shared" si="8"/>
        <v>0</v>
      </c>
      <c r="BP38" s="58" t="str">
        <f t="shared" si="9"/>
        <v/>
      </c>
      <c r="BQ38" s="58" t="str">
        <f t="shared" si="10"/>
        <v/>
      </c>
      <c r="BR38" s="58" t="str">
        <f t="shared" si="11"/>
        <v/>
      </c>
      <c r="BS38" s="58" t="str">
        <f t="shared" si="12"/>
        <v/>
      </c>
      <c r="BT38" s="63" t="str">
        <f t="shared" si="13"/>
        <v/>
      </c>
      <c r="BU38" s="64" t="str">
        <f t="shared" si="30"/>
        <v>INCORRECT</v>
      </c>
      <c r="BV38" s="58" t="b">
        <f t="shared" si="31"/>
        <v>0</v>
      </c>
      <c r="BW38" s="65" t="str">
        <f t="shared" si="45"/>
        <v/>
      </c>
      <c r="BX38" s="58" t="b">
        <f t="shared" si="14"/>
        <v>0</v>
      </c>
      <c r="BY38" s="58" t="b">
        <f t="shared" si="15"/>
        <v>0</v>
      </c>
      <c r="BZ38" s="58" t="b">
        <f t="shared" si="16"/>
        <v>0</v>
      </c>
      <c r="CA38" s="58" t="b">
        <f t="shared" si="17"/>
        <v>0</v>
      </c>
      <c r="CB38" s="58" t="b">
        <f t="shared" si="18"/>
        <v>0</v>
      </c>
      <c r="CC38" s="58" t="b">
        <f t="shared" si="19"/>
        <v>0</v>
      </c>
      <c r="CD38" s="58" t="str">
        <f t="shared" si="20"/>
        <v/>
      </c>
      <c r="CE38" s="58" t="str">
        <f t="shared" si="21"/>
        <v/>
      </c>
      <c r="CF38" s="58" t="str">
        <f t="shared" si="22"/>
        <v/>
      </c>
      <c r="CG38" s="58" t="str">
        <f t="shared" si="23"/>
        <v/>
      </c>
      <c r="CH38" s="58" t="str">
        <f t="shared" si="24"/>
        <v/>
      </c>
      <c r="CI38" s="58" t="str">
        <f t="shared" si="25"/>
        <v/>
      </c>
      <c r="CJ38" s="65" t="str">
        <f t="shared" si="26"/>
        <v/>
      </c>
      <c r="CK38" s="65" t="str">
        <f t="shared" si="27"/>
        <v/>
      </c>
      <c r="CL38" s="66" t="str">
        <f t="shared" si="28"/>
        <v>NO</v>
      </c>
      <c r="CM38" s="66" t="str">
        <f t="shared" si="29"/>
        <v>NO</v>
      </c>
      <c r="CN38" s="64" t="str">
        <f t="shared" si="32"/>
        <v>NO</v>
      </c>
      <c r="CO38" s="64" t="str">
        <f t="shared" si="33"/>
        <v>NO</v>
      </c>
      <c r="CP38" s="66" t="str">
        <f t="shared" si="34"/>
        <v>OK</v>
      </c>
      <c r="CQ38" s="58" t="b">
        <f t="shared" si="35"/>
        <v>0</v>
      </c>
      <c r="CR38" s="58" t="b">
        <f t="shared" si="36"/>
        <v>0</v>
      </c>
      <c r="CS38" s="58" t="b">
        <f t="shared" si="37"/>
        <v>0</v>
      </c>
      <c r="CT38" s="58" t="b">
        <f t="shared" si="38"/>
        <v>0</v>
      </c>
      <c r="CU38" s="65" t="str">
        <f t="shared" si="39"/>
        <v>SEQUENCE INCORRECT</v>
      </c>
      <c r="CV38" s="67">
        <f>COUNTIF(B21:B37,T(B38))</f>
        <v>17</v>
      </c>
    </row>
    <row r="39" spans="1:100" s="1" customFormat="1" ht="18.95" customHeight="1" thickBot="1">
      <c r="A39" s="54"/>
      <c r="B39" s="101"/>
      <c r="C39" s="102"/>
      <c r="D39" s="101"/>
      <c r="E39" s="102"/>
      <c r="F39" s="101"/>
      <c r="G39" s="102"/>
      <c r="H39" s="101"/>
      <c r="I39" s="102"/>
      <c r="J39" s="101"/>
      <c r="K39" s="102"/>
      <c r="L39" s="103" t="str">
        <f>IF(AND(B39&lt;&gt;"", H39&lt;&gt;"", J39&lt;&gt;"",OR(H39&lt;=I17,H39="ABS"),OR(J39&lt;=K17,J39="ABS")),IF(AND(J39="ABS"),"ABS",IF(SUM(H39:J39)=0,"ZERO",SUM(H39,J39))),"")</f>
        <v/>
      </c>
      <c r="M39" s="104"/>
      <c r="N39" s="112" t="str">
        <f>IF(AND(A39&lt;&gt;"",B39&lt;&gt;"",D39&lt;&gt;"", F39&lt;&gt;"", H39&lt;&gt;"", J39&lt;&gt;"",S39="",R39="OK",V39="",OR(D39&lt;=E17,D39="ABS"),OR(F39&lt;=G17,F39="ABS"),OR(H39&lt;=I17,H39="ABS"),OR(J39&lt;=K17,J39="ABS")),IF(AND(OR(D39=0,D39="ABS"),OR(F39=0,F39="ABS"),OR(L39=0,L39="ABS"),D39="ABS",F39="ABS",L39="ABS"),"ABS",IF(AND(SUM(D39:F39)=0,OR(L39="ZERO",L39="ABS")),"ZERO",IF(L39="ABS",SUM(D39,F39),SUM(D39,F39,H39,J39)))),"")</f>
        <v/>
      </c>
      <c r="O39" s="113"/>
      <c r="P39" s="12" t="str">
        <f>IF(N39="","",IF(O17=200,LOOKUP(N39,{"ABS","ZERO",1,100,110,120,130,140,150,160,170},{"FAIL","FAIL","FAIL","D","D+","C","C+","B","B+","A","A+"}),IF(O17=150,LOOKUP(N39,{"ABS","ZERO",1,75,82,90,97,105,112,120,127},{"FAIL","FAIL","FAIL","D","D+","C","C+","B","B+","A","A+"}),IF(O17=100,LOOKUP(N39,{"ABS","ZERO",1,50,55,60,65,70,75,80,85},{"FAIL","FAIL","FAIL","D","D+","C","C+","B","B+","A","A+"}),IF(O17=50,LOOKUP(N39,{"ABS","ZERO",1,25,27,30,32,35,37,40,42},{"FAIL","FAIL","FAIL","D","D+","C","C+","B","B+","A","A+"}))))))</f>
        <v/>
      </c>
      <c r="Q39" s="118"/>
      <c r="R39" s="69" t="str">
        <f t="shared" si="43"/>
        <v/>
      </c>
      <c r="S39" s="110" t="str">
        <f>IF(AND(A39&lt;&gt;"",B39&lt;&gt;""),IF(OR(D39&lt;&gt;"ABS"),IF(OR(AND(D39&lt;ROUNDDOWN((0*E17),0),D39&lt;&gt;0),D39&gt;E17,D39=""),"Attendance Marks incorrect",""),""),"")</f>
        <v/>
      </c>
      <c r="T39" s="110"/>
      <c r="U39" s="111"/>
      <c r="V39" s="109" t="str">
        <f>IF(OR(AND(OR(F39&lt;=G17, F39=0, F39="ABS"),OR(H39&lt;=I17, H39=0, H39="ABS"),OR(J39&lt;=K17, J39=0,J39="ABS"))),IF(OR(AND(A39="",B39="",D39="",F39="",H39="",J39=""),AND(A39&lt;&gt;"",B39&lt;&gt;"",D39&lt;&gt;"",F39&lt;&gt;"",H39&lt;&gt;"",J39&lt;&gt;"", AD39="OK")),"","Given Marks or Format is incorrect"),"Given Marks or Format is incorrect")</f>
        <v/>
      </c>
      <c r="W39" s="110"/>
      <c r="X39" s="111"/>
      <c r="Y39" s="14" t="b">
        <f>IF(AND( EXACT(LEFT(B39,LEN(G8)), G8),ISNUMBER(INT(MID(B39,(LEN(G8)+1),1))),ISNUMBER(INT(MID(B39,(LEN(G8)+2),1))), MID(B39,(LEN(G8)+1),2)&lt;&gt;"00",OR(ISNUMBER(INT(MID(B39,(LEN(G8)+3),1))),MID(B39,(LEN(G8)+3),1)=""),  OR(AND(ISNUMBER(INT(MID(B39,(LEN(G8)+1),3))),MID(B39,(LEN(G8)+1),1)&lt;&gt;"0", MID(B39,(LEN(G8)+4),1)=""),AND((ISNUMBER(INT(MID(B39,(LEN(G8)+1),2)))),MID(B39,(LEN(G8)+3),1)=""))),"OK")</f>
        <v>0</v>
      </c>
      <c r="Z39" s="15"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A39" s="16"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B39" s="17"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C39" s="18" t="b">
        <f t="shared" si="4"/>
        <v>0</v>
      </c>
      <c r="AD39" s="18" t="str">
        <f t="shared" si="5"/>
        <v>S# INCORRECT</v>
      </c>
      <c r="BL39" s="58" t="str">
        <f t="shared" si="44"/>
        <v/>
      </c>
      <c r="BM39" s="58" t="b">
        <f t="shared" si="6"/>
        <v>0</v>
      </c>
      <c r="BN39" s="58" t="b">
        <f t="shared" si="7"/>
        <v>0</v>
      </c>
      <c r="BO39" s="58" t="b">
        <f t="shared" si="8"/>
        <v>0</v>
      </c>
      <c r="BP39" s="58" t="str">
        <f t="shared" si="9"/>
        <v/>
      </c>
      <c r="BQ39" s="58" t="str">
        <f t="shared" si="10"/>
        <v/>
      </c>
      <c r="BR39" s="58" t="str">
        <f t="shared" si="11"/>
        <v/>
      </c>
      <c r="BS39" s="58" t="str">
        <f t="shared" si="12"/>
        <v/>
      </c>
      <c r="BT39" s="63" t="str">
        <f t="shared" si="13"/>
        <v/>
      </c>
      <c r="BU39" s="64" t="str">
        <f t="shared" si="30"/>
        <v>INCORRECT</v>
      </c>
      <c r="BV39" s="58" t="b">
        <f t="shared" si="31"/>
        <v>0</v>
      </c>
      <c r="BW39" s="65" t="str">
        <f t="shared" si="45"/>
        <v/>
      </c>
      <c r="BX39" s="58" t="b">
        <f t="shared" si="14"/>
        <v>0</v>
      </c>
      <c r="BY39" s="58" t="b">
        <f t="shared" si="15"/>
        <v>0</v>
      </c>
      <c r="BZ39" s="58" t="b">
        <f t="shared" si="16"/>
        <v>0</v>
      </c>
      <c r="CA39" s="58" t="b">
        <f t="shared" si="17"/>
        <v>0</v>
      </c>
      <c r="CB39" s="58" t="b">
        <f t="shared" si="18"/>
        <v>0</v>
      </c>
      <c r="CC39" s="58" t="b">
        <f t="shared" si="19"/>
        <v>0</v>
      </c>
      <c r="CD39" s="58" t="str">
        <f t="shared" si="20"/>
        <v/>
      </c>
      <c r="CE39" s="58" t="str">
        <f t="shared" si="21"/>
        <v/>
      </c>
      <c r="CF39" s="58" t="str">
        <f t="shared" si="22"/>
        <v/>
      </c>
      <c r="CG39" s="58" t="str">
        <f t="shared" si="23"/>
        <v/>
      </c>
      <c r="CH39" s="58" t="str">
        <f t="shared" si="24"/>
        <v/>
      </c>
      <c r="CI39" s="58" t="str">
        <f t="shared" si="25"/>
        <v/>
      </c>
      <c r="CJ39" s="65" t="str">
        <f t="shared" si="26"/>
        <v/>
      </c>
      <c r="CK39" s="65" t="str">
        <f t="shared" si="27"/>
        <v/>
      </c>
      <c r="CL39" s="66" t="str">
        <f t="shared" si="28"/>
        <v>NO</v>
      </c>
      <c r="CM39" s="66" t="str">
        <f t="shared" si="29"/>
        <v>NO</v>
      </c>
      <c r="CN39" s="64" t="str">
        <f t="shared" si="32"/>
        <v>NO</v>
      </c>
      <c r="CO39" s="64" t="str">
        <f t="shared" si="33"/>
        <v>NO</v>
      </c>
      <c r="CP39" s="66" t="str">
        <f t="shared" si="34"/>
        <v>OK</v>
      </c>
      <c r="CQ39" s="58" t="b">
        <f t="shared" si="35"/>
        <v>0</v>
      </c>
      <c r="CR39" s="58" t="b">
        <f t="shared" si="36"/>
        <v>0</v>
      </c>
      <c r="CS39" s="58" t="b">
        <f t="shared" si="37"/>
        <v>0</v>
      </c>
      <c r="CT39" s="58" t="b">
        <f t="shared" si="38"/>
        <v>0</v>
      </c>
      <c r="CU39" s="65" t="str">
        <f t="shared" si="39"/>
        <v>SEQUENCE INCORRECT</v>
      </c>
      <c r="CV39" s="67">
        <f>COUNTIF(B21:B38,T(B39))</f>
        <v>18</v>
      </c>
    </row>
    <row r="40" spans="1:100" s="1" customFormat="1" ht="18.95" customHeight="1" thickBot="1">
      <c r="A40" s="68"/>
      <c r="B40" s="101"/>
      <c r="C40" s="102"/>
      <c r="D40" s="101"/>
      <c r="E40" s="102"/>
      <c r="F40" s="101"/>
      <c r="G40" s="102"/>
      <c r="H40" s="101"/>
      <c r="I40" s="102"/>
      <c r="J40" s="101"/>
      <c r="K40" s="102"/>
      <c r="L40" s="103" t="str">
        <f>IF(AND(B40&lt;&gt;"", H40&lt;&gt;"", J40&lt;&gt;"",OR(H40&lt;=I17,H40="ABS"),OR(J40&lt;=K17,J40="ABS")),IF(AND(J40="ABS"),"ABS",IF(SUM(H40:J40)=0,"ZERO",SUM(H40,J40))),"")</f>
        <v/>
      </c>
      <c r="M40" s="104"/>
      <c r="N40" s="112" t="str">
        <f>IF(AND(A40&lt;&gt;"",B40&lt;&gt;"",D40&lt;&gt;"", F40&lt;&gt;"", H40&lt;&gt;"", J40&lt;&gt;"",S40="",R40="OK",V40="",OR(D40&lt;=E17,D40="ABS"),OR(F40&lt;=G17,F40="ABS"),OR(H40&lt;=I17,H40="ABS"),OR(J40&lt;=K17,J40="ABS")),IF(AND(OR(D40=0,D40="ABS"),OR(F40=0,F40="ABS"),OR(L40=0,L40="ABS"),D40="ABS",F40="ABS",L40="ABS"),"ABS",IF(AND(SUM(D40:F40)=0,OR(L40="ZERO",L40="ABS")),"ZERO",IF(L40="ABS",SUM(D40,F40),SUM(D40,F40,H40,J40)))),"")</f>
        <v/>
      </c>
      <c r="O40" s="113"/>
      <c r="P40" s="12" t="str">
        <f>IF(N40="","",IF(O17=200,LOOKUP(N40,{"ABS","ZERO",1,100,110,120,130,140,150,160,170},{"FAIL","FAIL","FAIL","D","D+","C","C+","B","B+","A","A+"}),IF(O17=150,LOOKUP(N40,{"ABS","ZERO",1,75,82,90,97,105,112,120,127},{"FAIL","FAIL","FAIL","D","D+","C","C+","B","B+","A","A+"}),IF(O17=100,LOOKUP(N40,{"ABS","ZERO",1,50,55,60,65,70,75,80,85},{"FAIL","FAIL","FAIL","D","D+","C","C+","B","B+","A","A+"}),IF(O17=50,LOOKUP(N40,{"ABS","ZERO",1,25,27,30,32,35,37,40,42},{"FAIL","FAIL","FAIL","D","D+","C","C+","B","B+","A","A+"}))))))</f>
        <v/>
      </c>
      <c r="Q40" s="118"/>
      <c r="R40" s="69" t="str">
        <f t="shared" si="43"/>
        <v/>
      </c>
      <c r="S40" s="214" t="str">
        <f>IF(AND(A40&lt;&gt;"",B40&lt;&gt;""),IF(OR(D40&lt;&gt;"ABS"),IF(OR(AND(D40&lt;ROUNDDOWN((0*E17),0),D40&lt;&gt;0),D40&gt;E17,D40=""),"Attendance Marks incorrect",""),""),"")</f>
        <v/>
      </c>
      <c r="T40" s="214"/>
      <c r="U40" s="215"/>
      <c r="V40" s="213" t="str">
        <f>IF(OR(AND(OR(F40&lt;=G17, F40=0, F40="ABS"),OR(H40&lt;=I17, H40=0, H40="ABS"),OR(J40&lt;=K17, J40=0,J40="ABS"))),IF(OR(AND(A40="",B40="",D40="",F40="",H40="",J40=""),AND(A40&lt;&gt;"",B40&lt;&gt;"",D40&lt;&gt;"",F40&lt;&gt;"",H40&lt;&gt;"",J40&lt;&gt;"", AD40="OK")),"","Given Marks or Format is incorrect"),"Given Marks or Format is incorrect")</f>
        <v/>
      </c>
      <c r="W40" s="214"/>
      <c r="X40" s="215"/>
      <c r="Y40" s="14" t="b">
        <f>IF(AND( EXACT(LEFT(B40,LEN(G8)), G8),ISNUMBER(INT(MID(B40,(LEN(G8)+1),1))),ISNUMBER(INT(MID(B40,(LEN(G8)+2),1))), MID(B40,(LEN(G8)+1),2)&lt;&gt;"00",OR(ISNUMBER(INT(MID(B40,(LEN(G8)+3),1))),MID(B40,(LEN(G8)+3),1)=""),  OR(AND(ISNUMBER(INT(MID(B40,(LEN(G8)+1),3))),MID(B40,(LEN(G8)+1),1)&lt;&gt;"0", MID(B40,(LEN(G8)+4),1)=""),AND((ISNUMBER(INT(MID(B40,(LEN(G8)+1),2)))),MID(B40,(LEN(G8)+3),1)=""))),"OK")</f>
        <v>0</v>
      </c>
      <c r="Z40" s="15"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A40" s="16"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B40" s="17"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C40" s="18" t="b">
        <f t="shared" si="4"/>
        <v>0</v>
      </c>
      <c r="AD40" s="18" t="str">
        <f t="shared" si="5"/>
        <v>S# INCORRECT</v>
      </c>
      <c r="BL40" s="58" t="str">
        <f t="shared" si="44"/>
        <v/>
      </c>
      <c r="BM40" s="58" t="b">
        <f t="shared" si="6"/>
        <v>0</v>
      </c>
      <c r="BN40" s="58" t="b">
        <f t="shared" si="7"/>
        <v>0</v>
      </c>
      <c r="BO40" s="58" t="b">
        <f t="shared" si="8"/>
        <v>0</v>
      </c>
      <c r="BP40" s="58" t="str">
        <f t="shared" si="9"/>
        <v/>
      </c>
      <c r="BQ40" s="58" t="str">
        <f t="shared" si="10"/>
        <v/>
      </c>
      <c r="BR40" s="58" t="str">
        <f t="shared" si="11"/>
        <v/>
      </c>
      <c r="BS40" s="58" t="str">
        <f t="shared" si="12"/>
        <v/>
      </c>
      <c r="BT40" s="63" t="str">
        <f t="shared" si="13"/>
        <v/>
      </c>
      <c r="BU40" s="64" t="str">
        <f t="shared" si="30"/>
        <v>INCORRECT</v>
      </c>
      <c r="BV40" s="58" t="b">
        <f t="shared" si="31"/>
        <v>0</v>
      </c>
      <c r="BW40" s="65" t="str">
        <f t="shared" si="45"/>
        <v/>
      </c>
      <c r="BX40" s="58" t="b">
        <f t="shared" si="14"/>
        <v>0</v>
      </c>
      <c r="BY40" s="58" t="b">
        <f t="shared" si="15"/>
        <v>0</v>
      </c>
      <c r="BZ40" s="58" t="b">
        <f t="shared" si="16"/>
        <v>0</v>
      </c>
      <c r="CA40" s="58" t="b">
        <f t="shared" si="17"/>
        <v>0</v>
      </c>
      <c r="CB40" s="58" t="b">
        <f t="shared" si="18"/>
        <v>0</v>
      </c>
      <c r="CC40" s="58" t="b">
        <f t="shared" si="19"/>
        <v>0</v>
      </c>
      <c r="CD40" s="58" t="str">
        <f t="shared" si="20"/>
        <v/>
      </c>
      <c r="CE40" s="58" t="str">
        <f t="shared" si="21"/>
        <v/>
      </c>
      <c r="CF40" s="58" t="str">
        <f t="shared" si="22"/>
        <v/>
      </c>
      <c r="CG40" s="58" t="str">
        <f t="shared" si="23"/>
        <v/>
      </c>
      <c r="CH40" s="58" t="str">
        <f t="shared" si="24"/>
        <v/>
      </c>
      <c r="CI40" s="58" t="str">
        <f t="shared" si="25"/>
        <v/>
      </c>
      <c r="CJ40" s="65" t="str">
        <f t="shared" si="26"/>
        <v/>
      </c>
      <c r="CK40" s="65" t="str">
        <f t="shared" si="27"/>
        <v/>
      </c>
      <c r="CL40" s="66" t="str">
        <f t="shared" si="28"/>
        <v>NO</v>
      </c>
      <c r="CM40" s="66" t="str">
        <f t="shared" si="29"/>
        <v>NO</v>
      </c>
      <c r="CN40" s="64" t="str">
        <f t="shared" si="32"/>
        <v>NO</v>
      </c>
      <c r="CO40" s="64" t="str">
        <f t="shared" si="33"/>
        <v>NO</v>
      </c>
      <c r="CP40" s="66" t="str">
        <f t="shared" si="34"/>
        <v>OK</v>
      </c>
      <c r="CQ40" s="58" t="b">
        <f t="shared" si="35"/>
        <v>0</v>
      </c>
      <c r="CR40" s="58" t="b">
        <f t="shared" si="36"/>
        <v>0</v>
      </c>
      <c r="CS40" s="58" t="b">
        <f t="shared" si="37"/>
        <v>0</v>
      </c>
      <c r="CT40" s="58" t="b">
        <f t="shared" si="38"/>
        <v>0</v>
      </c>
      <c r="CU40" s="65" t="str">
        <f t="shared" si="39"/>
        <v>SEQUENCE INCORRECT</v>
      </c>
      <c r="CV40" s="67">
        <f>COUNTIF(B21:B39,T(B40))</f>
        <v>19</v>
      </c>
    </row>
    <row r="41" spans="1:100" ht="18" customHeight="1" thickBot="1">
      <c r="A41" s="59" t="s">
        <v>464</v>
      </c>
      <c r="B41" s="60" t="s">
        <v>464</v>
      </c>
      <c r="C41" s="255" t="s">
        <v>335</v>
      </c>
      <c r="D41" s="255"/>
      <c r="E41" s="255"/>
      <c r="F41" s="255"/>
      <c r="G41" s="255"/>
      <c r="H41" s="255"/>
      <c r="I41" s="255"/>
      <c r="J41" s="255"/>
      <c r="K41" s="255"/>
      <c r="L41" s="255"/>
      <c r="M41" s="255"/>
      <c r="N41" s="255"/>
      <c r="O41" s="255"/>
      <c r="P41" s="255"/>
      <c r="Q41" s="118"/>
      <c r="R41" s="20">
        <f>COUNTIF(R21:R40,"FORMAT INCORRECT")+(COUNTIF(R21:R40,"SEQUENCE INCORRECT"))</f>
        <v>0</v>
      </c>
      <c r="S41" s="245">
        <f>COUNTIF(S21:S40,"Attendance Marks incorrect")</f>
        <v>0</v>
      </c>
      <c r="T41" s="246"/>
      <c r="U41" s="246"/>
      <c r="V41" s="245">
        <f>COUNTIF(V21:Z40,"Given Marks or Format is incorrect")</f>
        <v>0</v>
      </c>
      <c r="W41" s="246"/>
      <c r="X41" s="246"/>
      <c r="Y41" s="246"/>
      <c r="Z41" s="247"/>
    </row>
    <row r="42" spans="1:100" ht="11.25" customHeight="1" thickBot="1">
      <c r="A42" s="61" t="s">
        <v>464</v>
      </c>
      <c r="B42" s="62" t="s">
        <v>464</v>
      </c>
      <c r="C42" s="256"/>
      <c r="D42" s="256"/>
      <c r="E42" s="256"/>
      <c r="F42" s="256"/>
      <c r="G42" s="256"/>
      <c r="H42" s="256"/>
      <c r="I42" s="256"/>
      <c r="J42" s="256"/>
      <c r="K42" s="256"/>
      <c r="L42" s="256"/>
      <c r="M42" s="256"/>
      <c r="N42" s="256"/>
      <c r="O42" s="256"/>
      <c r="P42" s="256"/>
      <c r="Q42" s="118"/>
      <c r="R42" s="216" t="s">
        <v>907</v>
      </c>
      <c r="S42" s="216"/>
      <c r="T42" s="216"/>
      <c r="U42" s="216"/>
      <c r="V42" s="216"/>
      <c r="W42" s="216"/>
      <c r="X42" s="216"/>
    </row>
    <row r="43" spans="1:100">
      <c r="A43" s="243"/>
      <c r="B43" s="243"/>
      <c r="C43" s="243"/>
      <c r="D43" s="243"/>
      <c r="E43" s="243"/>
      <c r="F43" s="243"/>
      <c r="G43" s="243"/>
      <c r="H43" s="243"/>
      <c r="I43" s="243"/>
      <c r="J43" s="243"/>
      <c r="K43" s="243"/>
      <c r="L43" s="243"/>
      <c r="M43" s="243"/>
      <c r="N43" s="243"/>
      <c r="O43" s="243"/>
      <c r="P43" s="243"/>
      <c r="Q43" s="118"/>
      <c r="R43" s="249" t="s">
        <v>337</v>
      </c>
      <c r="S43" s="250"/>
      <c r="T43" s="251"/>
      <c r="U43" s="234">
        <f>SUM(R41:Z41)+T15</f>
        <v>0</v>
      </c>
      <c r="V43" s="235"/>
      <c r="W43" s="248"/>
      <c r="X43" s="238"/>
    </row>
    <row r="44" spans="1:100" ht="20.25" customHeight="1" thickBot="1">
      <c r="A44" s="244"/>
      <c r="B44" s="244"/>
      <c r="C44" s="244"/>
      <c r="D44" s="244"/>
      <c r="E44" s="244"/>
      <c r="F44" s="244"/>
      <c r="G44" s="244"/>
      <c r="H44" s="244"/>
      <c r="I44" s="244"/>
      <c r="J44" s="244"/>
      <c r="K44" s="244"/>
      <c r="L44" s="244"/>
      <c r="M44" s="244"/>
      <c r="N44" s="244"/>
      <c r="O44" s="244"/>
      <c r="P44" s="244"/>
      <c r="Q44" s="118"/>
      <c r="R44" s="252"/>
      <c r="S44" s="253"/>
      <c r="T44" s="254"/>
      <c r="U44" s="236"/>
      <c r="V44" s="237"/>
      <c r="W44" s="248"/>
      <c r="X44" s="238"/>
    </row>
    <row r="45" spans="1:100" ht="15.75" customHeight="1">
      <c r="A45" s="231" t="s">
        <v>908</v>
      </c>
      <c r="B45" s="231"/>
      <c r="C45" s="231"/>
      <c r="D45" s="238"/>
      <c r="E45" s="238"/>
      <c r="F45" s="231" t="s">
        <v>18</v>
      </c>
      <c r="G45" s="231"/>
      <c r="H45" s="231"/>
      <c r="I45" s="231"/>
      <c r="J45" s="97" t="s">
        <v>19</v>
      </c>
      <c r="K45" s="97"/>
      <c r="L45" s="97"/>
      <c r="M45" s="97"/>
      <c r="N45" s="97"/>
      <c r="O45" s="97"/>
      <c r="P45" s="97"/>
      <c r="Q45" s="118"/>
      <c r="R45" s="135" t="s">
        <v>482</v>
      </c>
      <c r="S45" s="220"/>
      <c r="T45" s="220"/>
      <c r="U45" s="220"/>
      <c r="V45" s="220"/>
      <c r="W45" s="220"/>
      <c r="X45" s="221"/>
    </row>
    <row r="46" spans="1:100">
      <c r="A46" s="232"/>
      <c r="B46" s="232"/>
      <c r="C46" s="232"/>
      <c r="D46" s="238"/>
      <c r="E46" s="238"/>
      <c r="F46" s="232"/>
      <c r="G46" s="232"/>
      <c r="H46" s="232"/>
      <c r="I46" s="232"/>
      <c r="J46" s="97"/>
      <c r="K46" s="97"/>
      <c r="L46" s="97"/>
      <c r="M46" s="97"/>
      <c r="N46" s="97"/>
      <c r="O46" s="97"/>
      <c r="P46" s="97"/>
      <c r="Q46" s="118"/>
      <c r="R46" s="130"/>
      <c r="S46" s="128"/>
      <c r="T46" s="128"/>
      <c r="U46" s="128"/>
      <c r="V46" s="128"/>
      <c r="W46" s="128"/>
      <c r="X46" s="129"/>
    </row>
    <row r="47" spans="1:100">
      <c r="A47" s="233"/>
      <c r="B47" s="233"/>
      <c r="C47" s="233"/>
      <c r="D47" s="239"/>
      <c r="E47" s="239"/>
      <c r="F47" s="233"/>
      <c r="G47" s="233"/>
      <c r="H47" s="233"/>
      <c r="I47" s="233"/>
      <c r="J47" s="98"/>
      <c r="K47" s="98"/>
      <c r="L47" s="98"/>
      <c r="M47" s="98"/>
      <c r="N47" s="98"/>
      <c r="O47" s="98"/>
      <c r="P47" s="98"/>
      <c r="Q47" s="118"/>
      <c r="R47" s="130"/>
      <c r="S47" s="128"/>
      <c r="T47" s="128"/>
      <c r="U47" s="128"/>
      <c r="V47" s="128"/>
      <c r="W47" s="128"/>
      <c r="X47" s="129"/>
    </row>
    <row r="48" spans="1:100" ht="12" customHeight="1">
      <c r="A48" s="46" t="s">
        <v>14</v>
      </c>
      <c r="B48" s="225" t="s">
        <v>13</v>
      </c>
      <c r="C48" s="226"/>
      <c r="D48" s="226"/>
      <c r="E48" s="226"/>
      <c r="F48" s="226"/>
      <c r="G48" s="226"/>
      <c r="H48" s="226"/>
      <c r="I48" s="226"/>
      <c r="J48" s="226"/>
      <c r="K48" s="226"/>
      <c r="L48" s="226"/>
      <c r="M48" s="226"/>
      <c r="N48" s="226"/>
      <c r="O48" s="226"/>
      <c r="P48" s="227"/>
      <c r="Q48" s="118"/>
      <c r="R48" s="130"/>
      <c r="S48" s="128"/>
      <c r="T48" s="128"/>
      <c r="U48" s="128"/>
      <c r="V48" s="128"/>
      <c r="W48" s="128"/>
      <c r="X48" s="129"/>
    </row>
    <row r="49" spans="1:26" ht="12" customHeight="1" thickBot="1">
      <c r="A49" s="47">
        <f>$U$43</f>
        <v>0</v>
      </c>
      <c r="B49" s="228"/>
      <c r="C49" s="229"/>
      <c r="D49" s="229"/>
      <c r="E49" s="229"/>
      <c r="F49" s="229"/>
      <c r="G49" s="229"/>
      <c r="H49" s="229"/>
      <c r="I49" s="229"/>
      <c r="J49" s="229"/>
      <c r="K49" s="229"/>
      <c r="L49" s="229"/>
      <c r="M49" s="229"/>
      <c r="N49" s="229"/>
      <c r="O49" s="229"/>
      <c r="P49" s="230"/>
      <c r="Q49" s="118"/>
      <c r="R49" s="222"/>
      <c r="S49" s="223"/>
      <c r="T49" s="223"/>
      <c r="U49" s="223"/>
      <c r="V49" s="223"/>
      <c r="W49" s="223"/>
      <c r="X49" s="224"/>
    </row>
    <row r="50" spans="1:26">
      <c r="A50" s="243"/>
      <c r="B50" s="243"/>
      <c r="C50" s="243"/>
      <c r="D50" s="243"/>
      <c r="E50" s="243"/>
      <c r="F50" s="243"/>
      <c r="G50" s="243"/>
      <c r="H50" s="243"/>
      <c r="I50" s="243"/>
      <c r="J50" s="243"/>
      <c r="K50" s="243"/>
      <c r="L50" s="243"/>
      <c r="M50" s="243"/>
      <c r="N50" s="243"/>
      <c r="O50" s="243"/>
      <c r="P50" s="243"/>
      <c r="Q50" s="238"/>
      <c r="R50" s="260" t="s">
        <v>465</v>
      </c>
      <c r="S50" s="260"/>
      <c r="T50" s="260"/>
      <c r="U50" s="260"/>
      <c r="V50" s="260"/>
      <c r="W50" s="260"/>
      <c r="X50" s="260"/>
      <c r="Y50" s="260"/>
      <c r="Z50" s="260"/>
    </row>
    <row r="51" spans="1:26">
      <c r="A51" s="238"/>
      <c r="B51" s="238"/>
      <c r="C51" s="238"/>
      <c r="D51" s="238"/>
      <c r="E51" s="238"/>
      <c r="F51" s="238"/>
      <c r="G51" s="238"/>
      <c r="H51" s="238"/>
      <c r="I51" s="238"/>
      <c r="J51" s="238"/>
      <c r="K51" s="238"/>
      <c r="L51" s="238"/>
      <c r="M51" s="238"/>
      <c r="N51" s="238"/>
      <c r="O51" s="238"/>
      <c r="P51" s="238"/>
      <c r="Q51" s="238"/>
      <c r="R51" s="261"/>
      <c r="S51" s="261"/>
      <c r="T51" s="261"/>
      <c r="U51" s="261"/>
      <c r="V51" s="261"/>
      <c r="W51" s="261"/>
      <c r="X51" s="261"/>
      <c r="Y51" s="261"/>
      <c r="Z51" s="261"/>
    </row>
    <row r="52" spans="1:26">
      <c r="A52" s="238"/>
      <c r="B52" s="238"/>
      <c r="C52" s="238"/>
      <c r="D52" s="238"/>
      <c r="E52" s="238"/>
      <c r="F52" s="238"/>
      <c r="G52" s="238"/>
      <c r="H52" s="238"/>
      <c r="I52" s="238"/>
      <c r="J52" s="238"/>
      <c r="K52" s="238"/>
      <c r="L52" s="238"/>
      <c r="M52" s="238"/>
      <c r="N52" s="238"/>
      <c r="O52" s="238"/>
      <c r="P52" s="238"/>
      <c r="Q52" s="238"/>
      <c r="R52" s="262"/>
      <c r="S52" s="262"/>
      <c r="T52" s="262"/>
      <c r="U52" s="262"/>
      <c r="V52" s="262"/>
      <c r="W52" s="262"/>
      <c r="X52" s="262"/>
      <c r="Y52" s="262"/>
      <c r="Z52" s="262"/>
    </row>
    <row r="53" spans="1:26">
      <c r="A53" s="238"/>
      <c r="B53" s="238"/>
      <c r="C53" s="238"/>
      <c r="D53" s="238"/>
      <c r="E53" s="238"/>
      <c r="F53" s="238"/>
      <c r="G53" s="238"/>
      <c r="H53" s="238"/>
      <c r="I53" s="238"/>
      <c r="J53" s="238"/>
      <c r="K53" s="238"/>
      <c r="L53" s="238"/>
      <c r="M53" s="238"/>
      <c r="N53" s="238"/>
      <c r="O53" s="238"/>
      <c r="P53" s="238"/>
      <c r="Q53" s="238"/>
      <c r="R53" s="263" t="s">
        <v>466</v>
      </c>
      <c r="S53" s="264"/>
      <c r="T53" s="264"/>
      <c r="U53" s="264"/>
      <c r="V53" s="264"/>
      <c r="W53" s="264"/>
      <c r="X53" s="264"/>
      <c r="Y53" s="264"/>
      <c r="Z53" s="265"/>
    </row>
    <row r="54" spans="1:26" ht="16.5" thickBot="1">
      <c r="A54" s="238"/>
      <c r="B54" s="238"/>
      <c r="C54" s="238"/>
      <c r="D54" s="238"/>
      <c r="E54" s="238"/>
      <c r="F54" s="238"/>
      <c r="G54" s="238"/>
      <c r="H54" s="238"/>
      <c r="I54" s="238"/>
      <c r="J54" s="238"/>
      <c r="K54" s="238"/>
      <c r="L54" s="238"/>
      <c r="M54" s="238"/>
      <c r="N54" s="238"/>
      <c r="O54" s="238"/>
      <c r="P54" s="238"/>
      <c r="Q54" s="238"/>
      <c r="R54" s="266"/>
      <c r="S54" s="267"/>
      <c r="T54" s="267"/>
      <c r="U54" s="267"/>
      <c r="V54" s="267"/>
      <c r="W54" s="267"/>
      <c r="X54" s="267"/>
      <c r="Y54" s="267"/>
      <c r="Z54" s="268"/>
    </row>
    <row r="55" spans="1:26" ht="21" thickBot="1">
      <c r="A55" s="238"/>
      <c r="B55" s="238"/>
      <c r="C55" s="238"/>
      <c r="D55" s="238"/>
      <c r="E55" s="238"/>
      <c r="F55" s="238"/>
      <c r="G55" s="238"/>
      <c r="H55" s="238"/>
      <c r="I55" s="238"/>
      <c r="J55" s="238"/>
      <c r="K55" s="238"/>
      <c r="L55" s="238"/>
      <c r="M55" s="238"/>
      <c r="N55" s="238"/>
      <c r="O55" s="238"/>
      <c r="P55" s="238"/>
      <c r="Q55" s="238"/>
      <c r="R55" s="71" t="s">
        <v>6</v>
      </c>
      <c r="S55" s="269" t="s">
        <v>7</v>
      </c>
      <c r="T55" s="269"/>
      <c r="U55" s="269"/>
      <c r="V55" s="270" t="s">
        <v>467</v>
      </c>
      <c r="W55" s="270"/>
      <c r="X55" s="270"/>
      <c r="Y55" s="270"/>
      <c r="Z55" s="270"/>
    </row>
    <row r="56" spans="1:26" ht="16.5" thickBot="1">
      <c r="A56" s="238"/>
      <c r="B56" s="238"/>
      <c r="C56" s="238"/>
      <c r="D56" s="238"/>
      <c r="E56" s="238"/>
      <c r="F56" s="238"/>
      <c r="G56" s="238"/>
      <c r="H56" s="238"/>
      <c r="I56" s="238"/>
      <c r="J56" s="238"/>
      <c r="K56" s="238"/>
      <c r="L56" s="238"/>
      <c r="M56" s="238"/>
      <c r="N56" s="238"/>
      <c r="O56" s="238"/>
      <c r="P56" s="238"/>
      <c r="Q56" s="238"/>
      <c r="R56" s="72">
        <v>1</v>
      </c>
      <c r="S56" s="217" t="s">
        <v>468</v>
      </c>
      <c r="T56" s="217"/>
      <c r="U56" s="217"/>
      <c r="V56" s="218">
        <v>1</v>
      </c>
      <c r="W56" s="219"/>
      <c r="X56" s="217" t="s">
        <v>469</v>
      </c>
      <c r="Y56" s="217"/>
      <c r="Z56" s="217"/>
    </row>
    <row r="57" spans="1:26" ht="16.5" thickBot="1">
      <c r="A57" s="238"/>
      <c r="B57" s="238"/>
      <c r="C57" s="238"/>
      <c r="D57" s="238"/>
      <c r="E57" s="238"/>
      <c r="F57" s="238"/>
      <c r="G57" s="238"/>
      <c r="H57" s="238"/>
      <c r="I57" s="238"/>
      <c r="J57" s="238"/>
      <c r="K57" s="238"/>
      <c r="L57" s="238"/>
      <c r="M57" s="238"/>
      <c r="N57" s="238"/>
      <c r="O57" s="238"/>
      <c r="P57" s="238"/>
      <c r="Q57" s="238"/>
      <c r="R57" s="72">
        <v>2</v>
      </c>
      <c r="S57" s="217" t="s">
        <v>470</v>
      </c>
      <c r="T57" s="217"/>
      <c r="U57" s="217"/>
      <c r="V57" s="218">
        <v>2</v>
      </c>
      <c r="W57" s="219"/>
      <c r="X57" s="217" t="s">
        <v>471</v>
      </c>
      <c r="Y57" s="217"/>
      <c r="Z57" s="217"/>
    </row>
    <row r="58" spans="1:26" ht="16.5" thickBot="1">
      <c r="A58" s="238"/>
      <c r="B58" s="238"/>
      <c r="C58" s="238"/>
      <c r="D58" s="238"/>
      <c r="E58" s="238"/>
      <c r="F58" s="238"/>
      <c r="G58" s="238"/>
      <c r="H58" s="238"/>
      <c r="I58" s="238"/>
      <c r="J58" s="238"/>
      <c r="K58" s="238"/>
      <c r="L58" s="238"/>
      <c r="M58" s="238"/>
      <c r="N58" s="238"/>
      <c r="O58" s="238"/>
      <c r="P58" s="238"/>
      <c r="Q58" s="238"/>
      <c r="R58" s="72">
        <v>3</v>
      </c>
      <c r="S58" s="217" t="s">
        <v>472</v>
      </c>
      <c r="T58" s="217"/>
      <c r="U58" s="217"/>
      <c r="V58" s="218">
        <v>3</v>
      </c>
      <c r="W58" s="219"/>
      <c r="X58" s="217" t="s">
        <v>473</v>
      </c>
      <c r="Y58" s="217"/>
      <c r="Z58" s="217"/>
    </row>
    <row r="59" spans="1:26" ht="16.5" thickBot="1">
      <c r="A59" s="238"/>
      <c r="B59" s="238"/>
      <c r="C59" s="238"/>
      <c r="D59" s="238"/>
      <c r="E59" s="238"/>
      <c r="F59" s="238"/>
      <c r="G59" s="238"/>
      <c r="H59" s="238"/>
      <c r="I59" s="238"/>
      <c r="J59" s="238"/>
      <c r="K59" s="238"/>
      <c r="L59" s="238"/>
      <c r="M59" s="238"/>
      <c r="N59" s="238"/>
      <c r="O59" s="238"/>
      <c r="P59" s="238"/>
      <c r="Q59" s="238"/>
      <c r="R59" s="72">
        <v>4</v>
      </c>
      <c r="S59" s="217" t="s">
        <v>474</v>
      </c>
      <c r="T59" s="217"/>
      <c r="U59" s="217"/>
      <c r="V59" s="218">
        <v>4</v>
      </c>
      <c r="W59" s="219"/>
      <c r="X59" s="217" t="s">
        <v>475</v>
      </c>
      <c r="Y59" s="217"/>
      <c r="Z59" s="217"/>
    </row>
    <row r="60" spans="1:26" ht="16.5" thickBot="1">
      <c r="A60" s="238"/>
      <c r="B60" s="238"/>
      <c r="C60" s="238"/>
      <c r="D60" s="238"/>
      <c r="E60" s="238"/>
      <c r="F60" s="238"/>
      <c r="G60" s="238"/>
      <c r="H60" s="238"/>
      <c r="I60" s="238"/>
      <c r="J60" s="238"/>
      <c r="K60" s="238"/>
      <c r="L60" s="238"/>
      <c r="M60" s="238"/>
      <c r="N60" s="238"/>
      <c r="O60" s="238"/>
      <c r="P60" s="238"/>
      <c r="Q60" s="238"/>
      <c r="R60" s="72">
        <v>5</v>
      </c>
      <c r="S60" s="217" t="s">
        <v>476</v>
      </c>
      <c r="T60" s="217"/>
      <c r="U60" s="217"/>
      <c r="V60" s="218">
        <v>5</v>
      </c>
      <c r="W60" s="219"/>
      <c r="X60" s="217" t="s">
        <v>477</v>
      </c>
      <c r="Y60" s="217"/>
      <c r="Z60" s="217"/>
    </row>
    <row r="61" spans="1:26" ht="16.5" thickBot="1">
      <c r="A61" s="238"/>
      <c r="B61" s="238"/>
      <c r="C61" s="238"/>
      <c r="D61" s="238"/>
      <c r="E61" s="238"/>
      <c r="F61" s="238"/>
      <c r="G61" s="238"/>
      <c r="H61" s="238"/>
      <c r="I61" s="238"/>
      <c r="J61" s="238"/>
      <c r="K61" s="238"/>
      <c r="L61" s="238"/>
      <c r="M61" s="238"/>
      <c r="N61" s="238"/>
      <c r="O61" s="238"/>
      <c r="P61" s="238"/>
      <c r="Q61" s="238"/>
      <c r="R61" s="72">
        <v>6</v>
      </c>
      <c r="S61" s="217" t="s">
        <v>478</v>
      </c>
      <c r="T61" s="217"/>
      <c r="U61" s="217"/>
      <c r="V61" s="218">
        <v>6</v>
      </c>
      <c r="W61" s="219"/>
      <c r="X61" s="217" t="s">
        <v>479</v>
      </c>
      <c r="Y61" s="217"/>
      <c r="Z61" s="217"/>
    </row>
    <row r="62" spans="1:26" ht="16.5" thickBot="1">
      <c r="A62" s="238"/>
      <c r="B62" s="238"/>
      <c r="C62" s="238"/>
      <c r="D62" s="238"/>
      <c r="E62" s="238"/>
      <c r="F62" s="238"/>
      <c r="G62" s="238"/>
      <c r="H62" s="238"/>
      <c r="I62" s="238"/>
      <c r="J62" s="238"/>
      <c r="K62" s="238"/>
      <c r="L62" s="238"/>
      <c r="M62" s="238"/>
      <c r="N62" s="238"/>
      <c r="O62" s="238"/>
      <c r="P62" s="238"/>
      <c r="Q62" s="238"/>
      <c r="R62" s="72">
        <v>7</v>
      </c>
      <c r="S62" s="217" t="s">
        <v>480</v>
      </c>
      <c r="T62" s="217"/>
      <c r="U62" s="217"/>
      <c r="V62" s="218">
        <v>7</v>
      </c>
      <c r="W62" s="219"/>
      <c r="X62" s="217" t="s">
        <v>481</v>
      </c>
      <c r="Y62" s="217"/>
      <c r="Z62" s="217"/>
    </row>
  </sheetData>
  <sheetProtection password="9604" sheet="1" objects="1" scenarios="1" selectLockedCells="1" autoFilter="0"/>
  <autoFilter ref="A20:C42">
    <filterColumn colId="1" showButton="0"/>
  </autoFilter>
  <dataConsolidate/>
  <mergeCells count="304">
    <mergeCell ref="B1:N1"/>
    <mergeCell ref="X60:Z60"/>
    <mergeCell ref="S61:U61"/>
    <mergeCell ref="V61:W61"/>
    <mergeCell ref="R13:T13"/>
    <mergeCell ref="R15:S16"/>
    <mergeCell ref="V23:X23"/>
    <mergeCell ref="X57:Z57"/>
    <mergeCell ref="S58:U58"/>
    <mergeCell ref="V58:W58"/>
    <mergeCell ref="X58:Z58"/>
    <mergeCell ref="R50:Z52"/>
    <mergeCell ref="R53:Z54"/>
    <mergeCell ref="S55:U55"/>
    <mergeCell ref="V55:Z55"/>
    <mergeCell ref="S56:U56"/>
    <mergeCell ref="V56:W56"/>
    <mergeCell ref="S57:U57"/>
    <mergeCell ref="V57:W57"/>
    <mergeCell ref="X56:Z56"/>
    <mergeCell ref="S20:U20"/>
    <mergeCell ref="V20:X20"/>
    <mergeCell ref="S41:U41"/>
    <mergeCell ref="S40:U40"/>
    <mergeCell ref="X61:Z61"/>
    <mergeCell ref="F26:G26"/>
    <mergeCell ref="D26:E26"/>
    <mergeCell ref="B26:C26"/>
    <mergeCell ref="F23:G23"/>
    <mergeCell ref="B40:C40"/>
    <mergeCell ref="N21:O21"/>
    <mergeCell ref="B22:C22"/>
    <mergeCell ref="S62:U62"/>
    <mergeCell ref="V62:W62"/>
    <mergeCell ref="X62:Z62"/>
    <mergeCell ref="S59:U59"/>
    <mergeCell ref="V59:W59"/>
    <mergeCell ref="S27:U27"/>
    <mergeCell ref="L40:M40"/>
    <mergeCell ref="B39:C39"/>
    <mergeCell ref="A50:P62"/>
    <mergeCell ref="Q50:Q62"/>
    <mergeCell ref="B21:C21"/>
    <mergeCell ref="F25:G25"/>
    <mergeCell ref="D25:E25"/>
    <mergeCell ref="B25:C25"/>
    <mergeCell ref="X59:Z59"/>
    <mergeCell ref="S60:U60"/>
    <mergeCell ref="V60:W60"/>
    <mergeCell ref="L32:M32"/>
    <mergeCell ref="H31:I31"/>
    <mergeCell ref="R12:T12"/>
    <mergeCell ref="R45:X49"/>
    <mergeCell ref="B48:P49"/>
    <mergeCell ref="F45:I47"/>
    <mergeCell ref="A45:C47"/>
    <mergeCell ref="U43:V44"/>
    <mergeCell ref="D45:E47"/>
    <mergeCell ref="R14:T14"/>
    <mergeCell ref="V22:X22"/>
    <mergeCell ref="A43:P44"/>
    <mergeCell ref="V41:Z41"/>
    <mergeCell ref="W43:X44"/>
    <mergeCell ref="R43:T44"/>
    <mergeCell ref="C41:P42"/>
    <mergeCell ref="D40:E40"/>
    <mergeCell ref="F40:G40"/>
    <mergeCell ref="H40:I40"/>
    <mergeCell ref="V38:X38"/>
    <mergeCell ref="V28:X28"/>
    <mergeCell ref="J40:K40"/>
    <mergeCell ref="F31:G31"/>
    <mergeCell ref="V40:X40"/>
    <mergeCell ref="R42:X42"/>
    <mergeCell ref="B37:C37"/>
    <mergeCell ref="D37:E37"/>
    <mergeCell ref="F37:G37"/>
    <mergeCell ref="H37:I37"/>
    <mergeCell ref="J37:K37"/>
    <mergeCell ref="L37:M37"/>
    <mergeCell ref="J39:K39"/>
    <mergeCell ref="L39:M39"/>
    <mergeCell ref="D39:E39"/>
    <mergeCell ref="F39:G39"/>
    <mergeCell ref="H39:I39"/>
    <mergeCell ref="B38:C38"/>
    <mergeCell ref="D38:E38"/>
    <mergeCell ref="F38:G38"/>
    <mergeCell ref="H38:I38"/>
    <mergeCell ref="J38:K38"/>
    <mergeCell ref="B32:C32"/>
    <mergeCell ref="D32:E32"/>
    <mergeCell ref="F32:G32"/>
    <mergeCell ref="H32:I32"/>
    <mergeCell ref="J32:K32"/>
    <mergeCell ref="F36:G36"/>
    <mergeCell ref="H36:I36"/>
    <mergeCell ref="J36:K36"/>
    <mergeCell ref="L36:M36"/>
    <mergeCell ref="B33:C33"/>
    <mergeCell ref="D33:E33"/>
    <mergeCell ref="F33:G33"/>
    <mergeCell ref="H33:I33"/>
    <mergeCell ref="J33:K33"/>
    <mergeCell ref="L33:M33"/>
    <mergeCell ref="B34:C34"/>
    <mergeCell ref="D34:E34"/>
    <mergeCell ref="F34:G34"/>
    <mergeCell ref="H34:I34"/>
    <mergeCell ref="J34:K34"/>
    <mergeCell ref="L34:M34"/>
    <mergeCell ref="F35:G35"/>
    <mergeCell ref="H35:I35"/>
    <mergeCell ref="J35:K35"/>
    <mergeCell ref="L35:M35"/>
    <mergeCell ref="B35:C35"/>
    <mergeCell ref="D35:E35"/>
    <mergeCell ref="A12:A19"/>
    <mergeCell ref="B12:C19"/>
    <mergeCell ref="H11:I11"/>
    <mergeCell ref="J11:K11"/>
    <mergeCell ref="L11:P11"/>
    <mergeCell ref="K10:P10"/>
    <mergeCell ref="F12:M13"/>
    <mergeCell ref="C10:G10"/>
    <mergeCell ref="F11:G11"/>
    <mergeCell ref="F18:G18"/>
    <mergeCell ref="H18:I18"/>
    <mergeCell ref="J18:K18"/>
    <mergeCell ref="D19:E19"/>
    <mergeCell ref="L18:M18"/>
    <mergeCell ref="L19:M19"/>
    <mergeCell ref="F19:G19"/>
    <mergeCell ref="H19:I19"/>
    <mergeCell ref="J19:K19"/>
    <mergeCell ref="D18:E18"/>
    <mergeCell ref="B2:N3"/>
    <mergeCell ref="N40:O40"/>
    <mergeCell ref="N12:O16"/>
    <mergeCell ref="P12:P17"/>
    <mergeCell ref="N33:O33"/>
    <mergeCell ref="N34:O34"/>
    <mergeCell ref="N35:O35"/>
    <mergeCell ref="N26:O26"/>
    <mergeCell ref="N19:O19"/>
    <mergeCell ref="N36:O36"/>
    <mergeCell ref="N18:O18"/>
    <mergeCell ref="N39:O39"/>
    <mergeCell ref="N20:O20"/>
    <mergeCell ref="N32:O32"/>
    <mergeCell ref="N22:O22"/>
    <mergeCell ref="N23:O23"/>
    <mergeCell ref="N29:O29"/>
    <mergeCell ref="N38:O38"/>
    <mergeCell ref="N27:O27"/>
    <mergeCell ref="N28:O28"/>
    <mergeCell ref="H10:J10"/>
    <mergeCell ref="A11:C11"/>
    <mergeCell ref="A10:B10"/>
    <mergeCell ref="D11:E11"/>
    <mergeCell ref="S23:U23"/>
    <mergeCell ref="V21:X21"/>
    <mergeCell ref="V19:X19"/>
    <mergeCell ref="A7:B7"/>
    <mergeCell ref="B4:C4"/>
    <mergeCell ref="A1:A4"/>
    <mergeCell ref="A5:P5"/>
    <mergeCell ref="L4:P4"/>
    <mergeCell ref="A6:D6"/>
    <mergeCell ref="C7:P7"/>
    <mergeCell ref="R9:T9"/>
    <mergeCell ref="R8:T8"/>
    <mergeCell ref="I8:L8"/>
    <mergeCell ref="O9:P9"/>
    <mergeCell ref="E8:F8"/>
    <mergeCell ref="G8:H8"/>
    <mergeCell ref="R1:T2"/>
    <mergeCell ref="R5:T5"/>
    <mergeCell ref="O1:P3"/>
    <mergeCell ref="D4:K4"/>
    <mergeCell ref="R6:T6"/>
    <mergeCell ref="R7:T7"/>
    <mergeCell ref="M8:P8"/>
    <mergeCell ref="E6:P6"/>
    <mergeCell ref="N24:O24"/>
    <mergeCell ref="D27:E27"/>
    <mergeCell ref="F27:G27"/>
    <mergeCell ref="U2:X5"/>
    <mergeCell ref="U1:X1"/>
    <mergeCell ref="R3:T3"/>
    <mergeCell ref="R4:T4"/>
    <mergeCell ref="S36:U36"/>
    <mergeCell ref="S37:U37"/>
    <mergeCell ref="S30:U30"/>
    <mergeCell ref="U6:X12"/>
    <mergeCell ref="R17:X18"/>
    <mergeCell ref="V37:X37"/>
    <mergeCell ref="S32:U32"/>
    <mergeCell ref="V32:X32"/>
    <mergeCell ref="S31:U31"/>
    <mergeCell ref="S28:U28"/>
    <mergeCell ref="S29:U29"/>
    <mergeCell ref="T15:T16"/>
    <mergeCell ref="S19:U19"/>
    <mergeCell ref="S21:U21"/>
    <mergeCell ref="V24:X24"/>
    <mergeCell ref="R10:T10"/>
    <mergeCell ref="R11:T11"/>
    <mergeCell ref="F20:G20"/>
    <mergeCell ref="H20:I20"/>
    <mergeCell ref="J26:K26"/>
    <mergeCell ref="U13:X16"/>
    <mergeCell ref="S24:U24"/>
    <mergeCell ref="D28:E28"/>
    <mergeCell ref="F28:G28"/>
    <mergeCell ref="H28:I28"/>
    <mergeCell ref="J28:K28"/>
    <mergeCell ref="L28:M28"/>
    <mergeCell ref="H21:I21"/>
    <mergeCell ref="J21:K21"/>
    <mergeCell ref="D23:E23"/>
    <mergeCell ref="F24:G24"/>
    <mergeCell ref="H24:I24"/>
    <mergeCell ref="J24:K24"/>
    <mergeCell ref="L24:M24"/>
    <mergeCell ref="L22:M22"/>
    <mergeCell ref="S22:U22"/>
    <mergeCell ref="J23:K23"/>
    <mergeCell ref="H22:I22"/>
    <mergeCell ref="J22:K22"/>
    <mergeCell ref="H26:I26"/>
    <mergeCell ref="J14:M15"/>
    <mergeCell ref="Q1:Q49"/>
    <mergeCell ref="B36:C36"/>
    <mergeCell ref="D36:E36"/>
    <mergeCell ref="D21:E21"/>
    <mergeCell ref="F21:G21"/>
    <mergeCell ref="B31:C31"/>
    <mergeCell ref="D31:E31"/>
    <mergeCell ref="F14:G16"/>
    <mergeCell ref="L25:M25"/>
    <mergeCell ref="L26:M26"/>
    <mergeCell ref="H25:I25"/>
    <mergeCell ref="J25:K25"/>
    <mergeCell ref="D24:E24"/>
    <mergeCell ref="J31:K31"/>
    <mergeCell ref="L31:M31"/>
    <mergeCell ref="B27:C27"/>
    <mergeCell ref="H27:I27"/>
    <mergeCell ref="J27:K27"/>
    <mergeCell ref="B28:C28"/>
    <mergeCell ref="H23:I23"/>
    <mergeCell ref="H14:I16"/>
    <mergeCell ref="D14:E16"/>
    <mergeCell ref="B20:C20"/>
    <mergeCell ref="D20:E20"/>
    <mergeCell ref="D29:E29"/>
    <mergeCell ref="J20:K20"/>
    <mergeCell ref="L20:M20"/>
    <mergeCell ref="B23:C23"/>
    <mergeCell ref="F22:G22"/>
    <mergeCell ref="S34:U34"/>
    <mergeCell ref="S33:U33"/>
    <mergeCell ref="V29:X29"/>
    <mergeCell ref="V30:X30"/>
    <mergeCell ref="V31:X31"/>
    <mergeCell ref="B24:C24"/>
    <mergeCell ref="B29:C29"/>
    <mergeCell ref="F29:G29"/>
    <mergeCell ref="H29:I29"/>
    <mergeCell ref="J29:K29"/>
    <mergeCell ref="L29:M29"/>
    <mergeCell ref="B30:C30"/>
    <mergeCell ref="D30:E30"/>
    <mergeCell ref="F30:G30"/>
    <mergeCell ref="H30:I30"/>
    <mergeCell ref="J30:K30"/>
    <mergeCell ref="L30:M30"/>
    <mergeCell ref="N30:O30"/>
    <mergeCell ref="N31:O31"/>
    <mergeCell ref="J45:P47"/>
    <mergeCell ref="B9:H9"/>
    <mergeCell ref="J9:N9"/>
    <mergeCell ref="D22:E22"/>
    <mergeCell ref="L21:M21"/>
    <mergeCell ref="D12:E13"/>
    <mergeCell ref="V36:X36"/>
    <mergeCell ref="S35:U35"/>
    <mergeCell ref="S39:U39"/>
    <mergeCell ref="L23:M23"/>
    <mergeCell ref="V34:X34"/>
    <mergeCell ref="N25:O25"/>
    <mergeCell ref="S25:U25"/>
    <mergeCell ref="S38:U38"/>
    <mergeCell ref="V39:X39"/>
    <mergeCell ref="S26:U26"/>
    <mergeCell ref="V33:X33"/>
    <mergeCell ref="V35:X35"/>
    <mergeCell ref="N37:O37"/>
    <mergeCell ref="L38:M38"/>
    <mergeCell ref="L27:M27"/>
    <mergeCell ref="V25:X25"/>
    <mergeCell ref="V26:X26"/>
    <mergeCell ref="V27:X27"/>
  </mergeCells>
  <dataValidations xWindow="366" yWindow="373" count="10">
    <dataValidation type="list" showInputMessage="1" showErrorMessage="1" error="Please select Batch from Drop down list." prompt="Please select Batch from Drop down List by using small arrow button." sqref="G8:H8">
      <formula1>INDIRECT(SUBSTITUTE(AF6&amp;E8," ",""))</formula1>
    </dataValidation>
    <dataValidation type="list" errorStyle="information" showInputMessage="1" showErrorMessage="1" error="Suject is specified by Yourself." prompt="Please select Subject from Drop Down List, if not then define yours_x000a_(E.g. Introduction to Computer &amp; C++ Programming without any blank space between characters and please do not use abbreviation like Numerical Analysis &amp; Computer Applications as NACA)" sqref="B9:I9">
      <formula1>INDIRECT(SUBSTITUTE(AF6&amp;B8&amp;G8," ",""))</formula1>
    </dataValidation>
    <dataValidation type="list" errorStyle="information" showInputMessage="1" showErrorMessage="1" error="Marks specified by yourself" prompt="Please select Total Marks from Drop down List by using small arrow button." sqref="O17">
      <formula1>TotalMarks</formula1>
    </dataValidation>
    <dataValidation type="textLength" operator="equal" showInputMessage="1" showErrorMessage="1" error="Please insert Date in Correct Format." prompt="E.g. 25/04/2014 with no blank space between characters." sqref="O9">
      <formula1>10</formula1>
    </dataValidation>
    <dataValidation type="list" showInputMessage="1" showErrorMessage="1" error="Please select Semester from Drop down list." prompt="Please select Semester from Drop down List by using small arrow button.(E.g First, Second(For First Year), Third, Fourth (For Second Year), Fifth, Sixth (For Third Year), Seventh, Eighth(For Final Year in B.E, B.CRP) Ninth &amp; Tenth FOR ONLY ARCHITECTURE)." sqref="B8">
      <formula1>Semester</formula1>
    </dataValidation>
    <dataValidation type="textLength" showInputMessage="1" showErrorMessage="1" error="Please write in correct Format." prompt="E.g. Nov/Dec, 2014, May/June, 2014, March/April, 2014, Aug/Sep, 2014" sqref="M8:P8">
      <formula1>3</formula1>
      <formula2>19</formula2>
    </dataValidation>
    <dataValidation type="list" showInputMessage="1" showErrorMessage="1" error="Please select Examination from Drop down list." prompt="Please select Examination from Drop down List by using small arrow button." sqref="I8:L8">
      <formula1>RegularExamPractical</formula1>
    </dataValidation>
    <dataValidation type="list" showInputMessage="1" showErrorMessage="1" error="Please select Department from Drop down list." prompt="Please select Department from Drop down List by using small arrow button." sqref="E6:P6">
      <formula1>Departments</formula1>
    </dataValidation>
    <dataValidation type="textLength" showInputMessage="1" showErrorMessage="1" error="Please write name of Internal Examiner (Subject Teacher)" sqref="C10:G10">
      <formula1>3</formula1>
      <formula2>50</formula2>
    </dataValidation>
    <dataValidation type="textLength" showInputMessage="1" showErrorMessage="1" error="Please write name of External Examiner" sqref="K10:P10">
      <formula1>3</formula1>
      <formula2>50</formula2>
    </dataValidation>
  </dataValidations>
  <printOptions horizontalCentered="1"/>
  <pageMargins left="0.35" right="0.35" top="0.3" bottom="0.3" header="0.3" footer="0.3"/>
  <pageSetup paperSize="9" orientation="portrait" errors="blank" r:id="rId1"/>
  <headerFooter>
    <oddFooter>&amp;R&amp;A</oddFooter>
  </headerFooter>
  <legacyDrawing r:id="rId2"/>
  <oleObjects>
    <oleObject progId="PBrush" shapeId="1025" r:id="rId3"/>
    <oleObject progId="PBrush" shapeId="1027" r:id="rId4"/>
  </oleObjects>
</worksheet>
</file>

<file path=xl/worksheets/sheet10.xml><?xml version="1.0" encoding="utf-8"?>
<worksheet xmlns="http://schemas.openxmlformats.org/spreadsheetml/2006/main" xmlns:r="http://schemas.openxmlformats.org/officeDocument/2006/relationships">
  <sheetPr codeName="Sheet11"/>
  <dimension ref="A1:CV62"/>
  <sheetViews>
    <sheetView zoomScaleNormal="100" workbookViewId="0">
      <selection activeCell="B23" sqref="B23:C23"/>
    </sheetView>
  </sheetViews>
  <sheetFormatPr defaultRowHeight="15.75"/>
  <cols>
    <col min="1" max="1" width="6.28515625" style="2" customWidth="1"/>
    <col min="2" max="2" width="8.7109375" style="21" customWidth="1"/>
    <col min="3" max="3" width="5.7109375" style="21" customWidth="1"/>
    <col min="4" max="4" width="7.140625" style="2" customWidth="1"/>
    <col min="5" max="5" width="4.42578125" style="2" customWidth="1"/>
    <col min="6" max="6" width="7" style="2" customWidth="1"/>
    <col min="7" max="7" width="4.7109375" style="2" customWidth="1"/>
    <col min="8" max="8" width="7" style="2" customWidth="1"/>
    <col min="9" max="9" width="4.42578125" style="2" customWidth="1"/>
    <col min="10" max="10" width="7.42578125" style="2" customWidth="1"/>
    <col min="11" max="11" width="4.140625" style="2" customWidth="1"/>
    <col min="12" max="13" width="0.140625" style="2" customWidth="1"/>
    <col min="14" max="14" width="6.8554687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8" style="2" hidden="1" customWidth="1"/>
    <col min="28" max="28" width="12" style="2" hidden="1" customWidth="1"/>
    <col min="29" max="29" width="12.85546875" style="2" hidden="1" customWidth="1"/>
    <col min="30" max="30" width="16.28515625" style="2" hidden="1" customWidth="1"/>
    <col min="31" max="100" width="0" style="2" hidden="1" customWidth="1"/>
    <col min="101" max="16384" width="9.140625" style="2"/>
  </cols>
  <sheetData>
    <row r="1" spans="1:24" s="23" customFormat="1" ht="12" customHeight="1">
      <c r="A1" s="166"/>
      <c r="B1" s="258" t="s">
        <v>905</v>
      </c>
      <c r="C1" s="179"/>
      <c r="D1" s="179"/>
      <c r="E1" s="179"/>
      <c r="F1" s="179"/>
      <c r="G1" s="179"/>
      <c r="H1" s="179"/>
      <c r="I1" s="179"/>
      <c r="J1" s="179"/>
      <c r="K1" s="179"/>
      <c r="L1" s="179"/>
      <c r="M1" s="179"/>
      <c r="N1" s="179"/>
      <c r="O1" s="118"/>
      <c r="P1" s="118"/>
      <c r="Q1" s="118"/>
      <c r="R1" s="294" t="s">
        <v>115</v>
      </c>
      <c r="S1" s="294"/>
      <c r="T1" s="294"/>
      <c r="U1" s="294"/>
      <c r="V1" s="294"/>
      <c r="W1" s="294"/>
      <c r="X1" s="311"/>
    </row>
    <row r="2" spans="1:24" s="23" customFormat="1" ht="12" customHeight="1">
      <c r="A2" s="166"/>
      <c r="B2" s="179" t="s">
        <v>0</v>
      </c>
      <c r="C2" s="179"/>
      <c r="D2" s="179"/>
      <c r="E2" s="179"/>
      <c r="F2" s="179"/>
      <c r="G2" s="179"/>
      <c r="H2" s="179"/>
      <c r="I2" s="179"/>
      <c r="J2" s="179"/>
      <c r="K2" s="179"/>
      <c r="L2" s="179"/>
      <c r="M2" s="179"/>
      <c r="N2" s="179"/>
      <c r="O2" s="118"/>
      <c r="P2" s="118"/>
      <c r="Q2" s="118"/>
      <c r="R2" s="296"/>
      <c r="S2" s="296"/>
      <c r="T2" s="296"/>
      <c r="U2" s="296"/>
      <c r="V2" s="296"/>
      <c r="W2" s="296"/>
      <c r="X2" s="312"/>
    </row>
    <row r="3" spans="1:24" s="23" customFormat="1" ht="12" customHeight="1">
      <c r="A3" s="166"/>
      <c r="B3" s="179"/>
      <c r="C3" s="179"/>
      <c r="D3" s="179"/>
      <c r="E3" s="179"/>
      <c r="F3" s="179"/>
      <c r="G3" s="179"/>
      <c r="H3" s="179"/>
      <c r="I3" s="179"/>
      <c r="J3" s="179"/>
      <c r="K3" s="179"/>
      <c r="L3" s="179"/>
      <c r="M3" s="179"/>
      <c r="N3" s="179"/>
      <c r="O3" s="118"/>
      <c r="P3" s="118"/>
      <c r="Q3" s="118"/>
      <c r="R3" s="296"/>
      <c r="S3" s="296"/>
      <c r="T3" s="296"/>
      <c r="U3" s="296"/>
      <c r="V3" s="296"/>
      <c r="W3" s="296"/>
      <c r="X3" s="312"/>
    </row>
    <row r="4" spans="1:24" s="23" customFormat="1" ht="18" customHeight="1">
      <c r="A4" s="166"/>
      <c r="B4" s="166"/>
      <c r="C4" s="166"/>
      <c r="D4" s="118" t="s">
        <v>15</v>
      </c>
      <c r="E4" s="118"/>
      <c r="F4" s="118"/>
      <c r="G4" s="118"/>
      <c r="H4" s="118"/>
      <c r="I4" s="118"/>
      <c r="J4" s="118"/>
      <c r="K4" s="118"/>
      <c r="L4" s="285"/>
      <c r="M4" s="285"/>
      <c r="N4" s="285"/>
      <c r="O4" s="285"/>
      <c r="P4" s="285"/>
      <c r="Q4" s="118"/>
      <c r="R4" s="296"/>
      <c r="S4" s="296"/>
      <c r="T4" s="296"/>
      <c r="U4" s="296"/>
      <c r="V4" s="296"/>
      <c r="W4" s="296"/>
      <c r="X4" s="312"/>
    </row>
    <row r="5" spans="1:24" s="23" customFormat="1" ht="11.25" customHeight="1">
      <c r="A5" s="166"/>
      <c r="B5" s="166"/>
      <c r="C5" s="166"/>
      <c r="D5" s="166"/>
      <c r="E5" s="166"/>
      <c r="F5" s="166"/>
      <c r="G5" s="166"/>
      <c r="H5" s="166"/>
      <c r="I5" s="166"/>
      <c r="J5" s="166"/>
      <c r="K5" s="166"/>
      <c r="L5" s="166"/>
      <c r="M5" s="166"/>
      <c r="N5" s="166"/>
      <c r="O5" s="166"/>
      <c r="P5" s="166"/>
      <c r="Q5" s="118"/>
      <c r="R5" s="296"/>
      <c r="S5" s="296"/>
      <c r="T5" s="296"/>
      <c r="U5" s="296"/>
      <c r="V5" s="296"/>
      <c r="W5" s="296"/>
      <c r="X5" s="312"/>
    </row>
    <row r="6" spans="1:24" s="25" customFormat="1" ht="21.95" customHeight="1">
      <c r="A6" s="165" t="s">
        <v>331</v>
      </c>
      <c r="B6" s="165"/>
      <c r="C6" s="165"/>
      <c r="D6" s="165"/>
      <c r="E6" s="167" t="str">
        <f>Sheet1!$E$6</f>
        <v>Electrical Engineering</v>
      </c>
      <c r="F6" s="167"/>
      <c r="G6" s="167"/>
      <c r="H6" s="167"/>
      <c r="I6" s="167"/>
      <c r="J6" s="167"/>
      <c r="K6" s="167"/>
      <c r="L6" s="167"/>
      <c r="M6" s="167"/>
      <c r="N6" s="167"/>
      <c r="O6" s="167"/>
      <c r="P6" s="167"/>
      <c r="Q6" s="118"/>
      <c r="R6" s="296"/>
      <c r="S6" s="296"/>
      <c r="T6" s="296"/>
      <c r="U6" s="297"/>
      <c r="V6" s="297"/>
      <c r="W6" s="297"/>
      <c r="X6" s="313"/>
    </row>
    <row r="7" spans="1:24" s="25" customFormat="1" ht="21.95" customHeight="1">
      <c r="A7" s="165" t="s">
        <v>332</v>
      </c>
      <c r="B7" s="165"/>
      <c r="C7" s="167" t="str">
        <f>Sheet1!$C$7</f>
        <v>B.E</v>
      </c>
      <c r="D7" s="167"/>
      <c r="E7" s="167"/>
      <c r="F7" s="167"/>
      <c r="G7" s="167"/>
      <c r="H7" s="167"/>
      <c r="I7" s="167"/>
      <c r="J7" s="167"/>
      <c r="K7" s="167"/>
      <c r="L7" s="167"/>
      <c r="M7" s="167"/>
      <c r="N7" s="167"/>
      <c r="O7" s="167"/>
      <c r="P7" s="167"/>
      <c r="Q7" s="118"/>
      <c r="R7" s="296"/>
      <c r="S7" s="296"/>
      <c r="T7" s="296"/>
      <c r="U7" s="297"/>
      <c r="V7" s="297"/>
      <c r="W7" s="297"/>
      <c r="X7" s="313"/>
    </row>
    <row r="8" spans="1:24" s="25" customFormat="1" ht="21.95" customHeight="1">
      <c r="A8" s="88" t="s">
        <v>895</v>
      </c>
      <c r="B8" s="30" t="str">
        <f>Sheet1!$B$8</f>
        <v>Seventh</v>
      </c>
      <c r="C8" s="29" t="s">
        <v>2</v>
      </c>
      <c r="D8" s="31" t="str">
        <f>Sheet1!$D$8</f>
        <v>Final</v>
      </c>
      <c r="E8" s="287" t="s">
        <v>3</v>
      </c>
      <c r="F8" s="287"/>
      <c r="G8" s="288" t="str">
        <f>Sheet1!$G$8</f>
        <v>16EL</v>
      </c>
      <c r="H8" s="288"/>
      <c r="I8" s="305" t="str">
        <f>Sheet1!$I$8</f>
        <v>Regular Exam</v>
      </c>
      <c r="J8" s="305"/>
      <c r="K8" s="305"/>
      <c r="L8" s="305"/>
      <c r="M8" s="286" t="str">
        <f>Sheet1!$M$8</f>
        <v>May/June, 2016</v>
      </c>
      <c r="N8" s="286"/>
      <c r="O8" s="286"/>
      <c r="P8" s="286"/>
      <c r="Q8" s="118"/>
      <c r="R8" s="296"/>
      <c r="S8" s="296"/>
      <c r="T8" s="296"/>
      <c r="U8" s="297"/>
      <c r="V8" s="297"/>
      <c r="W8" s="297"/>
      <c r="X8" s="313"/>
    </row>
    <row r="9" spans="1:24" s="25" customFormat="1" ht="22.5" customHeight="1">
      <c r="A9" s="88" t="s">
        <v>896</v>
      </c>
      <c r="B9" s="167" t="str">
        <f>Sheet1!$B$9</f>
        <v>Thesis/Project-I</v>
      </c>
      <c r="C9" s="167"/>
      <c r="D9" s="167"/>
      <c r="E9" s="167"/>
      <c r="F9" s="167"/>
      <c r="G9" s="167"/>
      <c r="H9" s="167"/>
      <c r="I9" s="287" t="s">
        <v>4</v>
      </c>
      <c r="J9" s="287"/>
      <c r="K9" s="287"/>
      <c r="L9" s="287"/>
      <c r="M9" s="287"/>
      <c r="N9" s="287"/>
      <c r="O9" s="307" t="str">
        <f>Sheet1!$O$9</f>
        <v>21/05/2016</v>
      </c>
      <c r="P9" s="307"/>
      <c r="Q9" s="118"/>
      <c r="R9" s="296"/>
      <c r="S9" s="296"/>
      <c r="T9" s="296"/>
      <c r="U9" s="297"/>
      <c r="V9" s="297"/>
      <c r="W9" s="297"/>
      <c r="X9" s="313"/>
    </row>
    <row r="10" spans="1:24" s="25" customFormat="1" ht="21.95" customHeight="1">
      <c r="A10" s="165" t="s">
        <v>327</v>
      </c>
      <c r="B10" s="165"/>
      <c r="C10" s="277" t="str">
        <f>Sheet1!$C$10</f>
        <v>Dr. Siraj Ahmed</v>
      </c>
      <c r="D10" s="277"/>
      <c r="E10" s="277"/>
      <c r="F10" s="277"/>
      <c r="G10" s="277"/>
      <c r="H10" s="190" t="s">
        <v>328</v>
      </c>
      <c r="I10" s="190"/>
      <c r="J10" s="190"/>
      <c r="K10" s="306" t="str">
        <f>Sheet1!$K$10</f>
        <v>Dr. Furqan Ahmed</v>
      </c>
      <c r="L10" s="306"/>
      <c r="M10" s="306"/>
      <c r="N10" s="306"/>
      <c r="O10" s="306"/>
      <c r="P10" s="306"/>
      <c r="Q10" s="118"/>
      <c r="R10" s="296"/>
      <c r="S10" s="296"/>
      <c r="T10" s="296"/>
      <c r="U10" s="297"/>
      <c r="V10" s="297"/>
      <c r="W10" s="297"/>
      <c r="X10" s="313"/>
    </row>
    <row r="11" spans="1:24" s="23" customFormat="1" ht="9.9499999999999993" customHeight="1">
      <c r="A11" s="191"/>
      <c r="B11" s="191"/>
      <c r="C11" s="191"/>
      <c r="D11" s="278" t="s">
        <v>378</v>
      </c>
      <c r="E11" s="278"/>
      <c r="F11" s="278" t="s">
        <v>378</v>
      </c>
      <c r="G11" s="278"/>
      <c r="H11" s="192" t="s">
        <v>378</v>
      </c>
      <c r="I11" s="192"/>
      <c r="J11" s="192" t="s">
        <v>378</v>
      </c>
      <c r="K11" s="192"/>
      <c r="L11" s="308"/>
      <c r="M11" s="308"/>
      <c r="N11" s="308"/>
      <c r="O11" s="308"/>
      <c r="P11" s="308"/>
      <c r="Q11" s="118"/>
      <c r="R11" s="296"/>
      <c r="S11" s="296"/>
      <c r="T11" s="296"/>
      <c r="U11" s="297"/>
      <c r="V11" s="297"/>
      <c r="W11" s="297"/>
      <c r="X11" s="313"/>
    </row>
    <row r="12" spans="1:24" s="23" customFormat="1" ht="18" customHeight="1">
      <c r="A12" s="193" t="s">
        <v>6</v>
      </c>
      <c r="B12" s="125" t="s">
        <v>7</v>
      </c>
      <c r="C12" s="126"/>
      <c r="D12" s="105" t="s">
        <v>16</v>
      </c>
      <c r="E12" s="106"/>
      <c r="F12" s="200" t="s">
        <v>894</v>
      </c>
      <c r="G12" s="201"/>
      <c r="H12" s="201"/>
      <c r="I12" s="201"/>
      <c r="J12" s="201"/>
      <c r="K12" s="201"/>
      <c r="L12" s="201"/>
      <c r="M12" s="202"/>
      <c r="N12" s="180" t="s">
        <v>371</v>
      </c>
      <c r="O12" s="180"/>
      <c r="P12" s="182" t="s">
        <v>9</v>
      </c>
      <c r="Q12" s="118"/>
      <c r="R12" s="296"/>
      <c r="S12" s="296"/>
      <c r="T12" s="296"/>
      <c r="U12" s="297"/>
      <c r="V12" s="297"/>
      <c r="W12" s="297"/>
      <c r="X12" s="313"/>
    </row>
    <row r="13" spans="1:24" s="23" customFormat="1" ht="18" customHeight="1">
      <c r="A13" s="194"/>
      <c r="B13" s="196"/>
      <c r="C13" s="197"/>
      <c r="D13" s="107"/>
      <c r="E13" s="108"/>
      <c r="F13" s="203"/>
      <c r="G13" s="204"/>
      <c r="H13" s="204"/>
      <c r="I13" s="204"/>
      <c r="J13" s="204"/>
      <c r="K13" s="204"/>
      <c r="L13" s="204"/>
      <c r="M13" s="205"/>
      <c r="N13" s="180"/>
      <c r="O13" s="180"/>
      <c r="P13" s="182"/>
      <c r="Q13" s="118"/>
      <c r="R13" s="296"/>
      <c r="S13" s="296"/>
      <c r="T13" s="296"/>
      <c r="U13" s="298"/>
      <c r="V13" s="298"/>
      <c r="W13" s="298"/>
      <c r="X13" s="314"/>
    </row>
    <row r="14" spans="1:24" s="23" customFormat="1" ht="18" customHeight="1">
      <c r="A14" s="194"/>
      <c r="B14" s="196"/>
      <c r="C14" s="197"/>
      <c r="D14" s="119"/>
      <c r="E14" s="120"/>
      <c r="F14" s="119" t="s">
        <v>898</v>
      </c>
      <c r="G14" s="120"/>
      <c r="H14" s="119" t="s">
        <v>899</v>
      </c>
      <c r="I14" s="120"/>
      <c r="J14" s="105" t="s">
        <v>900</v>
      </c>
      <c r="K14" s="106"/>
      <c r="L14" s="106"/>
      <c r="M14" s="131"/>
      <c r="N14" s="180"/>
      <c r="O14" s="180"/>
      <c r="P14" s="182"/>
      <c r="Q14" s="118"/>
      <c r="R14" s="296"/>
      <c r="S14" s="296"/>
      <c r="T14" s="296"/>
      <c r="U14" s="298"/>
      <c r="V14" s="298"/>
      <c r="W14" s="298"/>
      <c r="X14" s="314"/>
    </row>
    <row r="15" spans="1:24" s="23" customFormat="1" ht="12" customHeight="1">
      <c r="A15" s="194"/>
      <c r="B15" s="196"/>
      <c r="C15" s="197"/>
      <c r="D15" s="121"/>
      <c r="E15" s="122"/>
      <c r="F15" s="121"/>
      <c r="G15" s="122"/>
      <c r="H15" s="121"/>
      <c r="I15" s="122"/>
      <c r="J15" s="132"/>
      <c r="K15" s="133"/>
      <c r="L15" s="133"/>
      <c r="M15" s="134"/>
      <c r="N15" s="180"/>
      <c r="O15" s="180"/>
      <c r="P15" s="182"/>
      <c r="Q15" s="118"/>
      <c r="R15" s="296"/>
      <c r="S15" s="296"/>
      <c r="T15" s="296"/>
      <c r="U15" s="298"/>
      <c r="V15" s="298"/>
      <c r="W15" s="298"/>
      <c r="X15" s="314"/>
    </row>
    <row r="16" spans="1:24" s="23" customFormat="1" ht="2.25" customHeight="1" thickBot="1">
      <c r="A16" s="194"/>
      <c r="B16" s="196"/>
      <c r="C16" s="197"/>
      <c r="D16" s="121"/>
      <c r="E16" s="122"/>
      <c r="F16" s="121"/>
      <c r="G16" s="122"/>
      <c r="H16" s="121"/>
      <c r="I16" s="122"/>
      <c r="J16" s="91"/>
      <c r="K16" s="92"/>
      <c r="L16" s="91"/>
      <c r="M16" s="92"/>
      <c r="N16" s="181"/>
      <c r="O16" s="181"/>
      <c r="P16" s="182"/>
      <c r="Q16" s="118"/>
      <c r="R16" s="35"/>
      <c r="S16" s="34"/>
      <c r="T16" s="34"/>
      <c r="U16" s="41"/>
      <c r="V16" s="41"/>
      <c r="W16" s="41"/>
      <c r="X16" s="42"/>
    </row>
    <row r="17" spans="1:100" s="23" customFormat="1" ht="18" customHeight="1">
      <c r="A17" s="194"/>
      <c r="B17" s="196"/>
      <c r="C17" s="197"/>
      <c r="D17" s="37" t="s">
        <v>8</v>
      </c>
      <c r="E17" s="38">
        <f>(25*O17)/100</f>
        <v>25</v>
      </c>
      <c r="F17" s="37" t="s">
        <v>8</v>
      </c>
      <c r="G17" s="38">
        <f>(25*O17)/100</f>
        <v>25</v>
      </c>
      <c r="H17" s="37" t="s">
        <v>8</v>
      </c>
      <c r="I17" s="38">
        <f>(25*O17)/100</f>
        <v>25</v>
      </c>
      <c r="J17" s="37" t="s">
        <v>8</v>
      </c>
      <c r="K17" s="89">
        <f>(25*O17)/100</f>
        <v>25</v>
      </c>
      <c r="L17" s="93" t="s">
        <v>8</v>
      </c>
      <c r="M17" s="90">
        <f>(I17+K17)</f>
        <v>50</v>
      </c>
      <c r="N17" s="37" t="s">
        <v>8</v>
      </c>
      <c r="O17" s="39">
        <f>Sheet1!$O$17</f>
        <v>100</v>
      </c>
      <c r="P17" s="279"/>
      <c r="Q17" s="118"/>
      <c r="R17" s="290" t="s">
        <v>333</v>
      </c>
      <c r="S17" s="182" t="s">
        <v>329</v>
      </c>
      <c r="T17" s="182"/>
      <c r="U17" s="182"/>
      <c r="V17" s="182" t="s">
        <v>330</v>
      </c>
      <c r="W17" s="182"/>
      <c r="X17" s="182"/>
    </row>
    <row r="18" spans="1:100" s="33" customFormat="1" ht="15" customHeight="1">
      <c r="A18" s="194"/>
      <c r="B18" s="196"/>
      <c r="C18" s="197"/>
      <c r="D18" s="188"/>
      <c r="E18" s="189"/>
      <c r="F18" s="188"/>
      <c r="G18" s="189"/>
      <c r="H18" s="188"/>
      <c r="I18" s="189"/>
      <c r="J18" s="188"/>
      <c r="K18" s="166"/>
      <c r="L18" s="208" t="s">
        <v>369</v>
      </c>
      <c r="M18" s="284"/>
      <c r="N18" s="186"/>
      <c r="O18" s="187"/>
      <c r="P18" s="40"/>
      <c r="Q18" s="118"/>
      <c r="R18" s="291"/>
      <c r="S18" s="182"/>
      <c r="T18" s="182"/>
      <c r="U18" s="182"/>
      <c r="V18" s="182"/>
      <c r="W18" s="182"/>
      <c r="X18" s="182"/>
    </row>
    <row r="19" spans="1:100" s="33" customFormat="1" ht="18.95" customHeight="1">
      <c r="A19" s="195"/>
      <c r="B19" s="198"/>
      <c r="C19" s="199"/>
      <c r="D19" s="186" t="s">
        <v>365</v>
      </c>
      <c r="E19" s="187"/>
      <c r="F19" s="186" t="s">
        <v>366</v>
      </c>
      <c r="G19" s="187"/>
      <c r="H19" s="186" t="s">
        <v>367</v>
      </c>
      <c r="I19" s="187"/>
      <c r="J19" s="186" t="s">
        <v>368</v>
      </c>
      <c r="K19" s="212"/>
      <c r="L19" s="210" t="s">
        <v>372</v>
      </c>
      <c r="M19" s="289"/>
      <c r="N19" s="166"/>
      <c r="O19" s="189"/>
      <c r="P19" s="32"/>
      <c r="Q19" s="118"/>
      <c r="R19" s="292"/>
      <c r="S19" s="182"/>
      <c r="T19" s="182"/>
      <c r="U19" s="182"/>
      <c r="V19" s="182"/>
      <c r="W19" s="182"/>
      <c r="X19" s="182"/>
    </row>
    <row r="20" spans="1:100" s="52" customFormat="1" ht="5.0999999999999996" customHeight="1">
      <c r="A20" s="50"/>
      <c r="B20" s="125"/>
      <c r="C20" s="126"/>
      <c r="D20" s="114" t="s">
        <v>378</v>
      </c>
      <c r="E20" s="127"/>
      <c r="F20" s="114" t="s">
        <v>378</v>
      </c>
      <c r="G20" s="127"/>
      <c r="H20" s="114" t="s">
        <v>378</v>
      </c>
      <c r="I20" s="127"/>
      <c r="J20" s="114" t="s">
        <v>378</v>
      </c>
      <c r="K20" s="115"/>
      <c r="L20" s="116"/>
      <c r="M20" s="117"/>
      <c r="N20" s="300"/>
      <c r="O20" s="301"/>
      <c r="P20" s="40"/>
      <c r="Q20" s="118"/>
      <c r="R20" s="57"/>
      <c r="S20" s="302"/>
      <c r="T20" s="303"/>
      <c r="U20" s="304"/>
      <c r="V20" s="271"/>
      <c r="W20" s="272"/>
      <c r="X20" s="183"/>
      <c r="AC20" s="52" t="b">
        <f>Sheet9!$AC$40</f>
        <v>0</v>
      </c>
      <c r="AD20" s="73" t="str">
        <f>IF(AND(AC21=TRUE, AC20=TRUE),IF(A21-Sheet9!A40=1,"OK","INCORRECT"),"")</f>
        <v/>
      </c>
      <c r="BL20" s="52" t="str">
        <f>Sheet9!BL40</f>
        <v/>
      </c>
      <c r="BM20" s="52" t="b">
        <f>Sheet9!BM40</f>
        <v>0</v>
      </c>
      <c r="BN20" s="52" t="b">
        <f>Sheet9!BN40</f>
        <v>0</v>
      </c>
      <c r="BO20" s="52" t="b">
        <f>Sheet9!BO40</f>
        <v>0</v>
      </c>
      <c r="BP20" s="52" t="str">
        <f>Sheet9!BP40</f>
        <v/>
      </c>
      <c r="BQ20" s="52" t="str">
        <f>Sheet9!BQ40</f>
        <v/>
      </c>
      <c r="BR20" s="52" t="str">
        <f>Sheet9!BR40</f>
        <v/>
      </c>
      <c r="BS20" s="52" t="str">
        <f>Sheet9!BS40</f>
        <v/>
      </c>
      <c r="BT20" s="52" t="str">
        <f>Sheet9!BT40</f>
        <v/>
      </c>
      <c r="BU20" s="52" t="str">
        <f>Sheet9!BU40</f>
        <v>INCORRECT</v>
      </c>
      <c r="BV20" s="52" t="b">
        <f>Sheet9!BV40</f>
        <v>0</v>
      </c>
      <c r="BW20" s="52" t="str">
        <f>Sheet9!BW40</f>
        <v/>
      </c>
      <c r="BX20" s="52" t="b">
        <f>Sheet9!BX40</f>
        <v>0</v>
      </c>
      <c r="BY20" s="52" t="b">
        <f>Sheet9!BY40</f>
        <v>0</v>
      </c>
      <c r="BZ20" s="52" t="b">
        <f>Sheet9!BZ40</f>
        <v>0</v>
      </c>
      <c r="CA20" s="52" t="b">
        <f>Sheet9!CA40</f>
        <v>0</v>
      </c>
      <c r="CB20" s="52" t="b">
        <f>Sheet9!CB40</f>
        <v>0</v>
      </c>
      <c r="CC20" s="52" t="b">
        <f>Sheet9!CC40</f>
        <v>0</v>
      </c>
      <c r="CD20" s="52" t="str">
        <f>Sheet9!CD40</f>
        <v/>
      </c>
      <c r="CE20" s="52" t="str">
        <f>Sheet9!CE40</f>
        <v/>
      </c>
      <c r="CF20" s="52" t="str">
        <f>Sheet9!CF40</f>
        <v/>
      </c>
      <c r="CG20" s="52" t="str">
        <f>Sheet9!CG40</f>
        <v/>
      </c>
      <c r="CH20" s="52" t="str">
        <f>Sheet9!CH40</f>
        <v/>
      </c>
      <c r="CI20" s="52" t="str">
        <f>Sheet9!CI40</f>
        <v/>
      </c>
      <c r="CJ20" s="52" t="str">
        <f>Sheet9!CJ40</f>
        <v/>
      </c>
      <c r="CK20" s="52" t="str">
        <f>Sheet9!CK40</f>
        <v/>
      </c>
      <c r="CL20" s="52" t="str">
        <f>Sheet9!CL40</f>
        <v>NO</v>
      </c>
      <c r="CM20" s="52" t="str">
        <f>Sheet9!CM40</f>
        <v>NO</v>
      </c>
      <c r="CN20" s="52" t="str">
        <f>Sheet9!CN40</f>
        <v>NO</v>
      </c>
      <c r="CO20" s="52" t="str">
        <f>Sheet9!CO40</f>
        <v>NO</v>
      </c>
      <c r="CP20" s="52" t="str">
        <f>Sheet9!CP40</f>
        <v>OK</v>
      </c>
      <c r="CQ20" s="52" t="b">
        <f>Sheet9!CQ40</f>
        <v>0</v>
      </c>
      <c r="CR20" s="52" t="b">
        <f>Sheet9!CR40</f>
        <v>0</v>
      </c>
      <c r="CS20" s="52" t="b">
        <f>Sheet9!CS40</f>
        <v>0</v>
      </c>
      <c r="CT20" s="52" t="b">
        <f>Sheet9!CT40</f>
        <v>0</v>
      </c>
      <c r="CU20" s="52" t="str">
        <f>Sheet9!CU40</f>
        <v>SEQUENCE INCORRECT</v>
      </c>
      <c r="CV20" s="52">
        <f>Sheet9!CV40</f>
        <v>18</v>
      </c>
    </row>
    <row r="21" spans="1:100" s="23" customFormat="1" ht="18.95" customHeight="1" thickBot="1">
      <c r="A21" s="54"/>
      <c r="B21" s="101"/>
      <c r="C21" s="102"/>
      <c r="D21" s="101"/>
      <c r="E21" s="102"/>
      <c r="F21" s="101"/>
      <c r="G21" s="102"/>
      <c r="H21" s="101"/>
      <c r="I21" s="102"/>
      <c r="J21" s="309"/>
      <c r="K21" s="309"/>
      <c r="L21" s="103" t="str">
        <f>IF(AND(B21&lt;&gt;"", H21&lt;&gt;"", J21&lt;&gt;"",OR(H21&lt;=I17,H21="ABS"),OR(J21&lt;=K17,J21="ABS")),IF(AND(J21="ABS"),"ABS",IF(SUM(H21:J21)=0,"ZERO",SUM(H21,J21))),"")</f>
        <v/>
      </c>
      <c r="M21" s="104"/>
      <c r="N21" s="257" t="str">
        <f>IF(AND(A21&lt;&gt;"",B21&lt;&gt;"",D21&lt;&gt;"", F21&lt;&gt;"", H21&lt;&gt;"", J21&lt;&gt;"",S21="", R21="OK", V21="",OR(D21&lt;=E17,D21="ABS"),OR(F21&lt;=G17,F21="ABS"),OR(H21&lt;=I17,H21="ABS"),OR(J21&lt;=K17,J21="ABS")),IF(AND(OR(D21=0,D21="ABS"),OR(F21=0,F21="ABS"),OR(L21=0,L21="ABS"),D21="ABS",F21="ABS",L21="ABS"),"ABS",IF(AND(SUM(D21:F21)=0,OR(L21="ZERO",L21="ABS")),"ZERO",IF(L21="ABS",SUM(D21,F21),SUM(D21,F21,H21,J21)))),"")</f>
        <v/>
      </c>
      <c r="O21" s="113"/>
      <c r="P21" s="51" t="str">
        <f>IF(N21="","",IF(O17=200,LOOKUP(N21,{"ABS","ZERO",1,100,110,120,130,140,150,160,170},{"FAIL","FAIL","FAIL","D","D+","C","C+","B","B+","A","A+"}),IF(O17=150,LOOKUP(N21,{"ABS","ZERO",1,75,82,90,97,105,112,120,127},{"FAIL","FAIL","FAIL","D","D+","C","C+","B","B+","A","A+"}),IF(O17=100,LOOKUP(N21,{"ABS","ZERO",1,50,55,60,65,70,75,80,85},{"FAIL","FAIL","FAIL","D","D+","C","C+","B","B+","A","A+"}),IF(O17=50,LOOKUP(N21,{"ABS","ZERO",1,25,27,30,32,35,37,40,42},{"FAIL","FAIL","FAIL","D","D+","C","C+","B","B+","A","A+"}))))))</f>
        <v/>
      </c>
      <c r="Q21" s="118"/>
      <c r="R21" s="70" t="str">
        <f>IF(A21&lt;&gt;"",IF(CU21="SEQUENCE CORRECT",IF(OR(T(Y21)="OK",T(Z21)="oOk",T(AA21)="Okk",AB21="ok"),"OK","FORMAT INCORRECT"),"SEQUENCE INCORRECT"),"")</f>
        <v/>
      </c>
      <c r="S21" s="275" t="str">
        <f>IF(AND(A21&lt;&gt;"",B21&lt;&gt;""),IF(OR(D21&lt;&gt;"ABS"),IF(OR(AND(D21&lt;ROUNDDOWN((0*E17),0),D21&lt;&gt;0),D21&gt;E17,D21=""),"Attendance Marks incorrect",""),""),"")</f>
        <v/>
      </c>
      <c r="T21" s="276"/>
      <c r="U21" s="276"/>
      <c r="V21" s="164" t="str">
        <f>IF(OR(AND(OR(F21&lt;=G17, F21=0, F21="ABS"),OR(H21&lt;=I17, H21=0, H21="ABS"),OR(J21&lt;=K17, J21=0,J21="ABS"))),IF(OR(AND(A21="",B21="",D21="",F21="",H21="",J21=""),AND(A21&lt;&gt;"",B21&lt;&gt;"",D21&lt;&gt;"",F21&lt;&gt;"",H21&lt;&gt;"",J21&lt;&gt;"", AD21="OK")),"","Given Marks or Format is incorrect"),"Given Marks or Format is incorrect")</f>
        <v/>
      </c>
      <c r="W21" s="162"/>
      <c r="X21" s="163"/>
      <c r="Y21" s="14" t="b">
        <f>IF(AND( EXACT(LEFT(B21,LEN(G8)), G8),ISNUMBER(INT(MID(B21,(LEN(G8)+1),1))),ISNUMBER(INT(MID(B21,(LEN(G8)+2),1))), MID(B21,(LEN(G8)+1),2)&lt;&gt;"00",OR(ISNUMBER(INT(MID(B21,(LEN(G8)+3),1))),MID(B21,(LEN(G8)+3),1)=""),  OR(AND(ISNUMBER(INT(MID(B21,(LEN(G8)+1),3))),MID(B21,(LEN(G8)+1),1)&lt;&gt;"0", MID(B21,(LEN(G8)+4),1)=""),AND((ISNUMBER(INT(MID(B21,(LEN(G8)+1),2)))),MID(B21,(LEN(G8)+3),1)=""))),"OK")</f>
        <v>0</v>
      </c>
      <c r="Z21" s="15"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6"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23" t="b">
        <f>IF(ISNUMBER(A21)&lt;&gt;"",AND(ISNUMBER(INT(MID(A21,1,3))),MID(A21,4,1)="",MID(A21,1,1)&lt;&gt;"0"))</f>
        <v>0</v>
      </c>
      <c r="AD21" s="73" t="str">
        <f>IF(AND(AD20="OK",AC21=TRUE),"OK","S# INCORRECT")</f>
        <v>S# INCORRECT</v>
      </c>
      <c r="BL21" s="58" t="str">
        <f>RIGHT(B21,3)</f>
        <v/>
      </c>
      <c r="BM21" s="58" t="b">
        <f>ISNUMBER(INT((MID(BL21,1,1))))</f>
        <v>0</v>
      </c>
      <c r="BN21" s="58" t="b">
        <f>ISNUMBER(INT((MID(BL21,2,1))))</f>
        <v>0</v>
      </c>
      <c r="BO21" s="58" t="b">
        <f>ISNUMBER(INT((MID(BL21,3,1))))</f>
        <v>0</v>
      </c>
      <c r="BP21" s="58" t="str">
        <f>IF(BM21=TRUE, MID(BL21,1,1),"")</f>
        <v/>
      </c>
      <c r="BQ21" s="58" t="str">
        <f>IF(BN21=TRUE, MID(BL21,2,1),"")</f>
        <v/>
      </c>
      <c r="BR21" s="58" t="str">
        <f>IF(BO21=TRUE, MID(BL21,3,1),"")</f>
        <v/>
      </c>
      <c r="BS21" s="58" t="str">
        <f>T(BP21)&amp;T(BQ21)&amp;T(BR21)</f>
        <v/>
      </c>
      <c r="BT21" s="63" t="str">
        <f>IF(BS21="","",INT(TRIM(BS21)))</f>
        <v/>
      </c>
      <c r="BU21" s="64" t="str">
        <f>"OK"</f>
        <v>OK</v>
      </c>
      <c r="BV21" s="58" t="b">
        <f>BT21&gt;BT20</f>
        <v>0</v>
      </c>
      <c r="BW21" s="65" t="str">
        <f>LEFT(B21,6)</f>
        <v/>
      </c>
      <c r="BX21" s="58" t="b">
        <f>ISNUMBER(INT((MID(BW21,1,1))))</f>
        <v>0</v>
      </c>
      <c r="BY21" s="58" t="b">
        <f>ISNUMBER(INT((MID(BW21,2,1))))</f>
        <v>0</v>
      </c>
      <c r="BZ21" s="58" t="b">
        <f>ISNUMBER(INT((MID(BW21,3,1))))</f>
        <v>0</v>
      </c>
      <c r="CA21" s="58" t="b">
        <f>ISNUMBER(INT((MID(BW21,4,1))))</f>
        <v>0</v>
      </c>
      <c r="CB21" s="58" t="b">
        <f>ISNUMBER(INT((MID(BW21,5,1))))</f>
        <v>0</v>
      </c>
      <c r="CC21" s="58" t="b">
        <f>ISNUMBER(INT((MID(BW21,6,1))))</f>
        <v>0</v>
      </c>
      <c r="CD21" s="58" t="str">
        <f>IF(BX21=TRUE, MID(BW21,1,1),"")</f>
        <v/>
      </c>
      <c r="CE21" s="58" t="str">
        <f>IF(BY21=TRUE, MID(BW21,2,1),"")</f>
        <v/>
      </c>
      <c r="CF21" s="58" t="str">
        <f>IF(BZ21=TRUE, MID(BW21,3,1),"")</f>
        <v/>
      </c>
      <c r="CG21" s="58" t="str">
        <f>IF(CA21=TRUE, MID(BW21,4,1),"")</f>
        <v/>
      </c>
      <c r="CH21" s="58" t="str">
        <f>IF(CB21=TRUE, MID(BW21,5,1),"")</f>
        <v/>
      </c>
      <c r="CI21" s="58" t="str">
        <f>IF(CC21=TRUE, MID(BW21,6,1),"")</f>
        <v/>
      </c>
      <c r="CJ21" s="65" t="str">
        <f>TRIM(T(CD21)&amp;T(CE21)&amp;T(CF21))</f>
        <v/>
      </c>
      <c r="CK21" s="65" t="str">
        <f>TRIM(T(CG21)&amp;T(CH21)&amp;T(CI21))</f>
        <v/>
      </c>
      <c r="CL21" s="66" t="str">
        <f>IF(OR(MID(BW21,3,1)="-",MID(BW21,4,1)="-"),T(CJ21),"NO")</f>
        <v>NO</v>
      </c>
      <c r="CM21" s="66" t="str">
        <f>IF(OR(MID(BW21,3,1)="-",MID(BW21,4,1)="-"),T(CK21),"NO")</f>
        <v>NO</v>
      </c>
      <c r="CN21" s="64" t="str">
        <f>IF(AND(CL21&lt;&gt;"NO", CM21&lt;&gt;"NO"),IF(CM21&lt;CL21,"OK","INCORRECT"),"NO")</f>
        <v>NO</v>
      </c>
      <c r="CO21" s="64" t="str">
        <f>IF(AND(CL21&lt;&gt;"NO", CM21&lt;&gt;"NO"),IF(CM21&lt;=CM20,"OK","INCORRECT"),"NO")</f>
        <v>NO</v>
      </c>
      <c r="CP21" s="66" t="str">
        <f>IF(OR(AND(OR(AND(CN21="NO",CO21="NO"),AND(CN21="OK", CO21="OK")),AND(CN20="NO", CO20="NO")),AND(AND(CN21="OK",CO21="OK",OR(AND(CN20="NO", CO20="NO"),AND(CN20="OK", CO20="OK"))))),"OK","INCORRECT")</f>
        <v>OK</v>
      </c>
      <c r="CQ21" s="58" t="b">
        <f>IF(CP21="OK",IF(AND(CL20="NO",CL21="NO"),BT21&gt;BT20))</f>
        <v>0</v>
      </c>
      <c r="CR21" s="58" t="b">
        <f>IF(CP21="OK",AND(CN21="OK",CO21="OK",CN20="NO",CO20="NO"))</f>
        <v>0</v>
      </c>
      <c r="CS21" s="58" t="b">
        <f>IF(CP21="OK",IF(AND(EXACT(CK20,CK21)),BT21&gt;BT20))</f>
        <v>0</v>
      </c>
      <c r="CT21" s="58" t="b">
        <f>IF(CP21="OK",CM21&lt;CM20)</f>
        <v>0</v>
      </c>
      <c r="CU21" s="65" t="str">
        <f>IF(AND(CQ21=FALSE,CR21=FALSE,CS21=FALSE,CT21=FALSE),"SEQUENCE INCORRECT","SEQUENCE CORRECT")</f>
        <v>SEQUENCE INCORRECT</v>
      </c>
      <c r="CV21" s="67">
        <f>COUNTIF(B20:B20,T(B21))</f>
        <v>1</v>
      </c>
    </row>
    <row r="22" spans="1:100" s="23" customFormat="1" ht="18.95" customHeight="1" thickBot="1">
      <c r="A22" s="68"/>
      <c r="B22" s="101"/>
      <c r="C22" s="102"/>
      <c r="D22" s="101"/>
      <c r="E22" s="102"/>
      <c r="F22" s="101"/>
      <c r="G22" s="102"/>
      <c r="H22" s="101"/>
      <c r="I22" s="102"/>
      <c r="J22" s="309"/>
      <c r="K22" s="309"/>
      <c r="L22" s="103" t="str">
        <f>IF(AND(B22&lt;&gt;"", H22&lt;&gt;"", J22&lt;&gt;"",OR(H22&lt;=I17,H22="ABS"),OR(J22&lt;=K17,J22="ABS")),IF(AND(J22="ABS"),"ABS",IF(SUM(H22:J22)=0,"ZERO",SUM(H22,J22))),"")</f>
        <v/>
      </c>
      <c r="M22" s="104"/>
      <c r="N22" s="112" t="str">
        <f>IF(AND(A22&lt;&gt;"",B22&lt;&gt;"",D22&lt;&gt;"", F22&lt;&gt;"", H22&lt;&gt;"", J22&lt;&gt;"",S22="",R22="OK", V22="",OR(D22&lt;=E17,D22="ABS"),OR(F22&lt;=G17,F22="ABS"),OR(H22&lt;=I17,H22="ABS"),OR(J22&lt;=K17,J22="ABS")),IF(AND(OR(D22=0,D22="ABS"),OR(F22=0,F22="ABS"),OR(L22=0,L22="ABS"),D22="ABS",F22="ABS",L22="ABS"),"ABS",IF(AND(SUM(D22:F22)=0,OR(L22="ZERO",L22="ABS")),"ZERO",IF(L22="ABS",SUM(D22,F22),SUM(D22,F22,H22,J22)))),"")</f>
        <v/>
      </c>
      <c r="O22" s="113"/>
      <c r="P22" s="22" t="str">
        <f>IF(N22="","",IF(O17=200,LOOKUP(N22,{"ABS","ZERO",1,100,110,120,130,140,150,160,170},{"FAIL","FAIL","FAIL","D","D+","C","C+","B","B+","A","A+"}),IF(O17=150,LOOKUP(N22,{"ABS","ZERO",1,75,82,90,97,105,112,120,127},{"FAIL","FAIL","FAIL","D","D+","C","C+","B","B+","A","A+"}),IF(O17=100,LOOKUP(N22,{"ABS","ZERO",1,50,55,60,65,70,75,80,85},{"FAIL","FAIL","FAIL","D","D+","C","C+","B","B+","A","A+"}),IF(O17=50,LOOKUP(N22,{"ABS","ZERO",1,25,27,30,32,35,37,40,42},{"FAIL","FAIL","FAIL","D","D+","C","C+","B","B+","A","A+"}))))))</f>
        <v/>
      </c>
      <c r="Q22" s="118"/>
      <c r="R22" s="70" t="str">
        <f t="shared" ref="R22:R40" si="0">IF(A22&lt;&gt;"",IF(CU22="SEQUENCE CORRECT",IF(OR(T(Y22)="OK",T(Z22)="oOk",T(AA22)="Okk",AB22="ok"),"OK","FORMAT INCORRECT"),"SEQUENCE INCORRECT"),"")</f>
        <v/>
      </c>
      <c r="S22" s="163" t="str">
        <f>IF(AND(A22&lt;&gt;"",B22&lt;&gt;""),IF(OR(D22&lt;&gt;"ABS"),IF(OR(AND(D22&lt;ROUNDDOWN((0*E17),0),D22&lt;&gt;0),D22&gt;E17,D22=""),"Attendance Marks incorrect",""),""),"")</f>
        <v/>
      </c>
      <c r="T22" s="274"/>
      <c r="U22" s="274"/>
      <c r="V22" s="109" t="str">
        <f>IF(OR(AND(OR(F22&lt;=G17, F22=0, F22="ABS"),OR(H22&lt;=I17, H22=0, H22="ABS"),OR(J22&lt;=K17, J22=0,J22="ABS"))),IF(OR(AND(A22="",B22="",D22="",F22="",H22="",J22=""),AND(A22&lt;&gt;"",B22&lt;&gt;"",D22&lt;&gt;"",F22&lt;&gt;"",H22&lt;&gt;"",J22&lt;&gt;"", AD22="OK")),"","Given Marks or Format is incorrect"),"Given Marks or Format is incorrect")</f>
        <v/>
      </c>
      <c r="W22" s="110"/>
      <c r="X22" s="111"/>
      <c r="Y22" s="14" t="b">
        <f>IF(AND( EXACT(LEFT(B22,LEN(G8)), G8),ISNUMBER(INT(MID(B22,(LEN(G8)+1),1))),ISNUMBER(INT(MID(B22,(LEN(G8)+2),1))), MID(B22,(LEN(G8)+1),2)&lt;&gt;"00",OR(ISNUMBER(INT(MID(B22,(LEN(G8)+3),1))),MID(B22,(LEN(G8)+3),1)=""),  OR(AND(ISNUMBER(INT(MID(B22,(LEN(G8)+1),3))),MID(B22,(LEN(G8)+1),1)&lt;&gt;"0", MID(B22,(LEN(G8)+4),1)=""),AND((ISNUMBER(INT(MID(B22,(LEN(G8)+1),2)))),MID(B22,(LEN(G8)+3),1)=""))),"OK")</f>
        <v>0</v>
      </c>
      <c r="Z22" s="15"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6"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23" t="b">
        <f>IF(AND(ISNUMBER(A21)&lt;&gt;"",ISNUMBER(A22)&lt;&gt;""),IF(AND(ISNUMBER(A22),ISNUMBER(A21)),IF(A22-A21=1,AND(ISNUMBER(INT(MID(A22,1,3))),MID(A22,4,1)="",MID(A22,1,1)&lt;&gt;"0"))))</f>
        <v>0</v>
      </c>
      <c r="AD22" s="23" t="str">
        <f t="shared" ref="AD22:AD40" si="1">IF(AC22=TRUE,"OK","S# INCORRECT")</f>
        <v>S# INCORRECT</v>
      </c>
      <c r="BL22" s="58" t="str">
        <f t="shared" ref="BL22:BL39" si="2">RIGHT(B22,3)</f>
        <v/>
      </c>
      <c r="BM22" s="58" t="b">
        <f t="shared" ref="BM22:BM39" si="3">ISNUMBER(INT((MID(BL22,1,1))))</f>
        <v>0</v>
      </c>
      <c r="BN22" s="58" t="b">
        <f t="shared" ref="BN22:BN39" si="4">ISNUMBER(INT((MID(BL22,2,1))))</f>
        <v>0</v>
      </c>
      <c r="BO22" s="58" t="b">
        <f t="shared" ref="BO22:BO39" si="5">ISNUMBER(INT((MID(BL22,3,1))))</f>
        <v>0</v>
      </c>
      <c r="BP22" s="58" t="str">
        <f t="shared" ref="BP22:BP39" si="6">IF(BM22=TRUE, MID(BL22,1,1),"")</f>
        <v/>
      </c>
      <c r="BQ22" s="58" t="str">
        <f t="shared" ref="BQ22:BQ39" si="7">IF(BN22=TRUE, MID(BL22,2,1),"")</f>
        <v/>
      </c>
      <c r="BR22" s="58" t="str">
        <f t="shared" ref="BR22:BR39" si="8">IF(BO22=TRUE, MID(BL22,3,1),"")</f>
        <v/>
      </c>
      <c r="BS22" s="58" t="str">
        <f t="shared" ref="BS22:BS39" si="9">T(BP22)&amp;T(BQ22)&amp;T(BR22)</f>
        <v/>
      </c>
      <c r="BT22" s="63" t="str">
        <f t="shared" ref="BT22:BT39" si="10">IF(BS22="","",INT(TRIM(BS22)))</f>
        <v/>
      </c>
      <c r="BU22" s="64" t="str">
        <f>IF(BT22&gt;BT21,"OK","INCORRECT")</f>
        <v>INCORRECT</v>
      </c>
      <c r="BV22" s="58" t="b">
        <f>BT22&gt;BT21</f>
        <v>0</v>
      </c>
      <c r="BW22" s="65" t="str">
        <f t="shared" ref="BW22:BW39" si="11">LEFT(B22,6)</f>
        <v/>
      </c>
      <c r="BX22" s="58" t="b">
        <f t="shared" ref="BX22:BX39" si="12">ISNUMBER(INT((MID(BW22,1,1))))</f>
        <v>0</v>
      </c>
      <c r="BY22" s="58" t="b">
        <f t="shared" ref="BY22:BY39" si="13">ISNUMBER(INT((MID(BW22,2,1))))</f>
        <v>0</v>
      </c>
      <c r="BZ22" s="58" t="b">
        <f t="shared" ref="BZ22:BZ39" si="14">ISNUMBER(INT((MID(BW22,3,1))))</f>
        <v>0</v>
      </c>
      <c r="CA22" s="58" t="b">
        <f t="shared" ref="CA22:CA39" si="15">ISNUMBER(INT((MID(BW22,4,1))))</f>
        <v>0</v>
      </c>
      <c r="CB22" s="58" t="b">
        <f t="shared" ref="CB22:CB39" si="16">ISNUMBER(INT((MID(BW22,5,1))))</f>
        <v>0</v>
      </c>
      <c r="CC22" s="58" t="b">
        <f t="shared" ref="CC22:CC39" si="17">ISNUMBER(INT((MID(BW22,6,1))))</f>
        <v>0</v>
      </c>
      <c r="CD22" s="58" t="str">
        <f t="shared" ref="CD22:CD39" si="18">IF(BX22=TRUE, MID(BW22,1,1),"")</f>
        <v/>
      </c>
      <c r="CE22" s="58" t="str">
        <f t="shared" ref="CE22:CE39" si="19">IF(BY22=TRUE, MID(BW22,2,1),"")</f>
        <v/>
      </c>
      <c r="CF22" s="58" t="str">
        <f t="shared" ref="CF22:CF39" si="20">IF(BZ22=TRUE, MID(BW22,3,1),"")</f>
        <v/>
      </c>
      <c r="CG22" s="58" t="str">
        <f t="shared" ref="CG22:CG39" si="21">IF(CA22=TRUE, MID(BW22,4,1),"")</f>
        <v/>
      </c>
      <c r="CH22" s="58" t="str">
        <f t="shared" ref="CH22:CH39" si="22">IF(CB22=TRUE, MID(BW22,5,1),"")</f>
        <v/>
      </c>
      <c r="CI22" s="58" t="str">
        <f t="shared" ref="CI22:CI39" si="23">IF(CC22=TRUE, MID(BW22,6,1),"")</f>
        <v/>
      </c>
      <c r="CJ22" s="65" t="str">
        <f t="shared" ref="CJ22:CJ39" si="24">TRIM(T(CD22)&amp;T(CE22)&amp;T(CF22))</f>
        <v/>
      </c>
      <c r="CK22" s="65" t="str">
        <f t="shared" ref="CK22:CK39" si="25">TRIM(T(CG22)&amp;T(CH22)&amp;T(CI22))</f>
        <v/>
      </c>
      <c r="CL22" s="66" t="str">
        <f t="shared" ref="CL22:CL39" si="26">IF(OR(MID(BW22,3,1)="-",MID(BW22,4,1)="-"),T(CJ22),"NO")</f>
        <v>NO</v>
      </c>
      <c r="CM22" s="66" t="str">
        <f t="shared" ref="CM22:CM39" si="27">IF(OR(MID(BW22,3,1)="-",MID(BW22,4,1)="-"),T(CK22),"NO")</f>
        <v>NO</v>
      </c>
      <c r="CN22" s="64" t="str">
        <f>IF(AND(CL22&lt;&gt;"NO", CM22&lt;&gt;"NO"),IF(CM22&lt;CL22,"OK","INCORRECT"),"NO")</f>
        <v>NO</v>
      </c>
      <c r="CO22" s="64" t="str">
        <f>IF(AND(CL22&lt;&gt;"NO", CM22&lt;&gt;"NO"),IF(CM22&lt;=CM21,"OK","INCORRECT"),"NO")</f>
        <v>NO</v>
      </c>
      <c r="CP22" s="66" t="str">
        <f>IF(OR(AND(OR(AND(CN22="NO",CO22="NO"),AND(CN22="OK", CO22="OK")),AND(CN21="NO", CO21="NO")),AND(AND(CN22="OK",CO22="OK",OR(AND(CN21="NO", CO21="NO"),AND(CN21="OK", CO21="OK"))))),"OK","INCORRECT")</f>
        <v>OK</v>
      </c>
      <c r="CQ22" s="58" t="b">
        <f>IF(CP22="OK",IF(AND(CL21="NO",CL22="NO"),BT22&gt;BT21))</f>
        <v>0</v>
      </c>
      <c r="CR22" s="58" t="b">
        <f>IF(CP22="OK",AND(CN22="OK",CO22="OK",CN21="NO",CO21="NO"))</f>
        <v>0</v>
      </c>
      <c r="CS22" s="58" t="b">
        <f>IF(CP22="OK",IF(AND(EXACT(CK21,CK22)),BT22&gt;BT21))</f>
        <v>0</v>
      </c>
      <c r="CT22" s="58" t="b">
        <f>IF(CP22="OK",CM22&lt;CM21)</f>
        <v>0</v>
      </c>
      <c r="CU22" s="65" t="str">
        <f>IF(AND(CQ22=FALSE,CR22=FALSE,CS22=FALSE,CT22=FALSE),"SEQUENCE INCORRECT","SEQUENCE CORRECT")</f>
        <v>SEQUENCE INCORRECT</v>
      </c>
      <c r="CV22" s="67">
        <f>COUNTIF(B21:B21,T(B22))</f>
        <v>1</v>
      </c>
    </row>
    <row r="23" spans="1:100" s="23" customFormat="1" ht="18.95" customHeight="1" thickBot="1">
      <c r="A23" s="54"/>
      <c r="B23" s="101"/>
      <c r="C23" s="102"/>
      <c r="D23" s="101"/>
      <c r="E23" s="102"/>
      <c r="F23" s="101"/>
      <c r="G23" s="102"/>
      <c r="H23" s="101"/>
      <c r="I23" s="102"/>
      <c r="J23" s="309"/>
      <c r="K23" s="309"/>
      <c r="L23" s="103" t="str">
        <f>IF(AND(B23&lt;&gt;"", H23&lt;&gt;"", J23&lt;&gt;"",OR(H23&lt;=I17,H23="ABS"),OR(J23&lt;=K17,J23="ABS")),IF(AND(J23="ABS"),"ABS",IF(SUM(H23:J23)=0,"ZERO",SUM(H23,J23))),"")</f>
        <v/>
      </c>
      <c r="M23" s="104"/>
      <c r="N23" s="112" t="str">
        <f>IF(AND(A23&lt;&gt;"",B23&lt;&gt;"",D23&lt;&gt;"", F23&lt;&gt;"", H23&lt;&gt;"", J23&lt;&gt;"",S23="",R23="OK", V23="",OR(D23&lt;=E17,D23="ABS"),OR(F23&lt;=G17,F23="ABS"),OR(H23&lt;=I17,H23="ABS"),OR(J23&lt;=K17,J23="ABS")),IF(AND(OR(D23=0,D23="ABS"),OR(F23=0,F23="ABS"),OR(L23=0,L23="ABS"),D23="ABS",F23="ABS",L23="ABS"),"ABS",IF(AND(SUM(D23:F23)=0,OR(L23="ZERO",L23="ABS")),"ZERO",IF(L23="ABS",SUM(D23,F23),SUM(D23,F23,H23,J23)))),"")</f>
        <v/>
      </c>
      <c r="O23" s="113"/>
      <c r="P23" s="22" t="str">
        <f>IF(N23="","",IF(O17=200,LOOKUP(N23,{"ABS","ZERO",1,100,110,120,130,140,150,160,170},{"FAIL","FAIL","FAIL","D","D+","C","C+","B","B+","A","A+"}),IF(O17=150,LOOKUP(N23,{"ABS","ZERO",1,75,82,90,97,105,112,120,127},{"FAIL","FAIL","FAIL","D","D+","C","C+","B","B+","A","A+"}),IF(O17=100,LOOKUP(N23,{"ABS","ZERO",1,50,55,60,65,70,75,80,85},{"FAIL","FAIL","FAIL","D","D+","C","C+","B","B+","A","A+"}),IF(O17=50,LOOKUP(N23,{"ABS","ZERO",1,25,27,30,32,35,37,40,42},{"FAIL","FAIL","FAIL","D","D+","C","C+","B","B+","A","A+"}))))))</f>
        <v/>
      </c>
      <c r="Q23" s="118"/>
      <c r="R23" s="70" t="str">
        <f t="shared" si="0"/>
        <v/>
      </c>
      <c r="S23" s="163" t="str">
        <f>IF(AND(A23&lt;&gt;"",B23&lt;&gt;""),IF(OR(D23&lt;&gt;"ABS"),IF(OR(AND(D23&lt;ROUNDDOWN((0*E17),0),D23&lt;&gt;0),D23&gt;E17,D23=""),"Attendance Marks incorrect",""),""),"")</f>
        <v/>
      </c>
      <c r="T23" s="274"/>
      <c r="U23" s="274"/>
      <c r="V23" s="109" t="str">
        <f>IF(OR(AND(OR(F23&lt;=G17, F23=0, F23="ABS"),OR(H23&lt;=I17, H23=0, H23="ABS"),OR(J23&lt;=K17, J23=0,J23="ABS"))),IF(OR(AND(A23="",B23="",D23="",F23="",H23="",J23=""),AND(A23&lt;&gt;"",B23&lt;&gt;"",D23&lt;&gt;"",F23&lt;&gt;"",H23&lt;&gt;"",J23&lt;&gt;"", AD23="OK")),"","Given Marks or Format is incorrect"),"Given Marks or Format is incorrect")</f>
        <v/>
      </c>
      <c r="W23" s="110"/>
      <c r="X23" s="111"/>
      <c r="Y23" s="14" t="b">
        <f>IF(AND( EXACT(LEFT(B23,LEN(G8)), G8),ISNUMBER(INT(MID(B23,(LEN(G8)+1),1))),ISNUMBER(INT(MID(B23,(LEN(G8)+2),1))), MID(B23,(LEN(G8)+1),2)&lt;&gt;"00",OR(ISNUMBER(INT(MID(B23,(LEN(G8)+3),1))),MID(B23,(LEN(G8)+3),1)=""),  OR(AND(ISNUMBER(INT(MID(B23,(LEN(G8)+1),3))),MID(B23,(LEN(G8)+1),1)&lt;&gt;"0", MID(B23,(LEN(G8)+4),1)=""),AND((ISNUMBER(INT(MID(B23,(LEN(G8)+1),2)))),MID(B23,(LEN(G8)+3),1)=""))),"OK")</f>
        <v>0</v>
      </c>
      <c r="Z23" s="15"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6"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23" t="b">
        <f t="shared" ref="AC23:AC40" si="28">IF(AND(ISNUMBER(A22)&lt;&gt;"",ISNUMBER(A23)&lt;&gt;""),IF(AND(ISNUMBER(A23),ISNUMBER(A22)),IF(A23-A22=1,AND(ISNUMBER(INT(MID(A23,1,3))),MID(A23,4,1)="",MID(A23,1,1)&lt;&gt;"0"))))</f>
        <v>0</v>
      </c>
      <c r="AD23" s="23" t="str">
        <f t="shared" si="1"/>
        <v>S# INCORRECT</v>
      </c>
      <c r="BL23" s="58" t="str">
        <f t="shared" si="2"/>
        <v/>
      </c>
      <c r="BM23" s="58" t="b">
        <f t="shared" si="3"/>
        <v>0</v>
      </c>
      <c r="BN23" s="58" t="b">
        <f t="shared" si="4"/>
        <v>0</v>
      </c>
      <c r="BO23" s="58" t="b">
        <f t="shared" si="5"/>
        <v>0</v>
      </c>
      <c r="BP23" s="58" t="str">
        <f t="shared" si="6"/>
        <v/>
      </c>
      <c r="BQ23" s="58" t="str">
        <f t="shared" si="7"/>
        <v/>
      </c>
      <c r="BR23" s="58" t="str">
        <f t="shared" si="8"/>
        <v/>
      </c>
      <c r="BS23" s="58" t="str">
        <f t="shared" si="9"/>
        <v/>
      </c>
      <c r="BT23" s="63" t="str">
        <f t="shared" si="10"/>
        <v/>
      </c>
      <c r="BU23" s="64" t="str">
        <f t="shared" ref="BU23:BU39" si="29">IF(BT23&gt;BT22,"OK","INCORRECT")</f>
        <v>INCORRECT</v>
      </c>
      <c r="BV23" s="58" t="b">
        <f t="shared" ref="BV23:BV39" si="30">BT23&gt;BT22</f>
        <v>0</v>
      </c>
      <c r="BW23" s="65" t="str">
        <f t="shared" si="11"/>
        <v/>
      </c>
      <c r="BX23" s="58" t="b">
        <f t="shared" si="12"/>
        <v>0</v>
      </c>
      <c r="BY23" s="58" t="b">
        <f t="shared" si="13"/>
        <v>0</v>
      </c>
      <c r="BZ23" s="58" t="b">
        <f t="shared" si="14"/>
        <v>0</v>
      </c>
      <c r="CA23" s="58" t="b">
        <f t="shared" si="15"/>
        <v>0</v>
      </c>
      <c r="CB23" s="58" t="b">
        <f t="shared" si="16"/>
        <v>0</v>
      </c>
      <c r="CC23" s="58" t="b">
        <f t="shared" si="17"/>
        <v>0</v>
      </c>
      <c r="CD23" s="58" t="str">
        <f t="shared" si="18"/>
        <v/>
      </c>
      <c r="CE23" s="58" t="str">
        <f t="shared" si="19"/>
        <v/>
      </c>
      <c r="CF23" s="58" t="str">
        <f t="shared" si="20"/>
        <v/>
      </c>
      <c r="CG23" s="58" t="str">
        <f t="shared" si="21"/>
        <v/>
      </c>
      <c r="CH23" s="58" t="str">
        <f t="shared" si="22"/>
        <v/>
      </c>
      <c r="CI23" s="58" t="str">
        <f t="shared" si="23"/>
        <v/>
      </c>
      <c r="CJ23" s="65" t="str">
        <f t="shared" si="24"/>
        <v/>
      </c>
      <c r="CK23" s="65" t="str">
        <f t="shared" si="25"/>
        <v/>
      </c>
      <c r="CL23" s="66" t="str">
        <f t="shared" si="26"/>
        <v>NO</v>
      </c>
      <c r="CM23" s="66" t="str">
        <f t="shared" si="27"/>
        <v>NO</v>
      </c>
      <c r="CN23" s="64" t="str">
        <f t="shared" ref="CN23:CN39" si="31">IF(AND(CL23&lt;&gt;"NO", CM23&lt;&gt;"NO"),IF(CM23&lt;CL23,"OK","INCORRECT"),"NO")</f>
        <v>NO</v>
      </c>
      <c r="CO23" s="64" t="str">
        <f t="shared" ref="CO23:CO39" si="32">IF(AND(CL23&lt;&gt;"NO", CM23&lt;&gt;"NO"),IF(CM23&lt;=CM22,"OK","INCORRECT"),"NO")</f>
        <v>NO</v>
      </c>
      <c r="CP23" s="66" t="str">
        <f t="shared" ref="CP23:CP39" si="33">IF(OR(AND(OR(AND(CN23="NO",CO23="NO"),AND(CN23="OK", CO23="OK")),AND(CN22="NO", CO22="NO")),AND(AND(CN23="OK",CO23="OK",OR(AND(CN22="NO", CO22="NO"),AND(CN22="OK", CO22="OK"))))),"OK","INCORRECT")</f>
        <v>OK</v>
      </c>
      <c r="CQ23" s="58" t="b">
        <f t="shared" ref="CQ23:CQ39" si="34">IF(CP23="OK",IF(AND(CL22="NO",CL23="NO"),BT23&gt;BT22))</f>
        <v>0</v>
      </c>
      <c r="CR23" s="58" t="b">
        <f t="shared" ref="CR23:CR39" si="35">IF(CP23="OK",AND(CN23="OK",CO23="OK",CN22="NO",CO22="NO"))</f>
        <v>0</v>
      </c>
      <c r="CS23" s="58" t="b">
        <f t="shared" ref="CS23:CS39" si="36">IF(CP23="OK",IF(AND(EXACT(CK22,CK23)),BT23&gt;BT22))</f>
        <v>0</v>
      </c>
      <c r="CT23" s="58" t="b">
        <f t="shared" ref="CT23:CT39" si="37">IF(CP23="OK",CM23&lt;CM22)</f>
        <v>0</v>
      </c>
      <c r="CU23" s="65" t="str">
        <f t="shared" ref="CU23:CU39" si="38">IF(AND(CQ23=FALSE,CR23=FALSE,CS23=FALSE,CT23=FALSE),"SEQUENCE INCORRECT","SEQUENCE CORRECT")</f>
        <v>SEQUENCE INCORRECT</v>
      </c>
      <c r="CV23" s="67">
        <f>COUNTIF(B21:B22,T(B23))</f>
        <v>2</v>
      </c>
    </row>
    <row r="24" spans="1:100" s="23" customFormat="1" ht="18.95" customHeight="1" thickBot="1">
      <c r="A24" s="68"/>
      <c r="B24" s="101"/>
      <c r="C24" s="102"/>
      <c r="D24" s="101"/>
      <c r="E24" s="102"/>
      <c r="F24" s="101"/>
      <c r="G24" s="102"/>
      <c r="H24" s="101"/>
      <c r="I24" s="102"/>
      <c r="J24" s="309"/>
      <c r="K24" s="309"/>
      <c r="L24" s="103" t="str">
        <f>IF(AND(B24&lt;&gt;"", H24&lt;&gt;"", J24&lt;&gt;"",OR(H24&lt;=I17,H24="ABS"),OR(J24&lt;=K17,J24="ABS")),IF(AND(J24="ABS"),"ABS",IF(SUM(H24:J24)=0,"ZERO",SUM(H24,J24))),"")</f>
        <v/>
      </c>
      <c r="M24" s="104"/>
      <c r="N24" s="112" t="str">
        <f>IF(AND(A24&lt;&gt;"",B24&lt;&gt;"",D24&lt;&gt;"", F24&lt;&gt;"", H24&lt;&gt;"", J24&lt;&gt;"",S24="",R24="OK",V24="",OR(D24&lt;=E17,D24="ABS"),OR(F24&lt;=G17,F24="ABS"),OR(H24&lt;=I17,H24="ABS"),OR(J24&lt;=K17,J24="ABS")),IF(AND(OR(D24=0,D24="ABS"),OR(F24=0,F24="ABS"),OR(L24=0,L24="ABS"),D24="ABS",F24="ABS",L24="ABS"),"ABS",IF(AND(SUM(D24:F24)=0,OR(L24="ZERO",L24="ABS")),"ZERO",IF(L24="ABS",SUM(D24,F24),SUM(D24,F24,H24,J24)))),"")</f>
        <v/>
      </c>
      <c r="O24" s="113"/>
      <c r="P24" s="22" t="str">
        <f>IF(N24="","",IF(O17=200,LOOKUP(N24,{"ABS","ZERO",1,100,110,120,130,140,150,160,170},{"FAIL","FAIL","FAIL","D","D+","C","C+","B","B+","A","A+"}),IF(O17=150,LOOKUP(N24,{"ABS","ZERO",1,75,82,90,97,105,112,120,127},{"FAIL","FAIL","FAIL","D","D+","C","C+","B","B+","A","A+"}),IF(O17=100,LOOKUP(N24,{"ABS","ZERO",1,50,55,60,65,70,75,80,85},{"FAIL","FAIL","FAIL","D","D+","C","C+","B","B+","A","A+"}),IF(O17=50,LOOKUP(N24,{"ABS","ZERO",1,25,27,30,32,35,37,40,42},{"FAIL","FAIL","FAIL","D","D+","C","C+","B","B+","A","A+"}))))))</f>
        <v/>
      </c>
      <c r="Q24" s="118"/>
      <c r="R24" s="70" t="str">
        <f t="shared" si="0"/>
        <v/>
      </c>
      <c r="S24" s="163" t="str">
        <f>IF(AND(A24&lt;&gt;"",B24&lt;&gt;""),IF(OR(D24&lt;&gt;"ABS"),IF(OR(AND(D24&lt;ROUNDDOWN((0*E17),0),D24&lt;&gt;0),D24&gt;E17,D24=""),"Attendance Marks incorrect",""),""),"")</f>
        <v/>
      </c>
      <c r="T24" s="274"/>
      <c r="U24" s="274"/>
      <c r="V24" s="109" t="str">
        <f>IF(OR(AND(OR(F24&lt;=G17, F24=0, F24="ABS"),OR(H24&lt;=I17, H24=0, H24="ABS"),OR(J24&lt;=K17, J24=0,J24="ABS"))),IF(OR(AND(A24="",B24="",D24="",F24="",H24="",J24=""),AND(A24&lt;&gt;"",B24&lt;&gt;"",D24&lt;&gt;"",F24&lt;&gt;"",H24&lt;&gt;"",J24&lt;&gt;"", AD24="OK")),"","Given Marks or Format is incorrect"),"Given Marks or Format is incorrect")</f>
        <v/>
      </c>
      <c r="W24" s="110"/>
      <c r="X24" s="111"/>
      <c r="Y24" s="14" t="b">
        <f>IF(AND( EXACT(LEFT(B24,LEN(G8)), G8),ISNUMBER(INT(MID(B24,(LEN(G8)+1),1))),ISNUMBER(INT(MID(B24,(LEN(G8)+2),1))), MID(B24,(LEN(G8)+1),2)&lt;&gt;"00",OR(ISNUMBER(INT(MID(B24,(LEN(G8)+3),1))),MID(B24,(LEN(G8)+3),1)=""),  OR(AND(ISNUMBER(INT(MID(B24,(LEN(G8)+1),3))),MID(B24,(LEN(G8)+1),1)&lt;&gt;"0", MID(B24,(LEN(G8)+4),1)=""),AND((ISNUMBER(INT(MID(B24,(LEN(G8)+1),2)))),MID(B24,(LEN(G8)+3),1)=""))),"OK")</f>
        <v>0</v>
      </c>
      <c r="Z24" s="15"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6"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23" t="b">
        <f t="shared" si="28"/>
        <v>0</v>
      </c>
      <c r="AD24" s="23" t="str">
        <f t="shared" si="1"/>
        <v>S# INCORRECT</v>
      </c>
      <c r="BL24" s="58" t="str">
        <f t="shared" si="2"/>
        <v/>
      </c>
      <c r="BM24" s="58" t="b">
        <f t="shared" si="3"/>
        <v>0</v>
      </c>
      <c r="BN24" s="58" t="b">
        <f t="shared" si="4"/>
        <v>0</v>
      </c>
      <c r="BO24" s="58" t="b">
        <f t="shared" si="5"/>
        <v>0</v>
      </c>
      <c r="BP24" s="58" t="str">
        <f t="shared" si="6"/>
        <v/>
      </c>
      <c r="BQ24" s="58" t="str">
        <f t="shared" si="7"/>
        <v/>
      </c>
      <c r="BR24" s="58" t="str">
        <f t="shared" si="8"/>
        <v/>
      </c>
      <c r="BS24" s="58" t="str">
        <f t="shared" si="9"/>
        <v/>
      </c>
      <c r="BT24" s="63" t="str">
        <f t="shared" si="10"/>
        <v/>
      </c>
      <c r="BU24" s="64" t="str">
        <f t="shared" si="29"/>
        <v>INCORRECT</v>
      </c>
      <c r="BV24" s="58" t="b">
        <f t="shared" si="30"/>
        <v>0</v>
      </c>
      <c r="BW24" s="65" t="str">
        <f t="shared" si="11"/>
        <v/>
      </c>
      <c r="BX24" s="58" t="b">
        <f t="shared" si="12"/>
        <v>0</v>
      </c>
      <c r="BY24" s="58" t="b">
        <f t="shared" si="13"/>
        <v>0</v>
      </c>
      <c r="BZ24" s="58" t="b">
        <f t="shared" si="14"/>
        <v>0</v>
      </c>
      <c r="CA24" s="58" t="b">
        <f t="shared" si="15"/>
        <v>0</v>
      </c>
      <c r="CB24" s="58" t="b">
        <f t="shared" si="16"/>
        <v>0</v>
      </c>
      <c r="CC24" s="58" t="b">
        <f t="shared" si="17"/>
        <v>0</v>
      </c>
      <c r="CD24" s="58" t="str">
        <f t="shared" si="18"/>
        <v/>
      </c>
      <c r="CE24" s="58" t="str">
        <f t="shared" si="19"/>
        <v/>
      </c>
      <c r="CF24" s="58" t="str">
        <f t="shared" si="20"/>
        <v/>
      </c>
      <c r="CG24" s="58" t="str">
        <f t="shared" si="21"/>
        <v/>
      </c>
      <c r="CH24" s="58" t="str">
        <f t="shared" si="22"/>
        <v/>
      </c>
      <c r="CI24" s="58" t="str">
        <f t="shared" si="23"/>
        <v/>
      </c>
      <c r="CJ24" s="65" t="str">
        <f t="shared" si="24"/>
        <v/>
      </c>
      <c r="CK24" s="65" t="str">
        <f t="shared" si="25"/>
        <v/>
      </c>
      <c r="CL24" s="66" t="str">
        <f t="shared" si="26"/>
        <v>NO</v>
      </c>
      <c r="CM24" s="66" t="str">
        <f t="shared" si="27"/>
        <v>NO</v>
      </c>
      <c r="CN24" s="64" t="str">
        <f t="shared" si="31"/>
        <v>NO</v>
      </c>
      <c r="CO24" s="64" t="str">
        <f t="shared" si="32"/>
        <v>NO</v>
      </c>
      <c r="CP24" s="66" t="str">
        <f t="shared" si="33"/>
        <v>OK</v>
      </c>
      <c r="CQ24" s="58" t="b">
        <f t="shared" si="34"/>
        <v>0</v>
      </c>
      <c r="CR24" s="58" t="b">
        <f t="shared" si="35"/>
        <v>0</v>
      </c>
      <c r="CS24" s="58" t="b">
        <f t="shared" si="36"/>
        <v>0</v>
      </c>
      <c r="CT24" s="58" t="b">
        <f t="shared" si="37"/>
        <v>0</v>
      </c>
      <c r="CU24" s="65" t="str">
        <f t="shared" si="38"/>
        <v>SEQUENCE INCORRECT</v>
      </c>
      <c r="CV24" s="67">
        <f>COUNTIF(B21:B23,T(B24))</f>
        <v>3</v>
      </c>
    </row>
    <row r="25" spans="1:100" s="23" customFormat="1" ht="18.95" customHeight="1" thickBot="1">
      <c r="A25" s="54"/>
      <c r="B25" s="101"/>
      <c r="C25" s="102"/>
      <c r="D25" s="101"/>
      <c r="E25" s="102"/>
      <c r="F25" s="101"/>
      <c r="G25" s="102"/>
      <c r="H25" s="101"/>
      <c r="I25" s="102"/>
      <c r="J25" s="309"/>
      <c r="K25" s="309"/>
      <c r="L25" s="103" t="str">
        <f>IF(AND(B25&lt;&gt;"", H25&lt;&gt;"", J25&lt;&gt;"",OR(H25&lt;=I17,H25="ABS"),OR(J25&lt;=K17,J25="ABS")),IF(AND(J25="ABS"),"ABS",IF(SUM(H25:J25)=0,"ZERO",SUM(H25,J25))),"")</f>
        <v/>
      </c>
      <c r="M25" s="104"/>
      <c r="N25" s="112" t="str">
        <f>IF(AND(A25&lt;&gt;"",B25&lt;&gt;"",D25&lt;&gt;"", F25&lt;&gt;"", H25&lt;&gt;"", J25&lt;&gt;"",S25="",R25="OK",V25="",OR(D25&lt;=E17,D25="ABS"),OR(F25&lt;=G17,F25="ABS"),OR(H25&lt;=I17,H25="ABS"),OR(J25&lt;=K17,J25="ABS")),IF(AND(OR(D25=0,D25="ABS"),OR(F25=0,F25="ABS"),OR(L25=0,L25="ABS"),D25="ABS",F25="ABS",L25="ABS"),"ABS",IF(AND(SUM(D25:F25)=0,OR(L25="ZERO",L25="ABS")),"ZERO",IF(L25="ABS",SUM(D25,F25),SUM(D25,F25,H25,J25)))),"")</f>
        <v/>
      </c>
      <c r="O25" s="113"/>
      <c r="P25" s="22" t="str">
        <f>IF(N25="","",IF(O17=200,LOOKUP(N25,{"ABS","ZERO",1,100,110,120,130,140,150,160,170},{"FAIL","FAIL","FAIL","D","D+","C","C+","B","B+","A","A+"}),IF(O17=150,LOOKUP(N25,{"ABS","ZERO",1,75,82,90,97,105,112,120,127},{"FAIL","FAIL","FAIL","D","D+","C","C+","B","B+","A","A+"}),IF(O17=100,LOOKUP(N25,{"ABS","ZERO",1,50,55,60,65,70,75,80,85},{"FAIL","FAIL","FAIL","D","D+","C","C+","B","B+","A","A+"}),IF(O17=50,LOOKUP(N25,{"ABS","ZERO",1,25,27,30,32,35,37,40,42},{"FAIL","FAIL","FAIL","D","D+","C","C+","B","B+","A","A+"}))))))</f>
        <v/>
      </c>
      <c r="Q25" s="118"/>
      <c r="R25" s="70" t="str">
        <f t="shared" si="0"/>
        <v/>
      </c>
      <c r="S25" s="163" t="str">
        <f>IF(AND(A25&lt;&gt;"",B25&lt;&gt;""),IF(OR(D25&lt;&gt;"ABS"),IF(OR(AND(D25&lt;ROUNDDOWN((0*E17),0),D25&lt;&gt;0),D25&gt;E17,D25=""),"Attendance Marks incorrect",""),""),"")</f>
        <v/>
      </c>
      <c r="T25" s="274"/>
      <c r="U25" s="274"/>
      <c r="V25" s="109" t="str">
        <f>IF(OR(AND(OR(F25&lt;=G17, F25=0, F25="ABS"),OR(H25&lt;=I17, H25=0, H25="ABS"),OR(J25&lt;=K17, J25=0,J25="ABS"))),IF(OR(AND(A25="",B25="",D25="",F25="",H25="",J25=""),AND(A25&lt;&gt;"",B25&lt;&gt;"",D25&lt;&gt;"",F25&lt;&gt;"",H25&lt;&gt;"",J25&lt;&gt;"", AD25="OK")),"","Given Marks or Format is incorrect"),"Given Marks or Format is incorrect")</f>
        <v/>
      </c>
      <c r="W25" s="110"/>
      <c r="X25" s="111"/>
      <c r="Y25" s="14" t="b">
        <f>IF(AND( EXACT(LEFT(B25,LEN(G8)), G8),ISNUMBER(INT(MID(B25,(LEN(G8)+1),1))),ISNUMBER(INT(MID(B25,(LEN(G8)+2),1))), MID(B25,(LEN(G8)+1),2)&lt;&gt;"00",OR(ISNUMBER(INT(MID(B25,(LEN(G8)+3),1))),MID(B25,(LEN(G8)+3),1)=""),  OR(AND(ISNUMBER(INT(MID(B25,(LEN(G8)+1),3))),MID(B25,(LEN(G8)+1),1)&lt;&gt;"0", MID(B25,(LEN(G8)+4),1)=""),AND((ISNUMBER(INT(MID(B25,(LEN(G8)+1),2)))),MID(B25,(LEN(G8)+3),1)=""))),"OK")</f>
        <v>0</v>
      </c>
      <c r="Z25" s="15"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6"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23" t="b">
        <f t="shared" si="28"/>
        <v>0</v>
      </c>
      <c r="AD25" s="23" t="str">
        <f t="shared" si="1"/>
        <v>S# INCORRECT</v>
      </c>
      <c r="BL25" s="58" t="str">
        <f t="shared" si="2"/>
        <v/>
      </c>
      <c r="BM25" s="58" t="b">
        <f t="shared" si="3"/>
        <v>0</v>
      </c>
      <c r="BN25" s="58" t="b">
        <f t="shared" si="4"/>
        <v>0</v>
      </c>
      <c r="BO25" s="58" t="b">
        <f t="shared" si="5"/>
        <v>0</v>
      </c>
      <c r="BP25" s="58" t="str">
        <f t="shared" si="6"/>
        <v/>
      </c>
      <c r="BQ25" s="58" t="str">
        <f t="shared" si="7"/>
        <v/>
      </c>
      <c r="BR25" s="58" t="str">
        <f t="shared" si="8"/>
        <v/>
      </c>
      <c r="BS25" s="58" t="str">
        <f t="shared" si="9"/>
        <v/>
      </c>
      <c r="BT25" s="63" t="str">
        <f t="shared" si="10"/>
        <v/>
      </c>
      <c r="BU25" s="64" t="str">
        <f t="shared" si="29"/>
        <v>INCORRECT</v>
      </c>
      <c r="BV25" s="58" t="b">
        <f t="shared" si="30"/>
        <v>0</v>
      </c>
      <c r="BW25" s="65" t="str">
        <f t="shared" si="11"/>
        <v/>
      </c>
      <c r="BX25" s="58" t="b">
        <f t="shared" si="12"/>
        <v>0</v>
      </c>
      <c r="BY25" s="58" t="b">
        <f t="shared" si="13"/>
        <v>0</v>
      </c>
      <c r="BZ25" s="58" t="b">
        <f t="shared" si="14"/>
        <v>0</v>
      </c>
      <c r="CA25" s="58" t="b">
        <f t="shared" si="15"/>
        <v>0</v>
      </c>
      <c r="CB25" s="58" t="b">
        <f t="shared" si="16"/>
        <v>0</v>
      </c>
      <c r="CC25" s="58" t="b">
        <f t="shared" si="17"/>
        <v>0</v>
      </c>
      <c r="CD25" s="58" t="str">
        <f t="shared" si="18"/>
        <v/>
      </c>
      <c r="CE25" s="58" t="str">
        <f t="shared" si="19"/>
        <v/>
      </c>
      <c r="CF25" s="58" t="str">
        <f t="shared" si="20"/>
        <v/>
      </c>
      <c r="CG25" s="58" t="str">
        <f t="shared" si="21"/>
        <v/>
      </c>
      <c r="CH25" s="58" t="str">
        <f t="shared" si="22"/>
        <v/>
      </c>
      <c r="CI25" s="58" t="str">
        <f t="shared" si="23"/>
        <v/>
      </c>
      <c r="CJ25" s="65" t="str">
        <f t="shared" si="24"/>
        <v/>
      </c>
      <c r="CK25" s="65" t="str">
        <f t="shared" si="25"/>
        <v/>
      </c>
      <c r="CL25" s="66" t="str">
        <f t="shared" si="26"/>
        <v>NO</v>
      </c>
      <c r="CM25" s="66" t="str">
        <f t="shared" si="27"/>
        <v>NO</v>
      </c>
      <c r="CN25" s="64" t="str">
        <f t="shared" si="31"/>
        <v>NO</v>
      </c>
      <c r="CO25" s="64" t="str">
        <f t="shared" si="32"/>
        <v>NO</v>
      </c>
      <c r="CP25" s="66" t="str">
        <f t="shared" si="33"/>
        <v>OK</v>
      </c>
      <c r="CQ25" s="58" t="b">
        <f t="shared" si="34"/>
        <v>0</v>
      </c>
      <c r="CR25" s="58" t="b">
        <f t="shared" si="35"/>
        <v>0</v>
      </c>
      <c r="CS25" s="58" t="b">
        <f t="shared" si="36"/>
        <v>0</v>
      </c>
      <c r="CT25" s="58" t="b">
        <f t="shared" si="37"/>
        <v>0</v>
      </c>
      <c r="CU25" s="65" t="str">
        <f t="shared" si="38"/>
        <v>SEQUENCE INCORRECT</v>
      </c>
      <c r="CV25" s="67">
        <f>COUNTIF(B21:B24,T(B25))</f>
        <v>4</v>
      </c>
    </row>
    <row r="26" spans="1:100" s="23" customFormat="1" ht="18.95" customHeight="1" thickBot="1">
      <c r="A26" s="68"/>
      <c r="B26" s="101"/>
      <c r="C26" s="102"/>
      <c r="D26" s="101"/>
      <c r="E26" s="102"/>
      <c r="F26" s="101"/>
      <c r="G26" s="102"/>
      <c r="H26" s="101"/>
      <c r="I26" s="102"/>
      <c r="J26" s="309"/>
      <c r="K26" s="309"/>
      <c r="L26" s="103" t="str">
        <f>IF(AND(B26&lt;&gt;"", H26&lt;&gt;"", J26&lt;&gt;"",OR(H26&lt;=I17,H26="ABS"),OR(J26&lt;=K17,J26="ABS")),IF(AND(J26="ABS"),"ABS",IF(SUM(H26:J26)=0,"ZERO",SUM(H26,J26))),"")</f>
        <v/>
      </c>
      <c r="M26" s="104"/>
      <c r="N26" s="112" t="str">
        <f>IF(AND(A26&lt;&gt;"",B26&lt;&gt;"",D26&lt;&gt;"", F26&lt;&gt;"", H26&lt;&gt;"", J26&lt;&gt;"",S26="",R26="OK", V26="",OR(D26&lt;=E17,D26="ABS"),OR(F26&lt;=G17,F26="ABS"),OR(H26&lt;=I17,H26="ABS"),OR(J26&lt;=K17,J26="ABS")),IF(AND(OR(D26=0,D26="ABS"),OR(F26=0,F26="ABS"),OR(L26=0,L26="ABS"),D26="ABS",F26="ABS",L26="ABS"),"ABS",IF(AND(SUM(D26:F26)=0,OR(L26="ZERO",L26="ABS")),"ZERO",IF(L26="ABS",SUM(D26,F26),SUM(D26,F26,H26,J26)))),"")</f>
        <v/>
      </c>
      <c r="O26" s="113"/>
      <c r="P26" s="22" t="str">
        <f>IF(N26="","",IF(O17=200,LOOKUP(N26,{"ABS","ZERO",1,100,110,120,130,140,150,160,170},{"FAIL","FAIL","FAIL","D","D+","C","C+","B","B+","A","A+"}),IF(O17=150,LOOKUP(N26,{"ABS","ZERO",1,75,82,90,97,105,112,120,127},{"FAIL","FAIL","FAIL","D","D+","C","C+","B","B+","A","A+"}),IF(O17=100,LOOKUP(N26,{"ABS","ZERO",1,50,55,60,65,70,75,80,85},{"FAIL","FAIL","FAIL","D","D+","C","C+","B","B+","A","A+"}),IF(O17=50,LOOKUP(N26,{"ABS","ZERO",1,25,27,30,32,35,37,40,42},{"FAIL","FAIL","FAIL","D","D+","C","C+","B","B+","A","A+"}))))))</f>
        <v/>
      </c>
      <c r="Q26" s="118"/>
      <c r="R26" s="70" t="str">
        <f t="shared" si="0"/>
        <v/>
      </c>
      <c r="S26" s="163" t="str">
        <f>IF(AND(A26&lt;&gt;"",B26&lt;&gt;""),IF(OR(D26&lt;&gt;"ABS"),IF(OR(AND(D26&lt;ROUNDDOWN((0*E17),0),D26&lt;&gt;0),D26&gt;E17,D26=""),"Attendance Marks incorrect",""),""),"")</f>
        <v/>
      </c>
      <c r="T26" s="274"/>
      <c r="U26" s="274"/>
      <c r="V26" s="109" t="str">
        <f>IF(OR(AND(OR(F26&lt;=G17, F26=0, F26="ABS"),OR(H26&lt;=I17, H26=0, H26="ABS"),OR(J26&lt;=K17, J26=0,J26="ABS"))),IF(OR(AND(A26="",B26="",D26="",F26="",H26="",J26=""),AND(A26&lt;&gt;"",B26&lt;&gt;"",D26&lt;&gt;"",F26&lt;&gt;"",H26&lt;&gt;"",J26&lt;&gt;"", AD26="OK")),"","Given Marks or Format is incorrect"),"Given Marks or Format is incorrect")</f>
        <v/>
      </c>
      <c r="W26" s="110"/>
      <c r="X26" s="111"/>
      <c r="Y26" s="14" t="b">
        <f>IF(AND( EXACT(LEFT(B26,LEN(G8)), G8),ISNUMBER(INT(MID(B26,(LEN(G8)+1),1))),ISNUMBER(INT(MID(B26,(LEN(G8)+2),1))), MID(B26,(LEN(G8)+1),2)&lt;&gt;"00",OR(ISNUMBER(INT(MID(B26,(LEN(G8)+3),1))),MID(B26,(LEN(G8)+3),1)=""),  OR(AND(ISNUMBER(INT(MID(B26,(LEN(G8)+1),3))),MID(B26,(LEN(G8)+1),1)&lt;&gt;"0", MID(B26,(LEN(G8)+4),1)=""),AND((ISNUMBER(INT(MID(B26,(LEN(G8)+1),2)))),MID(B26,(LEN(G8)+3),1)=""))),"OK")</f>
        <v>0</v>
      </c>
      <c r="Z26" s="15"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6"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23" t="b">
        <f t="shared" si="28"/>
        <v>0</v>
      </c>
      <c r="AD26" s="23" t="str">
        <f t="shared" si="1"/>
        <v>S# INCORRECT</v>
      </c>
      <c r="BL26" s="58" t="str">
        <f t="shared" si="2"/>
        <v/>
      </c>
      <c r="BM26" s="58" t="b">
        <f t="shared" si="3"/>
        <v>0</v>
      </c>
      <c r="BN26" s="58" t="b">
        <f t="shared" si="4"/>
        <v>0</v>
      </c>
      <c r="BO26" s="58" t="b">
        <f t="shared" si="5"/>
        <v>0</v>
      </c>
      <c r="BP26" s="58" t="str">
        <f t="shared" si="6"/>
        <v/>
      </c>
      <c r="BQ26" s="58" t="str">
        <f t="shared" si="7"/>
        <v/>
      </c>
      <c r="BR26" s="58" t="str">
        <f t="shared" si="8"/>
        <v/>
      </c>
      <c r="BS26" s="58" t="str">
        <f t="shared" si="9"/>
        <v/>
      </c>
      <c r="BT26" s="63" t="str">
        <f t="shared" si="10"/>
        <v/>
      </c>
      <c r="BU26" s="64" t="str">
        <f t="shared" si="29"/>
        <v>INCORRECT</v>
      </c>
      <c r="BV26" s="58" t="b">
        <f t="shared" si="30"/>
        <v>0</v>
      </c>
      <c r="BW26" s="65" t="str">
        <f t="shared" si="11"/>
        <v/>
      </c>
      <c r="BX26" s="58" t="b">
        <f t="shared" si="12"/>
        <v>0</v>
      </c>
      <c r="BY26" s="58" t="b">
        <f t="shared" si="13"/>
        <v>0</v>
      </c>
      <c r="BZ26" s="58" t="b">
        <f t="shared" si="14"/>
        <v>0</v>
      </c>
      <c r="CA26" s="58" t="b">
        <f t="shared" si="15"/>
        <v>0</v>
      </c>
      <c r="CB26" s="58" t="b">
        <f t="shared" si="16"/>
        <v>0</v>
      </c>
      <c r="CC26" s="58" t="b">
        <f t="shared" si="17"/>
        <v>0</v>
      </c>
      <c r="CD26" s="58" t="str">
        <f t="shared" si="18"/>
        <v/>
      </c>
      <c r="CE26" s="58" t="str">
        <f t="shared" si="19"/>
        <v/>
      </c>
      <c r="CF26" s="58" t="str">
        <f t="shared" si="20"/>
        <v/>
      </c>
      <c r="CG26" s="58" t="str">
        <f t="shared" si="21"/>
        <v/>
      </c>
      <c r="CH26" s="58" t="str">
        <f t="shared" si="22"/>
        <v/>
      </c>
      <c r="CI26" s="58" t="str">
        <f t="shared" si="23"/>
        <v/>
      </c>
      <c r="CJ26" s="65" t="str">
        <f t="shared" si="24"/>
        <v/>
      </c>
      <c r="CK26" s="65" t="str">
        <f t="shared" si="25"/>
        <v/>
      </c>
      <c r="CL26" s="66" t="str">
        <f t="shared" si="26"/>
        <v>NO</v>
      </c>
      <c r="CM26" s="66" t="str">
        <f t="shared" si="27"/>
        <v>NO</v>
      </c>
      <c r="CN26" s="64" t="str">
        <f t="shared" si="31"/>
        <v>NO</v>
      </c>
      <c r="CO26" s="64" t="str">
        <f t="shared" si="32"/>
        <v>NO</v>
      </c>
      <c r="CP26" s="66" t="str">
        <f t="shared" si="33"/>
        <v>OK</v>
      </c>
      <c r="CQ26" s="58" t="b">
        <f t="shared" si="34"/>
        <v>0</v>
      </c>
      <c r="CR26" s="58" t="b">
        <f t="shared" si="35"/>
        <v>0</v>
      </c>
      <c r="CS26" s="58" t="b">
        <f t="shared" si="36"/>
        <v>0</v>
      </c>
      <c r="CT26" s="58" t="b">
        <f t="shared" si="37"/>
        <v>0</v>
      </c>
      <c r="CU26" s="65" t="str">
        <f t="shared" si="38"/>
        <v>SEQUENCE INCORRECT</v>
      </c>
      <c r="CV26" s="67">
        <f>COUNTIF(B21:B25,T(B26))</f>
        <v>5</v>
      </c>
    </row>
    <row r="27" spans="1:100" s="23" customFormat="1" ht="18.95" customHeight="1" thickBot="1">
      <c r="A27" s="54"/>
      <c r="B27" s="101"/>
      <c r="C27" s="102"/>
      <c r="D27" s="101"/>
      <c r="E27" s="102"/>
      <c r="F27" s="101"/>
      <c r="G27" s="102"/>
      <c r="H27" s="101"/>
      <c r="I27" s="102"/>
      <c r="J27" s="309"/>
      <c r="K27" s="309"/>
      <c r="L27" s="103" t="str">
        <f>IF(AND(B27&lt;&gt;"", H27&lt;&gt;"", J27&lt;&gt;"",OR(H27&lt;=I17,H27="ABS"),OR(J27&lt;=K17,J27="ABS")),IF(AND(J27="ABS"),"ABS",IF(SUM(H27:J27)=0,"ZERO",SUM(H27,J27))),"")</f>
        <v/>
      </c>
      <c r="M27" s="104"/>
      <c r="N27" s="112" t="str">
        <f>IF(AND(A27&lt;&gt;"",B27&lt;&gt;"",D27&lt;&gt;"", F27&lt;&gt;"", H27&lt;&gt;"", J27&lt;&gt;"",S27="",R27="OK",V27="",OR(D27&lt;=E17,D27="ABS"),OR(F27&lt;=G17,F27="ABS"),OR(H27&lt;=I17,H27="ABS"),OR(J27&lt;=K17,J27="ABS")),IF(AND(OR(D27=0,D27="ABS"),OR(F27=0,F27="ABS"),OR(L27=0,L27="ABS"),D27="ABS",F27="ABS",L27="ABS"),"ABS",IF(AND(SUM(D27:F27)=0,OR(L27="ZERO",L27="ABS")),"ZERO",IF(L27="ABS",SUM(D27,F27),SUM(D27,F27,H27,J27)))),"")</f>
        <v/>
      </c>
      <c r="O27" s="113"/>
      <c r="P27" s="22" t="str">
        <f>IF(N27="","",IF(O17=200,LOOKUP(N27,{"ABS","ZERO",1,100,110,120,130,140,150,160,170},{"FAIL","FAIL","FAIL","D","D+","C","C+","B","B+","A","A+"}),IF(O17=150,LOOKUP(N27,{"ABS","ZERO",1,75,82,90,97,105,112,120,127},{"FAIL","FAIL","FAIL","D","D+","C","C+","B","B+","A","A+"}),IF(O17=100,LOOKUP(N27,{"ABS","ZERO",1,50,55,60,65,70,75,80,85},{"FAIL","FAIL","FAIL","D","D+","C","C+","B","B+","A","A+"}),IF(O17=50,LOOKUP(N27,{"ABS","ZERO",1,25,27,30,32,35,37,40,42},{"FAIL","FAIL","FAIL","D","D+","C","C+","B","B+","A","A+"}))))))</f>
        <v/>
      </c>
      <c r="Q27" s="118"/>
      <c r="R27" s="70" t="str">
        <f t="shared" si="0"/>
        <v/>
      </c>
      <c r="S27" s="163" t="str">
        <f>IF(AND(A27&lt;&gt;"",B27&lt;&gt;""),IF(OR(D27&lt;&gt;"ABS"),IF(OR(AND(D27&lt;ROUNDDOWN((0*E17),0),D27&lt;&gt;0),D27&gt;E17,D27=""),"Attendance Marks incorrect",""),""),"")</f>
        <v/>
      </c>
      <c r="T27" s="274"/>
      <c r="U27" s="274"/>
      <c r="V27" s="109" t="str">
        <f>IF(OR(AND(OR(F27&lt;=G17, F27=0, F27="ABS"),OR(H27&lt;=I17, H27=0, H27="ABS"),OR(J27&lt;=K17, J27=0,J27="ABS"))),IF(OR(AND(A27="",B27="", D27="",F27="",H27="",J27=""),AND(A27&lt;&gt;"",B27&lt;&gt;"",D27&lt;&gt;"",F27&lt;&gt;"",H27&lt;&gt;"",J27&lt;&gt;"", AD27="OK")),"","Given Marks or Format is incorrect"),"Given Marks or Format is incorrect")</f>
        <v/>
      </c>
      <c r="W27" s="110"/>
      <c r="X27" s="111"/>
      <c r="Y27" s="14" t="b">
        <f>IF(AND( EXACT(LEFT(B27,LEN(G8)), G8),ISNUMBER(INT(MID(B27,(LEN(G8)+1),1))),ISNUMBER(INT(MID(B27,(LEN(G8)+2),1))), MID(B27,(LEN(G8)+1),2)&lt;&gt;"00",OR(ISNUMBER(INT(MID(B27,(LEN(G8)+3),1))),MID(B27,(LEN(G8)+3),1)=""),  OR(AND(ISNUMBER(INT(MID(B27,(LEN(G8)+1),3))),MID(B27,(LEN(G8)+1),1)&lt;&gt;"0", MID(B27,(LEN(G8)+4),1)=""),AND((ISNUMBER(INT(MID(B27,(LEN(G8)+1),2)))),MID(B27,(LEN(G8)+3),1)=""))),"OK")</f>
        <v>0</v>
      </c>
      <c r="Z27" s="15"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6"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23" t="b">
        <f t="shared" si="28"/>
        <v>0</v>
      </c>
      <c r="AD27" s="23" t="str">
        <f t="shared" si="1"/>
        <v>S# INCORRECT</v>
      </c>
      <c r="BL27" s="58" t="str">
        <f t="shared" si="2"/>
        <v/>
      </c>
      <c r="BM27" s="58" t="b">
        <f t="shared" si="3"/>
        <v>0</v>
      </c>
      <c r="BN27" s="58" t="b">
        <f t="shared" si="4"/>
        <v>0</v>
      </c>
      <c r="BO27" s="58" t="b">
        <f t="shared" si="5"/>
        <v>0</v>
      </c>
      <c r="BP27" s="58" t="str">
        <f t="shared" si="6"/>
        <v/>
      </c>
      <c r="BQ27" s="58" t="str">
        <f t="shared" si="7"/>
        <v/>
      </c>
      <c r="BR27" s="58" t="str">
        <f t="shared" si="8"/>
        <v/>
      </c>
      <c r="BS27" s="58" t="str">
        <f t="shared" si="9"/>
        <v/>
      </c>
      <c r="BT27" s="63" t="str">
        <f t="shared" si="10"/>
        <v/>
      </c>
      <c r="BU27" s="64" t="str">
        <f t="shared" si="29"/>
        <v>INCORRECT</v>
      </c>
      <c r="BV27" s="58" t="b">
        <f t="shared" si="30"/>
        <v>0</v>
      </c>
      <c r="BW27" s="65" t="str">
        <f t="shared" si="11"/>
        <v/>
      </c>
      <c r="BX27" s="58" t="b">
        <f t="shared" si="12"/>
        <v>0</v>
      </c>
      <c r="BY27" s="58" t="b">
        <f t="shared" si="13"/>
        <v>0</v>
      </c>
      <c r="BZ27" s="58" t="b">
        <f t="shared" si="14"/>
        <v>0</v>
      </c>
      <c r="CA27" s="58" t="b">
        <f t="shared" si="15"/>
        <v>0</v>
      </c>
      <c r="CB27" s="58" t="b">
        <f t="shared" si="16"/>
        <v>0</v>
      </c>
      <c r="CC27" s="58" t="b">
        <f t="shared" si="17"/>
        <v>0</v>
      </c>
      <c r="CD27" s="58" t="str">
        <f t="shared" si="18"/>
        <v/>
      </c>
      <c r="CE27" s="58" t="str">
        <f t="shared" si="19"/>
        <v/>
      </c>
      <c r="CF27" s="58" t="str">
        <f t="shared" si="20"/>
        <v/>
      </c>
      <c r="CG27" s="58" t="str">
        <f t="shared" si="21"/>
        <v/>
      </c>
      <c r="CH27" s="58" t="str">
        <f t="shared" si="22"/>
        <v/>
      </c>
      <c r="CI27" s="58" t="str">
        <f t="shared" si="23"/>
        <v/>
      </c>
      <c r="CJ27" s="65" t="str">
        <f t="shared" si="24"/>
        <v/>
      </c>
      <c r="CK27" s="65" t="str">
        <f t="shared" si="25"/>
        <v/>
      </c>
      <c r="CL27" s="66" t="str">
        <f t="shared" si="26"/>
        <v>NO</v>
      </c>
      <c r="CM27" s="66" t="str">
        <f t="shared" si="27"/>
        <v>NO</v>
      </c>
      <c r="CN27" s="64" t="str">
        <f t="shared" si="31"/>
        <v>NO</v>
      </c>
      <c r="CO27" s="64" t="str">
        <f t="shared" si="32"/>
        <v>NO</v>
      </c>
      <c r="CP27" s="66" t="str">
        <f t="shared" si="33"/>
        <v>OK</v>
      </c>
      <c r="CQ27" s="58" t="b">
        <f t="shared" si="34"/>
        <v>0</v>
      </c>
      <c r="CR27" s="58" t="b">
        <f t="shared" si="35"/>
        <v>0</v>
      </c>
      <c r="CS27" s="58" t="b">
        <f t="shared" si="36"/>
        <v>0</v>
      </c>
      <c r="CT27" s="58" t="b">
        <f t="shared" si="37"/>
        <v>0</v>
      </c>
      <c r="CU27" s="65" t="str">
        <f t="shared" si="38"/>
        <v>SEQUENCE INCORRECT</v>
      </c>
      <c r="CV27" s="67">
        <f>COUNTIF(B21:B26,T(B27))</f>
        <v>6</v>
      </c>
    </row>
    <row r="28" spans="1:100" s="23" customFormat="1" ht="18.95" customHeight="1" thickBot="1">
      <c r="A28" s="68"/>
      <c r="B28" s="101"/>
      <c r="C28" s="102"/>
      <c r="D28" s="101"/>
      <c r="E28" s="102"/>
      <c r="F28" s="101"/>
      <c r="G28" s="102"/>
      <c r="H28" s="101"/>
      <c r="I28" s="102"/>
      <c r="J28" s="309"/>
      <c r="K28" s="309"/>
      <c r="L28" s="103" t="str">
        <f>IF(AND(B28&lt;&gt;"", H28&lt;&gt;"", J28&lt;&gt;"",OR(H28&lt;=I17,H28="ABS"),OR(J28&lt;=K17,J28="ABS")),IF(AND(J28="ABS"),"ABS",IF(SUM(H28:J28)=0,"ZERO",SUM(H28,J28))),"")</f>
        <v/>
      </c>
      <c r="M28" s="104"/>
      <c r="N28" s="112" t="str">
        <f>IF(AND(A28&lt;&gt;"",B28&lt;&gt;"",D28&lt;&gt;"", F28&lt;&gt;"", H28&lt;&gt;"", J28&lt;&gt;"",S28="",R28="OK",V28="",OR(D28&lt;=E17,D28="ABS"),OR(F28&lt;=G17,F28="ABS"),OR(H28&lt;=I17,H28="ABS"),OR(J28&lt;=K17,J28="ABS")),IF(AND(OR(D28=0,D28="ABS"),OR(F28=0,F28="ABS"),OR(L28=0,L28="ABS"),D28="ABS",F28="ABS",L28="ABS"),"ABS",IF(AND(SUM(D28:F28)=0,OR(L28="ZERO",L28="ABS")),"ZERO",IF(L28="ABS",SUM(D28,F28),SUM(D28,F28,H28,J28)))),"")</f>
        <v/>
      </c>
      <c r="O28" s="113"/>
      <c r="P28" s="22" t="str">
        <f>IF(N28="","",IF(O17=200,LOOKUP(N28,{"ABS","ZERO",1,100,110,120,130,140,150,160,170},{"FAIL","FAIL","FAIL","D","D+","C","C+","B","B+","A","A+"}),IF(O17=150,LOOKUP(N28,{"ABS","ZERO",1,75,82,90,97,105,112,120,127},{"FAIL","FAIL","FAIL","D","D+","C","C+","B","B+","A","A+"}),IF(O17=100,LOOKUP(N28,{"ABS","ZERO",1,50,55,60,65,70,75,80,85},{"FAIL","FAIL","FAIL","D","D+","C","C+","B","B+","A","A+"}),IF(O17=50,LOOKUP(N28,{"ABS","ZERO",1,25,27,30,32,35,37,40,42},{"FAIL","FAIL","FAIL","D","D+","C","C+","B","B+","A","A+"}))))))</f>
        <v/>
      </c>
      <c r="Q28" s="118"/>
      <c r="R28" s="70" t="str">
        <f t="shared" si="0"/>
        <v/>
      </c>
      <c r="S28" s="163" t="str">
        <f>IF(AND(A28&lt;&gt;"",B28&lt;&gt;""),IF(OR(D28&lt;&gt;"ABS"),IF(OR(AND(D28&lt;ROUNDDOWN((0*E17),0),D28&lt;&gt;0),D28&gt;E17,D28=""),"Attendance Marks incorrect",""),""),"")</f>
        <v/>
      </c>
      <c r="T28" s="274"/>
      <c r="U28" s="274"/>
      <c r="V28" s="109" t="str">
        <f>IF(OR(AND(OR(F28&lt;=G17, F28=0, F28="ABS"),OR(H28&lt;=I17, H28=0, H28="ABS"),OR(J28&lt;=K17, J28=0,J28="ABS"))),IF(OR(AND(A28="",B28="",D28="",F28="",H28="",J28=""),AND(A28&lt;&gt;"",B28&lt;&gt;"",D28&lt;&gt;"",F28&lt;&gt;"",H28&lt;&gt;"",J28&lt;&gt;"", AD28="OK")),"","Given Marks or Format is incorrect"),"Given Marks or Format is incorrect")</f>
        <v/>
      </c>
      <c r="W28" s="110"/>
      <c r="X28" s="111"/>
      <c r="Y28" s="14" t="b">
        <f>IF(AND( EXACT(LEFT(B28,LEN(G8)), G8),ISNUMBER(INT(MID(B28,(LEN(G8)+1),1))),ISNUMBER(INT(MID(B28,(LEN(G8)+2),1))), MID(B28,(LEN(G8)+1),2)&lt;&gt;"00",OR(ISNUMBER(INT(MID(B28,(LEN(G8)+3),1))),MID(B28,(LEN(G8)+3),1)=""),  OR(AND(ISNUMBER(INT(MID(B28,(LEN(G8)+1),3))),MID(B28,(LEN(G8)+1),1)&lt;&gt;"0", MID(B28,(LEN(G8)+4),1)=""),AND((ISNUMBER(INT(MID(B28,(LEN(G8)+1),2)))),MID(B28,(LEN(G8)+3),1)=""))),"OK")</f>
        <v>0</v>
      </c>
      <c r="Z28" s="15"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6"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23" t="b">
        <f t="shared" si="28"/>
        <v>0</v>
      </c>
      <c r="AD28" s="23" t="str">
        <f t="shared" si="1"/>
        <v>S# INCORRECT</v>
      </c>
      <c r="BL28" s="58" t="str">
        <f t="shared" si="2"/>
        <v/>
      </c>
      <c r="BM28" s="58" t="b">
        <f t="shared" si="3"/>
        <v>0</v>
      </c>
      <c r="BN28" s="58" t="b">
        <f t="shared" si="4"/>
        <v>0</v>
      </c>
      <c r="BO28" s="58" t="b">
        <f t="shared" si="5"/>
        <v>0</v>
      </c>
      <c r="BP28" s="58" t="str">
        <f t="shared" si="6"/>
        <v/>
      </c>
      <c r="BQ28" s="58" t="str">
        <f t="shared" si="7"/>
        <v/>
      </c>
      <c r="BR28" s="58" t="str">
        <f t="shared" si="8"/>
        <v/>
      </c>
      <c r="BS28" s="58" t="str">
        <f t="shared" si="9"/>
        <v/>
      </c>
      <c r="BT28" s="63" t="str">
        <f t="shared" si="10"/>
        <v/>
      </c>
      <c r="BU28" s="64" t="str">
        <f t="shared" si="29"/>
        <v>INCORRECT</v>
      </c>
      <c r="BV28" s="58" t="b">
        <f t="shared" si="30"/>
        <v>0</v>
      </c>
      <c r="BW28" s="65" t="str">
        <f t="shared" si="11"/>
        <v/>
      </c>
      <c r="BX28" s="58" t="b">
        <f t="shared" si="12"/>
        <v>0</v>
      </c>
      <c r="BY28" s="58" t="b">
        <f t="shared" si="13"/>
        <v>0</v>
      </c>
      <c r="BZ28" s="58" t="b">
        <f t="shared" si="14"/>
        <v>0</v>
      </c>
      <c r="CA28" s="58" t="b">
        <f t="shared" si="15"/>
        <v>0</v>
      </c>
      <c r="CB28" s="58" t="b">
        <f t="shared" si="16"/>
        <v>0</v>
      </c>
      <c r="CC28" s="58" t="b">
        <f t="shared" si="17"/>
        <v>0</v>
      </c>
      <c r="CD28" s="58" t="str">
        <f t="shared" si="18"/>
        <v/>
      </c>
      <c r="CE28" s="58" t="str">
        <f t="shared" si="19"/>
        <v/>
      </c>
      <c r="CF28" s="58" t="str">
        <f t="shared" si="20"/>
        <v/>
      </c>
      <c r="CG28" s="58" t="str">
        <f t="shared" si="21"/>
        <v/>
      </c>
      <c r="CH28" s="58" t="str">
        <f t="shared" si="22"/>
        <v/>
      </c>
      <c r="CI28" s="58" t="str">
        <f t="shared" si="23"/>
        <v/>
      </c>
      <c r="CJ28" s="65" t="str">
        <f t="shared" si="24"/>
        <v/>
      </c>
      <c r="CK28" s="65" t="str">
        <f t="shared" si="25"/>
        <v/>
      </c>
      <c r="CL28" s="66" t="str">
        <f t="shared" si="26"/>
        <v>NO</v>
      </c>
      <c r="CM28" s="66" t="str">
        <f t="shared" si="27"/>
        <v>NO</v>
      </c>
      <c r="CN28" s="64" t="str">
        <f t="shared" si="31"/>
        <v>NO</v>
      </c>
      <c r="CO28" s="64" t="str">
        <f t="shared" si="32"/>
        <v>NO</v>
      </c>
      <c r="CP28" s="66" t="str">
        <f t="shared" si="33"/>
        <v>OK</v>
      </c>
      <c r="CQ28" s="58" t="b">
        <f t="shared" si="34"/>
        <v>0</v>
      </c>
      <c r="CR28" s="58" t="b">
        <f t="shared" si="35"/>
        <v>0</v>
      </c>
      <c r="CS28" s="58" t="b">
        <f t="shared" si="36"/>
        <v>0</v>
      </c>
      <c r="CT28" s="58" t="b">
        <f t="shared" si="37"/>
        <v>0</v>
      </c>
      <c r="CU28" s="65" t="str">
        <f t="shared" si="38"/>
        <v>SEQUENCE INCORRECT</v>
      </c>
      <c r="CV28" s="67">
        <f>COUNTIF(B21:B27,T(B28))</f>
        <v>7</v>
      </c>
    </row>
    <row r="29" spans="1:100" s="23" customFormat="1" ht="18.95" customHeight="1" thickBot="1">
      <c r="A29" s="54"/>
      <c r="B29" s="101"/>
      <c r="C29" s="102"/>
      <c r="D29" s="101"/>
      <c r="E29" s="102"/>
      <c r="F29" s="101"/>
      <c r="G29" s="102"/>
      <c r="H29" s="101"/>
      <c r="I29" s="102"/>
      <c r="J29" s="309"/>
      <c r="K29" s="309"/>
      <c r="L29" s="103" t="str">
        <f>IF(AND(B29&lt;&gt;"", H29&lt;&gt;"", J29&lt;&gt;"",OR(H29&lt;=I17,H29="ABS"),OR(J29&lt;=K17,J29="ABS")),IF(AND(J29="ABS"),"ABS",IF(SUM(H29:J29)=0,"ZERO",SUM(H29,J29))),"")</f>
        <v/>
      </c>
      <c r="M29" s="104"/>
      <c r="N29" s="112" t="str">
        <f>IF(AND(A29&lt;&gt;"",B29&lt;&gt;"",D29&lt;&gt;"", F29&lt;&gt;"", H29&lt;&gt;"", J29&lt;&gt;"",S29="",R29="OK",V29="",OR(D29&lt;=E17,D29="ABS"),OR(F29&lt;=G17,F29="ABS"),OR(H29&lt;=I17,H29="ABS"),OR(J29&lt;=K17,J29="ABS")),IF(AND(OR(D29=0,D29="ABS"),OR(F29=0,F29="ABS"),OR(L29=0,L29="ABS"),D29="ABS",F29="ABS",L29="ABS"),"ABS",IF(AND(SUM(D29:F29)=0,OR(L29="ZERO",L29="ABS")),"ZERO",IF(L29="ABS",SUM(D29,F29),SUM(D29,F29,H29,J29)))),"")</f>
        <v/>
      </c>
      <c r="O29" s="113"/>
      <c r="P29" s="22" t="str">
        <f>IF(N29="","",IF(O17=200,LOOKUP(N29,{"ABS","ZERO",1,100,110,120,130,140,150,160,170},{"FAIL","FAIL","FAIL","D","D+","C","C+","B","B+","A","A+"}),IF(O17=150,LOOKUP(N29,{"ABS","ZERO",1,75,82,90,97,105,112,120,127},{"FAIL","FAIL","FAIL","D","D+","C","C+","B","B+","A","A+"}),IF(O17=100,LOOKUP(N29,{"ABS","ZERO",1,50,55,60,65,70,75,80,85},{"FAIL","FAIL","FAIL","D","D+","C","C+","B","B+","A","A+"}),IF(O17=50,LOOKUP(N29,{"ABS","ZERO",1,25,27,30,32,35,37,40,42},{"FAIL","FAIL","FAIL","D","D+","C","C+","B","B+","A","A+"}))))))</f>
        <v/>
      </c>
      <c r="Q29" s="118"/>
      <c r="R29" s="70" t="str">
        <f t="shared" si="0"/>
        <v/>
      </c>
      <c r="S29" s="163" t="str">
        <f>IF(AND(A29&lt;&gt;"",B29&lt;&gt;""),IF(OR(D29&lt;&gt;"ABS"),IF(OR(AND(D29&lt;ROUNDDOWN((0*E17),0),D29&lt;&gt;0),D29&gt;E17,D29=""),"Attendance Marks incorrect",""),""),"")</f>
        <v/>
      </c>
      <c r="T29" s="274"/>
      <c r="U29" s="274"/>
      <c r="V29" s="109" t="str">
        <f>IF(OR(AND(OR(F29&lt;=G17, F29=0, F29="ABS"),OR(H29&lt;=I17, H29=0, H29="ABS"),OR(J29&lt;=K17, J29=0,J29="ABS"))),IF(OR(AND(A29="",B29="",D29="",F29="",H29="",J29=""),AND(A29&lt;&gt;"",B29&lt;&gt;"",D29&lt;&gt;"",F29&lt;&gt;"",H29&lt;&gt;"",J29&lt;&gt;"", AD29="OK")),"","Given Marks or Format is incorrect"),"Given Marks or Format is incorrect")</f>
        <v/>
      </c>
      <c r="W29" s="110"/>
      <c r="X29" s="111"/>
      <c r="Y29" s="14" t="b">
        <f>IF(AND( EXACT(LEFT(B29,LEN(G8)), G8),ISNUMBER(INT(MID(B29,(LEN(G8)+1),1))),ISNUMBER(INT(MID(B29,(LEN(G8)+2),1))), MID(B29,(LEN(G8)+1),2)&lt;&gt;"00",OR(ISNUMBER(INT(MID(B29,(LEN(G8)+3),1))),MID(B29,(LEN(G8)+3),1)=""),  OR(AND(ISNUMBER(INT(MID(B29,(LEN(G8)+1),3))),MID(B29,(LEN(G8)+1),1)&lt;&gt;"0", MID(B29,(LEN(G8)+4),1)=""),AND((ISNUMBER(INT(MID(B29,(LEN(G8)+1),2)))),MID(B29,(LEN(G8)+3),1)=""))),"OK")</f>
        <v>0</v>
      </c>
      <c r="Z29" s="15"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6"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23" t="b">
        <f t="shared" si="28"/>
        <v>0</v>
      </c>
      <c r="AD29" s="23" t="str">
        <f t="shared" si="1"/>
        <v>S# INCORRECT</v>
      </c>
      <c r="BL29" s="58" t="str">
        <f t="shared" si="2"/>
        <v/>
      </c>
      <c r="BM29" s="58" t="b">
        <f t="shared" si="3"/>
        <v>0</v>
      </c>
      <c r="BN29" s="58" t="b">
        <f t="shared" si="4"/>
        <v>0</v>
      </c>
      <c r="BO29" s="58" t="b">
        <f t="shared" si="5"/>
        <v>0</v>
      </c>
      <c r="BP29" s="58" t="str">
        <f t="shared" si="6"/>
        <v/>
      </c>
      <c r="BQ29" s="58" t="str">
        <f t="shared" si="7"/>
        <v/>
      </c>
      <c r="BR29" s="58" t="str">
        <f t="shared" si="8"/>
        <v/>
      </c>
      <c r="BS29" s="58" t="str">
        <f t="shared" si="9"/>
        <v/>
      </c>
      <c r="BT29" s="63" t="str">
        <f t="shared" si="10"/>
        <v/>
      </c>
      <c r="BU29" s="64" t="str">
        <f t="shared" si="29"/>
        <v>INCORRECT</v>
      </c>
      <c r="BV29" s="58" t="b">
        <f t="shared" si="30"/>
        <v>0</v>
      </c>
      <c r="BW29" s="65" t="str">
        <f t="shared" si="11"/>
        <v/>
      </c>
      <c r="BX29" s="58" t="b">
        <f t="shared" si="12"/>
        <v>0</v>
      </c>
      <c r="BY29" s="58" t="b">
        <f t="shared" si="13"/>
        <v>0</v>
      </c>
      <c r="BZ29" s="58" t="b">
        <f t="shared" si="14"/>
        <v>0</v>
      </c>
      <c r="CA29" s="58" t="b">
        <f t="shared" si="15"/>
        <v>0</v>
      </c>
      <c r="CB29" s="58" t="b">
        <f t="shared" si="16"/>
        <v>0</v>
      </c>
      <c r="CC29" s="58" t="b">
        <f t="shared" si="17"/>
        <v>0</v>
      </c>
      <c r="CD29" s="58" t="str">
        <f t="shared" si="18"/>
        <v/>
      </c>
      <c r="CE29" s="58" t="str">
        <f t="shared" si="19"/>
        <v/>
      </c>
      <c r="CF29" s="58" t="str">
        <f t="shared" si="20"/>
        <v/>
      </c>
      <c r="CG29" s="58" t="str">
        <f t="shared" si="21"/>
        <v/>
      </c>
      <c r="CH29" s="58" t="str">
        <f t="shared" si="22"/>
        <v/>
      </c>
      <c r="CI29" s="58" t="str">
        <f t="shared" si="23"/>
        <v/>
      </c>
      <c r="CJ29" s="65" t="str">
        <f t="shared" si="24"/>
        <v/>
      </c>
      <c r="CK29" s="65" t="str">
        <f t="shared" si="25"/>
        <v/>
      </c>
      <c r="CL29" s="66" t="str">
        <f t="shared" si="26"/>
        <v>NO</v>
      </c>
      <c r="CM29" s="66" t="str">
        <f t="shared" si="27"/>
        <v>NO</v>
      </c>
      <c r="CN29" s="64" t="str">
        <f t="shared" si="31"/>
        <v>NO</v>
      </c>
      <c r="CO29" s="64" t="str">
        <f t="shared" si="32"/>
        <v>NO</v>
      </c>
      <c r="CP29" s="66" t="str">
        <f t="shared" si="33"/>
        <v>OK</v>
      </c>
      <c r="CQ29" s="58" t="b">
        <f t="shared" si="34"/>
        <v>0</v>
      </c>
      <c r="CR29" s="58" t="b">
        <f t="shared" si="35"/>
        <v>0</v>
      </c>
      <c r="CS29" s="58" t="b">
        <f t="shared" si="36"/>
        <v>0</v>
      </c>
      <c r="CT29" s="58" t="b">
        <f t="shared" si="37"/>
        <v>0</v>
      </c>
      <c r="CU29" s="65" t="str">
        <f t="shared" si="38"/>
        <v>SEQUENCE INCORRECT</v>
      </c>
      <c r="CV29" s="67">
        <f>COUNTIF(B21:B28,T(B29))</f>
        <v>8</v>
      </c>
    </row>
    <row r="30" spans="1:100" s="23" customFormat="1" ht="18.95" customHeight="1" thickBot="1">
      <c r="A30" s="68"/>
      <c r="B30" s="101"/>
      <c r="C30" s="102"/>
      <c r="D30" s="101"/>
      <c r="E30" s="102"/>
      <c r="F30" s="101"/>
      <c r="G30" s="102"/>
      <c r="H30" s="101"/>
      <c r="I30" s="102"/>
      <c r="J30" s="309"/>
      <c r="K30" s="309"/>
      <c r="L30" s="103" t="str">
        <f>IF(AND(B30&lt;&gt;"", H30&lt;&gt;"", J30&lt;&gt;"",OR(H30&lt;=I17,H30="ABS"),OR(J30&lt;=K17,J30="ABS")),IF(AND(J30="ABS"),"ABS",IF(SUM(H30:J30)=0,"ZERO",SUM(H30,J30))),"")</f>
        <v/>
      </c>
      <c r="M30" s="104"/>
      <c r="N30" s="112" t="str">
        <f>IF(AND(A30&lt;&gt;"",B30&lt;&gt;"",D30&lt;&gt;"", F30&lt;&gt;"", H30&lt;&gt;"", J30&lt;&gt;"",S30="",R30="OK",V30="",OR(D30&lt;=E17,D30="ABS"),OR(F30&lt;=G17,F30="ABS"),OR(H30&lt;=I17,H30="ABS"),OR(J30&lt;=K17,J30="ABS")),IF(AND(OR(D30=0,D30="ABS"),OR(F30=0,F30="ABS"),OR(L30=0,L30="ABS"),D30="ABS",F30="ABS",L30="ABS"),"ABS",IF(AND(SUM(D30:F30)=0,OR(L30="ZERO",L30="ABS")),"ZERO",IF(L30="ABS",SUM(D30,F30),SUM(D30,F30,H30,J30)))),"")</f>
        <v/>
      </c>
      <c r="O30" s="113"/>
      <c r="P30" s="22" t="str">
        <f>IF(N30="","",IF(O17=200,LOOKUP(N30,{"ABS","ZERO",1,100,110,120,130,140,150,160,170},{"FAIL","FAIL","FAIL","D","D+","C","C+","B","B+","A","A+"}),IF(O17=150,LOOKUP(N30,{"ABS","ZERO",1,75,82,90,97,105,112,120,127},{"FAIL","FAIL","FAIL","D","D+","C","C+","B","B+","A","A+"}),IF(O17=100,LOOKUP(N30,{"ABS","ZERO",1,50,55,60,65,70,75,80,85},{"FAIL","FAIL","FAIL","D","D+","C","C+","B","B+","A","A+"}),IF(O17=50,LOOKUP(N30,{"ABS","ZERO",1,25,27,30,32,35,37,40,42},{"FAIL","FAIL","FAIL","D","D+","C","C+","B","B+","A","A+"}))))))</f>
        <v/>
      </c>
      <c r="Q30" s="118"/>
      <c r="R30" s="70" t="str">
        <f t="shared" si="0"/>
        <v/>
      </c>
      <c r="S30" s="163" t="str">
        <f>IF(AND(A30&lt;&gt;"",B30&lt;&gt;""),IF(OR(D30&lt;&gt;"ABS"),IF(OR(AND(D30&lt;ROUNDDOWN((0*E17),0),D30&lt;&gt;0),D30&gt;E17,D30=""),"Attendance Marks incorrect",""),""),"")</f>
        <v/>
      </c>
      <c r="T30" s="274"/>
      <c r="U30" s="274"/>
      <c r="V30" s="109" t="str">
        <f>IF(OR(AND(OR(F30&lt;=G17, F30=0, F30="ABS"),OR(H30&lt;=I17, H30=0, H30="ABS"),OR(J30&lt;=K17, J30=0,J30="ABS"))),IF(OR(AND(A30="",B30="",D30="",F30="",H30="",J30=""),AND(A30&lt;&gt;"",B30&lt;&gt;"",D30&lt;&gt;"",F30&lt;&gt;"",H30&lt;&gt;"",J30&lt;&gt;"", AD30="OK")),"","Given Marks or Format is incorrect"),"Given Marks or Format is incorrect")</f>
        <v/>
      </c>
      <c r="W30" s="110"/>
      <c r="X30" s="111"/>
      <c r="Y30" s="14" t="b">
        <f>IF(AND( EXACT(LEFT(B30,LEN(G8)), G8),ISNUMBER(INT(MID(B30,(LEN(G8)+1),1))),ISNUMBER(INT(MID(B30,(LEN(G8)+2),1))), MID(B30,(LEN(G8)+1),2)&lt;&gt;"00",OR(ISNUMBER(INT(MID(B30,(LEN(G8)+3),1))),MID(B30,(LEN(G8)+3),1)=""),  OR(AND(ISNUMBER(INT(MID(B30,(LEN(G8)+1),3))),MID(B30,(LEN(G8)+1),1)&lt;&gt;"0", MID(B30,(LEN(G8)+4),1)=""),AND((ISNUMBER(INT(MID(B30,(LEN(G8)+1),2)))),MID(B30,(LEN(G8)+3),1)=""))),"OK")</f>
        <v>0</v>
      </c>
      <c r="Z30" s="15"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6"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23" t="b">
        <f t="shared" si="28"/>
        <v>0</v>
      </c>
      <c r="AD30" s="23" t="str">
        <f t="shared" si="1"/>
        <v>S# INCORRECT</v>
      </c>
      <c r="BL30" s="58" t="str">
        <f t="shared" si="2"/>
        <v/>
      </c>
      <c r="BM30" s="58" t="b">
        <f t="shared" si="3"/>
        <v>0</v>
      </c>
      <c r="BN30" s="58" t="b">
        <f t="shared" si="4"/>
        <v>0</v>
      </c>
      <c r="BO30" s="58" t="b">
        <f t="shared" si="5"/>
        <v>0</v>
      </c>
      <c r="BP30" s="58" t="str">
        <f t="shared" si="6"/>
        <v/>
      </c>
      <c r="BQ30" s="58" t="str">
        <f t="shared" si="7"/>
        <v/>
      </c>
      <c r="BR30" s="58" t="str">
        <f t="shared" si="8"/>
        <v/>
      </c>
      <c r="BS30" s="58" t="str">
        <f t="shared" si="9"/>
        <v/>
      </c>
      <c r="BT30" s="63" t="str">
        <f t="shared" si="10"/>
        <v/>
      </c>
      <c r="BU30" s="64" t="str">
        <f t="shared" si="29"/>
        <v>INCORRECT</v>
      </c>
      <c r="BV30" s="58" t="b">
        <f t="shared" si="30"/>
        <v>0</v>
      </c>
      <c r="BW30" s="65" t="str">
        <f t="shared" si="11"/>
        <v/>
      </c>
      <c r="BX30" s="58" t="b">
        <f t="shared" si="12"/>
        <v>0</v>
      </c>
      <c r="BY30" s="58" t="b">
        <f t="shared" si="13"/>
        <v>0</v>
      </c>
      <c r="BZ30" s="58" t="b">
        <f t="shared" si="14"/>
        <v>0</v>
      </c>
      <c r="CA30" s="58" t="b">
        <f t="shared" si="15"/>
        <v>0</v>
      </c>
      <c r="CB30" s="58" t="b">
        <f t="shared" si="16"/>
        <v>0</v>
      </c>
      <c r="CC30" s="58" t="b">
        <f t="shared" si="17"/>
        <v>0</v>
      </c>
      <c r="CD30" s="58" t="str">
        <f t="shared" si="18"/>
        <v/>
      </c>
      <c r="CE30" s="58" t="str">
        <f t="shared" si="19"/>
        <v/>
      </c>
      <c r="CF30" s="58" t="str">
        <f t="shared" si="20"/>
        <v/>
      </c>
      <c r="CG30" s="58" t="str">
        <f t="shared" si="21"/>
        <v/>
      </c>
      <c r="CH30" s="58" t="str">
        <f t="shared" si="22"/>
        <v/>
      </c>
      <c r="CI30" s="58" t="str">
        <f t="shared" si="23"/>
        <v/>
      </c>
      <c r="CJ30" s="65" t="str">
        <f t="shared" si="24"/>
        <v/>
      </c>
      <c r="CK30" s="65" t="str">
        <f t="shared" si="25"/>
        <v/>
      </c>
      <c r="CL30" s="66" t="str">
        <f t="shared" si="26"/>
        <v>NO</v>
      </c>
      <c r="CM30" s="66" t="str">
        <f t="shared" si="27"/>
        <v>NO</v>
      </c>
      <c r="CN30" s="64" t="str">
        <f t="shared" si="31"/>
        <v>NO</v>
      </c>
      <c r="CO30" s="64" t="str">
        <f t="shared" si="32"/>
        <v>NO</v>
      </c>
      <c r="CP30" s="66" t="str">
        <f t="shared" si="33"/>
        <v>OK</v>
      </c>
      <c r="CQ30" s="58" t="b">
        <f t="shared" si="34"/>
        <v>0</v>
      </c>
      <c r="CR30" s="58" t="b">
        <f t="shared" si="35"/>
        <v>0</v>
      </c>
      <c r="CS30" s="58" t="b">
        <f t="shared" si="36"/>
        <v>0</v>
      </c>
      <c r="CT30" s="58" t="b">
        <f t="shared" si="37"/>
        <v>0</v>
      </c>
      <c r="CU30" s="65" t="str">
        <f t="shared" si="38"/>
        <v>SEQUENCE INCORRECT</v>
      </c>
      <c r="CV30" s="67">
        <f>COUNTIF(B21:B29,T(B30))</f>
        <v>9</v>
      </c>
    </row>
    <row r="31" spans="1:100" s="23" customFormat="1" ht="18.95" customHeight="1" thickBot="1">
      <c r="A31" s="54"/>
      <c r="B31" s="101"/>
      <c r="C31" s="102"/>
      <c r="D31" s="101"/>
      <c r="E31" s="102"/>
      <c r="F31" s="101"/>
      <c r="G31" s="102"/>
      <c r="H31" s="101"/>
      <c r="I31" s="102"/>
      <c r="J31" s="309"/>
      <c r="K31" s="309"/>
      <c r="L31" s="103" t="str">
        <f>IF(AND(B31&lt;&gt;"", H31&lt;&gt;"", J31&lt;&gt;"",OR(H31&lt;=I17,H31="ABS"),OR(J31&lt;=K17,J31="ABS")),IF(AND(J31="ABS"),"ABS",IF(SUM(H31:J31)=0,"ZERO",SUM(H31,J31))),"")</f>
        <v/>
      </c>
      <c r="M31" s="104"/>
      <c r="N31" s="112" t="str">
        <f>IF(AND(A31&lt;&gt;"",B31&lt;&gt;"",D31&lt;&gt;"", F31&lt;&gt;"", H31&lt;&gt;"", J31&lt;&gt;"",S31="",R31="OK",V31="",OR(D31&lt;=E17,D31="ABS"),OR(F31&lt;=G17,F31="ABS"),OR(H31&lt;=I17,H31="ABS"),OR(J31&lt;=K17,J31="ABS")),IF(AND(OR(D31=0,D31="ABS"),OR(F31=0,F31="ABS"),OR(L31=0,L31="ABS"),D31="ABS",F31="ABS",L31="ABS"),"ABS",IF(AND(SUM(D31:F31)=0,OR(L31="ZERO",L31="ABS")),"ZERO",IF(L31="ABS",SUM(D31,F31),SUM(D31,F31,H31,J31)))),"")</f>
        <v/>
      </c>
      <c r="O31" s="113"/>
      <c r="P31" s="22" t="str">
        <f>IF(N31="","",IF(O17=200,LOOKUP(N31,{"ABS","ZERO",1,100,110,120,130,140,150,160,170},{"FAIL","FAIL","FAIL","D","D+","C","C+","B","B+","A","A+"}),IF(O17=150,LOOKUP(N31,{"ABS","ZERO",1,75,82,90,97,105,112,120,127},{"FAIL","FAIL","FAIL","D","D+","C","C+","B","B+","A","A+"}),IF(O17=100,LOOKUP(N31,{"ABS","ZERO",1,50,55,60,65,70,75,80,85},{"FAIL","FAIL","FAIL","D","D+","C","C+","B","B+","A","A+"}),IF(O17=50,LOOKUP(N31,{"ABS","ZERO",1,25,27,30,32,35,37,40,42},{"FAIL","FAIL","FAIL","D","D+","C","C+","B","B+","A","A+"}))))))</f>
        <v/>
      </c>
      <c r="Q31" s="118"/>
      <c r="R31" s="70" t="str">
        <f t="shared" si="0"/>
        <v/>
      </c>
      <c r="S31" s="163" t="str">
        <f>IF(AND(A31&lt;&gt;"",B31&lt;&gt;""),IF(OR(D31&lt;&gt;"ABS"),IF(OR(AND(D31&lt;ROUNDDOWN((0*E17),0),D31&lt;&gt;0),D31&gt;E17,D31=""),"Attendance Marks incorrect",""),""),"")</f>
        <v/>
      </c>
      <c r="T31" s="274"/>
      <c r="U31" s="274"/>
      <c r="V31" s="109" t="str">
        <f>IF(OR(AND(OR(F31&lt;=G17, F31=0, F31="ABS"),OR(H31&lt;=I17, H31=0, H31="ABS"),OR(J31&lt;=K17, J31=0,J31="ABS"))),IF(OR(AND(A31="",B31="",D31="",F31="",H31="",J31=""),AND(A31&lt;&gt;"",B31&lt;&gt;"",D31&lt;&gt;"",F31&lt;&gt;"",H31&lt;&gt;"",J31&lt;&gt;"", AD31="OK")),"","Given Marks or Format is incorrect"),"Given Marks or Format is incorrect")</f>
        <v/>
      </c>
      <c r="W31" s="110"/>
      <c r="X31" s="111"/>
      <c r="Y31" s="14" t="b">
        <f>IF(AND( EXACT(LEFT(B31,LEN(G8)), G8),ISNUMBER(INT(MID(B31,(LEN(G8)+1),1))),ISNUMBER(INT(MID(B31,(LEN(G8)+2),1))), MID(B31,(LEN(G8)+1),2)&lt;&gt;"00",OR(ISNUMBER(INT(MID(B31,(LEN(G8)+3),1))),MID(B31,(LEN(G8)+3),1)=""),  OR(AND(ISNUMBER(INT(MID(B31,(LEN(G8)+1),3))),MID(B31,(LEN(G8)+1),1)&lt;&gt;"0", MID(B31,(LEN(G8)+4),1)=""),AND((ISNUMBER(INT(MID(B31,(LEN(G8)+1),2)))),MID(B31,(LEN(G8)+3),1)=""))),"OK")</f>
        <v>0</v>
      </c>
      <c r="Z31" s="15"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6"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23" t="b">
        <f t="shared" si="28"/>
        <v>0</v>
      </c>
      <c r="AD31" s="23" t="str">
        <f t="shared" si="1"/>
        <v>S# INCORRECT</v>
      </c>
      <c r="BL31" s="58" t="str">
        <f t="shared" si="2"/>
        <v/>
      </c>
      <c r="BM31" s="58" t="b">
        <f t="shared" si="3"/>
        <v>0</v>
      </c>
      <c r="BN31" s="58" t="b">
        <f t="shared" si="4"/>
        <v>0</v>
      </c>
      <c r="BO31" s="58" t="b">
        <f t="shared" si="5"/>
        <v>0</v>
      </c>
      <c r="BP31" s="58" t="str">
        <f t="shared" si="6"/>
        <v/>
      </c>
      <c r="BQ31" s="58" t="str">
        <f t="shared" si="7"/>
        <v/>
      </c>
      <c r="BR31" s="58" t="str">
        <f t="shared" si="8"/>
        <v/>
      </c>
      <c r="BS31" s="58" t="str">
        <f t="shared" si="9"/>
        <v/>
      </c>
      <c r="BT31" s="63" t="str">
        <f t="shared" si="10"/>
        <v/>
      </c>
      <c r="BU31" s="64" t="str">
        <f t="shared" si="29"/>
        <v>INCORRECT</v>
      </c>
      <c r="BV31" s="58" t="b">
        <f t="shared" si="30"/>
        <v>0</v>
      </c>
      <c r="BW31" s="65" t="str">
        <f t="shared" si="11"/>
        <v/>
      </c>
      <c r="BX31" s="58" t="b">
        <f t="shared" si="12"/>
        <v>0</v>
      </c>
      <c r="BY31" s="58" t="b">
        <f t="shared" si="13"/>
        <v>0</v>
      </c>
      <c r="BZ31" s="58" t="b">
        <f t="shared" si="14"/>
        <v>0</v>
      </c>
      <c r="CA31" s="58" t="b">
        <f t="shared" si="15"/>
        <v>0</v>
      </c>
      <c r="CB31" s="58" t="b">
        <f t="shared" si="16"/>
        <v>0</v>
      </c>
      <c r="CC31" s="58" t="b">
        <f t="shared" si="17"/>
        <v>0</v>
      </c>
      <c r="CD31" s="58" t="str">
        <f t="shared" si="18"/>
        <v/>
      </c>
      <c r="CE31" s="58" t="str">
        <f t="shared" si="19"/>
        <v/>
      </c>
      <c r="CF31" s="58" t="str">
        <f t="shared" si="20"/>
        <v/>
      </c>
      <c r="CG31" s="58" t="str">
        <f t="shared" si="21"/>
        <v/>
      </c>
      <c r="CH31" s="58" t="str">
        <f t="shared" si="22"/>
        <v/>
      </c>
      <c r="CI31" s="58" t="str">
        <f t="shared" si="23"/>
        <v/>
      </c>
      <c r="CJ31" s="65" t="str">
        <f t="shared" si="24"/>
        <v/>
      </c>
      <c r="CK31" s="65" t="str">
        <f t="shared" si="25"/>
        <v/>
      </c>
      <c r="CL31" s="66" t="str">
        <f t="shared" si="26"/>
        <v>NO</v>
      </c>
      <c r="CM31" s="66" t="str">
        <f t="shared" si="27"/>
        <v>NO</v>
      </c>
      <c r="CN31" s="64" t="str">
        <f t="shared" si="31"/>
        <v>NO</v>
      </c>
      <c r="CO31" s="64" t="str">
        <f t="shared" si="32"/>
        <v>NO</v>
      </c>
      <c r="CP31" s="66" t="str">
        <f t="shared" si="33"/>
        <v>OK</v>
      </c>
      <c r="CQ31" s="58" t="b">
        <f t="shared" si="34"/>
        <v>0</v>
      </c>
      <c r="CR31" s="58" t="b">
        <f t="shared" si="35"/>
        <v>0</v>
      </c>
      <c r="CS31" s="58" t="b">
        <f t="shared" si="36"/>
        <v>0</v>
      </c>
      <c r="CT31" s="58" t="b">
        <f t="shared" si="37"/>
        <v>0</v>
      </c>
      <c r="CU31" s="65" t="str">
        <f t="shared" si="38"/>
        <v>SEQUENCE INCORRECT</v>
      </c>
      <c r="CV31" s="67">
        <f>COUNTIF(B21:B30,T(B31))</f>
        <v>10</v>
      </c>
    </row>
    <row r="32" spans="1:100" s="23" customFormat="1" ht="18.95" customHeight="1" thickBot="1">
      <c r="A32" s="68"/>
      <c r="B32" s="101"/>
      <c r="C32" s="102"/>
      <c r="D32" s="101"/>
      <c r="E32" s="102"/>
      <c r="F32" s="101"/>
      <c r="G32" s="102"/>
      <c r="H32" s="101"/>
      <c r="I32" s="102"/>
      <c r="J32" s="309"/>
      <c r="K32" s="309"/>
      <c r="L32" s="103" t="str">
        <f>IF(AND(B32&lt;&gt;"", H32&lt;&gt;"", J32&lt;&gt;"",OR(H32&lt;=I17,H32="ABS"),OR(J32&lt;=K17,J32="ABS")),IF(AND(J32="ABS"),"ABS",IF(SUM(H32:J32)=0,"ZERO",SUM(H32,J32))),"")</f>
        <v/>
      </c>
      <c r="M32" s="104"/>
      <c r="N32" s="112" t="str">
        <f>IF(AND(A32&lt;&gt;"",B32&lt;&gt;"",D32&lt;&gt;"", F32&lt;&gt;"", H32&lt;&gt;"", J32&lt;&gt;"",S32="",R32="OK",V32="",OR(D32&lt;=E17,D32="ABS"),OR(F32&lt;=G17,F32="ABS"),OR(H32&lt;=I17,H32="ABS"),OR(J32&lt;=K17,J32="ABS")),IF(AND(OR(D32=0,D32="ABS"),OR(F32=0,F32="ABS"),OR(L32=0,L32="ABS"),D32="ABS",F32="ABS",L32="ABS"),"ABS",IF(AND(SUM(D32:F32)=0,OR(L32="ZERO",L32="ABS")),"ZERO",IF(L32="ABS",SUM(D32,F32),SUM(D32,F32,H32,J32)))),"")</f>
        <v/>
      </c>
      <c r="O32" s="113"/>
      <c r="P32" s="22" t="str">
        <f>IF(N32="","",IF(O17=200,LOOKUP(N32,{"ABS","ZERO",1,100,110,120,130,140,150,160,170},{"FAIL","FAIL","FAIL","D","D+","C","C+","B","B+","A","A+"}),IF(O17=150,LOOKUP(N32,{"ABS","ZERO",1,75,82,90,97,105,112,120,127},{"FAIL","FAIL","FAIL","D","D+","C","C+","B","B+","A","A+"}),IF(O17=100,LOOKUP(N32,{"ABS","ZERO",1,50,55,60,65,70,75,80,85},{"FAIL","FAIL","FAIL","D","D+","C","C+","B","B+","A","A+"}),IF(O17=50,LOOKUP(N32,{"ABS","ZERO",1,25,27,30,32,35,37,40,42},{"FAIL","FAIL","FAIL","D","D+","C","C+","B","B+","A","A+"}))))))</f>
        <v/>
      </c>
      <c r="Q32" s="118"/>
      <c r="R32" s="70" t="str">
        <f t="shared" si="0"/>
        <v/>
      </c>
      <c r="S32" s="163" t="str">
        <f>IF(AND(A32&lt;&gt;"",B32&lt;&gt;""),IF(OR(D32&lt;&gt;"ABS"),IF(OR(AND(D32&lt;ROUNDDOWN((0*E17),0),D32&lt;&gt;0),D32&gt;E17,D32=""),"Attendance Marks incorrect",""),""),"")</f>
        <v/>
      </c>
      <c r="T32" s="274"/>
      <c r="U32" s="274"/>
      <c r="V32" s="109" t="str">
        <f>IF(OR(AND(OR(F32&lt;=G17, F32=0, F32="ABS"),OR(H32&lt;=I17, H32=0, H32="ABS"),OR(J32&lt;=K17, J32=0,J32="ABS"))),IF(OR(AND(A32="",B32="",D32="",F32="",H32="",J32=""),AND(A32&lt;&gt;"",B32&lt;&gt;"",D32&lt;&gt;"",F32&lt;&gt;"",H32&lt;&gt;"",J32&lt;&gt;"", AD32="OK")),"","Given Marks or Format is incorrect"),"Given Marks or Format is incorrect")</f>
        <v/>
      </c>
      <c r="W32" s="110"/>
      <c r="X32" s="111"/>
      <c r="Y32" s="14" t="b">
        <f>IF(AND( EXACT(LEFT(B32,LEN(G8)), G8),ISNUMBER(INT(MID(B32,(LEN(G8)+1),1))),ISNUMBER(INT(MID(B32,(LEN(G8)+2),1))), MID(B32,(LEN(G8)+1),2)&lt;&gt;"00",OR(ISNUMBER(INT(MID(B32,(LEN(G8)+3),1))),MID(B32,(LEN(G8)+3),1)=""),  OR(AND(ISNUMBER(INT(MID(B32,(LEN(G8)+1),3))),MID(B32,(LEN(G8)+1),1)&lt;&gt;"0", MID(B32,(LEN(G8)+4),1)=""),AND((ISNUMBER(INT(MID(B32,(LEN(G8)+1),2)))),MID(B32,(LEN(G8)+3),1)=""))),"OK")</f>
        <v>0</v>
      </c>
      <c r="Z32" s="15"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6"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23" t="b">
        <f t="shared" si="28"/>
        <v>0</v>
      </c>
      <c r="AD32" s="23" t="str">
        <f t="shared" si="1"/>
        <v>S# INCORRECT</v>
      </c>
      <c r="BL32" s="58" t="str">
        <f t="shared" si="2"/>
        <v/>
      </c>
      <c r="BM32" s="58" t="b">
        <f t="shared" si="3"/>
        <v>0</v>
      </c>
      <c r="BN32" s="58" t="b">
        <f t="shared" si="4"/>
        <v>0</v>
      </c>
      <c r="BO32" s="58" t="b">
        <f t="shared" si="5"/>
        <v>0</v>
      </c>
      <c r="BP32" s="58" t="str">
        <f t="shared" si="6"/>
        <v/>
      </c>
      <c r="BQ32" s="58" t="str">
        <f t="shared" si="7"/>
        <v/>
      </c>
      <c r="BR32" s="58" t="str">
        <f t="shared" si="8"/>
        <v/>
      </c>
      <c r="BS32" s="58" t="str">
        <f t="shared" si="9"/>
        <v/>
      </c>
      <c r="BT32" s="63" t="str">
        <f t="shared" si="10"/>
        <v/>
      </c>
      <c r="BU32" s="64" t="str">
        <f t="shared" si="29"/>
        <v>INCORRECT</v>
      </c>
      <c r="BV32" s="58" t="b">
        <f t="shared" si="30"/>
        <v>0</v>
      </c>
      <c r="BW32" s="65" t="str">
        <f t="shared" si="11"/>
        <v/>
      </c>
      <c r="BX32" s="58" t="b">
        <f t="shared" si="12"/>
        <v>0</v>
      </c>
      <c r="BY32" s="58" t="b">
        <f t="shared" si="13"/>
        <v>0</v>
      </c>
      <c r="BZ32" s="58" t="b">
        <f t="shared" si="14"/>
        <v>0</v>
      </c>
      <c r="CA32" s="58" t="b">
        <f t="shared" si="15"/>
        <v>0</v>
      </c>
      <c r="CB32" s="58" t="b">
        <f t="shared" si="16"/>
        <v>0</v>
      </c>
      <c r="CC32" s="58" t="b">
        <f t="shared" si="17"/>
        <v>0</v>
      </c>
      <c r="CD32" s="58" t="str">
        <f t="shared" si="18"/>
        <v/>
      </c>
      <c r="CE32" s="58" t="str">
        <f t="shared" si="19"/>
        <v/>
      </c>
      <c r="CF32" s="58" t="str">
        <f t="shared" si="20"/>
        <v/>
      </c>
      <c r="CG32" s="58" t="str">
        <f t="shared" si="21"/>
        <v/>
      </c>
      <c r="CH32" s="58" t="str">
        <f t="shared" si="22"/>
        <v/>
      </c>
      <c r="CI32" s="58" t="str">
        <f t="shared" si="23"/>
        <v/>
      </c>
      <c r="CJ32" s="65" t="str">
        <f t="shared" si="24"/>
        <v/>
      </c>
      <c r="CK32" s="65" t="str">
        <f t="shared" si="25"/>
        <v/>
      </c>
      <c r="CL32" s="66" t="str">
        <f t="shared" si="26"/>
        <v>NO</v>
      </c>
      <c r="CM32" s="66" t="str">
        <f t="shared" si="27"/>
        <v>NO</v>
      </c>
      <c r="CN32" s="64" t="str">
        <f t="shared" si="31"/>
        <v>NO</v>
      </c>
      <c r="CO32" s="64" t="str">
        <f t="shared" si="32"/>
        <v>NO</v>
      </c>
      <c r="CP32" s="66" t="str">
        <f t="shared" si="33"/>
        <v>OK</v>
      </c>
      <c r="CQ32" s="58" t="b">
        <f t="shared" si="34"/>
        <v>0</v>
      </c>
      <c r="CR32" s="58" t="b">
        <f t="shared" si="35"/>
        <v>0</v>
      </c>
      <c r="CS32" s="58" t="b">
        <f t="shared" si="36"/>
        <v>0</v>
      </c>
      <c r="CT32" s="58" t="b">
        <f t="shared" si="37"/>
        <v>0</v>
      </c>
      <c r="CU32" s="65" t="str">
        <f t="shared" si="38"/>
        <v>SEQUENCE INCORRECT</v>
      </c>
      <c r="CV32" s="67">
        <f>COUNTIF(B21:B31,T(B32))</f>
        <v>11</v>
      </c>
    </row>
    <row r="33" spans="1:100" s="23" customFormat="1" ht="18.95" customHeight="1" thickBot="1">
      <c r="A33" s="54"/>
      <c r="B33" s="101"/>
      <c r="C33" s="102"/>
      <c r="D33" s="101"/>
      <c r="E33" s="102"/>
      <c r="F33" s="101"/>
      <c r="G33" s="102"/>
      <c r="H33" s="101"/>
      <c r="I33" s="102"/>
      <c r="J33" s="309"/>
      <c r="K33" s="309"/>
      <c r="L33" s="103" t="str">
        <f>IF(AND(B33&lt;&gt;"", H33&lt;&gt;"", J33&lt;&gt;"",OR(H33&lt;=I17,H33="ABS"),OR(J33&lt;=K17,J33="ABS")),IF(AND(J33="ABS"),"ABS",IF(SUM(H33:J33)=0,"ZERO",SUM(H33,J33))),"")</f>
        <v/>
      </c>
      <c r="M33" s="104"/>
      <c r="N33" s="112" t="str">
        <f>IF(AND(A33&lt;&gt;"",B33&lt;&gt;"",D33&lt;&gt;"", F33&lt;&gt;"", H33&lt;&gt;"", J33&lt;&gt;"",S33="",R33="OK",V33="",OR(D33&lt;=E17,D33="ABS"),OR(F33&lt;=G17,F33="ABS"),OR(H33&lt;=I17,H33="ABS"),OR(J33&lt;=K17,J33="ABS")),IF(AND(OR(D33=0,D33="ABS"),OR(F33=0,F33="ABS"),OR(L33=0,L33="ABS"),D33="ABS",F33="ABS",L33="ABS"),"ABS",IF(AND(SUM(D33:F33)=0,OR(L33="ZERO",L33="ABS")),"ZERO",IF(L33="ABS",SUM(D33,F33),SUM(D33,F33,H33,J33)))),"")</f>
        <v/>
      </c>
      <c r="O33" s="113"/>
      <c r="P33" s="22" t="str">
        <f>IF(N33="","",IF(O17=200,LOOKUP(N33,{"ABS","ZERO",1,100,110,120,130,140,150,160,170},{"FAIL","FAIL","FAIL","D","D+","C","C+","B","B+","A","A+"}),IF(O17=150,LOOKUP(N33,{"ABS","ZERO",1,75,82,90,97,105,112,120,127},{"FAIL","FAIL","FAIL","D","D+","C","C+","B","B+","A","A+"}),IF(O17=100,LOOKUP(N33,{"ABS","ZERO",1,50,55,60,65,70,75,80,85},{"FAIL","FAIL","FAIL","D","D+","C","C+","B","B+","A","A+"}),IF(O17=50,LOOKUP(N33,{"ABS","ZERO",1,25,27,30,32,35,37,40,42},{"FAIL","FAIL","FAIL","D","D+","C","C+","B","B+","A","A+"}))))))</f>
        <v/>
      </c>
      <c r="Q33" s="118"/>
      <c r="R33" s="70" t="str">
        <f t="shared" si="0"/>
        <v/>
      </c>
      <c r="S33" s="163" t="str">
        <f>IF(AND(A33&lt;&gt;"",B33&lt;&gt;""),IF(OR(D33&lt;&gt;"ABS"),IF(OR(AND(D33&lt;ROUNDDOWN((0*E17),0),D33&lt;&gt;0),D33&gt;E17,D33=""),"Attendance Marks incorrect",""),""),"")</f>
        <v/>
      </c>
      <c r="T33" s="274"/>
      <c r="U33" s="274"/>
      <c r="V33" s="109" t="str">
        <f>IF(OR(AND(OR(F33&lt;=G17, F33=0, F33="ABS"),OR(H33&lt;=I17, H33=0, H33="ABS"),OR(J33&lt;=K17, J33=0,J33="ABS"))),IF(OR(AND(A33="",B33="",D33="",F33="",H33="",J33=""),AND(A33&lt;&gt;"",B33&lt;&gt;"",D33&lt;&gt;"",F33&lt;&gt;"",H33&lt;&gt;"",J33&lt;&gt;"", AD33="OK")),"","Given Marks or Format is incorrect"),"Given Marks or Format is incorrect")</f>
        <v/>
      </c>
      <c r="W33" s="110"/>
      <c r="X33" s="111"/>
      <c r="Y33" s="14" t="b">
        <f>IF(AND( EXACT(LEFT(B33,LEN(G8)), G8),ISNUMBER(INT(MID(B33,(LEN(G8)+1),1))),ISNUMBER(INT(MID(B33,(LEN(G8)+2),1))), MID(B33,(LEN(G8)+1),2)&lt;&gt;"00",OR(ISNUMBER(INT(MID(B33,(LEN(G8)+3),1))),MID(B33,(LEN(G8)+3),1)=""),  OR(AND(ISNUMBER(INT(MID(B33,(LEN(G8)+1),3))),MID(B33,(LEN(G8)+1),1)&lt;&gt;"0", MID(B33,(LEN(G8)+4),1)=""),AND((ISNUMBER(INT(MID(B33,(LEN(G8)+1),2)))),MID(B33,(LEN(G8)+3),1)=""))),"OK")</f>
        <v>0</v>
      </c>
      <c r="Z33" s="15"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6"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23" t="b">
        <f t="shared" si="28"/>
        <v>0</v>
      </c>
      <c r="AD33" s="23" t="str">
        <f t="shared" si="1"/>
        <v>S# INCORRECT</v>
      </c>
      <c r="BL33" s="58" t="str">
        <f t="shared" si="2"/>
        <v/>
      </c>
      <c r="BM33" s="58" t="b">
        <f t="shared" si="3"/>
        <v>0</v>
      </c>
      <c r="BN33" s="58" t="b">
        <f t="shared" si="4"/>
        <v>0</v>
      </c>
      <c r="BO33" s="58" t="b">
        <f t="shared" si="5"/>
        <v>0</v>
      </c>
      <c r="BP33" s="58" t="str">
        <f t="shared" si="6"/>
        <v/>
      </c>
      <c r="BQ33" s="58" t="str">
        <f t="shared" si="7"/>
        <v/>
      </c>
      <c r="BR33" s="58" t="str">
        <f t="shared" si="8"/>
        <v/>
      </c>
      <c r="BS33" s="58" t="str">
        <f t="shared" si="9"/>
        <v/>
      </c>
      <c r="BT33" s="63" t="str">
        <f t="shared" si="10"/>
        <v/>
      </c>
      <c r="BU33" s="64" t="str">
        <f t="shared" si="29"/>
        <v>INCORRECT</v>
      </c>
      <c r="BV33" s="58" t="b">
        <f t="shared" si="30"/>
        <v>0</v>
      </c>
      <c r="BW33" s="65" t="str">
        <f t="shared" si="11"/>
        <v/>
      </c>
      <c r="BX33" s="58" t="b">
        <f t="shared" si="12"/>
        <v>0</v>
      </c>
      <c r="BY33" s="58" t="b">
        <f t="shared" si="13"/>
        <v>0</v>
      </c>
      <c r="BZ33" s="58" t="b">
        <f t="shared" si="14"/>
        <v>0</v>
      </c>
      <c r="CA33" s="58" t="b">
        <f t="shared" si="15"/>
        <v>0</v>
      </c>
      <c r="CB33" s="58" t="b">
        <f t="shared" si="16"/>
        <v>0</v>
      </c>
      <c r="CC33" s="58" t="b">
        <f t="shared" si="17"/>
        <v>0</v>
      </c>
      <c r="CD33" s="58" t="str">
        <f t="shared" si="18"/>
        <v/>
      </c>
      <c r="CE33" s="58" t="str">
        <f t="shared" si="19"/>
        <v/>
      </c>
      <c r="CF33" s="58" t="str">
        <f t="shared" si="20"/>
        <v/>
      </c>
      <c r="CG33" s="58" t="str">
        <f t="shared" si="21"/>
        <v/>
      </c>
      <c r="CH33" s="58" t="str">
        <f t="shared" si="22"/>
        <v/>
      </c>
      <c r="CI33" s="58" t="str">
        <f t="shared" si="23"/>
        <v/>
      </c>
      <c r="CJ33" s="65" t="str">
        <f t="shared" si="24"/>
        <v/>
      </c>
      <c r="CK33" s="65" t="str">
        <f t="shared" si="25"/>
        <v/>
      </c>
      <c r="CL33" s="66" t="str">
        <f t="shared" si="26"/>
        <v>NO</v>
      </c>
      <c r="CM33" s="66" t="str">
        <f t="shared" si="27"/>
        <v>NO</v>
      </c>
      <c r="CN33" s="64" t="str">
        <f t="shared" si="31"/>
        <v>NO</v>
      </c>
      <c r="CO33" s="64" t="str">
        <f t="shared" si="32"/>
        <v>NO</v>
      </c>
      <c r="CP33" s="66" t="str">
        <f t="shared" si="33"/>
        <v>OK</v>
      </c>
      <c r="CQ33" s="58" t="b">
        <f t="shared" si="34"/>
        <v>0</v>
      </c>
      <c r="CR33" s="58" t="b">
        <f t="shared" si="35"/>
        <v>0</v>
      </c>
      <c r="CS33" s="58" t="b">
        <f t="shared" si="36"/>
        <v>0</v>
      </c>
      <c r="CT33" s="58" t="b">
        <f t="shared" si="37"/>
        <v>0</v>
      </c>
      <c r="CU33" s="65" t="str">
        <f t="shared" si="38"/>
        <v>SEQUENCE INCORRECT</v>
      </c>
      <c r="CV33" s="67">
        <f>COUNTIF(B21:B32,T(B33))</f>
        <v>12</v>
      </c>
    </row>
    <row r="34" spans="1:100" s="23" customFormat="1" ht="18.95" customHeight="1" thickBot="1">
      <c r="A34" s="68"/>
      <c r="B34" s="101"/>
      <c r="C34" s="102"/>
      <c r="D34" s="101"/>
      <c r="E34" s="102"/>
      <c r="F34" s="101"/>
      <c r="G34" s="102"/>
      <c r="H34" s="101"/>
      <c r="I34" s="102"/>
      <c r="J34" s="309"/>
      <c r="K34" s="309"/>
      <c r="L34" s="103" t="str">
        <f>IF(AND(B34&lt;&gt;"", H34&lt;&gt;"", J34&lt;&gt;"",OR(H34&lt;=I17,H34="ABS"),OR(J34&lt;=K17,J34="ABS")),IF(AND(J34="ABS"),"ABS",IF(SUM(H34:J34)=0,"ZERO",SUM(H34,J34))),"")</f>
        <v/>
      </c>
      <c r="M34" s="104"/>
      <c r="N34" s="112" t="str">
        <f>IF(AND(A34&lt;&gt;"",B34&lt;&gt;"",D34&lt;&gt;"", F34&lt;&gt;"", H34&lt;&gt;"", J34&lt;&gt;"",S34="",R34="OK",V34="",OR(D34&lt;=E17,D34="ABS"),OR(F34&lt;=G17,F34="ABS"),OR(H34&lt;=I17,H34="ABS"),OR(J34&lt;=K17,J34="ABS")),IF(AND(OR(D34=0,D34="ABS"),OR(F34=0,F34="ABS"),OR(L34=0,L34="ABS"),D34="ABS",F34="ABS",L34="ABS"),"ABS",IF(AND(SUM(D34:F34)=0,OR(L34="ZERO",L34="ABS")),"ZERO",IF(L34="ABS",SUM(D34,F34),SUM(D34,F34,H34,J34)))),"")</f>
        <v/>
      </c>
      <c r="O34" s="113"/>
      <c r="P34" s="22" t="str">
        <f>IF(N34="","",IF(O17=200,LOOKUP(N34,{"ABS","ZERO",1,100,110,120,130,140,150,160,170},{"FAIL","FAIL","FAIL","D","D+","C","C+","B","B+","A","A+"}),IF(O17=150,LOOKUP(N34,{"ABS","ZERO",1,75,82,90,97,105,112,120,127},{"FAIL","FAIL","FAIL","D","D+","C","C+","B","B+","A","A+"}),IF(O17=100,LOOKUP(N34,{"ABS","ZERO",1,50,55,60,65,70,75,80,85},{"FAIL","FAIL","FAIL","D","D+","C","C+","B","B+","A","A+"}),IF(O17=50,LOOKUP(N34,{"ABS","ZERO",1,25,27,30,32,35,37,40,42},{"FAIL","FAIL","FAIL","D","D+","C","C+","B","B+","A","A+"}))))))</f>
        <v/>
      </c>
      <c r="Q34" s="118"/>
      <c r="R34" s="70" t="str">
        <f t="shared" si="0"/>
        <v/>
      </c>
      <c r="S34" s="163" t="str">
        <f>IF(AND(A34&lt;&gt;"",B34&lt;&gt;""),IF(OR(D34&lt;&gt;"ABS"),IF(OR(AND(D34&lt;ROUNDDOWN((0*E17),0),D34&lt;&gt;0),D34&gt;E17,D34=""),"Attendance Marks incorrect",""),""),"")</f>
        <v/>
      </c>
      <c r="T34" s="274"/>
      <c r="U34" s="274"/>
      <c r="V34" s="109" t="str">
        <f>IF(OR(AND(OR(F34&lt;=G17, F34=0, F34="ABS"),OR(H34&lt;=I17, H34=0, H34="ABS"),OR(J34&lt;=K17, J34=0,J34="ABS"))),IF(OR(AND(A34="",B34="",D34="",F34="",H34="",J34=""),AND(A34&lt;&gt;"",B34&lt;&gt;"",D34&lt;&gt;"",F34&lt;&gt;"",H34&lt;&gt;"",J34&lt;&gt;"", AD34="OK")),"","Given Marks or Format is incorrect"),"Given Marks or Format is incorrect")</f>
        <v/>
      </c>
      <c r="W34" s="110"/>
      <c r="X34" s="111"/>
      <c r="Y34" s="14" t="b">
        <f>IF(AND( EXACT(LEFT(B34,LEN(G8)), G8),ISNUMBER(INT(MID(B34,(LEN(G8)+1),1))),ISNUMBER(INT(MID(B34,(LEN(G8)+2),1))), MID(B34,(LEN(G8)+1),2)&lt;&gt;"00",OR(ISNUMBER(INT(MID(B34,(LEN(G8)+3),1))),MID(B34,(LEN(G8)+3),1)=""),  OR(AND(ISNUMBER(INT(MID(B34,(LEN(G8)+1),3))),MID(B34,(LEN(G8)+1),1)&lt;&gt;"0", MID(B34,(LEN(G8)+4),1)=""),AND((ISNUMBER(INT(MID(B34,(LEN(G8)+1),2)))),MID(B34,(LEN(G8)+3),1)=""))),"OK")</f>
        <v>0</v>
      </c>
      <c r="Z34" s="15"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6"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23" t="b">
        <f t="shared" si="28"/>
        <v>0</v>
      </c>
      <c r="AD34" s="23" t="str">
        <f t="shared" si="1"/>
        <v>S# INCORRECT</v>
      </c>
      <c r="BL34" s="58" t="str">
        <f t="shared" si="2"/>
        <v/>
      </c>
      <c r="BM34" s="58" t="b">
        <f t="shared" si="3"/>
        <v>0</v>
      </c>
      <c r="BN34" s="58" t="b">
        <f t="shared" si="4"/>
        <v>0</v>
      </c>
      <c r="BO34" s="58" t="b">
        <f t="shared" si="5"/>
        <v>0</v>
      </c>
      <c r="BP34" s="58" t="str">
        <f t="shared" si="6"/>
        <v/>
      </c>
      <c r="BQ34" s="58" t="str">
        <f t="shared" si="7"/>
        <v/>
      </c>
      <c r="BR34" s="58" t="str">
        <f t="shared" si="8"/>
        <v/>
      </c>
      <c r="BS34" s="58" t="str">
        <f t="shared" si="9"/>
        <v/>
      </c>
      <c r="BT34" s="63" t="str">
        <f t="shared" si="10"/>
        <v/>
      </c>
      <c r="BU34" s="64" t="str">
        <f t="shared" si="29"/>
        <v>INCORRECT</v>
      </c>
      <c r="BV34" s="58" t="b">
        <f t="shared" si="30"/>
        <v>0</v>
      </c>
      <c r="BW34" s="65" t="str">
        <f t="shared" si="11"/>
        <v/>
      </c>
      <c r="BX34" s="58" t="b">
        <f t="shared" si="12"/>
        <v>0</v>
      </c>
      <c r="BY34" s="58" t="b">
        <f t="shared" si="13"/>
        <v>0</v>
      </c>
      <c r="BZ34" s="58" t="b">
        <f t="shared" si="14"/>
        <v>0</v>
      </c>
      <c r="CA34" s="58" t="b">
        <f t="shared" si="15"/>
        <v>0</v>
      </c>
      <c r="CB34" s="58" t="b">
        <f t="shared" si="16"/>
        <v>0</v>
      </c>
      <c r="CC34" s="58" t="b">
        <f t="shared" si="17"/>
        <v>0</v>
      </c>
      <c r="CD34" s="58" t="str">
        <f t="shared" si="18"/>
        <v/>
      </c>
      <c r="CE34" s="58" t="str">
        <f t="shared" si="19"/>
        <v/>
      </c>
      <c r="CF34" s="58" t="str">
        <f t="shared" si="20"/>
        <v/>
      </c>
      <c r="CG34" s="58" t="str">
        <f t="shared" si="21"/>
        <v/>
      </c>
      <c r="CH34" s="58" t="str">
        <f t="shared" si="22"/>
        <v/>
      </c>
      <c r="CI34" s="58" t="str">
        <f t="shared" si="23"/>
        <v/>
      </c>
      <c r="CJ34" s="65" t="str">
        <f t="shared" si="24"/>
        <v/>
      </c>
      <c r="CK34" s="65" t="str">
        <f t="shared" si="25"/>
        <v/>
      </c>
      <c r="CL34" s="66" t="str">
        <f t="shared" si="26"/>
        <v>NO</v>
      </c>
      <c r="CM34" s="66" t="str">
        <f t="shared" si="27"/>
        <v>NO</v>
      </c>
      <c r="CN34" s="64" t="str">
        <f t="shared" si="31"/>
        <v>NO</v>
      </c>
      <c r="CO34" s="64" t="str">
        <f t="shared" si="32"/>
        <v>NO</v>
      </c>
      <c r="CP34" s="66" t="str">
        <f t="shared" si="33"/>
        <v>OK</v>
      </c>
      <c r="CQ34" s="58" t="b">
        <f t="shared" si="34"/>
        <v>0</v>
      </c>
      <c r="CR34" s="58" t="b">
        <f t="shared" si="35"/>
        <v>0</v>
      </c>
      <c r="CS34" s="58" t="b">
        <f t="shared" si="36"/>
        <v>0</v>
      </c>
      <c r="CT34" s="58" t="b">
        <f t="shared" si="37"/>
        <v>0</v>
      </c>
      <c r="CU34" s="65" t="str">
        <f t="shared" si="38"/>
        <v>SEQUENCE INCORRECT</v>
      </c>
      <c r="CV34" s="67">
        <f>COUNTIF(B21:B33,T(B34))</f>
        <v>13</v>
      </c>
    </row>
    <row r="35" spans="1:100" s="23" customFormat="1" ht="18.95" customHeight="1" thickBot="1">
      <c r="A35" s="54"/>
      <c r="B35" s="101"/>
      <c r="C35" s="102"/>
      <c r="D35" s="101"/>
      <c r="E35" s="102"/>
      <c r="F35" s="101"/>
      <c r="G35" s="102"/>
      <c r="H35" s="101"/>
      <c r="I35" s="102"/>
      <c r="J35" s="309"/>
      <c r="K35" s="309"/>
      <c r="L35" s="103" t="str">
        <f>IF(AND(B35&lt;&gt;"", H35&lt;&gt;"", J35&lt;&gt;"",OR(H35&lt;=I17,H35="ABS"),OR(J35&lt;=K17,J35="ABS")),IF(AND(J35="ABS"),"ABS",IF(SUM(H35:J35)=0,"ZERO",SUM(H35,J35))),"")</f>
        <v/>
      </c>
      <c r="M35" s="104"/>
      <c r="N35" s="112" t="str">
        <f>IF(AND(A35&lt;&gt;"",B35&lt;&gt;"",D35&lt;&gt;"", F35&lt;&gt;"", H35&lt;&gt;"", J35&lt;&gt;"",S35="",R35="OK",V35="",OR(D35&lt;=E17,D35="ABS"),OR(F35&lt;=G17,F35="ABS"),OR(H35&lt;=I17,H35="ABS"),OR(J35&lt;=K17,J35="ABS")),IF(AND(OR(D35=0,D35="ABS"),OR(F35=0,F35="ABS"),OR(L35=0,L35="ABS"),D35="ABS",F35="ABS",L35="ABS"),"ABS",IF(AND(SUM(D35:F35)=0,OR(L35="ZERO",L35="ABS")),"ZERO",IF(L35="ABS",SUM(D35,F35),SUM(D35,F35,H35,J35)))),"")</f>
        <v/>
      </c>
      <c r="O35" s="113"/>
      <c r="P35" s="22" t="str">
        <f>IF(N35="","",IF(O17=200,LOOKUP(N35,{"ABS","ZERO",1,100,110,120,130,140,150,160,170},{"FAIL","FAIL","FAIL","D","D+","C","C+","B","B+","A","A+"}),IF(O17=150,LOOKUP(N35,{"ABS","ZERO",1,75,82,90,97,105,112,120,127},{"FAIL","FAIL","FAIL","D","D+","C","C+","B","B+","A","A+"}),IF(O17=100,LOOKUP(N35,{"ABS","ZERO",1,50,55,60,65,70,75,80,85},{"FAIL","FAIL","FAIL","D","D+","C","C+","B","B+","A","A+"}),IF(O17=50,LOOKUP(N35,{"ABS","ZERO",1,25,27,30,32,35,37,40,42},{"FAIL","FAIL","FAIL","D","D+","C","C+","B","B+","A","A+"}))))))</f>
        <v/>
      </c>
      <c r="Q35" s="118"/>
      <c r="R35" s="70" t="str">
        <f t="shared" si="0"/>
        <v/>
      </c>
      <c r="S35" s="163" t="str">
        <f>IF(AND(A35&lt;&gt;"",B35&lt;&gt;""),IF(OR(D35&lt;&gt;"ABS"),IF(OR(AND(D35&lt;ROUNDDOWN((0*E17),0),D35&lt;&gt;0),D35&gt;E17,D35=""),"Attendance Marks incorrect",""),""),"")</f>
        <v/>
      </c>
      <c r="T35" s="274"/>
      <c r="U35" s="274"/>
      <c r="V35" s="109" t="str">
        <f>IF(OR(AND(OR(F35&lt;=G17, F35=0, F35="ABS"),OR(H35&lt;=I17, H35=0, H35="ABS"),OR(J35&lt;=K17, J35=0,J35="ABS"))),IF(OR(AND(A35="",B35="",D35="",F35="",H35="",J35=""),AND(A35&lt;&gt;"",B35&lt;&gt;"",D35&lt;&gt;"",F35&lt;&gt;"",H35&lt;&gt;"",J35&lt;&gt;"", AD35="OK")),"","Given Marks or Format is incorrect"),"Given Marks or Format is incorrect")</f>
        <v/>
      </c>
      <c r="W35" s="110"/>
      <c r="X35" s="111"/>
      <c r="Y35" s="14" t="b">
        <f>IF(AND( EXACT(LEFT(B35,LEN(G8)), G8),ISNUMBER(INT(MID(B35,(LEN(G8)+1),1))),ISNUMBER(INT(MID(B35,(LEN(G8)+2),1))), MID(B35,(LEN(G8)+1),2)&lt;&gt;"00",OR(ISNUMBER(INT(MID(B35,(LEN(G8)+3),1))),MID(B35,(LEN(G8)+3),1)=""),  OR(AND(ISNUMBER(INT(MID(B35,(LEN(G8)+1),3))),MID(B35,(LEN(G8)+1),1)&lt;&gt;"0", MID(B35,(LEN(G8)+4),1)=""),AND((ISNUMBER(INT(MID(B35,(LEN(G8)+1),2)))),MID(B35,(LEN(G8)+3),1)=""))),"OK")</f>
        <v>0</v>
      </c>
      <c r="Z35" s="15"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6"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23" t="b">
        <f t="shared" si="28"/>
        <v>0</v>
      </c>
      <c r="AD35" s="23" t="str">
        <f t="shared" si="1"/>
        <v>S# INCORRECT</v>
      </c>
      <c r="BL35" s="58" t="str">
        <f t="shared" si="2"/>
        <v/>
      </c>
      <c r="BM35" s="58" t="b">
        <f t="shared" si="3"/>
        <v>0</v>
      </c>
      <c r="BN35" s="58" t="b">
        <f t="shared" si="4"/>
        <v>0</v>
      </c>
      <c r="BO35" s="58" t="b">
        <f t="shared" si="5"/>
        <v>0</v>
      </c>
      <c r="BP35" s="58" t="str">
        <f t="shared" si="6"/>
        <v/>
      </c>
      <c r="BQ35" s="58" t="str">
        <f t="shared" si="7"/>
        <v/>
      </c>
      <c r="BR35" s="58" t="str">
        <f t="shared" si="8"/>
        <v/>
      </c>
      <c r="BS35" s="58" t="str">
        <f t="shared" si="9"/>
        <v/>
      </c>
      <c r="BT35" s="63" t="str">
        <f t="shared" si="10"/>
        <v/>
      </c>
      <c r="BU35" s="64" t="str">
        <f t="shared" si="29"/>
        <v>INCORRECT</v>
      </c>
      <c r="BV35" s="58" t="b">
        <f t="shared" si="30"/>
        <v>0</v>
      </c>
      <c r="BW35" s="65" t="str">
        <f t="shared" si="11"/>
        <v/>
      </c>
      <c r="BX35" s="58" t="b">
        <f t="shared" si="12"/>
        <v>0</v>
      </c>
      <c r="BY35" s="58" t="b">
        <f t="shared" si="13"/>
        <v>0</v>
      </c>
      <c r="BZ35" s="58" t="b">
        <f t="shared" si="14"/>
        <v>0</v>
      </c>
      <c r="CA35" s="58" t="b">
        <f t="shared" si="15"/>
        <v>0</v>
      </c>
      <c r="CB35" s="58" t="b">
        <f t="shared" si="16"/>
        <v>0</v>
      </c>
      <c r="CC35" s="58" t="b">
        <f t="shared" si="17"/>
        <v>0</v>
      </c>
      <c r="CD35" s="58" t="str">
        <f t="shared" si="18"/>
        <v/>
      </c>
      <c r="CE35" s="58" t="str">
        <f t="shared" si="19"/>
        <v/>
      </c>
      <c r="CF35" s="58" t="str">
        <f t="shared" si="20"/>
        <v/>
      </c>
      <c r="CG35" s="58" t="str">
        <f t="shared" si="21"/>
        <v/>
      </c>
      <c r="CH35" s="58" t="str">
        <f t="shared" si="22"/>
        <v/>
      </c>
      <c r="CI35" s="58" t="str">
        <f t="shared" si="23"/>
        <v/>
      </c>
      <c r="CJ35" s="65" t="str">
        <f t="shared" si="24"/>
        <v/>
      </c>
      <c r="CK35" s="65" t="str">
        <f t="shared" si="25"/>
        <v/>
      </c>
      <c r="CL35" s="66" t="str">
        <f t="shared" si="26"/>
        <v>NO</v>
      </c>
      <c r="CM35" s="66" t="str">
        <f t="shared" si="27"/>
        <v>NO</v>
      </c>
      <c r="CN35" s="64" t="str">
        <f t="shared" si="31"/>
        <v>NO</v>
      </c>
      <c r="CO35" s="64" t="str">
        <f t="shared" si="32"/>
        <v>NO</v>
      </c>
      <c r="CP35" s="66" t="str">
        <f t="shared" si="33"/>
        <v>OK</v>
      </c>
      <c r="CQ35" s="58" t="b">
        <f t="shared" si="34"/>
        <v>0</v>
      </c>
      <c r="CR35" s="58" t="b">
        <f t="shared" si="35"/>
        <v>0</v>
      </c>
      <c r="CS35" s="58" t="b">
        <f t="shared" si="36"/>
        <v>0</v>
      </c>
      <c r="CT35" s="58" t="b">
        <f t="shared" si="37"/>
        <v>0</v>
      </c>
      <c r="CU35" s="65" t="str">
        <f t="shared" si="38"/>
        <v>SEQUENCE INCORRECT</v>
      </c>
      <c r="CV35" s="67">
        <f>COUNTIF(B21:B34,T(B35))</f>
        <v>14</v>
      </c>
    </row>
    <row r="36" spans="1:100" s="23" customFormat="1" ht="18.95" customHeight="1" thickBot="1">
      <c r="A36" s="68"/>
      <c r="B36" s="101"/>
      <c r="C36" s="102"/>
      <c r="D36" s="101"/>
      <c r="E36" s="102"/>
      <c r="F36" s="101"/>
      <c r="G36" s="102"/>
      <c r="H36" s="101"/>
      <c r="I36" s="102"/>
      <c r="J36" s="309"/>
      <c r="K36" s="309"/>
      <c r="L36" s="103" t="str">
        <f>IF(AND(B36&lt;&gt;"", H36&lt;&gt;"", J36&lt;&gt;"",OR(H36&lt;=I17,H36="ABS"),OR(J36&lt;=K17,J36="ABS")),IF(AND(J36="ABS"),"ABS",IF(SUM(H36:J36)=0,"ZERO",SUM(H36,J36))),"")</f>
        <v/>
      </c>
      <c r="M36" s="104"/>
      <c r="N36" s="112" t="str">
        <f>IF(AND(A36&lt;&gt;"",B36&lt;&gt;"",D36&lt;&gt;"", F36&lt;&gt;"", H36&lt;&gt;"", J36&lt;&gt;"",S36="",R36="OK",V36="",OR(D36&lt;=E17,D36="ABS"),OR(F36&lt;=G17,F36="ABS"),OR(H36&lt;=I17,H36="ABS"),OR(J36&lt;=K17,J36="ABS")),IF(AND(OR(D36=0,D36="ABS"),OR(F36=0,F36="ABS"),OR(L36=0,L36="ABS"),D36="ABS",F36="ABS",L36="ABS"),"ABS",IF(AND(SUM(D36:F36)=0,OR(L36="ZERO",L36="ABS")),"ZERO",IF(L36="ABS",SUM(D36,F36),SUM(D36,F36,H36,J36)))),"")</f>
        <v/>
      </c>
      <c r="O36" s="113"/>
      <c r="P36" s="22" t="str">
        <f>IF(N36="","",IF(O17=200,LOOKUP(N36,{"ABS","ZERO",1,100,110,120,130,140,150,160,170},{"FAIL","FAIL","FAIL","D","D+","C","C+","B","B+","A","A+"}),IF(O17=150,LOOKUP(N36,{"ABS","ZERO",1,75,82,90,97,105,112,120,127},{"FAIL","FAIL","FAIL","D","D+","C","C+","B","B+","A","A+"}),IF(O17=100,LOOKUP(N36,{"ABS","ZERO",1,50,55,60,65,70,75,80,85},{"FAIL","FAIL","FAIL","D","D+","C","C+","B","B+","A","A+"}),IF(O17=50,LOOKUP(N36,{"ABS","ZERO",1,25,27,30,32,35,37,40,42},{"FAIL","FAIL","FAIL","D","D+","C","C+","B","B+","A","A+"}))))))</f>
        <v/>
      </c>
      <c r="Q36" s="118"/>
      <c r="R36" s="70" t="str">
        <f t="shared" si="0"/>
        <v/>
      </c>
      <c r="S36" s="163" t="str">
        <f>IF(AND(A36&lt;&gt;"",B36&lt;&gt;""),IF(OR(D36&lt;&gt;"ABS"),IF(OR(AND(D36&lt;ROUNDDOWN((0*E17),0),D36&lt;&gt;0),D36&gt;E17,D36=""),"Attendance Marks incorrect",""),""),"")</f>
        <v/>
      </c>
      <c r="T36" s="274"/>
      <c r="U36" s="274"/>
      <c r="V36" s="109" t="str">
        <f>IF(OR(AND(OR(F36&lt;=G17, F36=0, F36="ABS"),OR(H36&lt;=I17, H36=0, H36="ABS"),OR(J36&lt;=K17, J36=0,J36="ABS"))),IF(OR(AND(A36="",B36="",D36="",F36="",H36="",J36=""),AND(A36&lt;&gt;"",B36&lt;&gt;"",D36&lt;&gt;"",F36&lt;&gt;"",H36&lt;&gt;"",J36&lt;&gt;"", AD36="OK")),"","Given Marks or Format is incorrect"),"Given Marks or Format is incorrect")</f>
        <v/>
      </c>
      <c r="W36" s="110"/>
      <c r="X36" s="111"/>
      <c r="Y36" s="14" t="b">
        <f>IF(AND( EXACT(LEFT(B36,LEN(G8)), G8),ISNUMBER(INT(MID(B36,(LEN(G8)+1),1))),ISNUMBER(INT(MID(B36,(LEN(G8)+2),1))), MID(B36,(LEN(G8)+1),2)&lt;&gt;"00",OR(ISNUMBER(INT(MID(B36,(LEN(G8)+3),1))),MID(B36,(LEN(G8)+3),1)=""),  OR(AND(ISNUMBER(INT(MID(B36,(LEN(G8)+1),3))),MID(B36,(LEN(G8)+1),1)&lt;&gt;"0", MID(B36,(LEN(G8)+4),1)=""),AND((ISNUMBER(INT(MID(B36,(LEN(G8)+1),2)))),MID(B36,(LEN(G8)+3),1)=""))),"OK")</f>
        <v>0</v>
      </c>
      <c r="Z36" s="15"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6"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23" t="b">
        <f t="shared" si="28"/>
        <v>0</v>
      </c>
      <c r="AD36" s="23" t="str">
        <f t="shared" si="1"/>
        <v>S# INCORRECT</v>
      </c>
      <c r="BL36" s="58" t="str">
        <f t="shared" si="2"/>
        <v/>
      </c>
      <c r="BM36" s="58" t="b">
        <f t="shared" si="3"/>
        <v>0</v>
      </c>
      <c r="BN36" s="58" t="b">
        <f t="shared" si="4"/>
        <v>0</v>
      </c>
      <c r="BO36" s="58" t="b">
        <f t="shared" si="5"/>
        <v>0</v>
      </c>
      <c r="BP36" s="58" t="str">
        <f t="shared" si="6"/>
        <v/>
      </c>
      <c r="BQ36" s="58" t="str">
        <f t="shared" si="7"/>
        <v/>
      </c>
      <c r="BR36" s="58" t="str">
        <f t="shared" si="8"/>
        <v/>
      </c>
      <c r="BS36" s="58" t="str">
        <f t="shared" si="9"/>
        <v/>
      </c>
      <c r="BT36" s="63" t="str">
        <f t="shared" si="10"/>
        <v/>
      </c>
      <c r="BU36" s="64" t="str">
        <f t="shared" si="29"/>
        <v>INCORRECT</v>
      </c>
      <c r="BV36" s="58" t="b">
        <f t="shared" si="30"/>
        <v>0</v>
      </c>
      <c r="BW36" s="65" t="str">
        <f t="shared" si="11"/>
        <v/>
      </c>
      <c r="BX36" s="58" t="b">
        <f t="shared" si="12"/>
        <v>0</v>
      </c>
      <c r="BY36" s="58" t="b">
        <f t="shared" si="13"/>
        <v>0</v>
      </c>
      <c r="BZ36" s="58" t="b">
        <f t="shared" si="14"/>
        <v>0</v>
      </c>
      <c r="CA36" s="58" t="b">
        <f t="shared" si="15"/>
        <v>0</v>
      </c>
      <c r="CB36" s="58" t="b">
        <f t="shared" si="16"/>
        <v>0</v>
      </c>
      <c r="CC36" s="58" t="b">
        <f t="shared" si="17"/>
        <v>0</v>
      </c>
      <c r="CD36" s="58" t="str">
        <f t="shared" si="18"/>
        <v/>
      </c>
      <c r="CE36" s="58" t="str">
        <f t="shared" si="19"/>
        <v/>
      </c>
      <c r="CF36" s="58" t="str">
        <f t="shared" si="20"/>
        <v/>
      </c>
      <c r="CG36" s="58" t="str">
        <f t="shared" si="21"/>
        <v/>
      </c>
      <c r="CH36" s="58" t="str">
        <f t="shared" si="22"/>
        <v/>
      </c>
      <c r="CI36" s="58" t="str">
        <f t="shared" si="23"/>
        <v/>
      </c>
      <c r="CJ36" s="65" t="str">
        <f t="shared" si="24"/>
        <v/>
      </c>
      <c r="CK36" s="65" t="str">
        <f t="shared" si="25"/>
        <v/>
      </c>
      <c r="CL36" s="66" t="str">
        <f t="shared" si="26"/>
        <v>NO</v>
      </c>
      <c r="CM36" s="66" t="str">
        <f t="shared" si="27"/>
        <v>NO</v>
      </c>
      <c r="CN36" s="64" t="str">
        <f t="shared" si="31"/>
        <v>NO</v>
      </c>
      <c r="CO36" s="64" t="str">
        <f t="shared" si="32"/>
        <v>NO</v>
      </c>
      <c r="CP36" s="66" t="str">
        <f t="shared" si="33"/>
        <v>OK</v>
      </c>
      <c r="CQ36" s="58" t="b">
        <f t="shared" si="34"/>
        <v>0</v>
      </c>
      <c r="CR36" s="58" t="b">
        <f t="shared" si="35"/>
        <v>0</v>
      </c>
      <c r="CS36" s="58" t="b">
        <f t="shared" si="36"/>
        <v>0</v>
      </c>
      <c r="CT36" s="58" t="b">
        <f t="shared" si="37"/>
        <v>0</v>
      </c>
      <c r="CU36" s="65" t="str">
        <f t="shared" si="38"/>
        <v>SEQUENCE INCORRECT</v>
      </c>
      <c r="CV36" s="67">
        <f>COUNTIF(B21:B35,T(B36))</f>
        <v>15</v>
      </c>
    </row>
    <row r="37" spans="1:100" s="23" customFormat="1" ht="18.95" customHeight="1" thickBot="1">
      <c r="A37" s="54"/>
      <c r="B37" s="101"/>
      <c r="C37" s="102"/>
      <c r="D37" s="101"/>
      <c r="E37" s="102"/>
      <c r="F37" s="101"/>
      <c r="G37" s="102"/>
      <c r="H37" s="101"/>
      <c r="I37" s="102"/>
      <c r="J37" s="309"/>
      <c r="K37" s="309"/>
      <c r="L37" s="103" t="str">
        <f>IF(AND(B37&lt;&gt;"", H37&lt;&gt;"", J37&lt;&gt;"",OR(H37&lt;=I17,H37="ABS"),OR(J37&lt;=K17,J37="ABS")),IF(AND(J37="ABS"),"ABS",IF(SUM(H37:J37)=0,"ZERO",SUM(H37,J37))),"")</f>
        <v/>
      </c>
      <c r="M37" s="104"/>
      <c r="N37" s="112" t="str">
        <f>IF(AND(A37&lt;&gt;"",B37&lt;&gt;"",D37&lt;&gt;"", F37&lt;&gt;"", H37&lt;&gt;"", J37&lt;&gt;"",S37="",R37="OK",V37="",OR(D37&lt;=E17,D37="ABS"),OR(F37&lt;=G17,F37="ABS"),OR(H37&lt;=I17,H37="ABS"),OR(J37&lt;=K17,J37="ABS")),IF(AND(OR(D37=0,D37="ABS"),OR(F37=0,F37="ABS"),OR(L37=0,L37="ABS"),D37="ABS",F37="ABS",L37="ABS"),"ABS",IF(AND(SUM(D37:F37)=0,OR(L37="ZERO",L37="ABS")),"ZERO",IF(L37="ABS",SUM(D37,F37),SUM(D37,F37,H37,J37)))),"")</f>
        <v/>
      </c>
      <c r="O37" s="113"/>
      <c r="P37" s="22" t="str">
        <f>IF(N37="","",IF(O17=200,LOOKUP(N37,{"ABS","ZERO",1,100,110,120,130,140,150,160,170},{"FAIL","FAIL","FAIL","D","D+","C","C+","B","B+","A","A+"}),IF(O17=150,LOOKUP(N37,{"ABS","ZERO",1,75,82,90,97,105,112,120,127},{"FAIL","FAIL","FAIL","D","D+","C","C+","B","B+","A","A+"}),IF(O17=100,LOOKUP(N37,{"ABS","ZERO",1,50,55,60,65,70,75,80,85},{"FAIL","FAIL","FAIL","D","D+","C","C+","B","B+","A","A+"}),IF(O17=50,LOOKUP(N37,{"ABS","ZERO",1,25,27,30,32,35,37,40,42},{"FAIL","FAIL","FAIL","D","D+","C","C+","B","B+","A","A+"}))))))</f>
        <v/>
      </c>
      <c r="Q37" s="118"/>
      <c r="R37" s="70" t="str">
        <f t="shared" si="0"/>
        <v/>
      </c>
      <c r="S37" s="163" t="str">
        <f>IF(AND(A37&lt;&gt;"",B37&lt;&gt;""),IF(OR(D37&lt;&gt;"ABS"),IF(OR(AND(D37&lt;ROUNDDOWN((0*E17),0),D37&lt;&gt;0),D37&gt;E17,D37=""),"Attendance Marks incorrect",""),""),"")</f>
        <v/>
      </c>
      <c r="T37" s="274"/>
      <c r="U37" s="274"/>
      <c r="V37" s="109" t="str">
        <f>IF(OR(AND(OR(F37&lt;=G17, F37=0, F37="ABS"),OR(H37&lt;=I17, H37=0, H37="ABS"),OR(J37&lt;=K17, J37=0,J37="ABS"))),IF(OR(AND(A37="",B37="",D37="",F37="",H37="",J37=""),AND(A37&lt;&gt;"",B37&lt;&gt;"",D37&lt;&gt;"",F37&lt;&gt;"",H37&lt;&gt;"",J37&lt;&gt;"", AD37="OK")),"","Given Marks or Format is incorrect"),"Given Marks or Format is incorrect")</f>
        <v/>
      </c>
      <c r="W37" s="110"/>
      <c r="X37" s="111"/>
      <c r="Y37" s="14" t="b">
        <f>IF(AND( EXACT(LEFT(B37,LEN(G8)), G8),ISNUMBER(INT(MID(B37,(LEN(G8)+1),1))),ISNUMBER(INT(MID(B37,(LEN(G8)+2),1))), MID(B37,(LEN(G8)+1),2)&lt;&gt;"00",OR(ISNUMBER(INT(MID(B37,(LEN(G8)+3),1))),MID(B37,(LEN(G8)+3),1)=""),  OR(AND(ISNUMBER(INT(MID(B37,(LEN(G8)+1),3))),MID(B37,(LEN(G8)+1),1)&lt;&gt;"0", MID(B37,(LEN(G8)+4),1)=""),AND((ISNUMBER(INT(MID(B37,(LEN(G8)+1),2)))),MID(B37,(LEN(G8)+3),1)=""))),"OK")</f>
        <v>0</v>
      </c>
      <c r="Z37" s="15"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6"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23" t="b">
        <f t="shared" si="28"/>
        <v>0</v>
      </c>
      <c r="AD37" s="23" t="str">
        <f t="shared" si="1"/>
        <v>S# INCORRECT</v>
      </c>
      <c r="BL37" s="58" t="str">
        <f t="shared" si="2"/>
        <v/>
      </c>
      <c r="BM37" s="58" t="b">
        <f t="shared" si="3"/>
        <v>0</v>
      </c>
      <c r="BN37" s="58" t="b">
        <f t="shared" si="4"/>
        <v>0</v>
      </c>
      <c r="BO37" s="58" t="b">
        <f t="shared" si="5"/>
        <v>0</v>
      </c>
      <c r="BP37" s="58" t="str">
        <f t="shared" si="6"/>
        <v/>
      </c>
      <c r="BQ37" s="58" t="str">
        <f t="shared" si="7"/>
        <v/>
      </c>
      <c r="BR37" s="58" t="str">
        <f t="shared" si="8"/>
        <v/>
      </c>
      <c r="BS37" s="58" t="str">
        <f t="shared" si="9"/>
        <v/>
      </c>
      <c r="BT37" s="63" t="str">
        <f t="shared" si="10"/>
        <v/>
      </c>
      <c r="BU37" s="64" t="str">
        <f t="shared" si="29"/>
        <v>INCORRECT</v>
      </c>
      <c r="BV37" s="58" t="b">
        <f t="shared" si="30"/>
        <v>0</v>
      </c>
      <c r="BW37" s="65" t="str">
        <f t="shared" si="11"/>
        <v/>
      </c>
      <c r="BX37" s="58" t="b">
        <f t="shared" si="12"/>
        <v>0</v>
      </c>
      <c r="BY37" s="58" t="b">
        <f t="shared" si="13"/>
        <v>0</v>
      </c>
      <c r="BZ37" s="58" t="b">
        <f t="shared" si="14"/>
        <v>0</v>
      </c>
      <c r="CA37" s="58" t="b">
        <f t="shared" si="15"/>
        <v>0</v>
      </c>
      <c r="CB37" s="58" t="b">
        <f t="shared" si="16"/>
        <v>0</v>
      </c>
      <c r="CC37" s="58" t="b">
        <f t="shared" si="17"/>
        <v>0</v>
      </c>
      <c r="CD37" s="58" t="str">
        <f t="shared" si="18"/>
        <v/>
      </c>
      <c r="CE37" s="58" t="str">
        <f t="shared" si="19"/>
        <v/>
      </c>
      <c r="CF37" s="58" t="str">
        <f t="shared" si="20"/>
        <v/>
      </c>
      <c r="CG37" s="58" t="str">
        <f t="shared" si="21"/>
        <v/>
      </c>
      <c r="CH37" s="58" t="str">
        <f t="shared" si="22"/>
        <v/>
      </c>
      <c r="CI37" s="58" t="str">
        <f t="shared" si="23"/>
        <v/>
      </c>
      <c r="CJ37" s="65" t="str">
        <f t="shared" si="24"/>
        <v/>
      </c>
      <c r="CK37" s="65" t="str">
        <f t="shared" si="25"/>
        <v/>
      </c>
      <c r="CL37" s="66" t="str">
        <f t="shared" si="26"/>
        <v>NO</v>
      </c>
      <c r="CM37" s="66" t="str">
        <f t="shared" si="27"/>
        <v>NO</v>
      </c>
      <c r="CN37" s="64" t="str">
        <f t="shared" si="31"/>
        <v>NO</v>
      </c>
      <c r="CO37" s="64" t="str">
        <f t="shared" si="32"/>
        <v>NO</v>
      </c>
      <c r="CP37" s="66" t="str">
        <f t="shared" si="33"/>
        <v>OK</v>
      </c>
      <c r="CQ37" s="58" t="b">
        <f t="shared" si="34"/>
        <v>0</v>
      </c>
      <c r="CR37" s="58" t="b">
        <f t="shared" si="35"/>
        <v>0</v>
      </c>
      <c r="CS37" s="58" t="b">
        <f t="shared" si="36"/>
        <v>0</v>
      </c>
      <c r="CT37" s="58" t="b">
        <f t="shared" si="37"/>
        <v>0</v>
      </c>
      <c r="CU37" s="65" t="str">
        <f t="shared" si="38"/>
        <v>SEQUENCE INCORRECT</v>
      </c>
      <c r="CV37" s="67">
        <f>COUNTIF(B21:B36,T(B37))</f>
        <v>16</v>
      </c>
    </row>
    <row r="38" spans="1:100" s="23" customFormat="1" ht="18.95" customHeight="1" thickBot="1">
      <c r="A38" s="68"/>
      <c r="B38" s="101"/>
      <c r="C38" s="102"/>
      <c r="D38" s="101"/>
      <c r="E38" s="102"/>
      <c r="F38" s="101"/>
      <c r="G38" s="102"/>
      <c r="H38" s="101"/>
      <c r="I38" s="102"/>
      <c r="J38" s="309"/>
      <c r="K38" s="309"/>
      <c r="L38" s="103" t="str">
        <f>IF(AND(B38&lt;&gt;"", H38&lt;&gt;"", J38&lt;&gt;"",OR(H38&lt;=I17,H38="ABS"),OR(J38&lt;=K17,J38="ABS")),IF(AND(J38="ABS"),"ABS",IF(SUM(H38:J38)=0,"ZERO",SUM(H38,J38))),"")</f>
        <v/>
      </c>
      <c r="M38" s="104"/>
      <c r="N38" s="112" t="str">
        <f>IF(AND(A38&lt;&gt;"",B38&lt;&gt;"",D38&lt;&gt;"", F38&lt;&gt;"", H38&lt;&gt;"", J38&lt;&gt;"",S38="",R38="OK",V38="",OR(D38&lt;=E17,D38="ABS"),OR(F38&lt;=G17,F38="ABS"),OR(H38&lt;=I17,H38="ABS"),OR(J38&lt;=K17,J38="ABS")),IF(AND(OR(D38=0,D38="ABS"),OR(F38=0,F38="ABS"),OR(L38=0,L38="ABS"),D38="ABS",F38="ABS",L38="ABS"),"ABS",IF(AND(SUM(D38:F38)=0,OR(L38="ZERO",L38="ABS")),"ZERO",IF(L38="ABS",SUM(D38,F38),SUM(D38,F38,H38,J38)))),"")</f>
        <v/>
      </c>
      <c r="O38" s="113"/>
      <c r="P38" s="22" t="str">
        <f>IF(N38="","",IF(O17=200,LOOKUP(N38,{"ABS","ZERO",1,100,110,120,130,140,150,160,170},{"FAIL","FAIL","FAIL","D","D+","C","C+","B","B+","A","A+"}),IF(O17=150,LOOKUP(N38,{"ABS","ZERO",1,75,82,90,97,105,112,120,127},{"FAIL","FAIL","FAIL","D","D+","C","C+","B","B+","A","A+"}),IF(O17=100,LOOKUP(N38,{"ABS","ZERO",1,50,55,60,65,70,75,80,85},{"FAIL","FAIL","FAIL","D","D+","C","C+","B","B+","A","A+"}),IF(O17=50,LOOKUP(N38,{"ABS","ZERO",1,25,27,30,32,35,37,40,42},{"FAIL","FAIL","FAIL","D","D+","C","C+","B","B+","A","A+"}))))))</f>
        <v/>
      </c>
      <c r="Q38" s="118"/>
      <c r="R38" s="70" t="str">
        <f t="shared" si="0"/>
        <v/>
      </c>
      <c r="S38" s="163" t="str">
        <f>IF(AND(A38&lt;&gt;"",B38&lt;&gt;""),IF(OR(D38&lt;&gt;"ABS"),IF(OR(AND(D38&lt;ROUNDDOWN((0*E17),0),D38&lt;&gt;0),D38&gt;E17,D38=""),"Attendance Marks incorrect",""),""),"")</f>
        <v/>
      </c>
      <c r="T38" s="274"/>
      <c r="U38" s="274"/>
      <c r="V38" s="109" t="str">
        <f>IF(OR(AND(OR(F38&lt;=G17, F38=0, F38="ABS"),OR(H38&lt;=I17, H38=0, H38="ABS"),OR(J38&lt;=K17, J38=0,J38="ABS"))),IF(OR(AND(A38="",B38="",D38="",F38="",H38="",J38=""),AND(A38&lt;&gt;"",B38&lt;&gt;"",D38&lt;&gt;"",F38&lt;&gt;"",H38&lt;&gt;"",J38&lt;&gt;"", AD38="OK")),"","Given Marks or Format is incorrect"),"Given Marks or Format is incorrect")</f>
        <v/>
      </c>
      <c r="W38" s="110"/>
      <c r="X38" s="111"/>
      <c r="Y38" s="14" t="b">
        <f>IF(AND( EXACT(LEFT(B38,LEN(G8)), G8),ISNUMBER(INT(MID(B38,(LEN(G8)+1),1))),ISNUMBER(INT(MID(B38,(LEN(G8)+2),1))), MID(B38,(LEN(G8)+1),2)&lt;&gt;"00",OR(ISNUMBER(INT(MID(B38,(LEN(G8)+3),1))),MID(B38,(LEN(G8)+3),1)=""),  OR(AND(ISNUMBER(INT(MID(B38,(LEN(G8)+1),3))),MID(B38,(LEN(G8)+1),1)&lt;&gt;"0", MID(B38,(LEN(G8)+4),1)=""),AND((ISNUMBER(INT(MID(B38,(LEN(G8)+1),2)))),MID(B38,(LEN(G8)+3),1)=""))),"OK")</f>
        <v>0</v>
      </c>
      <c r="Z38" s="15"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6"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23" t="b">
        <f t="shared" si="28"/>
        <v>0</v>
      </c>
      <c r="AD38" s="23" t="str">
        <f t="shared" si="1"/>
        <v>S# INCORRECT</v>
      </c>
      <c r="BL38" s="58" t="str">
        <f t="shared" si="2"/>
        <v/>
      </c>
      <c r="BM38" s="58" t="b">
        <f t="shared" si="3"/>
        <v>0</v>
      </c>
      <c r="BN38" s="58" t="b">
        <f t="shared" si="4"/>
        <v>0</v>
      </c>
      <c r="BO38" s="58" t="b">
        <f t="shared" si="5"/>
        <v>0</v>
      </c>
      <c r="BP38" s="58" t="str">
        <f t="shared" si="6"/>
        <v/>
      </c>
      <c r="BQ38" s="58" t="str">
        <f t="shared" si="7"/>
        <v/>
      </c>
      <c r="BR38" s="58" t="str">
        <f t="shared" si="8"/>
        <v/>
      </c>
      <c r="BS38" s="58" t="str">
        <f t="shared" si="9"/>
        <v/>
      </c>
      <c r="BT38" s="63" t="str">
        <f t="shared" si="10"/>
        <v/>
      </c>
      <c r="BU38" s="64" t="str">
        <f t="shared" si="29"/>
        <v>INCORRECT</v>
      </c>
      <c r="BV38" s="58" t="b">
        <f t="shared" si="30"/>
        <v>0</v>
      </c>
      <c r="BW38" s="65" t="str">
        <f t="shared" si="11"/>
        <v/>
      </c>
      <c r="BX38" s="58" t="b">
        <f t="shared" si="12"/>
        <v>0</v>
      </c>
      <c r="BY38" s="58" t="b">
        <f t="shared" si="13"/>
        <v>0</v>
      </c>
      <c r="BZ38" s="58" t="b">
        <f t="shared" si="14"/>
        <v>0</v>
      </c>
      <c r="CA38" s="58" t="b">
        <f t="shared" si="15"/>
        <v>0</v>
      </c>
      <c r="CB38" s="58" t="b">
        <f t="shared" si="16"/>
        <v>0</v>
      </c>
      <c r="CC38" s="58" t="b">
        <f t="shared" si="17"/>
        <v>0</v>
      </c>
      <c r="CD38" s="58" t="str">
        <f t="shared" si="18"/>
        <v/>
      </c>
      <c r="CE38" s="58" t="str">
        <f t="shared" si="19"/>
        <v/>
      </c>
      <c r="CF38" s="58" t="str">
        <f t="shared" si="20"/>
        <v/>
      </c>
      <c r="CG38" s="58" t="str">
        <f t="shared" si="21"/>
        <v/>
      </c>
      <c r="CH38" s="58" t="str">
        <f t="shared" si="22"/>
        <v/>
      </c>
      <c r="CI38" s="58" t="str">
        <f t="shared" si="23"/>
        <v/>
      </c>
      <c r="CJ38" s="65" t="str">
        <f t="shared" si="24"/>
        <v/>
      </c>
      <c r="CK38" s="65" t="str">
        <f t="shared" si="25"/>
        <v/>
      </c>
      <c r="CL38" s="66" t="str">
        <f t="shared" si="26"/>
        <v>NO</v>
      </c>
      <c r="CM38" s="66" t="str">
        <f t="shared" si="27"/>
        <v>NO</v>
      </c>
      <c r="CN38" s="64" t="str">
        <f t="shared" si="31"/>
        <v>NO</v>
      </c>
      <c r="CO38" s="64" t="str">
        <f t="shared" si="32"/>
        <v>NO</v>
      </c>
      <c r="CP38" s="66" t="str">
        <f t="shared" si="33"/>
        <v>OK</v>
      </c>
      <c r="CQ38" s="58" t="b">
        <f t="shared" si="34"/>
        <v>0</v>
      </c>
      <c r="CR38" s="58" t="b">
        <f t="shared" si="35"/>
        <v>0</v>
      </c>
      <c r="CS38" s="58" t="b">
        <f t="shared" si="36"/>
        <v>0</v>
      </c>
      <c r="CT38" s="58" t="b">
        <f t="shared" si="37"/>
        <v>0</v>
      </c>
      <c r="CU38" s="65" t="str">
        <f t="shared" si="38"/>
        <v>SEQUENCE INCORRECT</v>
      </c>
      <c r="CV38" s="67">
        <f>COUNTIF(B21:B37,T(B38))</f>
        <v>17</v>
      </c>
    </row>
    <row r="39" spans="1:100" s="23" customFormat="1" ht="18.95" customHeight="1" thickBot="1">
      <c r="A39" s="54"/>
      <c r="B39" s="101"/>
      <c r="C39" s="102"/>
      <c r="D39" s="101"/>
      <c r="E39" s="102"/>
      <c r="F39" s="101"/>
      <c r="G39" s="102"/>
      <c r="H39" s="101"/>
      <c r="I39" s="102"/>
      <c r="J39" s="309"/>
      <c r="K39" s="309"/>
      <c r="L39" s="103" t="str">
        <f>IF(AND(B39&lt;&gt;"", H39&lt;&gt;"", J39&lt;&gt;"",OR(H39&lt;=I17,H39="ABS"),OR(J39&lt;=K17,J39="ABS")),IF(AND(J39="ABS"),"ABS",IF(SUM(H39:J39)=0,"ZERO",SUM(H39,J39))),"")</f>
        <v/>
      </c>
      <c r="M39" s="104"/>
      <c r="N39" s="112" t="str">
        <f>IF(AND(A39&lt;&gt;"",B39&lt;&gt;"",D39&lt;&gt;"", F39&lt;&gt;"", H39&lt;&gt;"", J39&lt;&gt;"",S39="",R39="OK",V39="",OR(D39&lt;=E17,D39="ABS"),OR(F39&lt;=G17,F39="ABS"),OR(H39&lt;=I17,H39="ABS"),OR(J39&lt;=K17,J39="ABS")),IF(AND(OR(D39=0,D39="ABS"),OR(F39=0,F39="ABS"),OR(L39=0,L39="ABS"),D39="ABS",F39="ABS",L39="ABS"),"ABS",IF(AND(SUM(D39:F39)=0,OR(L39="ZERO",L39="ABS")),"ZERO",IF(L39="ABS",SUM(D39,F39),SUM(D39,F39,H39,J39)))),"")</f>
        <v/>
      </c>
      <c r="O39" s="113"/>
      <c r="P39" s="22" t="str">
        <f>IF(N39="","",IF(O17=200,LOOKUP(N39,{"ABS","ZERO",1,100,110,120,130,140,150,160,170},{"FAIL","FAIL","FAIL","D","D+","C","C+","B","B+","A","A+"}),IF(O17=150,LOOKUP(N39,{"ABS","ZERO",1,75,82,90,97,105,112,120,127},{"FAIL","FAIL","FAIL","D","D+","C","C+","B","B+","A","A+"}),IF(O17=100,LOOKUP(N39,{"ABS","ZERO",1,50,55,60,65,70,75,80,85},{"FAIL","FAIL","FAIL","D","D+","C","C+","B","B+","A","A+"}),IF(O17=50,LOOKUP(N39,{"ABS","ZERO",1,25,27,30,32,35,37,40,42},{"FAIL","FAIL","FAIL","D","D+","C","C+","B","B+","A","A+"}))))))</f>
        <v/>
      </c>
      <c r="Q39" s="118"/>
      <c r="R39" s="70" t="str">
        <f t="shared" si="0"/>
        <v/>
      </c>
      <c r="S39" s="163" t="str">
        <f>IF(AND(A39&lt;&gt;"",B39&lt;&gt;""),IF(OR(D39&lt;&gt;"ABS"),IF(OR(AND(D39&lt;ROUNDDOWN((0*E17),0),D39&lt;&gt;0),D39&gt;E17,D39=""),"Attendance Marks incorrect",""),""),"")</f>
        <v/>
      </c>
      <c r="T39" s="274"/>
      <c r="U39" s="274"/>
      <c r="V39" s="109" t="str">
        <f>IF(OR(AND(OR(F39&lt;=G17, F39=0, F39="ABS"),OR(H39&lt;=I17, H39=0, H39="ABS"),OR(J39&lt;=K17, J39=0,J39="ABS"))),IF(OR(AND(A39="",B39="",D39="",F39="",H39="",J39=""),AND(A39&lt;&gt;"",B39&lt;&gt;"",D39&lt;&gt;"",F39&lt;&gt;"",H39&lt;&gt;"",J39&lt;&gt;"", AD39="OK")),"","Given Marks or Format is incorrect"),"Given Marks or Format is incorrect")</f>
        <v/>
      </c>
      <c r="W39" s="110"/>
      <c r="X39" s="111"/>
      <c r="Y39" s="14" t="b">
        <f>IF(AND( EXACT(LEFT(B39,LEN(G8)), G8),ISNUMBER(INT(MID(B39,(LEN(G8)+1),1))),ISNUMBER(INT(MID(B39,(LEN(G8)+2),1))), MID(B39,(LEN(G8)+1),2)&lt;&gt;"00",OR(ISNUMBER(INT(MID(B39,(LEN(G8)+3),1))),MID(B39,(LEN(G8)+3),1)=""),  OR(AND(ISNUMBER(INT(MID(B39,(LEN(G8)+1),3))),MID(B39,(LEN(G8)+1),1)&lt;&gt;"0", MID(B39,(LEN(G8)+4),1)=""),AND((ISNUMBER(INT(MID(B39,(LEN(G8)+1),2)))),MID(B39,(LEN(G8)+3),1)=""))),"OK")</f>
        <v>0</v>
      </c>
      <c r="Z39" s="15"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A39" s="16"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B39" s="17"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C39" s="23" t="b">
        <f t="shared" si="28"/>
        <v>0</v>
      </c>
      <c r="AD39" s="23" t="str">
        <f t="shared" si="1"/>
        <v>S# INCORRECT</v>
      </c>
      <c r="BL39" s="58" t="str">
        <f t="shared" si="2"/>
        <v/>
      </c>
      <c r="BM39" s="58" t="b">
        <f t="shared" si="3"/>
        <v>0</v>
      </c>
      <c r="BN39" s="58" t="b">
        <f t="shared" si="4"/>
        <v>0</v>
      </c>
      <c r="BO39" s="58" t="b">
        <f t="shared" si="5"/>
        <v>0</v>
      </c>
      <c r="BP39" s="58" t="str">
        <f t="shared" si="6"/>
        <v/>
      </c>
      <c r="BQ39" s="58" t="str">
        <f t="shared" si="7"/>
        <v/>
      </c>
      <c r="BR39" s="58" t="str">
        <f t="shared" si="8"/>
        <v/>
      </c>
      <c r="BS39" s="58" t="str">
        <f t="shared" si="9"/>
        <v/>
      </c>
      <c r="BT39" s="63" t="str">
        <f t="shared" si="10"/>
        <v/>
      </c>
      <c r="BU39" s="64" t="str">
        <f t="shared" si="29"/>
        <v>INCORRECT</v>
      </c>
      <c r="BV39" s="58" t="b">
        <f t="shared" si="30"/>
        <v>0</v>
      </c>
      <c r="BW39" s="65" t="str">
        <f t="shared" si="11"/>
        <v/>
      </c>
      <c r="BX39" s="58" t="b">
        <f t="shared" si="12"/>
        <v>0</v>
      </c>
      <c r="BY39" s="58" t="b">
        <f t="shared" si="13"/>
        <v>0</v>
      </c>
      <c r="BZ39" s="58" t="b">
        <f t="shared" si="14"/>
        <v>0</v>
      </c>
      <c r="CA39" s="58" t="b">
        <f t="shared" si="15"/>
        <v>0</v>
      </c>
      <c r="CB39" s="58" t="b">
        <f t="shared" si="16"/>
        <v>0</v>
      </c>
      <c r="CC39" s="58" t="b">
        <f t="shared" si="17"/>
        <v>0</v>
      </c>
      <c r="CD39" s="58" t="str">
        <f t="shared" si="18"/>
        <v/>
      </c>
      <c r="CE39" s="58" t="str">
        <f t="shared" si="19"/>
        <v/>
      </c>
      <c r="CF39" s="58" t="str">
        <f t="shared" si="20"/>
        <v/>
      </c>
      <c r="CG39" s="58" t="str">
        <f t="shared" si="21"/>
        <v/>
      </c>
      <c r="CH39" s="58" t="str">
        <f t="shared" si="22"/>
        <v/>
      </c>
      <c r="CI39" s="58" t="str">
        <f t="shared" si="23"/>
        <v/>
      </c>
      <c r="CJ39" s="65" t="str">
        <f t="shared" si="24"/>
        <v/>
      </c>
      <c r="CK39" s="65" t="str">
        <f t="shared" si="25"/>
        <v/>
      </c>
      <c r="CL39" s="66" t="str">
        <f t="shared" si="26"/>
        <v>NO</v>
      </c>
      <c r="CM39" s="66" t="str">
        <f t="shared" si="27"/>
        <v>NO</v>
      </c>
      <c r="CN39" s="64" t="str">
        <f t="shared" si="31"/>
        <v>NO</v>
      </c>
      <c r="CO39" s="64" t="str">
        <f t="shared" si="32"/>
        <v>NO</v>
      </c>
      <c r="CP39" s="66" t="str">
        <f t="shared" si="33"/>
        <v>OK</v>
      </c>
      <c r="CQ39" s="58" t="b">
        <f t="shared" si="34"/>
        <v>0</v>
      </c>
      <c r="CR39" s="58" t="b">
        <f t="shared" si="35"/>
        <v>0</v>
      </c>
      <c r="CS39" s="58" t="b">
        <f t="shared" si="36"/>
        <v>0</v>
      </c>
      <c r="CT39" s="58" t="b">
        <f t="shared" si="37"/>
        <v>0</v>
      </c>
      <c r="CU39" s="65" t="str">
        <f t="shared" si="38"/>
        <v>SEQUENCE INCORRECT</v>
      </c>
      <c r="CV39" s="67">
        <f>COUNTIF(B21:B38,T(B39))</f>
        <v>18</v>
      </c>
    </row>
    <row r="40" spans="1:100" s="23" customFormat="1" ht="18.95" customHeight="1" thickBot="1">
      <c r="A40" s="68"/>
      <c r="B40" s="101"/>
      <c r="C40" s="102"/>
      <c r="D40" s="101"/>
      <c r="E40" s="102"/>
      <c r="F40" s="101"/>
      <c r="G40" s="102"/>
      <c r="H40" s="101"/>
      <c r="I40" s="102"/>
      <c r="J40" s="309"/>
      <c r="K40" s="309"/>
      <c r="L40" s="103" t="str">
        <f>IF(AND(B40&lt;&gt;"", H40&lt;&gt;"", J40&lt;&gt;"",OR(H40&lt;=I17,H40="ABS"),OR(J40&lt;=K17,J40="ABS")),IF(AND(J40="ABS"),"ABS",IF(SUM(H40:J40)=0,"ZERO",SUM(H40,J40))),"")</f>
        <v/>
      </c>
      <c r="M40" s="104"/>
      <c r="N40" s="112" t="str">
        <f>IF(AND(A40&lt;&gt;"",B40&lt;&gt;"",D40&lt;&gt;"", F40&lt;&gt;"", H40&lt;&gt;"", J40&lt;&gt;"",S40="",R40="OK",V40="",OR(D40&lt;=E17,D40="ABS"),OR(F40&lt;=G17,F40="ABS"),OR(H40&lt;=I17,H40="ABS"),OR(J40&lt;=K17,J40="ABS")),IF(AND(OR(D40=0,D40="ABS"),OR(F40=0,F40="ABS"),OR(L40=0,L40="ABS"),D40="ABS",F40="ABS",L40="ABS"),"ABS",IF(AND(SUM(D40:F40)=0,OR(L40="ZERO",L40="ABS")),"ZERO",IF(L40="ABS",SUM(D40,F40),SUM(D40,F40,H40,J40)))),"")</f>
        <v/>
      </c>
      <c r="O40" s="113"/>
      <c r="P40" s="22" t="str">
        <f>IF(N40="","",IF(O17=200,LOOKUP(N40,{"ABS","ZERO",1,100,110,120,130,140,150,160,170},{"FAIL","FAIL","FAIL","D","D+","C","C+","B","B+","A","A+"}),IF(O17=150,LOOKUP(N40,{"ABS","ZERO",1,75,82,90,97,105,112,120,127},{"FAIL","FAIL","FAIL","D","D+","C","C+","B","B+","A","A+"}),IF(O17=100,LOOKUP(N40,{"ABS","ZERO",1,50,55,60,65,70,75,80,85},{"FAIL","FAIL","FAIL","D","D+","C","C+","B","B+","A","A+"}),IF(O17=50,LOOKUP(N40,{"ABS","ZERO",1,25,27,30,32,35,37,40,42},{"FAIL","FAIL","FAIL","D","D+","C","C+","B","B+","A","A+"}))))))</f>
        <v/>
      </c>
      <c r="Q40" s="118"/>
      <c r="R40" s="70" t="str">
        <f t="shared" si="0"/>
        <v/>
      </c>
      <c r="S40" s="280" t="str">
        <f>IF(AND(A40&lt;&gt;"",B40&lt;&gt;""),IF(OR(D40&lt;&gt;"ABS"),IF(OR(AND(D40&lt;ROUNDDOWN((0*E17),0),D40&lt;&gt;0),D40&gt;E17,D40=""),"Attendance Marks incorrect",""),""),"")</f>
        <v/>
      </c>
      <c r="T40" s="281"/>
      <c r="U40" s="281"/>
      <c r="V40" s="213" t="str">
        <f>IF(OR(AND(OR(F40&lt;=G17, F40=0, F40="ABS"),OR(H40&lt;=I17, H40=0, H40="ABS"),OR(J40&lt;=K17, J40=0,J40="ABS"))),IF(OR(AND(A40="",B40="",D40="",F40="",H40="",J40=""),AND(A40&lt;&gt;"",B40&lt;&gt;"",D40&lt;&gt;"",F40&lt;&gt;"",H40&lt;&gt;"",J40&lt;&gt;"", AD40="OK")),"","Given Marks or Format is incorrect"),"Given Marks or Format is incorrect")</f>
        <v/>
      </c>
      <c r="W40" s="214"/>
      <c r="X40" s="215"/>
      <c r="Y40" s="14" t="b">
        <f>IF(AND( EXACT(LEFT(B40,LEN(G8)), G8),ISNUMBER(INT(MID(B40,(LEN(G8)+1),1))),ISNUMBER(INT(MID(B40,(LEN(G8)+2),1))), MID(B40,(LEN(G8)+1),2)&lt;&gt;"00",OR(ISNUMBER(INT(MID(B40,(LEN(G8)+3),1))),MID(B40,(LEN(G8)+3),1)=""),  OR(AND(ISNUMBER(INT(MID(B40,(LEN(G8)+1),3))),MID(B40,(LEN(G8)+1),1)&lt;&gt;"0", MID(B40,(LEN(G8)+4),1)=""),AND((ISNUMBER(INT(MID(B40,(LEN(G8)+1),2)))),MID(B40,(LEN(G8)+3),1)=""))),"OK")</f>
        <v>0</v>
      </c>
      <c r="Z40" s="15"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A40" s="16"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B40" s="17"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C40" s="23" t="b">
        <f t="shared" si="28"/>
        <v>0</v>
      </c>
      <c r="AD40" s="23" t="str">
        <f t="shared" si="1"/>
        <v>S# INCORRECT</v>
      </c>
      <c r="BL40" s="58" t="str">
        <f>RIGHT(B40,3)</f>
        <v/>
      </c>
      <c r="BM40" s="58" t="b">
        <f>ISNUMBER(INT((MID(BL40,1,1))))</f>
        <v>0</v>
      </c>
      <c r="BN40" s="58" t="b">
        <f>ISNUMBER(INT((MID(BL40,2,1))))</f>
        <v>0</v>
      </c>
      <c r="BO40" s="58" t="b">
        <f>ISNUMBER(INT((MID(BL40,3,1))))</f>
        <v>0</v>
      </c>
      <c r="BP40" s="58" t="str">
        <f>IF(BM40=TRUE, MID(BL40,1,1),"")</f>
        <v/>
      </c>
      <c r="BQ40" s="58" t="str">
        <f>IF(BN40=TRUE, MID(BL40,2,1),"")</f>
        <v/>
      </c>
      <c r="BR40" s="58" t="str">
        <f>IF(BO40=TRUE, MID(BL40,3,1),"")</f>
        <v/>
      </c>
      <c r="BS40" s="58" t="str">
        <f>T(BP40)&amp;T(BQ40)&amp;T(BR40)</f>
        <v/>
      </c>
      <c r="BT40" s="63" t="str">
        <f>IF(BS40="","",INT(TRIM(BS40)))</f>
        <v/>
      </c>
      <c r="BU40" s="64" t="str">
        <f>IF(BT40&gt;BT39,"OK","INCORRECT")</f>
        <v>INCORRECT</v>
      </c>
      <c r="BV40" s="58" t="b">
        <f>BT40&gt;BT39</f>
        <v>0</v>
      </c>
      <c r="BW40" s="65" t="str">
        <f>LEFT(B40,6)</f>
        <v/>
      </c>
      <c r="BX40" s="58" t="b">
        <f>ISNUMBER(INT((MID(BW40,1,1))))</f>
        <v>0</v>
      </c>
      <c r="BY40" s="58" t="b">
        <f>ISNUMBER(INT((MID(BW40,2,1))))</f>
        <v>0</v>
      </c>
      <c r="BZ40" s="58" t="b">
        <f>ISNUMBER(INT((MID(BW40,3,1))))</f>
        <v>0</v>
      </c>
      <c r="CA40" s="58" t="b">
        <f>ISNUMBER(INT((MID(BW40,4,1))))</f>
        <v>0</v>
      </c>
      <c r="CB40" s="58" t="b">
        <f>ISNUMBER(INT((MID(BW40,5,1))))</f>
        <v>0</v>
      </c>
      <c r="CC40" s="58" t="b">
        <f>ISNUMBER(INT((MID(BW40,6,1))))</f>
        <v>0</v>
      </c>
      <c r="CD40" s="58" t="str">
        <f>IF(BX40=TRUE, MID(BW40,1,1),"")</f>
        <v/>
      </c>
      <c r="CE40" s="58" t="str">
        <f>IF(BY40=TRUE, MID(BW40,2,1),"")</f>
        <v/>
      </c>
      <c r="CF40" s="58" t="str">
        <f>IF(BZ40=TRUE, MID(BW40,3,1),"")</f>
        <v/>
      </c>
      <c r="CG40" s="58" t="str">
        <f>IF(CA40=TRUE, MID(BW40,4,1),"")</f>
        <v/>
      </c>
      <c r="CH40" s="58" t="str">
        <f>IF(CB40=TRUE, MID(BW40,5,1),"")</f>
        <v/>
      </c>
      <c r="CI40" s="58" t="str">
        <f>IF(CC40=TRUE, MID(BW40,6,1),"")</f>
        <v/>
      </c>
      <c r="CJ40" s="65" t="str">
        <f>TRIM(T(CD40)&amp;T(CE40)&amp;T(CF40))</f>
        <v/>
      </c>
      <c r="CK40" s="65" t="str">
        <f>TRIM(T(CG40)&amp;T(CH40)&amp;T(CI40))</f>
        <v/>
      </c>
      <c r="CL40" s="66" t="str">
        <f>IF(OR(MID(BW40,3,1)="-",MID(BW40,4,1)="-"),T(CJ40),"NO")</f>
        <v>NO</v>
      </c>
      <c r="CM40" s="66" t="str">
        <f>IF(OR(MID(BW40,3,1)="-",MID(BW40,4,1)="-"),T(CK40),"NO")</f>
        <v>NO</v>
      </c>
      <c r="CN40" s="64" t="str">
        <f>IF(AND(CL40&lt;&gt;"NO", CM40&lt;&gt;"NO"),IF(CM40&lt;CL40,"OK","INCORRECT"),"NO")</f>
        <v>NO</v>
      </c>
      <c r="CO40" s="64" t="str">
        <f>IF(AND(CL40&lt;&gt;"NO", CM40&lt;&gt;"NO"),IF(CM40&lt;=CM39,"OK","INCORRECT"),"NO")</f>
        <v>NO</v>
      </c>
      <c r="CP40" s="66" t="str">
        <f>IF(OR(AND(OR(AND(CN40="NO",CO40="NO"),AND(CN40="OK", CO40="OK")),AND(CN39="NO", CO39="NO")),AND(AND(CN40="OK",CO40="OK",OR(AND(CN39="NO", CO39="NO"),AND(CN39="OK", CO39="OK"))))),"OK","INCORRECT")</f>
        <v>OK</v>
      </c>
      <c r="CQ40" s="58" t="b">
        <f>IF(CP40="OK",IF(AND(CL39="NO",CL40="NO"),BT40&gt;BT39))</f>
        <v>0</v>
      </c>
      <c r="CR40" s="58" t="b">
        <f>IF(CP40="OK",AND(CN40="OK",CO40="OK",CN39="NO",CO39="NO"))</f>
        <v>0</v>
      </c>
      <c r="CS40" s="58" t="b">
        <f>IF(CP40="OK",IF(AND(EXACT(CK39,CK40)),BT40&gt;BT39))</f>
        <v>0</v>
      </c>
      <c r="CT40" s="58" t="b">
        <f>IF(CP40="OK",CM40&lt;CM39)</f>
        <v>0</v>
      </c>
      <c r="CU40" s="65" t="str">
        <f>IF(AND(CQ40=FALSE,CR40=FALSE,CS40=FALSE,CT40=FALSE),"SEQUENCE INCORRECT","SEQUENCE CORRECT")</f>
        <v>SEQUENCE INCORRECT</v>
      </c>
      <c r="CV40" s="67">
        <f>COUNTIF(B22:B39,T(B40))</f>
        <v>18</v>
      </c>
    </row>
    <row r="41" spans="1:100" ht="18" customHeight="1" thickBot="1">
      <c r="A41" s="59" t="s">
        <v>464</v>
      </c>
      <c r="B41" s="60" t="s">
        <v>464</v>
      </c>
      <c r="C41" s="282" t="s">
        <v>335</v>
      </c>
      <c r="D41" s="282"/>
      <c r="E41" s="282"/>
      <c r="F41" s="282"/>
      <c r="G41" s="282"/>
      <c r="H41" s="282"/>
      <c r="I41" s="282"/>
      <c r="J41" s="282"/>
      <c r="K41" s="282"/>
      <c r="L41" s="282"/>
      <c r="M41" s="282"/>
      <c r="N41" s="282"/>
      <c r="O41" s="282"/>
      <c r="P41" s="282"/>
      <c r="Q41" s="118"/>
      <c r="R41" s="20">
        <f>COUNTIF(R21:R40,"FORMAT INCORRECT")+(COUNTIF(R21:R40,"SEQUENCE INCORRECT"))</f>
        <v>0</v>
      </c>
      <c r="S41" s="245">
        <f>COUNTIF(S21:S40,"Attendance Marks incorrect")</f>
        <v>0</v>
      </c>
      <c r="T41" s="246"/>
      <c r="U41" s="246"/>
      <c r="V41" s="245">
        <f>COUNTIF(V21:Z40,"Given Marks or Format is incorrect")</f>
        <v>0</v>
      </c>
      <c r="W41" s="246"/>
      <c r="X41" s="246"/>
      <c r="Y41" s="246"/>
      <c r="Z41" s="247"/>
    </row>
    <row r="42" spans="1:100" ht="11.25" customHeight="1" thickBot="1">
      <c r="A42" s="61" t="s">
        <v>464</v>
      </c>
      <c r="B42" s="62" t="s">
        <v>464</v>
      </c>
      <c r="C42" s="283"/>
      <c r="D42" s="283"/>
      <c r="E42" s="283"/>
      <c r="F42" s="283"/>
      <c r="G42" s="283"/>
      <c r="H42" s="283"/>
      <c r="I42" s="283"/>
      <c r="J42" s="283"/>
      <c r="K42" s="283"/>
      <c r="L42" s="283"/>
      <c r="M42" s="283"/>
      <c r="N42" s="283"/>
      <c r="O42" s="283"/>
      <c r="P42" s="283"/>
      <c r="Q42" s="118"/>
      <c r="R42" s="216" t="s">
        <v>906</v>
      </c>
      <c r="S42" s="216"/>
      <c r="T42" s="216"/>
      <c r="U42" s="216"/>
      <c r="V42" s="216"/>
      <c r="W42" s="216"/>
      <c r="X42" s="216"/>
    </row>
    <row r="43" spans="1:100" ht="17.25" customHeight="1">
      <c r="A43" s="243"/>
      <c r="B43" s="243"/>
      <c r="C43" s="243"/>
      <c r="D43" s="243"/>
      <c r="E43" s="243"/>
      <c r="F43" s="243"/>
      <c r="G43" s="243"/>
      <c r="H43" s="243"/>
      <c r="I43" s="243"/>
      <c r="J43" s="243"/>
      <c r="K43" s="243"/>
      <c r="L43" s="243"/>
      <c r="M43" s="243"/>
      <c r="N43" s="243"/>
      <c r="O43" s="243"/>
      <c r="P43" s="243"/>
      <c r="Q43" s="118"/>
      <c r="R43" s="249" t="s">
        <v>337</v>
      </c>
      <c r="S43" s="250"/>
      <c r="T43" s="251"/>
      <c r="U43" s="234">
        <f>SUM(R41:Z41)</f>
        <v>0</v>
      </c>
      <c r="V43" s="235"/>
      <c r="W43" s="248"/>
      <c r="X43" s="238"/>
    </row>
    <row r="44" spans="1:100" ht="20.25" customHeight="1" thickBot="1">
      <c r="A44" s="244"/>
      <c r="B44" s="244"/>
      <c r="C44" s="244"/>
      <c r="D44" s="244"/>
      <c r="E44" s="244"/>
      <c r="F44" s="244"/>
      <c r="G44" s="244"/>
      <c r="H44" s="244"/>
      <c r="I44" s="244"/>
      <c r="J44" s="244"/>
      <c r="K44" s="244"/>
      <c r="L44" s="244"/>
      <c r="M44" s="244"/>
      <c r="N44" s="244"/>
      <c r="O44" s="244"/>
      <c r="P44" s="244"/>
      <c r="Q44" s="118"/>
      <c r="R44" s="252"/>
      <c r="S44" s="253"/>
      <c r="T44" s="254"/>
      <c r="U44" s="236"/>
      <c r="V44" s="237"/>
      <c r="W44" s="248"/>
      <c r="X44" s="238"/>
    </row>
    <row r="45" spans="1:100" ht="15.75" customHeight="1">
      <c r="A45" s="310" t="s">
        <v>909</v>
      </c>
      <c r="B45" s="310"/>
      <c r="C45" s="310"/>
      <c r="D45" s="315"/>
      <c r="E45" s="315"/>
      <c r="F45" s="310" t="s">
        <v>18</v>
      </c>
      <c r="G45" s="310"/>
      <c r="H45" s="310"/>
      <c r="I45" s="310"/>
      <c r="J45" s="97" t="s">
        <v>19</v>
      </c>
      <c r="K45" s="97"/>
      <c r="L45" s="97"/>
      <c r="M45" s="97"/>
      <c r="N45" s="97"/>
      <c r="O45" s="97"/>
      <c r="P45" s="97"/>
      <c r="Q45" s="118"/>
      <c r="R45" s="135" t="s">
        <v>485</v>
      </c>
      <c r="S45" s="220"/>
      <c r="T45" s="220"/>
      <c r="U45" s="220"/>
      <c r="V45" s="220"/>
      <c r="W45" s="220"/>
      <c r="X45" s="221"/>
    </row>
    <row r="46" spans="1:100">
      <c r="A46" s="97"/>
      <c r="B46" s="97"/>
      <c r="C46" s="97"/>
      <c r="D46" s="315"/>
      <c r="E46" s="315"/>
      <c r="F46" s="97"/>
      <c r="G46" s="97"/>
      <c r="H46" s="97"/>
      <c r="I46" s="97"/>
      <c r="J46" s="97"/>
      <c r="K46" s="97"/>
      <c r="L46" s="97"/>
      <c r="M46" s="97"/>
      <c r="N46" s="97"/>
      <c r="O46" s="97"/>
      <c r="P46" s="97"/>
      <c r="Q46" s="118"/>
      <c r="R46" s="130"/>
      <c r="S46" s="128"/>
      <c r="T46" s="128"/>
      <c r="U46" s="128"/>
      <c r="V46" s="128"/>
      <c r="W46" s="128"/>
      <c r="X46" s="129"/>
    </row>
    <row r="47" spans="1:100" ht="11.25" customHeight="1">
      <c r="A47" s="98"/>
      <c r="B47" s="98"/>
      <c r="C47" s="98"/>
      <c r="D47" s="316"/>
      <c r="E47" s="316"/>
      <c r="F47" s="98"/>
      <c r="G47" s="98"/>
      <c r="H47" s="98"/>
      <c r="I47" s="98"/>
      <c r="J47" s="98"/>
      <c r="K47" s="98"/>
      <c r="L47" s="98"/>
      <c r="M47" s="98"/>
      <c r="N47" s="98"/>
      <c r="O47" s="98"/>
      <c r="P47" s="98"/>
      <c r="Q47" s="118"/>
      <c r="R47" s="130"/>
      <c r="S47" s="128"/>
      <c r="T47" s="128"/>
      <c r="U47" s="128"/>
      <c r="V47" s="128"/>
      <c r="W47" s="128"/>
      <c r="X47" s="129"/>
    </row>
    <row r="48" spans="1:100" ht="12" customHeight="1">
      <c r="A48" s="46" t="s">
        <v>14</v>
      </c>
      <c r="B48" s="225" t="s">
        <v>13</v>
      </c>
      <c r="C48" s="226"/>
      <c r="D48" s="226"/>
      <c r="E48" s="226"/>
      <c r="F48" s="226"/>
      <c r="G48" s="226"/>
      <c r="H48" s="226"/>
      <c r="I48" s="226"/>
      <c r="J48" s="226"/>
      <c r="K48" s="226"/>
      <c r="L48" s="226"/>
      <c r="M48" s="226"/>
      <c r="N48" s="226"/>
      <c r="O48" s="226"/>
      <c r="P48" s="227"/>
      <c r="Q48" s="118"/>
      <c r="R48" s="130"/>
      <c r="S48" s="128"/>
      <c r="T48" s="128"/>
      <c r="U48" s="128"/>
      <c r="V48" s="128"/>
      <c r="W48" s="128"/>
      <c r="X48" s="129"/>
    </row>
    <row r="49" spans="1:26" ht="12" customHeight="1" thickBot="1">
      <c r="A49" s="48">
        <f>$U$43</f>
        <v>0</v>
      </c>
      <c r="B49" s="228"/>
      <c r="C49" s="229"/>
      <c r="D49" s="229"/>
      <c r="E49" s="229"/>
      <c r="F49" s="229"/>
      <c r="G49" s="229"/>
      <c r="H49" s="229"/>
      <c r="I49" s="229"/>
      <c r="J49" s="229"/>
      <c r="K49" s="229"/>
      <c r="L49" s="229"/>
      <c r="M49" s="229"/>
      <c r="N49" s="229"/>
      <c r="O49" s="229"/>
      <c r="P49" s="230"/>
      <c r="Q49" s="118"/>
      <c r="R49" s="222"/>
      <c r="S49" s="223"/>
      <c r="T49" s="223"/>
      <c r="U49" s="223"/>
      <c r="V49" s="223"/>
      <c r="W49" s="223"/>
      <c r="X49" s="224"/>
    </row>
    <row r="50" spans="1:26">
      <c r="A50" s="243"/>
      <c r="B50" s="243"/>
      <c r="C50" s="243"/>
      <c r="D50" s="243"/>
      <c r="E50" s="243"/>
      <c r="F50" s="243"/>
      <c r="G50" s="243"/>
      <c r="H50" s="243"/>
      <c r="I50" s="243"/>
      <c r="J50" s="243"/>
      <c r="K50" s="243"/>
      <c r="L50" s="243"/>
      <c r="M50" s="243"/>
      <c r="N50" s="243"/>
      <c r="O50" s="243"/>
      <c r="P50" s="243"/>
      <c r="Q50" s="238"/>
      <c r="R50" s="260" t="s">
        <v>465</v>
      </c>
      <c r="S50" s="260"/>
      <c r="T50" s="260"/>
      <c r="U50" s="260"/>
      <c r="V50" s="260"/>
      <c r="W50" s="260"/>
      <c r="X50" s="260"/>
      <c r="Y50" s="260"/>
      <c r="Z50" s="260"/>
    </row>
    <row r="51" spans="1:26">
      <c r="A51" s="238"/>
      <c r="B51" s="238"/>
      <c r="C51" s="238"/>
      <c r="D51" s="238"/>
      <c r="E51" s="238"/>
      <c r="F51" s="238"/>
      <c r="G51" s="238"/>
      <c r="H51" s="238"/>
      <c r="I51" s="238"/>
      <c r="J51" s="238"/>
      <c r="K51" s="238"/>
      <c r="L51" s="238"/>
      <c r="M51" s="238"/>
      <c r="N51" s="238"/>
      <c r="O51" s="238"/>
      <c r="P51" s="238"/>
      <c r="Q51" s="238"/>
      <c r="R51" s="261"/>
      <c r="S51" s="261"/>
      <c r="T51" s="261"/>
      <c r="U51" s="261"/>
      <c r="V51" s="261"/>
      <c r="W51" s="261"/>
      <c r="X51" s="261"/>
      <c r="Y51" s="261"/>
      <c r="Z51" s="261"/>
    </row>
    <row r="52" spans="1:26">
      <c r="A52" s="238"/>
      <c r="B52" s="238"/>
      <c r="C52" s="238"/>
      <c r="D52" s="238"/>
      <c r="E52" s="238"/>
      <c r="F52" s="238"/>
      <c r="G52" s="238"/>
      <c r="H52" s="238"/>
      <c r="I52" s="238"/>
      <c r="J52" s="238"/>
      <c r="K52" s="238"/>
      <c r="L52" s="238"/>
      <c r="M52" s="238"/>
      <c r="N52" s="238"/>
      <c r="O52" s="238"/>
      <c r="P52" s="238"/>
      <c r="Q52" s="238"/>
      <c r="R52" s="262"/>
      <c r="S52" s="262"/>
      <c r="T52" s="262"/>
      <c r="U52" s="262"/>
      <c r="V52" s="262"/>
      <c r="W52" s="262"/>
      <c r="X52" s="262"/>
      <c r="Y52" s="262"/>
      <c r="Z52" s="262"/>
    </row>
    <row r="53" spans="1:26">
      <c r="A53" s="238"/>
      <c r="B53" s="238"/>
      <c r="C53" s="238"/>
      <c r="D53" s="238"/>
      <c r="E53" s="238"/>
      <c r="F53" s="238"/>
      <c r="G53" s="238"/>
      <c r="H53" s="238"/>
      <c r="I53" s="238"/>
      <c r="J53" s="238"/>
      <c r="K53" s="238"/>
      <c r="L53" s="238"/>
      <c r="M53" s="238"/>
      <c r="N53" s="238"/>
      <c r="O53" s="238"/>
      <c r="P53" s="238"/>
      <c r="Q53" s="238"/>
      <c r="R53" s="263" t="s">
        <v>466</v>
      </c>
      <c r="S53" s="264"/>
      <c r="T53" s="264"/>
      <c r="U53" s="264"/>
      <c r="V53" s="264"/>
      <c r="W53" s="264"/>
      <c r="X53" s="264"/>
      <c r="Y53" s="264"/>
      <c r="Z53" s="265"/>
    </row>
    <row r="54" spans="1:26" ht="16.5" thickBot="1">
      <c r="A54" s="238"/>
      <c r="B54" s="238"/>
      <c r="C54" s="238"/>
      <c r="D54" s="238"/>
      <c r="E54" s="238"/>
      <c r="F54" s="238"/>
      <c r="G54" s="238"/>
      <c r="H54" s="238"/>
      <c r="I54" s="238"/>
      <c r="J54" s="238"/>
      <c r="K54" s="238"/>
      <c r="L54" s="238"/>
      <c r="M54" s="238"/>
      <c r="N54" s="238"/>
      <c r="O54" s="238"/>
      <c r="P54" s="238"/>
      <c r="Q54" s="238"/>
      <c r="R54" s="266"/>
      <c r="S54" s="267"/>
      <c r="T54" s="267"/>
      <c r="U54" s="267"/>
      <c r="V54" s="267"/>
      <c r="W54" s="267"/>
      <c r="X54" s="267"/>
      <c r="Y54" s="267"/>
      <c r="Z54" s="268"/>
    </row>
    <row r="55" spans="1:26" ht="21" thickBot="1">
      <c r="A55" s="238"/>
      <c r="B55" s="238"/>
      <c r="C55" s="238"/>
      <c r="D55" s="238"/>
      <c r="E55" s="238"/>
      <c r="F55" s="238"/>
      <c r="G55" s="238"/>
      <c r="H55" s="238"/>
      <c r="I55" s="238"/>
      <c r="J55" s="238"/>
      <c r="K55" s="238"/>
      <c r="L55" s="238"/>
      <c r="M55" s="238"/>
      <c r="N55" s="238"/>
      <c r="O55" s="238"/>
      <c r="P55" s="238"/>
      <c r="Q55" s="238"/>
      <c r="R55" s="71" t="s">
        <v>6</v>
      </c>
      <c r="S55" s="269" t="s">
        <v>7</v>
      </c>
      <c r="T55" s="269"/>
      <c r="U55" s="269"/>
      <c r="V55" s="270" t="s">
        <v>467</v>
      </c>
      <c r="W55" s="270"/>
      <c r="X55" s="270"/>
      <c r="Y55" s="270"/>
      <c r="Z55" s="270"/>
    </row>
    <row r="56" spans="1:26" ht="16.5" thickBot="1">
      <c r="A56" s="238"/>
      <c r="B56" s="238"/>
      <c r="C56" s="238"/>
      <c r="D56" s="238"/>
      <c r="E56" s="238"/>
      <c r="F56" s="238"/>
      <c r="G56" s="238"/>
      <c r="H56" s="238"/>
      <c r="I56" s="238"/>
      <c r="J56" s="238"/>
      <c r="K56" s="238"/>
      <c r="L56" s="238"/>
      <c r="M56" s="238"/>
      <c r="N56" s="238"/>
      <c r="O56" s="238"/>
      <c r="P56" s="238"/>
      <c r="Q56" s="238"/>
      <c r="R56" s="72">
        <v>1</v>
      </c>
      <c r="S56" s="217" t="s">
        <v>468</v>
      </c>
      <c r="T56" s="217"/>
      <c r="U56" s="217"/>
      <c r="V56" s="218">
        <v>1</v>
      </c>
      <c r="W56" s="219"/>
      <c r="X56" s="217" t="s">
        <v>469</v>
      </c>
      <c r="Y56" s="217"/>
      <c r="Z56" s="217"/>
    </row>
    <row r="57" spans="1:26" ht="16.5" thickBot="1">
      <c r="A57" s="238"/>
      <c r="B57" s="238"/>
      <c r="C57" s="238"/>
      <c r="D57" s="238"/>
      <c r="E57" s="238"/>
      <c r="F57" s="238"/>
      <c r="G57" s="238"/>
      <c r="H57" s="238"/>
      <c r="I57" s="238"/>
      <c r="J57" s="238"/>
      <c r="K57" s="238"/>
      <c r="L57" s="238"/>
      <c r="M57" s="238"/>
      <c r="N57" s="238"/>
      <c r="O57" s="238"/>
      <c r="P57" s="238"/>
      <c r="Q57" s="238"/>
      <c r="R57" s="72">
        <v>2</v>
      </c>
      <c r="S57" s="217" t="s">
        <v>470</v>
      </c>
      <c r="T57" s="217"/>
      <c r="U57" s="217"/>
      <c r="V57" s="218">
        <v>2</v>
      </c>
      <c r="W57" s="219"/>
      <c r="X57" s="217" t="s">
        <v>471</v>
      </c>
      <c r="Y57" s="217"/>
      <c r="Z57" s="217"/>
    </row>
    <row r="58" spans="1:26" ht="16.5" thickBot="1">
      <c r="A58" s="238"/>
      <c r="B58" s="238"/>
      <c r="C58" s="238"/>
      <c r="D58" s="238"/>
      <c r="E58" s="238"/>
      <c r="F58" s="238"/>
      <c r="G58" s="238"/>
      <c r="H58" s="238"/>
      <c r="I58" s="238"/>
      <c r="J58" s="238"/>
      <c r="K58" s="238"/>
      <c r="L58" s="238"/>
      <c r="M58" s="238"/>
      <c r="N58" s="238"/>
      <c r="O58" s="238"/>
      <c r="P58" s="238"/>
      <c r="Q58" s="238"/>
      <c r="R58" s="72">
        <v>3</v>
      </c>
      <c r="S58" s="217" t="s">
        <v>472</v>
      </c>
      <c r="T58" s="217"/>
      <c r="U58" s="217"/>
      <c r="V58" s="218">
        <v>3</v>
      </c>
      <c r="W58" s="219"/>
      <c r="X58" s="217" t="s">
        <v>473</v>
      </c>
      <c r="Y58" s="217"/>
      <c r="Z58" s="217"/>
    </row>
    <row r="59" spans="1:26" ht="16.5" thickBot="1">
      <c r="A59" s="238"/>
      <c r="B59" s="238"/>
      <c r="C59" s="238"/>
      <c r="D59" s="238"/>
      <c r="E59" s="238"/>
      <c r="F59" s="238"/>
      <c r="G59" s="238"/>
      <c r="H59" s="238"/>
      <c r="I59" s="238"/>
      <c r="J59" s="238"/>
      <c r="K59" s="238"/>
      <c r="L59" s="238"/>
      <c r="M59" s="238"/>
      <c r="N59" s="238"/>
      <c r="O59" s="238"/>
      <c r="P59" s="238"/>
      <c r="Q59" s="238"/>
      <c r="R59" s="72">
        <v>4</v>
      </c>
      <c r="S59" s="217" t="s">
        <v>474</v>
      </c>
      <c r="T59" s="217"/>
      <c r="U59" s="217"/>
      <c r="V59" s="218">
        <v>4</v>
      </c>
      <c r="W59" s="219"/>
      <c r="X59" s="217" t="s">
        <v>475</v>
      </c>
      <c r="Y59" s="217"/>
      <c r="Z59" s="217"/>
    </row>
    <row r="60" spans="1:26" ht="16.5" thickBot="1">
      <c r="A60" s="238"/>
      <c r="B60" s="238"/>
      <c r="C60" s="238"/>
      <c r="D60" s="238"/>
      <c r="E60" s="238"/>
      <c r="F60" s="238"/>
      <c r="G60" s="238"/>
      <c r="H60" s="238"/>
      <c r="I60" s="238"/>
      <c r="J60" s="238"/>
      <c r="K60" s="238"/>
      <c r="L60" s="238"/>
      <c r="M60" s="238"/>
      <c r="N60" s="238"/>
      <c r="O60" s="238"/>
      <c r="P60" s="238"/>
      <c r="Q60" s="238"/>
      <c r="R60" s="72">
        <v>5</v>
      </c>
      <c r="S60" s="217" t="s">
        <v>476</v>
      </c>
      <c r="T60" s="217"/>
      <c r="U60" s="217"/>
      <c r="V60" s="218">
        <v>5</v>
      </c>
      <c r="W60" s="219"/>
      <c r="X60" s="217" t="s">
        <v>477</v>
      </c>
      <c r="Y60" s="217"/>
      <c r="Z60" s="217"/>
    </row>
    <row r="61" spans="1:26" ht="16.5" thickBot="1">
      <c r="A61" s="238"/>
      <c r="B61" s="238"/>
      <c r="C61" s="238"/>
      <c r="D61" s="238"/>
      <c r="E61" s="238"/>
      <c r="F61" s="238"/>
      <c r="G61" s="238"/>
      <c r="H61" s="238"/>
      <c r="I61" s="238"/>
      <c r="J61" s="238"/>
      <c r="K61" s="238"/>
      <c r="L61" s="238"/>
      <c r="M61" s="238"/>
      <c r="N61" s="238"/>
      <c r="O61" s="238"/>
      <c r="P61" s="238"/>
      <c r="Q61" s="238"/>
      <c r="R61" s="72">
        <v>6</v>
      </c>
      <c r="S61" s="217" t="s">
        <v>478</v>
      </c>
      <c r="T61" s="217"/>
      <c r="U61" s="217"/>
      <c r="V61" s="218">
        <v>6</v>
      </c>
      <c r="W61" s="219"/>
      <c r="X61" s="217" t="s">
        <v>479</v>
      </c>
      <c r="Y61" s="217"/>
      <c r="Z61" s="217"/>
    </row>
    <row r="62" spans="1:26" ht="16.5" thickBot="1">
      <c r="A62" s="238"/>
      <c r="B62" s="238"/>
      <c r="C62" s="238"/>
      <c r="D62" s="238"/>
      <c r="E62" s="238"/>
      <c r="F62" s="238"/>
      <c r="G62" s="238"/>
      <c r="H62" s="238"/>
      <c r="I62" s="238"/>
      <c r="J62" s="238"/>
      <c r="K62" s="238"/>
      <c r="L62" s="238"/>
      <c r="M62" s="238"/>
      <c r="N62" s="238"/>
      <c r="O62" s="238"/>
      <c r="P62" s="238"/>
      <c r="Q62" s="238"/>
      <c r="R62" s="72">
        <v>7</v>
      </c>
      <c r="S62" s="217" t="s">
        <v>480</v>
      </c>
      <c r="T62" s="217"/>
      <c r="U62" s="217"/>
      <c r="V62" s="218">
        <v>7</v>
      </c>
      <c r="W62" s="219"/>
      <c r="X62" s="217" t="s">
        <v>481</v>
      </c>
      <c r="Y62" s="217"/>
      <c r="Z62" s="217"/>
    </row>
  </sheetData>
  <sheetProtection password="9604" sheet="1" objects="1" scenarios="1" selectLockedCells="1" autoFilter="0"/>
  <autoFilter ref="A20:C20">
    <filterColumn colId="1" showButton="0"/>
  </autoFilter>
  <mergeCells count="286">
    <mergeCell ref="X57:Z57"/>
    <mergeCell ref="S58:U58"/>
    <mergeCell ref="V58:W58"/>
    <mergeCell ref="X58:Z58"/>
    <mergeCell ref="R50:Z52"/>
    <mergeCell ref="R53:Z54"/>
    <mergeCell ref="S55:U55"/>
    <mergeCell ref="V55:Z55"/>
    <mergeCell ref="S56:U56"/>
    <mergeCell ref="V56:W56"/>
    <mergeCell ref="X61:Z61"/>
    <mergeCell ref="S62:U62"/>
    <mergeCell ref="V62:W62"/>
    <mergeCell ref="X62:Z62"/>
    <mergeCell ref="S59:U59"/>
    <mergeCell ref="V59:W59"/>
    <mergeCell ref="X59:Z59"/>
    <mergeCell ref="S60:U60"/>
    <mergeCell ref="V60:W60"/>
    <mergeCell ref="X60:Z60"/>
    <mergeCell ref="S61:U61"/>
    <mergeCell ref="V61:W61"/>
    <mergeCell ref="S57:U57"/>
    <mergeCell ref="V57:W57"/>
    <mergeCell ref="R1:X15"/>
    <mergeCell ref="A12:A19"/>
    <mergeCell ref="B12:C19"/>
    <mergeCell ref="R17:R19"/>
    <mergeCell ref="S17:U19"/>
    <mergeCell ref="V17:X19"/>
    <mergeCell ref="D18:E18"/>
    <mergeCell ref="F18:G18"/>
    <mergeCell ref="X56:Z56"/>
    <mergeCell ref="N20:O20"/>
    <mergeCell ref="S20:U20"/>
    <mergeCell ref="V20:X20"/>
    <mergeCell ref="B20:C20"/>
    <mergeCell ref="D20:E20"/>
    <mergeCell ref="F20:G20"/>
    <mergeCell ref="H20:I20"/>
    <mergeCell ref="J20:K20"/>
    <mergeCell ref="L20:M20"/>
    <mergeCell ref="D45:E47"/>
    <mergeCell ref="A50:P62"/>
    <mergeCell ref="Q50:Q62"/>
    <mergeCell ref="B2:N3"/>
    <mergeCell ref="A45:C47"/>
    <mergeCell ref="F45:I47"/>
    <mergeCell ref="A1:A4"/>
    <mergeCell ref="O1:P3"/>
    <mergeCell ref="Q1:Q49"/>
    <mergeCell ref="B4:C4"/>
    <mergeCell ref="D4:K4"/>
    <mergeCell ref="L4:P4"/>
    <mergeCell ref="A5:P5"/>
    <mergeCell ref="H18:I18"/>
    <mergeCell ref="J18:K18"/>
    <mergeCell ref="D19:E19"/>
    <mergeCell ref="F19:G19"/>
    <mergeCell ref="H19:I19"/>
    <mergeCell ref="J19:K19"/>
    <mergeCell ref="L19:M19"/>
    <mergeCell ref="N19:O19"/>
    <mergeCell ref="O9:P9"/>
    <mergeCell ref="A10:B10"/>
    <mergeCell ref="C10:G10"/>
    <mergeCell ref="H10:J10"/>
    <mergeCell ref="K10:P10"/>
    <mergeCell ref="B1:N1"/>
    <mergeCell ref="A6:D6"/>
    <mergeCell ref="E6:P6"/>
    <mergeCell ref="A7:B7"/>
    <mergeCell ref="C7:P7"/>
    <mergeCell ref="E8:F8"/>
    <mergeCell ref="G8:H8"/>
    <mergeCell ref="I8:L8"/>
    <mergeCell ref="M8:P8"/>
    <mergeCell ref="N12:O16"/>
    <mergeCell ref="P12:P17"/>
    <mergeCell ref="D14:E16"/>
    <mergeCell ref="F14:G16"/>
    <mergeCell ref="H14:I16"/>
    <mergeCell ref="D12:E13"/>
    <mergeCell ref="F12:M13"/>
    <mergeCell ref="J14:M15"/>
    <mergeCell ref="L11:P11"/>
    <mergeCell ref="B9:H9"/>
    <mergeCell ref="I9:N9"/>
    <mergeCell ref="N21:O21"/>
    <mergeCell ref="L18:M18"/>
    <mergeCell ref="N18:O18"/>
    <mergeCell ref="S21:U21"/>
    <mergeCell ref="V21:X21"/>
    <mergeCell ref="B22:C22"/>
    <mergeCell ref="D22:E22"/>
    <mergeCell ref="F22:G22"/>
    <mergeCell ref="H22:I22"/>
    <mergeCell ref="J22:K22"/>
    <mergeCell ref="L22:M22"/>
    <mergeCell ref="N22:O22"/>
    <mergeCell ref="B21:C21"/>
    <mergeCell ref="D21:E21"/>
    <mergeCell ref="F21:G21"/>
    <mergeCell ref="H21:I21"/>
    <mergeCell ref="J21:K21"/>
    <mergeCell ref="L21:M21"/>
    <mergeCell ref="S22:U22"/>
    <mergeCell ref="V22:X22"/>
    <mergeCell ref="B23:C23"/>
    <mergeCell ref="D23:E23"/>
    <mergeCell ref="F23:G23"/>
    <mergeCell ref="H23:I23"/>
    <mergeCell ref="J23:K23"/>
    <mergeCell ref="L23:M23"/>
    <mergeCell ref="N23:O23"/>
    <mergeCell ref="S23:U23"/>
    <mergeCell ref="V23:X23"/>
    <mergeCell ref="B24:C24"/>
    <mergeCell ref="D24:E24"/>
    <mergeCell ref="F24:G24"/>
    <mergeCell ref="H24:I24"/>
    <mergeCell ref="J24:K24"/>
    <mergeCell ref="L24:M24"/>
    <mergeCell ref="N24:O24"/>
    <mergeCell ref="S24:U24"/>
    <mergeCell ref="V24:X24"/>
    <mergeCell ref="N25:O25"/>
    <mergeCell ref="S25:U25"/>
    <mergeCell ref="V25:X25"/>
    <mergeCell ref="B26:C26"/>
    <mergeCell ref="D26:E26"/>
    <mergeCell ref="F26:G26"/>
    <mergeCell ref="H26:I26"/>
    <mergeCell ref="J26:K26"/>
    <mergeCell ref="L26:M26"/>
    <mergeCell ref="N26:O26"/>
    <mergeCell ref="B25:C25"/>
    <mergeCell ref="D25:E25"/>
    <mergeCell ref="F25:G25"/>
    <mergeCell ref="H25:I25"/>
    <mergeCell ref="J25:K25"/>
    <mergeCell ref="L25:M25"/>
    <mergeCell ref="S26:U26"/>
    <mergeCell ref="V26:X26"/>
    <mergeCell ref="B27:C27"/>
    <mergeCell ref="D27:E27"/>
    <mergeCell ref="F27:G27"/>
    <mergeCell ref="H27:I27"/>
    <mergeCell ref="J27:K27"/>
    <mergeCell ref="L27:M27"/>
    <mergeCell ref="N27:O27"/>
    <mergeCell ref="S27:U27"/>
    <mergeCell ref="V27:X27"/>
    <mergeCell ref="B28:C28"/>
    <mergeCell ref="D28:E28"/>
    <mergeCell ref="F28:G28"/>
    <mergeCell ref="H28:I28"/>
    <mergeCell ref="J28:K28"/>
    <mergeCell ref="L28:M28"/>
    <mergeCell ref="N28:O28"/>
    <mergeCell ref="S28:U28"/>
    <mergeCell ref="V28:X28"/>
    <mergeCell ref="N29:O29"/>
    <mergeCell ref="S29:U29"/>
    <mergeCell ref="V29:X29"/>
    <mergeCell ref="B30:C30"/>
    <mergeCell ref="D30:E30"/>
    <mergeCell ref="F30:G30"/>
    <mergeCell ref="H30:I30"/>
    <mergeCell ref="J30:K30"/>
    <mergeCell ref="L30:M30"/>
    <mergeCell ref="N30:O30"/>
    <mergeCell ref="B29:C29"/>
    <mergeCell ref="D29:E29"/>
    <mergeCell ref="F29:G29"/>
    <mergeCell ref="H29:I29"/>
    <mergeCell ref="J29:K29"/>
    <mergeCell ref="L29:M29"/>
    <mergeCell ref="S30:U30"/>
    <mergeCell ref="V30:X30"/>
    <mergeCell ref="B31:C31"/>
    <mergeCell ref="D31:E31"/>
    <mergeCell ref="F31:G31"/>
    <mergeCell ref="H31:I31"/>
    <mergeCell ref="J31:K31"/>
    <mergeCell ref="L31:M31"/>
    <mergeCell ref="N31:O31"/>
    <mergeCell ref="S31:U31"/>
    <mergeCell ref="V31:X31"/>
    <mergeCell ref="B32:C32"/>
    <mergeCell ref="D32:E32"/>
    <mergeCell ref="F32:G32"/>
    <mergeCell ref="H32:I32"/>
    <mergeCell ref="J32:K32"/>
    <mergeCell ref="L32:M32"/>
    <mergeCell ref="N32:O32"/>
    <mergeCell ref="S32:U32"/>
    <mergeCell ref="V32:X32"/>
    <mergeCell ref="N33:O33"/>
    <mergeCell ref="S33:U33"/>
    <mergeCell ref="V33:X33"/>
    <mergeCell ref="B34:C34"/>
    <mergeCell ref="D34:E34"/>
    <mergeCell ref="F34:G34"/>
    <mergeCell ref="H34:I34"/>
    <mergeCell ref="J34:K34"/>
    <mergeCell ref="L34:M34"/>
    <mergeCell ref="N34:O34"/>
    <mergeCell ref="B33:C33"/>
    <mergeCell ref="D33:E33"/>
    <mergeCell ref="F33:G33"/>
    <mergeCell ref="H33:I33"/>
    <mergeCell ref="J33:K33"/>
    <mergeCell ref="L33:M33"/>
    <mergeCell ref="S34:U34"/>
    <mergeCell ref="V34:X34"/>
    <mergeCell ref="V35:X35"/>
    <mergeCell ref="N36:O36"/>
    <mergeCell ref="S36:U36"/>
    <mergeCell ref="V36:X36"/>
    <mergeCell ref="S37:U37"/>
    <mergeCell ref="V37:X37"/>
    <mergeCell ref="N37:O37"/>
    <mergeCell ref="B36:C36"/>
    <mergeCell ref="D36:E36"/>
    <mergeCell ref="F36:G36"/>
    <mergeCell ref="H36:I36"/>
    <mergeCell ref="J36:K36"/>
    <mergeCell ref="L36:M36"/>
    <mergeCell ref="B35:C35"/>
    <mergeCell ref="D35:E35"/>
    <mergeCell ref="F35:G35"/>
    <mergeCell ref="H35:I35"/>
    <mergeCell ref="J35:K35"/>
    <mergeCell ref="L35:M35"/>
    <mergeCell ref="N35:O35"/>
    <mergeCell ref="S35:U35"/>
    <mergeCell ref="L37:M37"/>
    <mergeCell ref="H38:I38"/>
    <mergeCell ref="R45:X49"/>
    <mergeCell ref="B48:P49"/>
    <mergeCell ref="S41:U41"/>
    <mergeCell ref="V41:Z41"/>
    <mergeCell ref="R42:X42"/>
    <mergeCell ref="A43:P44"/>
    <mergeCell ref="R43:T44"/>
    <mergeCell ref="L39:M39"/>
    <mergeCell ref="S39:U39"/>
    <mergeCell ref="W43:X44"/>
    <mergeCell ref="V39:X39"/>
    <mergeCell ref="B40:C40"/>
    <mergeCell ref="D40:E40"/>
    <mergeCell ref="F40:G40"/>
    <mergeCell ref="H40:I40"/>
    <mergeCell ref="J40:K40"/>
    <mergeCell ref="L40:M40"/>
    <mergeCell ref="V40:X40"/>
    <mergeCell ref="B39:C39"/>
    <mergeCell ref="D39:E39"/>
    <mergeCell ref="F39:G39"/>
    <mergeCell ref="H39:I39"/>
    <mergeCell ref="J39:K39"/>
    <mergeCell ref="J45:P47"/>
    <mergeCell ref="C41:P42"/>
    <mergeCell ref="U43:V44"/>
    <mergeCell ref="N39:O39"/>
    <mergeCell ref="L38:M38"/>
    <mergeCell ref="B37:C37"/>
    <mergeCell ref="D11:E11"/>
    <mergeCell ref="F11:G11"/>
    <mergeCell ref="H11:I11"/>
    <mergeCell ref="J11:K11"/>
    <mergeCell ref="A11:C11"/>
    <mergeCell ref="N40:O40"/>
    <mergeCell ref="S40:U40"/>
    <mergeCell ref="D37:E37"/>
    <mergeCell ref="F37:G37"/>
    <mergeCell ref="S38:U38"/>
    <mergeCell ref="V38:X38"/>
    <mergeCell ref="J38:K38"/>
    <mergeCell ref="H37:I37"/>
    <mergeCell ref="J37:K37"/>
    <mergeCell ref="N38:O38"/>
    <mergeCell ref="B38:C38"/>
    <mergeCell ref="D38:E38"/>
    <mergeCell ref="F38:G38"/>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35841" r:id="rId3"/>
    <oleObject progId="PBrush" shapeId="35842" r:id="rId4"/>
  </oleObjects>
</worksheet>
</file>

<file path=xl/worksheets/sheet11.xml><?xml version="1.0" encoding="utf-8"?>
<worksheet xmlns="http://schemas.openxmlformats.org/spreadsheetml/2006/main" xmlns:r="http://schemas.openxmlformats.org/officeDocument/2006/relationships">
  <sheetPr codeName="Sheet1"/>
  <dimension ref="A1:CV62"/>
  <sheetViews>
    <sheetView topLeftCell="A4" zoomScaleNormal="100" workbookViewId="0">
      <selection activeCell="B24" sqref="B24:C24"/>
    </sheetView>
  </sheetViews>
  <sheetFormatPr defaultRowHeight="15.75"/>
  <cols>
    <col min="1" max="1" width="6.28515625" style="2" customWidth="1"/>
    <col min="2" max="2" width="8.7109375" style="24" customWidth="1"/>
    <col min="3" max="3" width="5.7109375" style="24" customWidth="1"/>
    <col min="4" max="4" width="7.140625" style="2" customWidth="1"/>
    <col min="5" max="5" width="4.42578125" style="2" customWidth="1"/>
    <col min="6" max="6" width="7" style="2" customWidth="1"/>
    <col min="7" max="7" width="4.7109375" style="2" customWidth="1"/>
    <col min="8" max="8" width="7" style="2" customWidth="1"/>
    <col min="9" max="9" width="4.42578125" style="2" customWidth="1"/>
    <col min="10" max="10" width="7.42578125" style="2" customWidth="1"/>
    <col min="11" max="11" width="4" style="2" customWidth="1"/>
    <col min="12" max="12" width="6.5703125" style="2" hidden="1" customWidth="1"/>
    <col min="13" max="13" width="0.5703125" style="2" customWidth="1"/>
    <col min="14" max="14" width="6.8554687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8" style="2" hidden="1" customWidth="1"/>
    <col min="28" max="28" width="12" style="2" hidden="1" customWidth="1"/>
    <col min="29" max="29" width="12.85546875" style="2" hidden="1" customWidth="1"/>
    <col min="30" max="30" width="16.28515625" style="2" hidden="1" customWidth="1"/>
    <col min="31" max="100" width="0" style="2" hidden="1" customWidth="1"/>
    <col min="101" max="16384" width="9.140625" style="2"/>
  </cols>
  <sheetData>
    <row r="1" spans="1:24" s="27" customFormat="1" ht="12" customHeight="1">
      <c r="A1" s="166"/>
      <c r="B1" s="258" t="s">
        <v>905</v>
      </c>
      <c r="C1" s="179"/>
      <c r="D1" s="179"/>
      <c r="E1" s="179"/>
      <c r="F1" s="179"/>
      <c r="G1" s="179"/>
      <c r="H1" s="179"/>
      <c r="I1" s="179"/>
      <c r="J1" s="179"/>
      <c r="K1" s="179"/>
      <c r="L1" s="179"/>
      <c r="M1" s="179"/>
      <c r="N1" s="179"/>
      <c r="O1" s="118"/>
      <c r="P1" s="118"/>
      <c r="Q1" s="118"/>
      <c r="R1" s="294" t="s">
        <v>115</v>
      </c>
      <c r="S1" s="294"/>
      <c r="T1" s="294"/>
      <c r="U1" s="294"/>
      <c r="V1" s="294"/>
      <c r="W1" s="294"/>
      <c r="X1" s="311"/>
    </row>
    <row r="2" spans="1:24" s="27" customFormat="1" ht="12" customHeight="1">
      <c r="A2" s="166"/>
      <c r="B2" s="179" t="s">
        <v>0</v>
      </c>
      <c r="C2" s="179"/>
      <c r="D2" s="179"/>
      <c r="E2" s="179"/>
      <c r="F2" s="179"/>
      <c r="G2" s="179"/>
      <c r="H2" s="179"/>
      <c r="I2" s="179"/>
      <c r="J2" s="179"/>
      <c r="K2" s="179"/>
      <c r="L2" s="179"/>
      <c r="M2" s="179"/>
      <c r="N2" s="179"/>
      <c r="O2" s="118"/>
      <c r="P2" s="118"/>
      <c r="Q2" s="118"/>
      <c r="R2" s="296"/>
      <c r="S2" s="296"/>
      <c r="T2" s="296"/>
      <c r="U2" s="296"/>
      <c r="V2" s="296"/>
      <c r="W2" s="296"/>
      <c r="X2" s="312"/>
    </row>
    <row r="3" spans="1:24" s="27" customFormat="1" ht="12" customHeight="1">
      <c r="A3" s="166"/>
      <c r="B3" s="179"/>
      <c r="C3" s="179"/>
      <c r="D3" s="179"/>
      <c r="E3" s="179"/>
      <c r="F3" s="179"/>
      <c r="G3" s="179"/>
      <c r="H3" s="179"/>
      <c r="I3" s="179"/>
      <c r="J3" s="179"/>
      <c r="K3" s="179"/>
      <c r="L3" s="179"/>
      <c r="M3" s="179"/>
      <c r="N3" s="179"/>
      <c r="O3" s="118"/>
      <c r="P3" s="118"/>
      <c r="Q3" s="118"/>
      <c r="R3" s="296"/>
      <c r="S3" s="296"/>
      <c r="T3" s="296"/>
      <c r="U3" s="296"/>
      <c r="V3" s="296"/>
      <c r="W3" s="296"/>
      <c r="X3" s="312"/>
    </row>
    <row r="4" spans="1:24" s="27" customFormat="1" ht="18" customHeight="1">
      <c r="A4" s="166"/>
      <c r="B4" s="166"/>
      <c r="C4" s="166"/>
      <c r="D4" s="118" t="s">
        <v>15</v>
      </c>
      <c r="E4" s="118"/>
      <c r="F4" s="118"/>
      <c r="G4" s="118"/>
      <c r="H4" s="118"/>
      <c r="I4" s="118"/>
      <c r="J4" s="118"/>
      <c r="K4" s="118"/>
      <c r="L4" s="285"/>
      <c r="M4" s="285"/>
      <c r="N4" s="285"/>
      <c r="O4" s="285"/>
      <c r="P4" s="285"/>
      <c r="Q4" s="118"/>
      <c r="R4" s="296"/>
      <c r="S4" s="296"/>
      <c r="T4" s="296"/>
      <c r="U4" s="296"/>
      <c r="V4" s="296"/>
      <c r="W4" s="296"/>
      <c r="X4" s="312"/>
    </row>
    <row r="5" spans="1:24" s="27" customFormat="1" ht="11.25" customHeight="1">
      <c r="A5" s="166"/>
      <c r="B5" s="166"/>
      <c r="C5" s="166"/>
      <c r="D5" s="166"/>
      <c r="E5" s="166"/>
      <c r="F5" s="166"/>
      <c r="G5" s="166"/>
      <c r="H5" s="166"/>
      <c r="I5" s="166"/>
      <c r="J5" s="166"/>
      <c r="K5" s="166"/>
      <c r="L5" s="166"/>
      <c r="M5" s="166"/>
      <c r="N5" s="166"/>
      <c r="O5" s="166"/>
      <c r="P5" s="166"/>
      <c r="Q5" s="118"/>
      <c r="R5" s="296"/>
      <c r="S5" s="296"/>
      <c r="T5" s="296"/>
      <c r="U5" s="296"/>
      <c r="V5" s="296"/>
      <c r="W5" s="296"/>
      <c r="X5" s="312"/>
    </row>
    <row r="6" spans="1:24" s="25" customFormat="1" ht="21.95" customHeight="1">
      <c r="A6" s="165" t="s">
        <v>331</v>
      </c>
      <c r="B6" s="165"/>
      <c r="C6" s="165"/>
      <c r="D6" s="165"/>
      <c r="E6" s="167" t="str">
        <f>Sheet1!$E$6</f>
        <v>Electrical Engineering</v>
      </c>
      <c r="F6" s="167"/>
      <c r="G6" s="167"/>
      <c r="H6" s="167"/>
      <c r="I6" s="167"/>
      <c r="J6" s="167"/>
      <c r="K6" s="167"/>
      <c r="L6" s="167"/>
      <c r="M6" s="167"/>
      <c r="N6" s="167"/>
      <c r="O6" s="167"/>
      <c r="P6" s="167"/>
      <c r="Q6" s="118"/>
      <c r="R6" s="296"/>
      <c r="S6" s="296"/>
      <c r="T6" s="296"/>
      <c r="U6" s="297"/>
      <c r="V6" s="297"/>
      <c r="W6" s="297"/>
      <c r="X6" s="313"/>
    </row>
    <row r="7" spans="1:24" s="25" customFormat="1" ht="21.95" customHeight="1">
      <c r="A7" s="165" t="s">
        <v>332</v>
      </c>
      <c r="B7" s="165"/>
      <c r="C7" s="167" t="str">
        <f>Sheet1!$C$7</f>
        <v>B.E</v>
      </c>
      <c r="D7" s="167"/>
      <c r="E7" s="167"/>
      <c r="F7" s="167"/>
      <c r="G7" s="167"/>
      <c r="H7" s="167"/>
      <c r="I7" s="167"/>
      <c r="J7" s="167"/>
      <c r="K7" s="167"/>
      <c r="L7" s="167"/>
      <c r="M7" s="167"/>
      <c r="N7" s="167"/>
      <c r="O7" s="167"/>
      <c r="P7" s="167"/>
      <c r="Q7" s="118"/>
      <c r="R7" s="296"/>
      <c r="S7" s="296"/>
      <c r="T7" s="296"/>
      <c r="U7" s="297"/>
      <c r="V7" s="297"/>
      <c r="W7" s="297"/>
      <c r="X7" s="313"/>
    </row>
    <row r="8" spans="1:24" s="25" customFormat="1" ht="21.95" customHeight="1">
      <c r="A8" s="88" t="s">
        <v>895</v>
      </c>
      <c r="B8" s="30" t="str">
        <f>Sheet1!$B$8</f>
        <v>Seventh</v>
      </c>
      <c r="C8" s="29" t="s">
        <v>2</v>
      </c>
      <c r="D8" s="31" t="str">
        <f>Sheet1!$D$8</f>
        <v>Final</v>
      </c>
      <c r="E8" s="287" t="s">
        <v>3</v>
      </c>
      <c r="F8" s="287"/>
      <c r="G8" s="288" t="str">
        <f>Sheet1!$G$8</f>
        <v>16EL</v>
      </c>
      <c r="H8" s="288"/>
      <c r="I8" s="305" t="str">
        <f>Sheet1!$I$8</f>
        <v>Regular Exam</v>
      </c>
      <c r="J8" s="305"/>
      <c r="K8" s="305"/>
      <c r="L8" s="305"/>
      <c r="M8" s="286" t="str">
        <f>Sheet1!$M$8</f>
        <v>May/June, 2016</v>
      </c>
      <c r="N8" s="286"/>
      <c r="O8" s="286"/>
      <c r="P8" s="286"/>
      <c r="Q8" s="118"/>
      <c r="R8" s="296"/>
      <c r="S8" s="296"/>
      <c r="T8" s="296"/>
      <c r="U8" s="297"/>
      <c r="V8" s="297"/>
      <c r="W8" s="297"/>
      <c r="X8" s="313"/>
    </row>
    <row r="9" spans="1:24" s="25" customFormat="1" ht="21.95" customHeight="1">
      <c r="A9" s="88" t="s">
        <v>896</v>
      </c>
      <c r="B9" s="167" t="str">
        <f>Sheet1!$B$9</f>
        <v>Thesis/Project-I</v>
      </c>
      <c r="C9" s="167"/>
      <c r="D9" s="167"/>
      <c r="E9" s="167"/>
      <c r="F9" s="167"/>
      <c r="G9" s="167"/>
      <c r="H9" s="167"/>
      <c r="I9" s="167"/>
      <c r="J9" s="287" t="s">
        <v>4</v>
      </c>
      <c r="K9" s="287"/>
      <c r="L9" s="287"/>
      <c r="M9" s="287"/>
      <c r="N9" s="287"/>
      <c r="O9" s="307" t="str">
        <f>Sheet1!$O$9</f>
        <v>21/05/2016</v>
      </c>
      <c r="P9" s="307"/>
      <c r="Q9" s="118"/>
      <c r="R9" s="296"/>
      <c r="S9" s="296"/>
      <c r="T9" s="296"/>
      <c r="U9" s="297"/>
      <c r="V9" s="297"/>
      <c r="W9" s="297"/>
      <c r="X9" s="313"/>
    </row>
    <row r="10" spans="1:24" s="25" customFormat="1" ht="21.95" customHeight="1">
      <c r="A10" s="165" t="s">
        <v>327</v>
      </c>
      <c r="B10" s="165"/>
      <c r="C10" s="277" t="str">
        <f>Sheet1!$C$10</f>
        <v>Dr. Siraj Ahmed</v>
      </c>
      <c r="D10" s="277"/>
      <c r="E10" s="277"/>
      <c r="F10" s="277"/>
      <c r="G10" s="277"/>
      <c r="H10" s="190" t="s">
        <v>328</v>
      </c>
      <c r="I10" s="190"/>
      <c r="J10" s="190"/>
      <c r="K10" s="306" t="str">
        <f>Sheet1!$K$10</f>
        <v>Dr. Furqan Ahmed</v>
      </c>
      <c r="L10" s="306"/>
      <c r="M10" s="306"/>
      <c r="N10" s="306"/>
      <c r="O10" s="306"/>
      <c r="P10" s="306"/>
      <c r="Q10" s="118"/>
      <c r="R10" s="296"/>
      <c r="S10" s="296"/>
      <c r="T10" s="296"/>
      <c r="U10" s="297"/>
      <c r="V10" s="297"/>
      <c r="W10" s="297"/>
      <c r="X10" s="313"/>
    </row>
    <row r="11" spans="1:24" s="27" customFormat="1" ht="9.9499999999999993" customHeight="1">
      <c r="A11" s="191"/>
      <c r="B11" s="191"/>
      <c r="C11" s="191"/>
      <c r="D11" s="278" t="s">
        <v>378</v>
      </c>
      <c r="E11" s="278"/>
      <c r="F11" s="278" t="s">
        <v>378</v>
      </c>
      <c r="G11" s="278"/>
      <c r="H11" s="192" t="s">
        <v>378</v>
      </c>
      <c r="I11" s="192"/>
      <c r="J11" s="192" t="s">
        <v>378</v>
      </c>
      <c r="K11" s="192"/>
      <c r="L11" s="308"/>
      <c r="M11" s="308"/>
      <c r="N11" s="308"/>
      <c r="O11" s="308"/>
      <c r="P11" s="308"/>
      <c r="Q11" s="118"/>
      <c r="R11" s="296"/>
      <c r="S11" s="296"/>
      <c r="T11" s="296"/>
      <c r="U11" s="297"/>
      <c r="V11" s="297"/>
      <c r="W11" s="297"/>
      <c r="X11" s="313"/>
    </row>
    <row r="12" spans="1:24" s="27" customFormat="1" ht="18" customHeight="1">
      <c r="A12" s="193" t="s">
        <v>6</v>
      </c>
      <c r="B12" s="125" t="s">
        <v>7</v>
      </c>
      <c r="C12" s="126"/>
      <c r="D12" s="105" t="s">
        <v>16</v>
      </c>
      <c r="E12" s="106"/>
      <c r="F12" s="200" t="s">
        <v>894</v>
      </c>
      <c r="G12" s="201"/>
      <c r="H12" s="201"/>
      <c r="I12" s="201"/>
      <c r="J12" s="201"/>
      <c r="K12" s="201"/>
      <c r="L12" s="201"/>
      <c r="M12" s="202"/>
      <c r="N12" s="180" t="s">
        <v>371</v>
      </c>
      <c r="O12" s="180"/>
      <c r="P12" s="182" t="s">
        <v>9</v>
      </c>
      <c r="Q12" s="118"/>
      <c r="R12" s="296"/>
      <c r="S12" s="296"/>
      <c r="T12" s="296"/>
      <c r="U12" s="297"/>
      <c r="V12" s="297"/>
      <c r="W12" s="297"/>
      <c r="X12" s="313"/>
    </row>
    <row r="13" spans="1:24" s="27" customFormat="1" ht="18" customHeight="1">
      <c r="A13" s="194"/>
      <c r="B13" s="196"/>
      <c r="C13" s="197"/>
      <c r="D13" s="107"/>
      <c r="E13" s="108"/>
      <c r="F13" s="203"/>
      <c r="G13" s="204"/>
      <c r="H13" s="204"/>
      <c r="I13" s="204"/>
      <c r="J13" s="204"/>
      <c r="K13" s="204"/>
      <c r="L13" s="204"/>
      <c r="M13" s="205"/>
      <c r="N13" s="180"/>
      <c r="O13" s="180"/>
      <c r="P13" s="182"/>
      <c r="Q13" s="118"/>
      <c r="R13" s="296"/>
      <c r="S13" s="296"/>
      <c r="T13" s="296"/>
      <c r="U13" s="298"/>
      <c r="V13" s="298"/>
      <c r="W13" s="298"/>
      <c r="X13" s="314"/>
    </row>
    <row r="14" spans="1:24" s="27" customFormat="1" ht="18" customHeight="1">
      <c r="A14" s="194"/>
      <c r="B14" s="196"/>
      <c r="C14" s="197"/>
      <c r="D14" s="119"/>
      <c r="E14" s="120"/>
      <c r="F14" s="119" t="s">
        <v>898</v>
      </c>
      <c r="G14" s="120"/>
      <c r="H14" s="119" t="s">
        <v>899</v>
      </c>
      <c r="I14" s="120"/>
      <c r="J14" s="105" t="s">
        <v>900</v>
      </c>
      <c r="K14" s="106"/>
      <c r="L14" s="106"/>
      <c r="M14" s="131"/>
      <c r="N14" s="180"/>
      <c r="O14" s="180"/>
      <c r="P14" s="182"/>
      <c r="Q14" s="118"/>
      <c r="R14" s="296"/>
      <c r="S14" s="296"/>
      <c r="T14" s="296"/>
      <c r="U14" s="298"/>
      <c r="V14" s="298"/>
      <c r="W14" s="298"/>
      <c r="X14" s="314"/>
    </row>
    <row r="15" spans="1:24" s="27" customFormat="1" ht="12" customHeight="1">
      <c r="A15" s="194"/>
      <c r="B15" s="196"/>
      <c r="C15" s="197"/>
      <c r="D15" s="121"/>
      <c r="E15" s="122"/>
      <c r="F15" s="121"/>
      <c r="G15" s="122"/>
      <c r="H15" s="121"/>
      <c r="I15" s="122"/>
      <c r="J15" s="132"/>
      <c r="K15" s="133"/>
      <c r="L15" s="133"/>
      <c r="M15" s="134"/>
      <c r="N15" s="180"/>
      <c r="O15" s="180"/>
      <c r="P15" s="182"/>
      <c r="Q15" s="118"/>
      <c r="R15" s="296"/>
      <c r="S15" s="296"/>
      <c r="T15" s="296"/>
      <c r="U15" s="298"/>
      <c r="V15" s="298"/>
      <c r="W15" s="298"/>
      <c r="X15" s="314"/>
    </row>
    <row r="16" spans="1:24" s="27" customFormat="1" ht="2.25" customHeight="1" thickBot="1">
      <c r="A16" s="194"/>
      <c r="B16" s="196"/>
      <c r="C16" s="197"/>
      <c r="D16" s="121"/>
      <c r="E16" s="122"/>
      <c r="F16" s="121"/>
      <c r="G16" s="122"/>
      <c r="H16" s="121"/>
      <c r="I16" s="122"/>
      <c r="J16" s="91"/>
      <c r="K16" s="92"/>
      <c r="L16" s="91"/>
      <c r="M16" s="92"/>
      <c r="N16" s="181"/>
      <c r="O16" s="181"/>
      <c r="P16" s="182"/>
      <c r="Q16" s="118"/>
      <c r="R16" s="35"/>
      <c r="S16" s="34"/>
      <c r="T16" s="34"/>
      <c r="U16" s="41"/>
      <c r="V16" s="41"/>
      <c r="W16" s="41"/>
      <c r="X16" s="42"/>
    </row>
    <row r="17" spans="1:100" s="27" customFormat="1" ht="18" customHeight="1">
      <c r="A17" s="194"/>
      <c r="B17" s="196"/>
      <c r="C17" s="197"/>
      <c r="D17" s="37" t="s">
        <v>8</v>
      </c>
      <c r="E17" s="38">
        <f>(25*O17)/100</f>
        <v>25</v>
      </c>
      <c r="F17" s="37" t="s">
        <v>8</v>
      </c>
      <c r="G17" s="38">
        <f>(25*O17)/100</f>
        <v>25</v>
      </c>
      <c r="H17" s="37" t="s">
        <v>8</v>
      </c>
      <c r="I17" s="38">
        <f>(25*O17)/100</f>
        <v>25</v>
      </c>
      <c r="J17" s="37" t="s">
        <v>8</v>
      </c>
      <c r="K17" s="89">
        <f>(25*O17)/100</f>
        <v>25</v>
      </c>
      <c r="L17" s="93" t="s">
        <v>8</v>
      </c>
      <c r="M17" s="90">
        <f>(I17+K17)</f>
        <v>50</v>
      </c>
      <c r="N17" s="37" t="s">
        <v>8</v>
      </c>
      <c r="O17" s="39">
        <f>Sheet1!$O$17</f>
        <v>100</v>
      </c>
      <c r="P17" s="279"/>
      <c r="Q17" s="118"/>
      <c r="R17" s="290" t="s">
        <v>333</v>
      </c>
      <c r="S17" s="182" t="s">
        <v>329</v>
      </c>
      <c r="T17" s="182"/>
      <c r="U17" s="182"/>
      <c r="V17" s="182" t="s">
        <v>330</v>
      </c>
      <c r="W17" s="182"/>
      <c r="X17" s="182"/>
    </row>
    <row r="18" spans="1:100" s="33" customFormat="1" ht="15" customHeight="1">
      <c r="A18" s="194"/>
      <c r="B18" s="196"/>
      <c r="C18" s="197"/>
      <c r="D18" s="188"/>
      <c r="E18" s="189"/>
      <c r="F18" s="188"/>
      <c r="G18" s="189"/>
      <c r="H18" s="188"/>
      <c r="I18" s="189"/>
      <c r="J18" s="188"/>
      <c r="K18" s="166"/>
      <c r="L18" s="208" t="s">
        <v>369</v>
      </c>
      <c r="M18" s="284"/>
      <c r="N18" s="186"/>
      <c r="O18" s="187"/>
      <c r="P18" s="40"/>
      <c r="Q18" s="118"/>
      <c r="R18" s="291"/>
      <c r="S18" s="182"/>
      <c r="T18" s="182"/>
      <c r="U18" s="182"/>
      <c r="V18" s="182"/>
      <c r="W18" s="182"/>
      <c r="X18" s="182"/>
    </row>
    <row r="19" spans="1:100" s="33" customFormat="1" ht="18.95" customHeight="1">
      <c r="A19" s="195"/>
      <c r="B19" s="198"/>
      <c r="C19" s="199"/>
      <c r="D19" s="186" t="s">
        <v>365</v>
      </c>
      <c r="E19" s="187"/>
      <c r="F19" s="186" t="s">
        <v>366</v>
      </c>
      <c r="G19" s="187"/>
      <c r="H19" s="186" t="s">
        <v>367</v>
      </c>
      <c r="I19" s="187"/>
      <c r="J19" s="186" t="s">
        <v>368</v>
      </c>
      <c r="K19" s="212"/>
      <c r="L19" s="210" t="s">
        <v>372</v>
      </c>
      <c r="M19" s="289"/>
      <c r="N19" s="166"/>
      <c r="O19" s="189"/>
      <c r="P19" s="32"/>
      <c r="Q19" s="118"/>
      <c r="R19" s="292"/>
      <c r="S19" s="182"/>
      <c r="T19" s="182"/>
      <c r="U19" s="182"/>
      <c r="V19" s="182"/>
      <c r="W19" s="182"/>
      <c r="X19" s="182"/>
    </row>
    <row r="20" spans="1:100" s="52" customFormat="1" ht="5.0999999999999996" customHeight="1">
      <c r="A20" s="50"/>
      <c r="B20" s="125"/>
      <c r="C20" s="126"/>
      <c r="D20" s="114" t="s">
        <v>378</v>
      </c>
      <c r="E20" s="127"/>
      <c r="F20" s="114" t="s">
        <v>378</v>
      </c>
      <c r="G20" s="127"/>
      <c r="H20" s="114" t="s">
        <v>378</v>
      </c>
      <c r="I20" s="127"/>
      <c r="J20" s="114" t="s">
        <v>378</v>
      </c>
      <c r="K20" s="115"/>
      <c r="L20" s="116"/>
      <c r="M20" s="117"/>
      <c r="N20" s="300"/>
      <c r="O20" s="301"/>
      <c r="P20" s="40"/>
      <c r="Q20" s="118"/>
      <c r="R20" s="57"/>
      <c r="S20" s="302"/>
      <c r="T20" s="303"/>
      <c r="U20" s="304"/>
      <c r="V20" s="271"/>
      <c r="W20" s="272"/>
      <c r="X20" s="183"/>
      <c r="AC20" s="52" t="b">
        <f>Sheet10!$AC$40</f>
        <v>0</v>
      </c>
      <c r="AD20" s="73" t="str">
        <f>IF(AND(AC21=TRUE, AC20=TRUE),IF(A21-Sheet10!A40=1,"OK","INCORRECT"),"")</f>
        <v/>
      </c>
      <c r="BL20" s="52" t="str">
        <f>Sheet10!BL40</f>
        <v/>
      </c>
      <c r="BM20" s="52" t="b">
        <f>Sheet10!BM40</f>
        <v>0</v>
      </c>
      <c r="BN20" s="52" t="b">
        <f>Sheet10!BN40</f>
        <v>0</v>
      </c>
      <c r="BO20" s="52" t="b">
        <f>Sheet10!BO40</f>
        <v>0</v>
      </c>
      <c r="BP20" s="52" t="str">
        <f>Sheet10!BP40</f>
        <v/>
      </c>
      <c r="BQ20" s="52" t="str">
        <f>Sheet10!BQ40</f>
        <v/>
      </c>
      <c r="BR20" s="52" t="str">
        <f>Sheet10!BR40</f>
        <v/>
      </c>
      <c r="BS20" s="52" t="str">
        <f>Sheet10!BS40</f>
        <v/>
      </c>
      <c r="BT20" s="52" t="str">
        <f>Sheet10!BT40</f>
        <v/>
      </c>
      <c r="BU20" s="52" t="str">
        <f>Sheet10!BU40</f>
        <v>INCORRECT</v>
      </c>
      <c r="BV20" s="52" t="b">
        <f>Sheet10!BV40</f>
        <v>0</v>
      </c>
      <c r="BW20" s="52" t="str">
        <f>Sheet10!BW40</f>
        <v/>
      </c>
      <c r="BX20" s="52" t="b">
        <f>Sheet10!BX40</f>
        <v>0</v>
      </c>
      <c r="BY20" s="52" t="b">
        <f>Sheet10!BY40</f>
        <v>0</v>
      </c>
      <c r="BZ20" s="52" t="b">
        <f>Sheet10!BZ40</f>
        <v>0</v>
      </c>
      <c r="CA20" s="52" t="b">
        <f>Sheet10!CA40</f>
        <v>0</v>
      </c>
      <c r="CB20" s="52" t="b">
        <f>Sheet10!CB40</f>
        <v>0</v>
      </c>
      <c r="CC20" s="52" t="b">
        <f>Sheet10!CC40</f>
        <v>0</v>
      </c>
      <c r="CD20" s="52" t="str">
        <f>Sheet10!CD40</f>
        <v/>
      </c>
      <c r="CE20" s="52" t="str">
        <f>Sheet10!CE40</f>
        <v/>
      </c>
      <c r="CF20" s="52" t="str">
        <f>Sheet10!CF40</f>
        <v/>
      </c>
      <c r="CG20" s="52" t="str">
        <f>Sheet10!CG40</f>
        <v/>
      </c>
      <c r="CH20" s="52" t="str">
        <f>Sheet10!CH40</f>
        <v/>
      </c>
      <c r="CI20" s="52" t="str">
        <f>Sheet10!CI40</f>
        <v/>
      </c>
      <c r="CJ20" s="52" t="str">
        <f>Sheet10!CJ40</f>
        <v/>
      </c>
      <c r="CK20" s="52" t="str">
        <f>Sheet10!CK40</f>
        <v/>
      </c>
      <c r="CL20" s="52" t="str">
        <f>Sheet10!CL40</f>
        <v>NO</v>
      </c>
      <c r="CM20" s="52" t="str">
        <f>Sheet10!CM40</f>
        <v>NO</v>
      </c>
      <c r="CN20" s="52" t="str">
        <f>Sheet10!CN40</f>
        <v>NO</v>
      </c>
      <c r="CO20" s="52" t="str">
        <f>Sheet10!CO40</f>
        <v>NO</v>
      </c>
      <c r="CP20" s="52" t="str">
        <f>Sheet10!CP40</f>
        <v>OK</v>
      </c>
      <c r="CQ20" s="52" t="b">
        <f>Sheet10!CQ40</f>
        <v>0</v>
      </c>
      <c r="CR20" s="52" t="b">
        <f>Sheet10!CR40</f>
        <v>0</v>
      </c>
      <c r="CS20" s="52" t="b">
        <f>Sheet10!CS40</f>
        <v>0</v>
      </c>
      <c r="CT20" s="52" t="b">
        <f>Sheet10!CT40</f>
        <v>0</v>
      </c>
      <c r="CU20" s="52" t="str">
        <f>Sheet10!CU40</f>
        <v>SEQUENCE INCORRECT</v>
      </c>
      <c r="CV20" s="52">
        <f>Sheet10!CV40</f>
        <v>18</v>
      </c>
    </row>
    <row r="21" spans="1:100" s="27" customFormat="1" ht="18.95" customHeight="1" thickBot="1">
      <c r="A21" s="54"/>
      <c r="B21" s="101"/>
      <c r="C21" s="102"/>
      <c r="D21" s="101"/>
      <c r="E21" s="102"/>
      <c r="F21" s="101"/>
      <c r="G21" s="102"/>
      <c r="H21" s="101"/>
      <c r="I21" s="102"/>
      <c r="J21" s="309"/>
      <c r="K21" s="309"/>
      <c r="L21" s="103" t="str">
        <f>IF(AND(B21&lt;&gt;"", H21&lt;&gt;"", J21&lt;&gt;"",OR(H21&lt;=I17,H21="ABS"),OR(J21&lt;=K17,J21="ABS")),IF(AND(J21="ABS"),"ABS",IF(SUM(H21:J21)=0,"ZERO",SUM(H21,J21))),"")</f>
        <v/>
      </c>
      <c r="M21" s="104"/>
      <c r="N21" s="257" t="str">
        <f>IF(AND(A21&lt;&gt;"",B21&lt;&gt;"",D21&lt;&gt;"", F21&lt;&gt;"", H21&lt;&gt;"", J21&lt;&gt;"",S21="", R21="OK", V21="",OR(D21&lt;=E17,D21="ABS"),OR(F21&lt;=G17,F21="ABS"),OR(H21&lt;=I17,H21="ABS"),OR(J21&lt;=K17,J21="ABS")),IF(AND(OR(D21=0,D21="ABS"),OR(F21=0,F21="ABS"),OR(L21=0,L21="ABS"),D21="ABS",F21="ABS",L21="ABS"),"ABS",IF(AND(SUM(D21:F21)=0,OR(L21="ZERO",L21="ABS")),"ZERO",IF(L21="ABS",SUM(D21,F21),SUM(D21,F21,H21,J21)))),"")</f>
        <v/>
      </c>
      <c r="O21" s="113"/>
      <c r="P21" s="51" t="str">
        <f>IF(N21="","",IF(O17=200,LOOKUP(N21,{"ABS","ZERO",1,100,110,120,130,140,150,160,170},{"FAIL","FAIL","FAIL","D","D+","C","C+","B","B+","A","A+"}),IF(O17=150,LOOKUP(N21,{"ABS","ZERO",1,75,82,90,97,105,112,120,127},{"FAIL","FAIL","FAIL","D","D+","C","C+","B","B+","A","A+"}),IF(O17=100,LOOKUP(N21,{"ABS","ZERO",1,50,55,60,65,70,75,80,85},{"FAIL","FAIL","FAIL","D","D+","C","C+","B","B+","A","A+"}),IF(O17=50,LOOKUP(N21,{"ABS","ZERO",1,25,27,30,32,35,37,40,42},{"FAIL","FAIL","FAIL","D","D+","C","C+","B","B+","A","A+"}))))))</f>
        <v/>
      </c>
      <c r="Q21" s="118"/>
      <c r="R21" s="70" t="str">
        <f>IF(A21&lt;&gt;"",IF(CU21="SEQUENCE CORRECT",IF(OR(T(Y21)="OK",T(Z21)="oOk",T(AA21)="Okk",AB21="ok"),"OK","FORMAT INCORRECT"),"SEQUENCE INCORRECT"),"")</f>
        <v/>
      </c>
      <c r="S21" s="275" t="str">
        <f>IF(AND(A21&lt;&gt;"",B21&lt;&gt;""),IF(OR(D21&lt;&gt;"ABS"),IF(OR(AND(D21&lt;ROUNDDOWN((0*E17),0),D21&lt;&gt;0),D21&gt;E17,D21=""),"Attendance Marks incorrect",""),""),"")</f>
        <v/>
      </c>
      <c r="T21" s="276"/>
      <c r="U21" s="276"/>
      <c r="V21" s="164" t="str">
        <f>IF(OR(AND(OR(F21&lt;=G17, F21=0, F21="ABS"),OR(H21&lt;=I17, H21=0, H21="ABS"),OR(J21&lt;=K17, J21=0,J21="ABS"))),IF(OR(AND(A21="",B21="",D21="",F21="",H21="",J21=""),AND(A21&lt;&gt;"",B21&lt;&gt;"",D21&lt;&gt;"",F21&lt;&gt;"",H21&lt;&gt;"",J21&lt;&gt;"", AD21="OK")),"","Given Marks or Format is incorrect"),"Given Marks or Format is incorrect")</f>
        <v/>
      </c>
      <c r="W21" s="162"/>
      <c r="X21" s="163"/>
      <c r="Y21" s="14" t="b">
        <f>IF(AND( EXACT(LEFT(B21,LEN(G8)), G8),ISNUMBER(INT(MID(B21,(LEN(G8)+1),1))),ISNUMBER(INT(MID(B21,(LEN(G8)+2),1))), MID(B21,(LEN(G8)+1),2)&lt;&gt;"00",OR(ISNUMBER(INT(MID(B21,(LEN(G8)+3),1))),MID(B21,(LEN(G8)+3),1)=""),  OR(AND(ISNUMBER(INT(MID(B21,(LEN(G8)+1),3))),MID(B21,(LEN(G8)+1),1)&lt;&gt;"0", MID(B21,(LEN(G8)+4),1)=""),AND((ISNUMBER(INT(MID(B21,(LEN(G8)+1),2)))),MID(B21,(LEN(G8)+3),1)=""))),"OK")</f>
        <v>0</v>
      </c>
      <c r="Z21" s="15"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6"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27" t="b">
        <f>IF(ISNUMBER(A21)&lt;&gt;"",AND(ISNUMBER(INT(MID(A21,1,3))),MID(A21,4,1)="",MID(A21,1,1)&lt;&gt;"0"))</f>
        <v>0</v>
      </c>
      <c r="AD21" s="73" t="str">
        <f>IF(AND(AD20="OK",AC21=TRUE),"OK","S# INCORRECT")</f>
        <v>S# INCORRECT</v>
      </c>
      <c r="BL21" s="58" t="str">
        <f>RIGHT(B21,3)</f>
        <v/>
      </c>
      <c r="BM21" s="58" t="b">
        <f>ISNUMBER(INT((MID(BL21,1,1))))</f>
        <v>0</v>
      </c>
      <c r="BN21" s="58" t="b">
        <f>ISNUMBER(INT((MID(BL21,2,1))))</f>
        <v>0</v>
      </c>
      <c r="BO21" s="58" t="b">
        <f>ISNUMBER(INT((MID(BL21,3,1))))</f>
        <v>0</v>
      </c>
      <c r="BP21" s="58" t="str">
        <f>IF(BM21=TRUE, MID(BL21,1,1),"")</f>
        <v/>
      </c>
      <c r="BQ21" s="58" t="str">
        <f>IF(BN21=TRUE, MID(BL21,2,1),"")</f>
        <v/>
      </c>
      <c r="BR21" s="58" t="str">
        <f>IF(BO21=TRUE, MID(BL21,3,1),"")</f>
        <v/>
      </c>
      <c r="BS21" s="58" t="str">
        <f>T(BP21)&amp;T(BQ21)&amp;T(BR21)</f>
        <v/>
      </c>
      <c r="BT21" s="63" t="str">
        <f>IF(BS21="","",INT(TRIM(BS21)))</f>
        <v/>
      </c>
      <c r="BU21" s="64" t="str">
        <f>"OK"</f>
        <v>OK</v>
      </c>
      <c r="BV21" s="58" t="b">
        <f>BT21&gt;BT20</f>
        <v>0</v>
      </c>
      <c r="BW21" s="65" t="str">
        <f>LEFT(B21,6)</f>
        <v/>
      </c>
      <c r="BX21" s="58" t="b">
        <f>ISNUMBER(INT((MID(BW21,1,1))))</f>
        <v>0</v>
      </c>
      <c r="BY21" s="58" t="b">
        <f>ISNUMBER(INT((MID(BW21,2,1))))</f>
        <v>0</v>
      </c>
      <c r="BZ21" s="58" t="b">
        <f>ISNUMBER(INT((MID(BW21,3,1))))</f>
        <v>0</v>
      </c>
      <c r="CA21" s="58" t="b">
        <f>ISNUMBER(INT((MID(BW21,4,1))))</f>
        <v>0</v>
      </c>
      <c r="CB21" s="58" t="b">
        <f>ISNUMBER(INT((MID(BW21,5,1))))</f>
        <v>0</v>
      </c>
      <c r="CC21" s="58" t="b">
        <f>ISNUMBER(INT((MID(BW21,6,1))))</f>
        <v>0</v>
      </c>
      <c r="CD21" s="58" t="str">
        <f>IF(BX21=TRUE, MID(BW21,1,1),"")</f>
        <v/>
      </c>
      <c r="CE21" s="58" t="str">
        <f>IF(BY21=TRUE, MID(BW21,2,1),"")</f>
        <v/>
      </c>
      <c r="CF21" s="58" t="str">
        <f>IF(BZ21=TRUE, MID(BW21,3,1),"")</f>
        <v/>
      </c>
      <c r="CG21" s="58" t="str">
        <f>IF(CA21=TRUE, MID(BW21,4,1),"")</f>
        <v/>
      </c>
      <c r="CH21" s="58" t="str">
        <f>IF(CB21=TRUE, MID(BW21,5,1),"")</f>
        <v/>
      </c>
      <c r="CI21" s="58" t="str">
        <f>IF(CC21=TRUE, MID(BW21,6,1),"")</f>
        <v/>
      </c>
      <c r="CJ21" s="65" t="str">
        <f>TRIM(T(CD21)&amp;T(CE21)&amp;T(CF21))</f>
        <v/>
      </c>
      <c r="CK21" s="65" t="str">
        <f>TRIM(T(CG21)&amp;T(CH21)&amp;T(CI21))</f>
        <v/>
      </c>
      <c r="CL21" s="66" t="str">
        <f>IF(OR(MID(BW21,3,1)="-",MID(BW21,4,1)="-"),T(CJ21),"NO")</f>
        <v>NO</v>
      </c>
      <c r="CM21" s="66" t="str">
        <f>IF(OR(MID(BW21,3,1)="-",MID(BW21,4,1)="-"),T(CK21),"NO")</f>
        <v>NO</v>
      </c>
      <c r="CN21" s="64" t="str">
        <f>IF(AND(CL21&lt;&gt;"NO", CM21&lt;&gt;"NO"),IF(CM21&lt;CL21,"OK","INCORRECT"),"NO")</f>
        <v>NO</v>
      </c>
      <c r="CO21" s="64" t="str">
        <f>IF(AND(CL21&lt;&gt;"NO", CM21&lt;&gt;"NO"),IF(CM21&lt;=CM20,"OK","INCORRECT"),"NO")</f>
        <v>NO</v>
      </c>
      <c r="CP21" s="66" t="str">
        <f>IF(OR(AND(OR(AND(CN21="NO",CO21="NO"),AND(CN21="OK", CO21="OK")),AND(CN20="NO", CO20="NO")),AND(AND(CN21="OK",CO21="OK",OR(AND(CN20="NO", CO20="NO"),AND(CN20="OK", CO20="OK"))))),"OK","INCORRECT")</f>
        <v>OK</v>
      </c>
      <c r="CQ21" s="58" t="b">
        <f>IF(CP21="OK",IF(AND(CL20="NO",CL21="NO"),BT21&gt;BT20))</f>
        <v>0</v>
      </c>
      <c r="CR21" s="58" t="b">
        <f>IF(CP21="OK",AND(CN21="OK",CO21="OK",CN20="NO",CO20="NO"))</f>
        <v>0</v>
      </c>
      <c r="CS21" s="58" t="b">
        <f>IF(CP21="OK",IF(AND(EXACT(CK20,CK21)),BT21&gt;BT20))</f>
        <v>0</v>
      </c>
      <c r="CT21" s="58" t="b">
        <f>IF(CP21="OK",CM21&lt;CM20)</f>
        <v>0</v>
      </c>
      <c r="CU21" s="65" t="str">
        <f>IF(AND(CQ21=FALSE,CR21=FALSE,CS21=FALSE,CT21=FALSE),"SEQUENCE INCORRECT","SEQUENCE CORRECT")</f>
        <v>SEQUENCE INCORRECT</v>
      </c>
      <c r="CV21" s="67">
        <f>COUNTIF(B20:B20,T(B21))</f>
        <v>1</v>
      </c>
    </row>
    <row r="22" spans="1:100" s="27" customFormat="1" ht="18.95" customHeight="1" thickBot="1">
      <c r="A22" s="68"/>
      <c r="B22" s="101"/>
      <c r="C22" s="102"/>
      <c r="D22" s="101"/>
      <c r="E22" s="102"/>
      <c r="F22" s="101"/>
      <c r="G22" s="102"/>
      <c r="H22" s="101"/>
      <c r="I22" s="102"/>
      <c r="J22" s="309"/>
      <c r="K22" s="309"/>
      <c r="L22" s="103" t="str">
        <f>IF(AND(B22&lt;&gt;"", H22&lt;&gt;"", J22&lt;&gt;"",OR(H22&lt;=I17,H22="ABS"),OR(J22&lt;=K17,J22="ABS")),IF(AND(J22="ABS"),"ABS",IF(SUM(H22:J22)=0,"ZERO",SUM(H22,J22))),"")</f>
        <v/>
      </c>
      <c r="M22" s="104"/>
      <c r="N22" s="112" t="str">
        <f>IF(AND(A22&lt;&gt;"",B22&lt;&gt;"",D22&lt;&gt;"", F22&lt;&gt;"", H22&lt;&gt;"", J22&lt;&gt;"",S22="",R22="OK", V22="",OR(D22&lt;=E17,D22="ABS"),OR(F22&lt;=G17,F22="ABS"),OR(H22&lt;=I17,H22="ABS"),OR(J22&lt;=K17,J22="ABS")),IF(AND(OR(D22=0,D22="ABS"),OR(F22=0,F22="ABS"),OR(L22=0,L22="ABS"),D22="ABS",F22="ABS",L22="ABS"),"ABS",IF(AND(SUM(D22:F22)=0,OR(L22="ZERO",L22="ABS")),"ZERO",IF(L22="ABS",SUM(D22,F22),SUM(D22,F22,H22,J22)))),"")</f>
        <v/>
      </c>
      <c r="O22" s="113"/>
      <c r="P22" s="26" t="str">
        <f>IF(N22="","",IF(O17=200,LOOKUP(N22,{"ABS","ZERO",1,100,110,120,130,140,150,160,170},{"FAIL","FAIL","FAIL","D","D+","C","C+","B","B+","A","A+"}),IF(O17=150,LOOKUP(N22,{"ABS","ZERO",1,75,82,90,97,105,112,120,127},{"FAIL","FAIL","FAIL","D","D+","C","C+","B","B+","A","A+"}),IF(O17=100,LOOKUP(N22,{"ABS","ZERO",1,50,55,60,65,70,75,80,85},{"FAIL","FAIL","FAIL","D","D+","C","C+","B","B+","A","A+"}),IF(O17=50,LOOKUP(N22,{"ABS","ZERO",1,25,27,30,32,35,37,40,42},{"FAIL","FAIL","FAIL","D","D+","C","C+","B","B+","A","A+"}))))))</f>
        <v/>
      </c>
      <c r="Q22" s="118"/>
      <c r="R22" s="70" t="str">
        <f t="shared" ref="R22:R40" si="0">IF(A22&lt;&gt;"",IF(CU22="SEQUENCE CORRECT",IF(OR(T(Y22)="OK",T(Z22)="oOk",T(AA22)="Okk",AB22="ok"),"OK","FORMAT INCORRECT"),"SEQUENCE INCORRECT"),"")</f>
        <v/>
      </c>
      <c r="S22" s="163" t="str">
        <f>IF(AND(A22&lt;&gt;"",B22&lt;&gt;""),IF(OR(D22&lt;&gt;"ABS"),IF(OR(AND(D22&lt;ROUNDDOWN((0*E17),0),D22&lt;&gt;0),D22&gt;E17,D22=""),"Attendance Marks incorrect",""),""),"")</f>
        <v/>
      </c>
      <c r="T22" s="274"/>
      <c r="U22" s="274"/>
      <c r="V22" s="109" t="str">
        <f>IF(OR(AND(OR(F22&lt;=G17, F22=0, F22="ABS"),OR(H22&lt;=I17, H22=0, H22="ABS"),OR(J22&lt;=K17, J22=0,J22="ABS"))),IF(OR(AND(A22="",B22="",D22="",F22="",H22="",J22=""),AND(A22&lt;&gt;"",B22&lt;&gt;"",D22&lt;&gt;"",F22&lt;&gt;"",H22&lt;&gt;"",J22&lt;&gt;"", AD22="OK")),"","Given Marks or Format is incorrect"),"Given Marks or Format is incorrect")</f>
        <v/>
      </c>
      <c r="W22" s="110"/>
      <c r="X22" s="111"/>
      <c r="Y22" s="14" t="b">
        <f>IF(AND( EXACT(LEFT(B22,LEN(G8)), G8),ISNUMBER(INT(MID(B22,(LEN(G8)+1),1))),ISNUMBER(INT(MID(B22,(LEN(G8)+2),1))), MID(B22,(LEN(G8)+1),2)&lt;&gt;"00",OR(ISNUMBER(INT(MID(B22,(LEN(G8)+3),1))),MID(B22,(LEN(G8)+3),1)=""),  OR(AND(ISNUMBER(INT(MID(B22,(LEN(G8)+1),3))),MID(B22,(LEN(G8)+1),1)&lt;&gt;"0", MID(B22,(LEN(G8)+4),1)=""),AND((ISNUMBER(INT(MID(B22,(LEN(G8)+1),2)))),MID(B22,(LEN(G8)+3),1)=""))),"OK")</f>
        <v>0</v>
      </c>
      <c r="Z22" s="15"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6"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27" t="b">
        <f>IF(AND(ISNUMBER(A21)&lt;&gt;"",ISNUMBER(A22)&lt;&gt;""),IF(AND(ISNUMBER(A22),ISNUMBER(A21)),IF(A22-A21=1,AND(ISNUMBER(INT(MID(A22,1,3))),MID(A22,4,1)="",MID(A22,1,1)&lt;&gt;"0"))))</f>
        <v>0</v>
      </c>
      <c r="AD22" s="27" t="str">
        <f t="shared" ref="AD22:AD40" si="1">IF(AC22=TRUE,"OK","S# INCORRECT")</f>
        <v>S# INCORRECT</v>
      </c>
      <c r="BL22" s="58" t="str">
        <f t="shared" ref="BL22:BL40" si="2">RIGHT(B22,3)</f>
        <v/>
      </c>
      <c r="BM22" s="58" t="b">
        <f t="shared" ref="BM22:BM40" si="3">ISNUMBER(INT((MID(BL22,1,1))))</f>
        <v>0</v>
      </c>
      <c r="BN22" s="58" t="b">
        <f t="shared" ref="BN22:BN40" si="4">ISNUMBER(INT((MID(BL22,2,1))))</f>
        <v>0</v>
      </c>
      <c r="BO22" s="58" t="b">
        <f t="shared" ref="BO22:BO40" si="5">ISNUMBER(INT((MID(BL22,3,1))))</f>
        <v>0</v>
      </c>
      <c r="BP22" s="58" t="str">
        <f t="shared" ref="BP22:BP40" si="6">IF(BM22=TRUE, MID(BL22,1,1),"")</f>
        <v/>
      </c>
      <c r="BQ22" s="58" t="str">
        <f t="shared" ref="BQ22:BQ40" si="7">IF(BN22=TRUE, MID(BL22,2,1),"")</f>
        <v/>
      </c>
      <c r="BR22" s="58" t="str">
        <f t="shared" ref="BR22:BR40" si="8">IF(BO22=TRUE, MID(BL22,3,1),"")</f>
        <v/>
      </c>
      <c r="BS22" s="58" t="str">
        <f t="shared" ref="BS22:BS40" si="9">T(BP22)&amp;T(BQ22)&amp;T(BR22)</f>
        <v/>
      </c>
      <c r="BT22" s="63" t="str">
        <f t="shared" ref="BT22:BT40" si="10">IF(BS22="","",INT(TRIM(BS22)))</f>
        <v/>
      </c>
      <c r="BU22" s="64" t="str">
        <f>IF(BT22&gt;BT21,"OK","INCORRECT")</f>
        <v>INCORRECT</v>
      </c>
      <c r="BV22" s="58" t="b">
        <f>BT22&gt;BT21</f>
        <v>0</v>
      </c>
      <c r="BW22" s="65" t="str">
        <f t="shared" ref="BW22:BW40" si="11">LEFT(B22,6)</f>
        <v/>
      </c>
      <c r="BX22" s="58" t="b">
        <f t="shared" ref="BX22:BX40" si="12">ISNUMBER(INT((MID(BW22,1,1))))</f>
        <v>0</v>
      </c>
      <c r="BY22" s="58" t="b">
        <f t="shared" ref="BY22:BY40" si="13">ISNUMBER(INT((MID(BW22,2,1))))</f>
        <v>0</v>
      </c>
      <c r="BZ22" s="58" t="b">
        <f t="shared" ref="BZ22:BZ40" si="14">ISNUMBER(INT((MID(BW22,3,1))))</f>
        <v>0</v>
      </c>
      <c r="CA22" s="58" t="b">
        <f t="shared" ref="CA22:CA40" si="15">ISNUMBER(INT((MID(BW22,4,1))))</f>
        <v>0</v>
      </c>
      <c r="CB22" s="58" t="b">
        <f t="shared" ref="CB22:CB40" si="16">ISNUMBER(INT((MID(BW22,5,1))))</f>
        <v>0</v>
      </c>
      <c r="CC22" s="58" t="b">
        <f t="shared" ref="CC22:CC40" si="17">ISNUMBER(INT((MID(BW22,6,1))))</f>
        <v>0</v>
      </c>
      <c r="CD22" s="58" t="str">
        <f t="shared" ref="CD22:CD40" si="18">IF(BX22=TRUE, MID(BW22,1,1),"")</f>
        <v/>
      </c>
      <c r="CE22" s="58" t="str">
        <f t="shared" ref="CE22:CE40" si="19">IF(BY22=TRUE, MID(BW22,2,1),"")</f>
        <v/>
      </c>
      <c r="CF22" s="58" t="str">
        <f t="shared" ref="CF22:CF40" si="20">IF(BZ22=TRUE, MID(BW22,3,1),"")</f>
        <v/>
      </c>
      <c r="CG22" s="58" t="str">
        <f t="shared" ref="CG22:CG40" si="21">IF(CA22=TRUE, MID(BW22,4,1),"")</f>
        <v/>
      </c>
      <c r="CH22" s="58" t="str">
        <f t="shared" ref="CH22:CH40" si="22">IF(CB22=TRUE, MID(BW22,5,1),"")</f>
        <v/>
      </c>
      <c r="CI22" s="58" t="str">
        <f t="shared" ref="CI22:CI40" si="23">IF(CC22=TRUE, MID(BW22,6,1),"")</f>
        <v/>
      </c>
      <c r="CJ22" s="65" t="str">
        <f t="shared" ref="CJ22:CJ40" si="24">TRIM(T(CD22)&amp;T(CE22)&amp;T(CF22))</f>
        <v/>
      </c>
      <c r="CK22" s="65" t="str">
        <f t="shared" ref="CK22:CK40" si="25">TRIM(T(CG22)&amp;T(CH22)&amp;T(CI22))</f>
        <v/>
      </c>
      <c r="CL22" s="66" t="str">
        <f t="shared" ref="CL22:CL40" si="26">IF(OR(MID(BW22,3,1)="-",MID(BW22,4,1)="-"),T(CJ22),"NO")</f>
        <v>NO</v>
      </c>
      <c r="CM22" s="66" t="str">
        <f t="shared" ref="CM22:CM40" si="27">IF(OR(MID(BW22,3,1)="-",MID(BW22,4,1)="-"),T(CK22),"NO")</f>
        <v>NO</v>
      </c>
      <c r="CN22" s="64" t="str">
        <f>IF(AND(CL22&lt;&gt;"NO", CM22&lt;&gt;"NO"),IF(CM22&lt;CL22,"OK","INCORRECT"),"NO")</f>
        <v>NO</v>
      </c>
      <c r="CO22" s="64" t="str">
        <f>IF(AND(CL22&lt;&gt;"NO", CM22&lt;&gt;"NO"),IF(CM22&lt;=CM21,"OK","INCORRECT"),"NO")</f>
        <v>NO</v>
      </c>
      <c r="CP22" s="66" t="str">
        <f>IF(OR(AND(OR(AND(CN22="NO",CO22="NO"),AND(CN22="OK", CO22="OK")),AND(CN21="NO", CO21="NO")),AND(AND(CN22="OK",CO22="OK",OR(AND(CN21="NO", CO21="NO"),AND(CN21="OK", CO21="OK"))))),"OK","INCORRECT")</f>
        <v>OK</v>
      </c>
      <c r="CQ22" s="58" t="b">
        <f>IF(CP22="OK",IF(AND(CL21="NO",CL22="NO"),BT22&gt;BT21))</f>
        <v>0</v>
      </c>
      <c r="CR22" s="58" t="b">
        <f>IF(CP22="OK",AND(CN22="OK",CO22="OK",CN21="NO",CO21="NO"))</f>
        <v>0</v>
      </c>
      <c r="CS22" s="58" t="b">
        <f>IF(CP22="OK",IF(AND(EXACT(CK21,CK22)),BT22&gt;BT21))</f>
        <v>0</v>
      </c>
      <c r="CT22" s="58" t="b">
        <f>IF(CP22="OK",CM22&lt;CM21)</f>
        <v>0</v>
      </c>
      <c r="CU22" s="65" t="str">
        <f>IF(AND(CQ22=FALSE,CR22=FALSE,CS22=FALSE,CT22=FALSE),"SEQUENCE INCORRECT","SEQUENCE CORRECT")</f>
        <v>SEQUENCE INCORRECT</v>
      </c>
      <c r="CV22" s="67">
        <f>COUNTIF(B21:B21,T(B22))</f>
        <v>1</v>
      </c>
    </row>
    <row r="23" spans="1:100" s="27" customFormat="1" ht="18.95" customHeight="1" thickBot="1">
      <c r="A23" s="54"/>
      <c r="B23" s="101"/>
      <c r="C23" s="102"/>
      <c r="D23" s="101"/>
      <c r="E23" s="102"/>
      <c r="F23" s="101"/>
      <c r="G23" s="102"/>
      <c r="H23" s="101"/>
      <c r="I23" s="102"/>
      <c r="J23" s="309"/>
      <c r="K23" s="309"/>
      <c r="L23" s="103" t="str">
        <f>IF(AND(B23&lt;&gt;"", H23&lt;&gt;"", J23&lt;&gt;"",OR(H23&lt;=I17,H23="ABS"),OR(J23&lt;=K17,J23="ABS")),IF(AND(J23="ABS"),"ABS",IF(SUM(H23:J23)=0,"ZERO",SUM(H23,J23))),"")</f>
        <v/>
      </c>
      <c r="M23" s="104"/>
      <c r="N23" s="112" t="str">
        <f>IF(AND(A23&lt;&gt;"",B23&lt;&gt;"",D23&lt;&gt;"", F23&lt;&gt;"", H23&lt;&gt;"", J23&lt;&gt;"",S23="",R23="OK", V23="",OR(D23&lt;=E17,D23="ABS"),OR(F23&lt;=G17,F23="ABS"),OR(H23&lt;=I17,H23="ABS"),OR(J23&lt;=K17,J23="ABS")),IF(AND(OR(D23=0,D23="ABS"),OR(F23=0,F23="ABS"),OR(L23=0,L23="ABS"),D23="ABS",F23="ABS",L23="ABS"),"ABS",IF(AND(SUM(D23:F23)=0,OR(L23="ZERO",L23="ABS")),"ZERO",IF(L23="ABS",SUM(D23,F23),SUM(D23,F23,H23,J23)))),"")</f>
        <v/>
      </c>
      <c r="O23" s="113"/>
      <c r="P23" s="26" t="str">
        <f>IF(N23="","",IF(O17=200,LOOKUP(N23,{"ABS","ZERO",1,100,110,120,130,140,150,160,170},{"FAIL","FAIL","FAIL","D","D+","C","C+","B","B+","A","A+"}),IF(O17=150,LOOKUP(N23,{"ABS","ZERO",1,75,82,90,97,105,112,120,127},{"FAIL","FAIL","FAIL","D","D+","C","C+","B","B+","A","A+"}),IF(O17=100,LOOKUP(N23,{"ABS","ZERO",1,50,55,60,65,70,75,80,85},{"FAIL","FAIL","FAIL","D","D+","C","C+","B","B+","A","A+"}),IF(O17=50,LOOKUP(N23,{"ABS","ZERO",1,25,27,30,32,35,37,40,42},{"FAIL","FAIL","FAIL","D","D+","C","C+","B","B+","A","A+"}))))))</f>
        <v/>
      </c>
      <c r="Q23" s="118"/>
      <c r="R23" s="70" t="str">
        <f t="shared" si="0"/>
        <v/>
      </c>
      <c r="S23" s="163" t="str">
        <f>IF(AND(A23&lt;&gt;"",B23&lt;&gt;""),IF(OR(D23&lt;&gt;"ABS"),IF(OR(AND(D23&lt;ROUNDDOWN((0*E17),0),D23&lt;&gt;0),D23&gt;E17,D23=""),"Attendance Marks incorrect",""),""),"")</f>
        <v/>
      </c>
      <c r="T23" s="274"/>
      <c r="U23" s="274"/>
      <c r="V23" s="109" t="str">
        <f>IF(OR(AND(OR(F23&lt;=G17, F23=0, F23="ABS"),OR(H23&lt;=I17, H23=0, H23="ABS"),OR(J23&lt;=K17, J23=0,J23="ABS"))),IF(OR(AND(A23="",B23="",D23="",F23="",H23="",J23=""),AND(A23&lt;&gt;"",B23&lt;&gt;"",D23&lt;&gt;"",F23&lt;&gt;"",H23&lt;&gt;"",J23&lt;&gt;"", AD23="OK")),"","Given Marks or Format is incorrect"),"Given Marks or Format is incorrect")</f>
        <v/>
      </c>
      <c r="W23" s="110"/>
      <c r="X23" s="111"/>
      <c r="Y23" s="14" t="b">
        <f>IF(AND( EXACT(LEFT(B23,LEN(G8)), G8),ISNUMBER(INT(MID(B23,(LEN(G8)+1),1))),ISNUMBER(INT(MID(B23,(LEN(G8)+2),1))), MID(B23,(LEN(G8)+1),2)&lt;&gt;"00",OR(ISNUMBER(INT(MID(B23,(LEN(G8)+3),1))),MID(B23,(LEN(G8)+3),1)=""),  OR(AND(ISNUMBER(INT(MID(B23,(LEN(G8)+1),3))),MID(B23,(LEN(G8)+1),1)&lt;&gt;"0", MID(B23,(LEN(G8)+4),1)=""),AND((ISNUMBER(INT(MID(B23,(LEN(G8)+1),2)))),MID(B23,(LEN(G8)+3),1)=""))),"OK")</f>
        <v>0</v>
      </c>
      <c r="Z23" s="15"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6"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27" t="b">
        <f t="shared" ref="AC23:AC40" si="28">IF(AND(ISNUMBER(A22)&lt;&gt;"",ISNUMBER(A23)&lt;&gt;""),IF(AND(ISNUMBER(A23),ISNUMBER(A22)),IF(A23-A22=1,AND(ISNUMBER(INT(MID(A23,1,3))),MID(A23,4,1)="",MID(A23,1,1)&lt;&gt;"0"))))</f>
        <v>0</v>
      </c>
      <c r="AD23" s="27" t="str">
        <f t="shared" si="1"/>
        <v>S# INCORRECT</v>
      </c>
      <c r="BL23" s="58" t="str">
        <f t="shared" si="2"/>
        <v/>
      </c>
      <c r="BM23" s="58" t="b">
        <f t="shared" si="3"/>
        <v>0</v>
      </c>
      <c r="BN23" s="58" t="b">
        <f t="shared" si="4"/>
        <v>0</v>
      </c>
      <c r="BO23" s="58" t="b">
        <f t="shared" si="5"/>
        <v>0</v>
      </c>
      <c r="BP23" s="58" t="str">
        <f t="shared" si="6"/>
        <v/>
      </c>
      <c r="BQ23" s="58" t="str">
        <f t="shared" si="7"/>
        <v/>
      </c>
      <c r="BR23" s="58" t="str">
        <f t="shared" si="8"/>
        <v/>
      </c>
      <c r="BS23" s="58" t="str">
        <f t="shared" si="9"/>
        <v/>
      </c>
      <c r="BT23" s="63" t="str">
        <f t="shared" si="10"/>
        <v/>
      </c>
      <c r="BU23" s="64" t="str">
        <f t="shared" ref="BU23:BU40" si="29">IF(BT23&gt;BT22,"OK","INCORRECT")</f>
        <v>INCORRECT</v>
      </c>
      <c r="BV23" s="58" t="b">
        <f t="shared" ref="BV23:BV40" si="30">BT23&gt;BT22</f>
        <v>0</v>
      </c>
      <c r="BW23" s="65" t="str">
        <f t="shared" si="11"/>
        <v/>
      </c>
      <c r="BX23" s="58" t="b">
        <f t="shared" si="12"/>
        <v>0</v>
      </c>
      <c r="BY23" s="58" t="b">
        <f t="shared" si="13"/>
        <v>0</v>
      </c>
      <c r="BZ23" s="58" t="b">
        <f t="shared" si="14"/>
        <v>0</v>
      </c>
      <c r="CA23" s="58" t="b">
        <f t="shared" si="15"/>
        <v>0</v>
      </c>
      <c r="CB23" s="58" t="b">
        <f t="shared" si="16"/>
        <v>0</v>
      </c>
      <c r="CC23" s="58" t="b">
        <f t="shared" si="17"/>
        <v>0</v>
      </c>
      <c r="CD23" s="58" t="str">
        <f t="shared" si="18"/>
        <v/>
      </c>
      <c r="CE23" s="58" t="str">
        <f t="shared" si="19"/>
        <v/>
      </c>
      <c r="CF23" s="58" t="str">
        <f t="shared" si="20"/>
        <v/>
      </c>
      <c r="CG23" s="58" t="str">
        <f t="shared" si="21"/>
        <v/>
      </c>
      <c r="CH23" s="58" t="str">
        <f t="shared" si="22"/>
        <v/>
      </c>
      <c r="CI23" s="58" t="str">
        <f t="shared" si="23"/>
        <v/>
      </c>
      <c r="CJ23" s="65" t="str">
        <f t="shared" si="24"/>
        <v/>
      </c>
      <c r="CK23" s="65" t="str">
        <f t="shared" si="25"/>
        <v/>
      </c>
      <c r="CL23" s="66" t="str">
        <f t="shared" si="26"/>
        <v>NO</v>
      </c>
      <c r="CM23" s="66" t="str">
        <f t="shared" si="27"/>
        <v>NO</v>
      </c>
      <c r="CN23" s="64" t="str">
        <f t="shared" ref="CN23:CN40" si="31">IF(AND(CL23&lt;&gt;"NO", CM23&lt;&gt;"NO"),IF(CM23&lt;CL23,"OK","INCORRECT"),"NO")</f>
        <v>NO</v>
      </c>
      <c r="CO23" s="64" t="str">
        <f t="shared" ref="CO23:CO40" si="32">IF(AND(CL23&lt;&gt;"NO", CM23&lt;&gt;"NO"),IF(CM23&lt;=CM22,"OK","INCORRECT"),"NO")</f>
        <v>NO</v>
      </c>
      <c r="CP23" s="66" t="str">
        <f t="shared" ref="CP23:CP40" si="33">IF(OR(AND(OR(AND(CN23="NO",CO23="NO"),AND(CN23="OK", CO23="OK")),AND(CN22="NO", CO22="NO")),AND(AND(CN23="OK",CO23="OK",OR(AND(CN22="NO", CO22="NO"),AND(CN22="OK", CO22="OK"))))),"OK","INCORRECT")</f>
        <v>OK</v>
      </c>
      <c r="CQ23" s="58" t="b">
        <f t="shared" ref="CQ23:CQ40" si="34">IF(CP23="OK",IF(AND(CL22="NO",CL23="NO"),BT23&gt;BT22))</f>
        <v>0</v>
      </c>
      <c r="CR23" s="58" t="b">
        <f t="shared" ref="CR23:CR40" si="35">IF(CP23="OK",AND(CN23="OK",CO23="OK",CN22="NO",CO22="NO"))</f>
        <v>0</v>
      </c>
      <c r="CS23" s="58" t="b">
        <f t="shared" ref="CS23:CS40" si="36">IF(CP23="OK",IF(AND(EXACT(CK22,CK23)),BT23&gt;BT22))</f>
        <v>0</v>
      </c>
      <c r="CT23" s="58" t="b">
        <f t="shared" ref="CT23:CT40" si="37">IF(CP23="OK",CM23&lt;CM22)</f>
        <v>0</v>
      </c>
      <c r="CU23" s="65" t="str">
        <f t="shared" ref="CU23:CU40" si="38">IF(AND(CQ23=FALSE,CR23=FALSE,CS23=FALSE,CT23=FALSE),"SEQUENCE INCORRECT","SEQUENCE CORRECT")</f>
        <v>SEQUENCE INCORRECT</v>
      </c>
      <c r="CV23" s="67">
        <f>COUNTIF(B21:B22,T(B23))</f>
        <v>2</v>
      </c>
    </row>
    <row r="24" spans="1:100" s="27" customFormat="1" ht="18.95" customHeight="1" thickBot="1">
      <c r="A24" s="68"/>
      <c r="B24" s="101"/>
      <c r="C24" s="102"/>
      <c r="D24" s="101"/>
      <c r="E24" s="102"/>
      <c r="F24" s="101"/>
      <c r="G24" s="102"/>
      <c r="H24" s="101"/>
      <c r="I24" s="102"/>
      <c r="J24" s="309"/>
      <c r="K24" s="309"/>
      <c r="L24" s="103" t="str">
        <f>IF(AND(B24&lt;&gt;"", H24&lt;&gt;"", J24&lt;&gt;"",OR(H24&lt;=I17,H24="ABS"),OR(J24&lt;=K17,J24="ABS")),IF(AND(J24="ABS"),"ABS",IF(SUM(H24:J24)=0,"ZERO",SUM(H24,J24))),"")</f>
        <v/>
      </c>
      <c r="M24" s="104"/>
      <c r="N24" s="112" t="str">
        <f>IF(AND(A24&lt;&gt;"",B24&lt;&gt;"",D24&lt;&gt;"", F24&lt;&gt;"", H24&lt;&gt;"", J24&lt;&gt;"",S24="",R24="OK",V24="",OR(D24&lt;=E17,D24="ABS"),OR(F24&lt;=G17,F24="ABS"),OR(H24&lt;=I17,H24="ABS"),OR(J24&lt;=K17,J24="ABS")),IF(AND(OR(D24=0,D24="ABS"),OR(F24=0,F24="ABS"),OR(L24=0,L24="ABS"),D24="ABS",F24="ABS",L24="ABS"),"ABS",IF(AND(SUM(D24:F24)=0,OR(L24="ZERO",L24="ABS")),"ZERO",IF(L24="ABS",SUM(D24,F24),SUM(D24,F24,H24,J24)))),"")</f>
        <v/>
      </c>
      <c r="O24" s="113"/>
      <c r="P24" s="26" t="str">
        <f>IF(N24="","",IF(O17=200,LOOKUP(N24,{"ABS","ZERO",1,100,110,120,130,140,150,160,170},{"FAIL","FAIL","FAIL","D","D+","C","C+","B","B+","A","A+"}),IF(O17=150,LOOKUP(N24,{"ABS","ZERO",1,75,82,90,97,105,112,120,127},{"FAIL","FAIL","FAIL","D","D+","C","C+","B","B+","A","A+"}),IF(O17=100,LOOKUP(N24,{"ABS","ZERO",1,50,55,60,65,70,75,80,85},{"FAIL","FAIL","FAIL","D","D+","C","C+","B","B+","A","A+"}),IF(O17=50,LOOKUP(N24,{"ABS","ZERO",1,25,27,30,32,35,37,40,42},{"FAIL","FAIL","FAIL","D","D+","C","C+","B","B+","A","A+"}))))))</f>
        <v/>
      </c>
      <c r="Q24" s="118"/>
      <c r="R24" s="70" t="str">
        <f t="shared" si="0"/>
        <v/>
      </c>
      <c r="S24" s="163" t="str">
        <f>IF(AND(A24&lt;&gt;"",B24&lt;&gt;""),IF(OR(D24&lt;&gt;"ABS"),IF(OR(AND(D24&lt;ROUNDDOWN((0*E17),0),D24&lt;&gt;0),D24&gt;E17,D24=""),"Attendance Marks incorrect",""),""),"")</f>
        <v/>
      </c>
      <c r="T24" s="274"/>
      <c r="U24" s="274"/>
      <c r="V24" s="109" t="str">
        <f>IF(OR(AND(OR(F24&lt;=G17, F24=0, F24="ABS"),OR(H24&lt;=I17, H24=0, H24="ABS"),OR(J24&lt;=K17, J24=0,J24="ABS"))),IF(OR(AND(A24="",B24="",D24="",F24="",H24="",J24=""),AND(A24&lt;&gt;"",B24&lt;&gt;"",D24&lt;&gt;"",F24&lt;&gt;"",H24&lt;&gt;"",J24&lt;&gt;"", AD24="OK")),"","Given Marks or Format is incorrect"),"Given Marks or Format is incorrect")</f>
        <v/>
      </c>
      <c r="W24" s="110"/>
      <c r="X24" s="111"/>
      <c r="Y24" s="14" t="b">
        <f>IF(AND( EXACT(LEFT(B24,LEN(G8)), G8),ISNUMBER(INT(MID(B24,(LEN(G8)+1),1))),ISNUMBER(INT(MID(B24,(LEN(G8)+2),1))), MID(B24,(LEN(G8)+1),2)&lt;&gt;"00",OR(ISNUMBER(INT(MID(B24,(LEN(G8)+3),1))),MID(B24,(LEN(G8)+3),1)=""),  OR(AND(ISNUMBER(INT(MID(B24,(LEN(G8)+1),3))),MID(B24,(LEN(G8)+1),1)&lt;&gt;"0", MID(B24,(LEN(G8)+4),1)=""),AND((ISNUMBER(INT(MID(B24,(LEN(G8)+1),2)))),MID(B24,(LEN(G8)+3),1)=""))),"OK")</f>
        <v>0</v>
      </c>
      <c r="Z24" s="15"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6"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27" t="b">
        <f t="shared" si="28"/>
        <v>0</v>
      </c>
      <c r="AD24" s="27" t="str">
        <f t="shared" si="1"/>
        <v>S# INCORRECT</v>
      </c>
      <c r="BL24" s="58" t="str">
        <f t="shared" si="2"/>
        <v/>
      </c>
      <c r="BM24" s="58" t="b">
        <f t="shared" si="3"/>
        <v>0</v>
      </c>
      <c r="BN24" s="58" t="b">
        <f t="shared" si="4"/>
        <v>0</v>
      </c>
      <c r="BO24" s="58" t="b">
        <f t="shared" si="5"/>
        <v>0</v>
      </c>
      <c r="BP24" s="58" t="str">
        <f t="shared" si="6"/>
        <v/>
      </c>
      <c r="BQ24" s="58" t="str">
        <f t="shared" si="7"/>
        <v/>
      </c>
      <c r="BR24" s="58" t="str">
        <f t="shared" si="8"/>
        <v/>
      </c>
      <c r="BS24" s="58" t="str">
        <f t="shared" si="9"/>
        <v/>
      </c>
      <c r="BT24" s="63" t="str">
        <f t="shared" si="10"/>
        <v/>
      </c>
      <c r="BU24" s="64" t="str">
        <f t="shared" si="29"/>
        <v>INCORRECT</v>
      </c>
      <c r="BV24" s="58" t="b">
        <f t="shared" si="30"/>
        <v>0</v>
      </c>
      <c r="BW24" s="65" t="str">
        <f t="shared" si="11"/>
        <v/>
      </c>
      <c r="BX24" s="58" t="b">
        <f t="shared" si="12"/>
        <v>0</v>
      </c>
      <c r="BY24" s="58" t="b">
        <f t="shared" si="13"/>
        <v>0</v>
      </c>
      <c r="BZ24" s="58" t="b">
        <f t="shared" si="14"/>
        <v>0</v>
      </c>
      <c r="CA24" s="58" t="b">
        <f t="shared" si="15"/>
        <v>0</v>
      </c>
      <c r="CB24" s="58" t="b">
        <f t="shared" si="16"/>
        <v>0</v>
      </c>
      <c r="CC24" s="58" t="b">
        <f t="shared" si="17"/>
        <v>0</v>
      </c>
      <c r="CD24" s="58" t="str">
        <f t="shared" si="18"/>
        <v/>
      </c>
      <c r="CE24" s="58" t="str">
        <f t="shared" si="19"/>
        <v/>
      </c>
      <c r="CF24" s="58" t="str">
        <f t="shared" si="20"/>
        <v/>
      </c>
      <c r="CG24" s="58" t="str">
        <f t="shared" si="21"/>
        <v/>
      </c>
      <c r="CH24" s="58" t="str">
        <f t="shared" si="22"/>
        <v/>
      </c>
      <c r="CI24" s="58" t="str">
        <f t="shared" si="23"/>
        <v/>
      </c>
      <c r="CJ24" s="65" t="str">
        <f t="shared" si="24"/>
        <v/>
      </c>
      <c r="CK24" s="65" t="str">
        <f t="shared" si="25"/>
        <v/>
      </c>
      <c r="CL24" s="66" t="str">
        <f t="shared" si="26"/>
        <v>NO</v>
      </c>
      <c r="CM24" s="66" t="str">
        <f t="shared" si="27"/>
        <v>NO</v>
      </c>
      <c r="CN24" s="64" t="str">
        <f t="shared" si="31"/>
        <v>NO</v>
      </c>
      <c r="CO24" s="64" t="str">
        <f t="shared" si="32"/>
        <v>NO</v>
      </c>
      <c r="CP24" s="66" t="str">
        <f t="shared" si="33"/>
        <v>OK</v>
      </c>
      <c r="CQ24" s="58" t="b">
        <f t="shared" si="34"/>
        <v>0</v>
      </c>
      <c r="CR24" s="58" t="b">
        <f t="shared" si="35"/>
        <v>0</v>
      </c>
      <c r="CS24" s="58" t="b">
        <f t="shared" si="36"/>
        <v>0</v>
      </c>
      <c r="CT24" s="58" t="b">
        <f t="shared" si="37"/>
        <v>0</v>
      </c>
      <c r="CU24" s="65" t="str">
        <f t="shared" si="38"/>
        <v>SEQUENCE INCORRECT</v>
      </c>
      <c r="CV24" s="67">
        <f>COUNTIF(B21:B23,T(B24))</f>
        <v>3</v>
      </c>
    </row>
    <row r="25" spans="1:100" s="27" customFormat="1" ht="18.95" customHeight="1" thickBot="1">
      <c r="A25" s="54"/>
      <c r="B25" s="101"/>
      <c r="C25" s="102"/>
      <c r="D25" s="101"/>
      <c r="E25" s="102"/>
      <c r="F25" s="101"/>
      <c r="G25" s="102"/>
      <c r="H25" s="101"/>
      <c r="I25" s="102"/>
      <c r="J25" s="309"/>
      <c r="K25" s="309"/>
      <c r="L25" s="103" t="str">
        <f>IF(AND(B25&lt;&gt;"", H25&lt;&gt;"", J25&lt;&gt;"",OR(H25&lt;=I17,H25="ABS"),OR(J25&lt;=K17,J25="ABS")),IF(AND(J25="ABS"),"ABS",IF(SUM(H25:J25)=0,"ZERO",SUM(H25,J25))),"")</f>
        <v/>
      </c>
      <c r="M25" s="104"/>
      <c r="N25" s="112" t="str">
        <f>IF(AND(A25&lt;&gt;"",B25&lt;&gt;"",D25&lt;&gt;"", F25&lt;&gt;"", H25&lt;&gt;"", J25&lt;&gt;"",S25="",R25="OK",V25="",OR(D25&lt;=E17,D25="ABS"),OR(F25&lt;=G17,F25="ABS"),OR(H25&lt;=I17,H25="ABS"),OR(J25&lt;=K17,J25="ABS")),IF(AND(OR(D25=0,D25="ABS"),OR(F25=0,F25="ABS"),OR(L25=0,L25="ABS"),D25="ABS",F25="ABS",L25="ABS"),"ABS",IF(AND(SUM(D25:F25)=0,OR(L25="ZERO",L25="ABS")),"ZERO",IF(L25="ABS",SUM(D25,F25),SUM(D25,F25,H25,J25)))),"")</f>
        <v/>
      </c>
      <c r="O25" s="113"/>
      <c r="P25" s="26" t="str">
        <f>IF(N25="","",IF(O17=200,LOOKUP(N25,{"ABS","ZERO",1,100,110,120,130,140,150,160,170},{"FAIL","FAIL","FAIL","D","D+","C","C+","B","B+","A","A+"}),IF(O17=150,LOOKUP(N25,{"ABS","ZERO",1,75,82,90,97,105,112,120,127},{"FAIL","FAIL","FAIL","D","D+","C","C+","B","B+","A","A+"}),IF(O17=100,LOOKUP(N25,{"ABS","ZERO",1,50,55,60,65,70,75,80,85},{"FAIL","FAIL","FAIL","D","D+","C","C+","B","B+","A","A+"}),IF(O17=50,LOOKUP(N25,{"ABS","ZERO",1,25,27,30,32,35,37,40,42},{"FAIL","FAIL","FAIL","D","D+","C","C+","B","B+","A","A+"}))))))</f>
        <v/>
      </c>
      <c r="Q25" s="118"/>
      <c r="R25" s="70" t="str">
        <f t="shared" si="0"/>
        <v/>
      </c>
      <c r="S25" s="163" t="str">
        <f>IF(AND(A25&lt;&gt;"",B25&lt;&gt;""),IF(OR(D25&lt;&gt;"ABS"),IF(OR(AND(D25&lt;ROUNDDOWN((0*E17),0),D25&lt;&gt;0),D25&gt;E17,D25=""),"Attendance Marks incorrect",""),""),"")</f>
        <v/>
      </c>
      <c r="T25" s="274"/>
      <c r="U25" s="274"/>
      <c r="V25" s="109" t="str">
        <f>IF(OR(AND(OR(F25&lt;=G17, F25=0, F25="ABS"),OR(H25&lt;=I17, H25=0, H25="ABS"),OR(J25&lt;=K17, J25=0,J25="ABS"))),IF(OR(AND(A25="",B25="",D25="",F25="",H25="",J25=""),AND(A25&lt;&gt;"",B25&lt;&gt;"",D25&lt;&gt;"",F25&lt;&gt;"",H25&lt;&gt;"",J25&lt;&gt;"", AD25="OK")),"","Given Marks or Format is incorrect"),"Given Marks or Format is incorrect")</f>
        <v/>
      </c>
      <c r="W25" s="110"/>
      <c r="X25" s="111"/>
      <c r="Y25" s="14" t="b">
        <f>IF(AND( EXACT(LEFT(B25,LEN(G8)), G8),ISNUMBER(INT(MID(B25,(LEN(G8)+1),1))),ISNUMBER(INT(MID(B25,(LEN(G8)+2),1))), MID(B25,(LEN(G8)+1),2)&lt;&gt;"00",OR(ISNUMBER(INT(MID(B25,(LEN(G8)+3),1))),MID(B25,(LEN(G8)+3),1)=""),  OR(AND(ISNUMBER(INT(MID(B25,(LEN(G8)+1),3))),MID(B25,(LEN(G8)+1),1)&lt;&gt;"0", MID(B25,(LEN(G8)+4),1)=""),AND((ISNUMBER(INT(MID(B25,(LEN(G8)+1),2)))),MID(B25,(LEN(G8)+3),1)=""))),"OK")</f>
        <v>0</v>
      </c>
      <c r="Z25" s="15"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6"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27" t="b">
        <f t="shared" si="28"/>
        <v>0</v>
      </c>
      <c r="AD25" s="27" t="str">
        <f t="shared" si="1"/>
        <v>S# INCORRECT</v>
      </c>
      <c r="BL25" s="58" t="str">
        <f t="shared" si="2"/>
        <v/>
      </c>
      <c r="BM25" s="58" t="b">
        <f t="shared" si="3"/>
        <v>0</v>
      </c>
      <c r="BN25" s="58" t="b">
        <f t="shared" si="4"/>
        <v>0</v>
      </c>
      <c r="BO25" s="58" t="b">
        <f t="shared" si="5"/>
        <v>0</v>
      </c>
      <c r="BP25" s="58" t="str">
        <f t="shared" si="6"/>
        <v/>
      </c>
      <c r="BQ25" s="58" t="str">
        <f t="shared" si="7"/>
        <v/>
      </c>
      <c r="BR25" s="58" t="str">
        <f t="shared" si="8"/>
        <v/>
      </c>
      <c r="BS25" s="58" t="str">
        <f t="shared" si="9"/>
        <v/>
      </c>
      <c r="BT25" s="63" t="str">
        <f t="shared" si="10"/>
        <v/>
      </c>
      <c r="BU25" s="64" t="str">
        <f t="shared" si="29"/>
        <v>INCORRECT</v>
      </c>
      <c r="BV25" s="58" t="b">
        <f t="shared" si="30"/>
        <v>0</v>
      </c>
      <c r="BW25" s="65" t="str">
        <f t="shared" si="11"/>
        <v/>
      </c>
      <c r="BX25" s="58" t="b">
        <f t="shared" si="12"/>
        <v>0</v>
      </c>
      <c r="BY25" s="58" t="b">
        <f t="shared" si="13"/>
        <v>0</v>
      </c>
      <c r="BZ25" s="58" t="b">
        <f t="shared" si="14"/>
        <v>0</v>
      </c>
      <c r="CA25" s="58" t="b">
        <f t="shared" si="15"/>
        <v>0</v>
      </c>
      <c r="CB25" s="58" t="b">
        <f t="shared" si="16"/>
        <v>0</v>
      </c>
      <c r="CC25" s="58" t="b">
        <f t="shared" si="17"/>
        <v>0</v>
      </c>
      <c r="CD25" s="58" t="str">
        <f t="shared" si="18"/>
        <v/>
      </c>
      <c r="CE25" s="58" t="str">
        <f t="shared" si="19"/>
        <v/>
      </c>
      <c r="CF25" s="58" t="str">
        <f t="shared" si="20"/>
        <v/>
      </c>
      <c r="CG25" s="58" t="str">
        <f t="shared" si="21"/>
        <v/>
      </c>
      <c r="CH25" s="58" t="str">
        <f t="shared" si="22"/>
        <v/>
      </c>
      <c r="CI25" s="58" t="str">
        <f t="shared" si="23"/>
        <v/>
      </c>
      <c r="CJ25" s="65" t="str">
        <f t="shared" si="24"/>
        <v/>
      </c>
      <c r="CK25" s="65" t="str">
        <f t="shared" si="25"/>
        <v/>
      </c>
      <c r="CL25" s="66" t="str">
        <f t="shared" si="26"/>
        <v>NO</v>
      </c>
      <c r="CM25" s="66" t="str">
        <f t="shared" si="27"/>
        <v>NO</v>
      </c>
      <c r="CN25" s="64" t="str">
        <f t="shared" si="31"/>
        <v>NO</v>
      </c>
      <c r="CO25" s="64" t="str">
        <f t="shared" si="32"/>
        <v>NO</v>
      </c>
      <c r="CP25" s="66" t="str">
        <f t="shared" si="33"/>
        <v>OK</v>
      </c>
      <c r="CQ25" s="58" t="b">
        <f t="shared" si="34"/>
        <v>0</v>
      </c>
      <c r="CR25" s="58" t="b">
        <f t="shared" si="35"/>
        <v>0</v>
      </c>
      <c r="CS25" s="58" t="b">
        <f t="shared" si="36"/>
        <v>0</v>
      </c>
      <c r="CT25" s="58" t="b">
        <f t="shared" si="37"/>
        <v>0</v>
      </c>
      <c r="CU25" s="65" t="str">
        <f t="shared" si="38"/>
        <v>SEQUENCE INCORRECT</v>
      </c>
      <c r="CV25" s="67">
        <f>COUNTIF(B21:B24,T(B25))</f>
        <v>4</v>
      </c>
    </row>
    <row r="26" spans="1:100" s="27" customFormat="1" ht="18.95" customHeight="1" thickBot="1">
      <c r="A26" s="68"/>
      <c r="B26" s="101"/>
      <c r="C26" s="102"/>
      <c r="D26" s="101"/>
      <c r="E26" s="102"/>
      <c r="F26" s="101"/>
      <c r="G26" s="102"/>
      <c r="H26" s="101"/>
      <c r="I26" s="102"/>
      <c r="J26" s="309"/>
      <c r="K26" s="309"/>
      <c r="L26" s="103" t="str">
        <f>IF(AND(B26&lt;&gt;"", H26&lt;&gt;"", J26&lt;&gt;"",OR(H26&lt;=I17,H26="ABS"),OR(J26&lt;=K17,J26="ABS")),IF(AND(J26="ABS"),"ABS",IF(SUM(H26:J26)=0,"ZERO",SUM(H26,J26))),"")</f>
        <v/>
      </c>
      <c r="M26" s="104"/>
      <c r="N26" s="112" t="str">
        <f>IF(AND(A26&lt;&gt;"",B26&lt;&gt;"",D26&lt;&gt;"", F26&lt;&gt;"", H26&lt;&gt;"", J26&lt;&gt;"",S26="",R26="OK", V26="",OR(D26&lt;=E17,D26="ABS"),OR(F26&lt;=G17,F26="ABS"),OR(H26&lt;=I17,H26="ABS"),OR(J26&lt;=K17,J26="ABS")),IF(AND(OR(D26=0,D26="ABS"),OR(F26=0,F26="ABS"),OR(L26=0,L26="ABS"),D26="ABS",F26="ABS",L26="ABS"),"ABS",IF(AND(SUM(D26:F26)=0,OR(L26="ZERO",L26="ABS")),"ZERO",IF(L26="ABS",SUM(D26,F26),SUM(D26,F26,H26,J26)))),"")</f>
        <v/>
      </c>
      <c r="O26" s="113"/>
      <c r="P26" s="26" t="str">
        <f>IF(N26="","",IF(O17=200,LOOKUP(N26,{"ABS","ZERO",1,100,110,120,130,140,150,160,170},{"FAIL","FAIL","FAIL","D","D+","C","C+","B","B+","A","A+"}),IF(O17=150,LOOKUP(N26,{"ABS","ZERO",1,75,82,90,97,105,112,120,127},{"FAIL","FAIL","FAIL","D","D+","C","C+","B","B+","A","A+"}),IF(O17=100,LOOKUP(N26,{"ABS","ZERO",1,50,55,60,65,70,75,80,85},{"FAIL","FAIL","FAIL","D","D+","C","C+","B","B+","A","A+"}),IF(O17=50,LOOKUP(N26,{"ABS","ZERO",1,25,27,30,32,35,37,40,42},{"FAIL","FAIL","FAIL","D","D+","C","C+","B","B+","A","A+"}))))))</f>
        <v/>
      </c>
      <c r="Q26" s="118"/>
      <c r="R26" s="70" t="str">
        <f t="shared" si="0"/>
        <v/>
      </c>
      <c r="S26" s="163" t="str">
        <f>IF(AND(A26&lt;&gt;"",B26&lt;&gt;""),IF(OR(D26&lt;&gt;"ABS"),IF(OR(AND(D26&lt;ROUNDDOWN((0*E17),0),D26&lt;&gt;0),D26&gt;E17,D26=""),"Attendance Marks incorrect",""),""),"")</f>
        <v/>
      </c>
      <c r="T26" s="274"/>
      <c r="U26" s="274"/>
      <c r="V26" s="109" t="str">
        <f>IF(OR(AND(OR(F26&lt;=G17, F26=0, F26="ABS"),OR(H26&lt;=I17, H26=0, H26="ABS"),OR(J26&lt;=K17, J26=0,J26="ABS"))),IF(OR(AND(A26="",B26="",D26="",F26="",H26="",J26=""),AND(A26&lt;&gt;"",B26&lt;&gt;"",D26&lt;&gt;"",F26&lt;&gt;"",H26&lt;&gt;"",J26&lt;&gt;"", AD26="OK")),"","Given Marks or Format is incorrect"),"Given Marks or Format is incorrect")</f>
        <v/>
      </c>
      <c r="W26" s="110"/>
      <c r="X26" s="111"/>
      <c r="Y26" s="14" t="b">
        <f>IF(AND( EXACT(LEFT(B26,LEN(G8)), G8),ISNUMBER(INT(MID(B26,(LEN(G8)+1),1))),ISNUMBER(INT(MID(B26,(LEN(G8)+2),1))), MID(B26,(LEN(G8)+1),2)&lt;&gt;"00",OR(ISNUMBER(INT(MID(B26,(LEN(G8)+3),1))),MID(B26,(LEN(G8)+3),1)=""),  OR(AND(ISNUMBER(INT(MID(B26,(LEN(G8)+1),3))),MID(B26,(LEN(G8)+1),1)&lt;&gt;"0", MID(B26,(LEN(G8)+4),1)=""),AND((ISNUMBER(INT(MID(B26,(LEN(G8)+1),2)))),MID(B26,(LEN(G8)+3),1)=""))),"OK")</f>
        <v>0</v>
      </c>
      <c r="Z26" s="15"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6"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27" t="b">
        <f t="shared" si="28"/>
        <v>0</v>
      </c>
      <c r="AD26" s="27" t="str">
        <f t="shared" si="1"/>
        <v>S# INCORRECT</v>
      </c>
      <c r="BL26" s="58" t="str">
        <f t="shared" si="2"/>
        <v/>
      </c>
      <c r="BM26" s="58" t="b">
        <f t="shared" si="3"/>
        <v>0</v>
      </c>
      <c r="BN26" s="58" t="b">
        <f t="shared" si="4"/>
        <v>0</v>
      </c>
      <c r="BO26" s="58" t="b">
        <f t="shared" si="5"/>
        <v>0</v>
      </c>
      <c r="BP26" s="58" t="str">
        <f t="shared" si="6"/>
        <v/>
      </c>
      <c r="BQ26" s="58" t="str">
        <f t="shared" si="7"/>
        <v/>
      </c>
      <c r="BR26" s="58" t="str">
        <f t="shared" si="8"/>
        <v/>
      </c>
      <c r="BS26" s="58" t="str">
        <f t="shared" si="9"/>
        <v/>
      </c>
      <c r="BT26" s="63" t="str">
        <f t="shared" si="10"/>
        <v/>
      </c>
      <c r="BU26" s="64" t="str">
        <f t="shared" si="29"/>
        <v>INCORRECT</v>
      </c>
      <c r="BV26" s="58" t="b">
        <f t="shared" si="30"/>
        <v>0</v>
      </c>
      <c r="BW26" s="65" t="str">
        <f t="shared" si="11"/>
        <v/>
      </c>
      <c r="BX26" s="58" t="b">
        <f t="shared" si="12"/>
        <v>0</v>
      </c>
      <c r="BY26" s="58" t="b">
        <f t="shared" si="13"/>
        <v>0</v>
      </c>
      <c r="BZ26" s="58" t="b">
        <f t="shared" si="14"/>
        <v>0</v>
      </c>
      <c r="CA26" s="58" t="b">
        <f t="shared" si="15"/>
        <v>0</v>
      </c>
      <c r="CB26" s="58" t="b">
        <f t="shared" si="16"/>
        <v>0</v>
      </c>
      <c r="CC26" s="58" t="b">
        <f t="shared" si="17"/>
        <v>0</v>
      </c>
      <c r="CD26" s="58" t="str">
        <f t="shared" si="18"/>
        <v/>
      </c>
      <c r="CE26" s="58" t="str">
        <f t="shared" si="19"/>
        <v/>
      </c>
      <c r="CF26" s="58" t="str">
        <f t="shared" si="20"/>
        <v/>
      </c>
      <c r="CG26" s="58" t="str">
        <f t="shared" si="21"/>
        <v/>
      </c>
      <c r="CH26" s="58" t="str">
        <f t="shared" si="22"/>
        <v/>
      </c>
      <c r="CI26" s="58" t="str">
        <f t="shared" si="23"/>
        <v/>
      </c>
      <c r="CJ26" s="65" t="str">
        <f t="shared" si="24"/>
        <v/>
      </c>
      <c r="CK26" s="65" t="str">
        <f t="shared" si="25"/>
        <v/>
      </c>
      <c r="CL26" s="66" t="str">
        <f t="shared" si="26"/>
        <v>NO</v>
      </c>
      <c r="CM26" s="66" t="str">
        <f t="shared" si="27"/>
        <v>NO</v>
      </c>
      <c r="CN26" s="64" t="str">
        <f t="shared" si="31"/>
        <v>NO</v>
      </c>
      <c r="CO26" s="64" t="str">
        <f t="shared" si="32"/>
        <v>NO</v>
      </c>
      <c r="CP26" s="66" t="str">
        <f t="shared" si="33"/>
        <v>OK</v>
      </c>
      <c r="CQ26" s="58" t="b">
        <f t="shared" si="34"/>
        <v>0</v>
      </c>
      <c r="CR26" s="58" t="b">
        <f t="shared" si="35"/>
        <v>0</v>
      </c>
      <c r="CS26" s="58" t="b">
        <f t="shared" si="36"/>
        <v>0</v>
      </c>
      <c r="CT26" s="58" t="b">
        <f t="shared" si="37"/>
        <v>0</v>
      </c>
      <c r="CU26" s="65" t="str">
        <f t="shared" si="38"/>
        <v>SEQUENCE INCORRECT</v>
      </c>
      <c r="CV26" s="67">
        <f>COUNTIF(B21:B25,T(B26))</f>
        <v>5</v>
      </c>
    </row>
    <row r="27" spans="1:100" s="27" customFormat="1" ht="18.95" customHeight="1" thickBot="1">
      <c r="A27" s="54"/>
      <c r="B27" s="101"/>
      <c r="C27" s="102"/>
      <c r="D27" s="101"/>
      <c r="E27" s="102"/>
      <c r="F27" s="101"/>
      <c r="G27" s="102"/>
      <c r="H27" s="101"/>
      <c r="I27" s="102"/>
      <c r="J27" s="309"/>
      <c r="K27" s="309"/>
      <c r="L27" s="103" t="str">
        <f>IF(AND(B27&lt;&gt;"", H27&lt;&gt;"", J27&lt;&gt;"",OR(H27&lt;=I17,H27="ABS"),OR(J27&lt;=K17,J27="ABS")),IF(AND(J27="ABS"),"ABS",IF(SUM(H27:J27)=0,"ZERO",SUM(H27,J27))),"")</f>
        <v/>
      </c>
      <c r="M27" s="104"/>
      <c r="N27" s="112" t="str">
        <f>IF(AND(A27&lt;&gt;"",B27&lt;&gt;"",D27&lt;&gt;"", F27&lt;&gt;"", H27&lt;&gt;"", J27&lt;&gt;"",S27="",R27="OK",V27="",OR(D27&lt;=E17,D27="ABS"),OR(F27&lt;=G17,F27="ABS"),OR(H27&lt;=I17,H27="ABS"),OR(J27&lt;=K17,J27="ABS")),IF(AND(OR(D27=0,D27="ABS"),OR(F27=0,F27="ABS"),OR(L27=0,L27="ABS"),D27="ABS",F27="ABS",L27="ABS"),"ABS",IF(AND(SUM(D27:F27)=0,OR(L27="ZERO",L27="ABS")),"ZERO",IF(L27="ABS",SUM(D27,F27),SUM(D27,F27,H27,J27)))),"")</f>
        <v/>
      </c>
      <c r="O27" s="113"/>
      <c r="P27" s="26" t="str">
        <f>IF(N27="","",IF(O17=200,LOOKUP(N27,{"ABS","ZERO",1,100,110,120,130,140,150,160,170},{"FAIL","FAIL","FAIL","D","D+","C","C+","B","B+","A","A+"}),IF(O17=150,LOOKUP(N27,{"ABS","ZERO",1,75,82,90,97,105,112,120,127},{"FAIL","FAIL","FAIL","D","D+","C","C+","B","B+","A","A+"}),IF(O17=100,LOOKUP(N27,{"ABS","ZERO",1,50,55,60,65,70,75,80,85},{"FAIL","FAIL","FAIL","D","D+","C","C+","B","B+","A","A+"}),IF(O17=50,LOOKUP(N27,{"ABS","ZERO",1,25,27,30,32,35,37,40,42},{"FAIL","FAIL","FAIL","D","D+","C","C+","B","B+","A","A+"}))))))</f>
        <v/>
      </c>
      <c r="Q27" s="118"/>
      <c r="R27" s="70" t="str">
        <f t="shared" si="0"/>
        <v/>
      </c>
      <c r="S27" s="163" t="str">
        <f>IF(AND(A27&lt;&gt;"",B27&lt;&gt;""),IF(OR(D27&lt;&gt;"ABS"),IF(OR(AND(D27&lt;ROUNDDOWN((0*E17),0),D27&lt;&gt;0),D27&gt;E17,D27=""),"Attendance Marks incorrect",""),""),"")</f>
        <v/>
      </c>
      <c r="T27" s="274"/>
      <c r="U27" s="274"/>
      <c r="V27" s="109" t="str">
        <f>IF(OR(AND(OR(F27&lt;=G17, F27=0, F27="ABS"),OR(H27&lt;=I17, H27=0, H27="ABS"),OR(J27&lt;=K17, J27=0,J27="ABS"))),IF(OR(AND(A27="",B27="", D27="",F27="",H27="",J27=""),AND(A27&lt;&gt;"",B27&lt;&gt;"",D27&lt;&gt;"",F27&lt;&gt;"",H27&lt;&gt;"",J27&lt;&gt;"", AD27="OK")),"","Given Marks or Format is incorrect"),"Given Marks or Format is incorrect")</f>
        <v/>
      </c>
      <c r="W27" s="110"/>
      <c r="X27" s="111"/>
      <c r="Y27" s="14" t="b">
        <f>IF(AND( EXACT(LEFT(B27,LEN(G8)), G8),ISNUMBER(INT(MID(B27,(LEN(G8)+1),1))),ISNUMBER(INT(MID(B27,(LEN(G8)+2),1))), MID(B27,(LEN(G8)+1),2)&lt;&gt;"00",OR(ISNUMBER(INT(MID(B27,(LEN(G8)+3),1))),MID(B27,(LEN(G8)+3),1)=""),  OR(AND(ISNUMBER(INT(MID(B27,(LEN(G8)+1),3))),MID(B27,(LEN(G8)+1),1)&lt;&gt;"0", MID(B27,(LEN(G8)+4),1)=""),AND((ISNUMBER(INT(MID(B27,(LEN(G8)+1),2)))),MID(B27,(LEN(G8)+3),1)=""))),"OK")</f>
        <v>0</v>
      </c>
      <c r="Z27" s="15"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6"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27" t="b">
        <f t="shared" si="28"/>
        <v>0</v>
      </c>
      <c r="AD27" s="27" t="str">
        <f t="shared" si="1"/>
        <v>S# INCORRECT</v>
      </c>
      <c r="BL27" s="58" t="str">
        <f t="shared" si="2"/>
        <v/>
      </c>
      <c r="BM27" s="58" t="b">
        <f t="shared" si="3"/>
        <v>0</v>
      </c>
      <c r="BN27" s="58" t="b">
        <f t="shared" si="4"/>
        <v>0</v>
      </c>
      <c r="BO27" s="58" t="b">
        <f t="shared" si="5"/>
        <v>0</v>
      </c>
      <c r="BP27" s="58" t="str">
        <f t="shared" si="6"/>
        <v/>
      </c>
      <c r="BQ27" s="58" t="str">
        <f t="shared" si="7"/>
        <v/>
      </c>
      <c r="BR27" s="58" t="str">
        <f t="shared" si="8"/>
        <v/>
      </c>
      <c r="BS27" s="58" t="str">
        <f t="shared" si="9"/>
        <v/>
      </c>
      <c r="BT27" s="63" t="str">
        <f t="shared" si="10"/>
        <v/>
      </c>
      <c r="BU27" s="64" t="str">
        <f t="shared" si="29"/>
        <v>INCORRECT</v>
      </c>
      <c r="BV27" s="58" t="b">
        <f t="shared" si="30"/>
        <v>0</v>
      </c>
      <c r="BW27" s="65" t="str">
        <f t="shared" si="11"/>
        <v/>
      </c>
      <c r="BX27" s="58" t="b">
        <f t="shared" si="12"/>
        <v>0</v>
      </c>
      <c r="BY27" s="58" t="b">
        <f t="shared" si="13"/>
        <v>0</v>
      </c>
      <c r="BZ27" s="58" t="b">
        <f t="shared" si="14"/>
        <v>0</v>
      </c>
      <c r="CA27" s="58" t="b">
        <f t="shared" si="15"/>
        <v>0</v>
      </c>
      <c r="CB27" s="58" t="b">
        <f t="shared" si="16"/>
        <v>0</v>
      </c>
      <c r="CC27" s="58" t="b">
        <f t="shared" si="17"/>
        <v>0</v>
      </c>
      <c r="CD27" s="58" t="str">
        <f t="shared" si="18"/>
        <v/>
      </c>
      <c r="CE27" s="58" t="str">
        <f t="shared" si="19"/>
        <v/>
      </c>
      <c r="CF27" s="58" t="str">
        <f t="shared" si="20"/>
        <v/>
      </c>
      <c r="CG27" s="58" t="str">
        <f t="shared" si="21"/>
        <v/>
      </c>
      <c r="CH27" s="58" t="str">
        <f t="shared" si="22"/>
        <v/>
      </c>
      <c r="CI27" s="58" t="str">
        <f t="shared" si="23"/>
        <v/>
      </c>
      <c r="CJ27" s="65" t="str">
        <f t="shared" si="24"/>
        <v/>
      </c>
      <c r="CK27" s="65" t="str">
        <f t="shared" si="25"/>
        <v/>
      </c>
      <c r="CL27" s="66" t="str">
        <f t="shared" si="26"/>
        <v>NO</v>
      </c>
      <c r="CM27" s="66" t="str">
        <f t="shared" si="27"/>
        <v>NO</v>
      </c>
      <c r="CN27" s="64" t="str">
        <f t="shared" si="31"/>
        <v>NO</v>
      </c>
      <c r="CO27" s="64" t="str">
        <f t="shared" si="32"/>
        <v>NO</v>
      </c>
      <c r="CP27" s="66" t="str">
        <f t="shared" si="33"/>
        <v>OK</v>
      </c>
      <c r="CQ27" s="58" t="b">
        <f t="shared" si="34"/>
        <v>0</v>
      </c>
      <c r="CR27" s="58" t="b">
        <f t="shared" si="35"/>
        <v>0</v>
      </c>
      <c r="CS27" s="58" t="b">
        <f t="shared" si="36"/>
        <v>0</v>
      </c>
      <c r="CT27" s="58" t="b">
        <f t="shared" si="37"/>
        <v>0</v>
      </c>
      <c r="CU27" s="65" t="str">
        <f t="shared" si="38"/>
        <v>SEQUENCE INCORRECT</v>
      </c>
      <c r="CV27" s="67">
        <f>COUNTIF(B21:B26,T(B27))</f>
        <v>6</v>
      </c>
    </row>
    <row r="28" spans="1:100" s="27" customFormat="1" ht="18.95" customHeight="1" thickBot="1">
      <c r="A28" s="68"/>
      <c r="B28" s="101"/>
      <c r="C28" s="102"/>
      <c r="D28" s="101"/>
      <c r="E28" s="102"/>
      <c r="F28" s="101"/>
      <c r="G28" s="102"/>
      <c r="H28" s="101"/>
      <c r="I28" s="102"/>
      <c r="J28" s="309"/>
      <c r="K28" s="309"/>
      <c r="L28" s="103" t="str">
        <f>IF(AND(B28&lt;&gt;"", H28&lt;&gt;"", J28&lt;&gt;"",OR(H28&lt;=I17,H28="ABS"),OR(J28&lt;=K17,J28="ABS")),IF(AND(J28="ABS"),"ABS",IF(SUM(H28:J28)=0,"ZERO",SUM(H28,J28))),"")</f>
        <v/>
      </c>
      <c r="M28" s="104"/>
      <c r="N28" s="112" t="str">
        <f>IF(AND(A28&lt;&gt;"",B28&lt;&gt;"",D28&lt;&gt;"", F28&lt;&gt;"", H28&lt;&gt;"", J28&lt;&gt;"",S28="",R28="OK",V28="",OR(D28&lt;=E17,D28="ABS"),OR(F28&lt;=G17,F28="ABS"),OR(H28&lt;=I17,H28="ABS"),OR(J28&lt;=K17,J28="ABS")),IF(AND(OR(D28=0,D28="ABS"),OR(F28=0,F28="ABS"),OR(L28=0,L28="ABS"),D28="ABS",F28="ABS",L28="ABS"),"ABS",IF(AND(SUM(D28:F28)=0,OR(L28="ZERO",L28="ABS")),"ZERO",IF(L28="ABS",SUM(D28,F28),SUM(D28,F28,H28,J28)))),"")</f>
        <v/>
      </c>
      <c r="O28" s="113"/>
      <c r="P28" s="26" t="str">
        <f>IF(N28="","",IF(O17=200,LOOKUP(N28,{"ABS","ZERO",1,100,110,120,130,140,150,160,170},{"FAIL","FAIL","FAIL","D","D+","C","C+","B","B+","A","A+"}),IF(O17=150,LOOKUP(N28,{"ABS","ZERO",1,75,82,90,97,105,112,120,127},{"FAIL","FAIL","FAIL","D","D+","C","C+","B","B+","A","A+"}),IF(O17=100,LOOKUP(N28,{"ABS","ZERO",1,50,55,60,65,70,75,80,85},{"FAIL","FAIL","FAIL","D","D+","C","C+","B","B+","A","A+"}),IF(O17=50,LOOKUP(N28,{"ABS","ZERO",1,25,27,30,32,35,37,40,42},{"FAIL","FAIL","FAIL","D","D+","C","C+","B","B+","A","A+"}))))))</f>
        <v/>
      </c>
      <c r="Q28" s="118"/>
      <c r="R28" s="70" t="str">
        <f t="shared" si="0"/>
        <v/>
      </c>
      <c r="S28" s="163" t="str">
        <f>IF(AND(A28&lt;&gt;"",B28&lt;&gt;""),IF(OR(D28&lt;&gt;"ABS"),IF(OR(AND(D28&lt;ROUNDDOWN((0*E17),0),D28&lt;&gt;0),D28&gt;E17,D28=""),"Attendance Marks incorrect",""),""),"")</f>
        <v/>
      </c>
      <c r="T28" s="274"/>
      <c r="U28" s="274"/>
      <c r="V28" s="109" t="str">
        <f>IF(OR(AND(OR(F28&lt;=G17, F28=0, F28="ABS"),OR(H28&lt;=I17, H28=0, H28="ABS"),OR(J28&lt;=K17, J28=0,J28="ABS"))),IF(OR(AND(A28="",B28="",D28="",F28="",H28="",J28=""),AND(A28&lt;&gt;"",B28&lt;&gt;"",D28&lt;&gt;"",F28&lt;&gt;"",H28&lt;&gt;"",J28&lt;&gt;"", AD28="OK")),"","Given Marks or Format is incorrect"),"Given Marks or Format is incorrect")</f>
        <v/>
      </c>
      <c r="W28" s="110"/>
      <c r="X28" s="111"/>
      <c r="Y28" s="14" t="b">
        <f>IF(AND( EXACT(LEFT(B28,LEN(G8)), G8),ISNUMBER(INT(MID(B28,(LEN(G8)+1),1))),ISNUMBER(INT(MID(B28,(LEN(G8)+2),1))), MID(B28,(LEN(G8)+1),2)&lt;&gt;"00",OR(ISNUMBER(INT(MID(B28,(LEN(G8)+3),1))),MID(B28,(LEN(G8)+3),1)=""),  OR(AND(ISNUMBER(INT(MID(B28,(LEN(G8)+1),3))),MID(B28,(LEN(G8)+1),1)&lt;&gt;"0", MID(B28,(LEN(G8)+4),1)=""),AND((ISNUMBER(INT(MID(B28,(LEN(G8)+1),2)))),MID(B28,(LEN(G8)+3),1)=""))),"OK")</f>
        <v>0</v>
      </c>
      <c r="Z28" s="15"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6"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27" t="b">
        <f t="shared" si="28"/>
        <v>0</v>
      </c>
      <c r="AD28" s="27" t="str">
        <f t="shared" si="1"/>
        <v>S# INCORRECT</v>
      </c>
      <c r="BL28" s="58" t="str">
        <f t="shared" si="2"/>
        <v/>
      </c>
      <c r="BM28" s="58" t="b">
        <f t="shared" si="3"/>
        <v>0</v>
      </c>
      <c r="BN28" s="58" t="b">
        <f t="shared" si="4"/>
        <v>0</v>
      </c>
      <c r="BO28" s="58" t="b">
        <f t="shared" si="5"/>
        <v>0</v>
      </c>
      <c r="BP28" s="58" t="str">
        <f t="shared" si="6"/>
        <v/>
      </c>
      <c r="BQ28" s="58" t="str">
        <f t="shared" si="7"/>
        <v/>
      </c>
      <c r="BR28" s="58" t="str">
        <f t="shared" si="8"/>
        <v/>
      </c>
      <c r="BS28" s="58" t="str">
        <f t="shared" si="9"/>
        <v/>
      </c>
      <c r="BT28" s="63" t="str">
        <f t="shared" si="10"/>
        <v/>
      </c>
      <c r="BU28" s="64" t="str">
        <f t="shared" si="29"/>
        <v>INCORRECT</v>
      </c>
      <c r="BV28" s="58" t="b">
        <f t="shared" si="30"/>
        <v>0</v>
      </c>
      <c r="BW28" s="65" t="str">
        <f t="shared" si="11"/>
        <v/>
      </c>
      <c r="BX28" s="58" t="b">
        <f t="shared" si="12"/>
        <v>0</v>
      </c>
      <c r="BY28" s="58" t="b">
        <f t="shared" si="13"/>
        <v>0</v>
      </c>
      <c r="BZ28" s="58" t="b">
        <f t="shared" si="14"/>
        <v>0</v>
      </c>
      <c r="CA28" s="58" t="b">
        <f t="shared" si="15"/>
        <v>0</v>
      </c>
      <c r="CB28" s="58" t="b">
        <f t="shared" si="16"/>
        <v>0</v>
      </c>
      <c r="CC28" s="58" t="b">
        <f t="shared" si="17"/>
        <v>0</v>
      </c>
      <c r="CD28" s="58" t="str">
        <f t="shared" si="18"/>
        <v/>
      </c>
      <c r="CE28" s="58" t="str">
        <f t="shared" si="19"/>
        <v/>
      </c>
      <c r="CF28" s="58" t="str">
        <f t="shared" si="20"/>
        <v/>
      </c>
      <c r="CG28" s="58" t="str">
        <f t="shared" si="21"/>
        <v/>
      </c>
      <c r="CH28" s="58" t="str">
        <f t="shared" si="22"/>
        <v/>
      </c>
      <c r="CI28" s="58" t="str">
        <f t="shared" si="23"/>
        <v/>
      </c>
      <c r="CJ28" s="65" t="str">
        <f t="shared" si="24"/>
        <v/>
      </c>
      <c r="CK28" s="65" t="str">
        <f t="shared" si="25"/>
        <v/>
      </c>
      <c r="CL28" s="66" t="str">
        <f t="shared" si="26"/>
        <v>NO</v>
      </c>
      <c r="CM28" s="66" t="str">
        <f t="shared" si="27"/>
        <v>NO</v>
      </c>
      <c r="CN28" s="64" t="str">
        <f t="shared" si="31"/>
        <v>NO</v>
      </c>
      <c r="CO28" s="64" t="str">
        <f t="shared" si="32"/>
        <v>NO</v>
      </c>
      <c r="CP28" s="66" t="str">
        <f t="shared" si="33"/>
        <v>OK</v>
      </c>
      <c r="CQ28" s="58" t="b">
        <f t="shared" si="34"/>
        <v>0</v>
      </c>
      <c r="CR28" s="58" t="b">
        <f t="shared" si="35"/>
        <v>0</v>
      </c>
      <c r="CS28" s="58" t="b">
        <f t="shared" si="36"/>
        <v>0</v>
      </c>
      <c r="CT28" s="58" t="b">
        <f t="shared" si="37"/>
        <v>0</v>
      </c>
      <c r="CU28" s="65" t="str">
        <f t="shared" si="38"/>
        <v>SEQUENCE INCORRECT</v>
      </c>
      <c r="CV28" s="67">
        <f>COUNTIF(B21:B27,T(B28))</f>
        <v>7</v>
      </c>
    </row>
    <row r="29" spans="1:100" s="27" customFormat="1" ht="18.95" customHeight="1" thickBot="1">
      <c r="A29" s="54"/>
      <c r="B29" s="101"/>
      <c r="C29" s="102"/>
      <c r="D29" s="101"/>
      <c r="E29" s="102"/>
      <c r="F29" s="101"/>
      <c r="G29" s="102"/>
      <c r="H29" s="101"/>
      <c r="I29" s="102"/>
      <c r="J29" s="309"/>
      <c r="K29" s="309"/>
      <c r="L29" s="103" t="str">
        <f>IF(AND(B29&lt;&gt;"", H29&lt;&gt;"", J29&lt;&gt;"",OR(H29&lt;=I17,H29="ABS"),OR(J29&lt;=K17,J29="ABS")),IF(AND(J29="ABS"),"ABS",IF(SUM(H29:J29)=0,"ZERO",SUM(H29,J29))),"")</f>
        <v/>
      </c>
      <c r="M29" s="104"/>
      <c r="N29" s="112" t="str">
        <f>IF(AND(A29&lt;&gt;"",B29&lt;&gt;"",D29&lt;&gt;"", F29&lt;&gt;"", H29&lt;&gt;"", J29&lt;&gt;"",S29="",R29="OK",V29="",OR(D29&lt;=E17,D29="ABS"),OR(F29&lt;=G17,F29="ABS"),OR(H29&lt;=I17,H29="ABS"),OR(J29&lt;=K17,J29="ABS")),IF(AND(OR(D29=0,D29="ABS"),OR(F29=0,F29="ABS"),OR(L29=0,L29="ABS"),D29="ABS",F29="ABS",L29="ABS"),"ABS",IF(AND(SUM(D29:F29)=0,OR(L29="ZERO",L29="ABS")),"ZERO",IF(L29="ABS",SUM(D29,F29),SUM(D29,F29,H29,J29)))),"")</f>
        <v/>
      </c>
      <c r="O29" s="113"/>
      <c r="P29" s="26" t="str">
        <f>IF(N29="","",IF(O17=200,LOOKUP(N29,{"ABS","ZERO",1,100,110,120,130,140,150,160,170},{"FAIL","FAIL","FAIL","D","D+","C","C+","B","B+","A","A+"}),IF(O17=150,LOOKUP(N29,{"ABS","ZERO",1,75,82,90,97,105,112,120,127},{"FAIL","FAIL","FAIL","D","D+","C","C+","B","B+","A","A+"}),IF(O17=100,LOOKUP(N29,{"ABS","ZERO",1,50,55,60,65,70,75,80,85},{"FAIL","FAIL","FAIL","D","D+","C","C+","B","B+","A","A+"}),IF(O17=50,LOOKUP(N29,{"ABS","ZERO",1,25,27,30,32,35,37,40,42},{"FAIL","FAIL","FAIL","D","D+","C","C+","B","B+","A","A+"}))))))</f>
        <v/>
      </c>
      <c r="Q29" s="118"/>
      <c r="R29" s="70" t="str">
        <f t="shared" si="0"/>
        <v/>
      </c>
      <c r="S29" s="163" t="str">
        <f>IF(AND(A29&lt;&gt;"",B29&lt;&gt;""),IF(OR(D29&lt;&gt;"ABS"),IF(OR(AND(D29&lt;ROUNDDOWN((0*E17),0),D29&lt;&gt;0),D29&gt;E17,D29=""),"Attendance Marks incorrect",""),""),"")</f>
        <v/>
      </c>
      <c r="T29" s="274"/>
      <c r="U29" s="274"/>
      <c r="V29" s="109" t="str">
        <f>IF(OR(AND(OR(F29&lt;=G17, F29=0, F29="ABS"),OR(H29&lt;=I17, H29=0, H29="ABS"),OR(J29&lt;=K17, J29=0,J29="ABS"))),IF(OR(AND(A29="",B29="",D29="",F29="",H29="",J29=""),AND(A29&lt;&gt;"",B29&lt;&gt;"",D29&lt;&gt;"",F29&lt;&gt;"",H29&lt;&gt;"",J29&lt;&gt;"", AD29="OK")),"","Given Marks or Format is incorrect"),"Given Marks or Format is incorrect")</f>
        <v/>
      </c>
      <c r="W29" s="110"/>
      <c r="X29" s="111"/>
      <c r="Y29" s="14" t="b">
        <f>IF(AND( EXACT(LEFT(B29,LEN(G8)), G8),ISNUMBER(INT(MID(B29,(LEN(G8)+1),1))),ISNUMBER(INT(MID(B29,(LEN(G8)+2),1))), MID(B29,(LEN(G8)+1),2)&lt;&gt;"00",OR(ISNUMBER(INT(MID(B29,(LEN(G8)+3),1))),MID(B29,(LEN(G8)+3),1)=""),  OR(AND(ISNUMBER(INT(MID(B29,(LEN(G8)+1),3))),MID(B29,(LEN(G8)+1),1)&lt;&gt;"0", MID(B29,(LEN(G8)+4),1)=""),AND((ISNUMBER(INT(MID(B29,(LEN(G8)+1),2)))),MID(B29,(LEN(G8)+3),1)=""))),"OK")</f>
        <v>0</v>
      </c>
      <c r="Z29" s="15"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6"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27" t="b">
        <f t="shared" si="28"/>
        <v>0</v>
      </c>
      <c r="AD29" s="27" t="str">
        <f t="shared" si="1"/>
        <v>S# INCORRECT</v>
      </c>
      <c r="BL29" s="58" t="str">
        <f t="shared" si="2"/>
        <v/>
      </c>
      <c r="BM29" s="58" t="b">
        <f t="shared" si="3"/>
        <v>0</v>
      </c>
      <c r="BN29" s="58" t="b">
        <f t="shared" si="4"/>
        <v>0</v>
      </c>
      <c r="BO29" s="58" t="b">
        <f t="shared" si="5"/>
        <v>0</v>
      </c>
      <c r="BP29" s="58" t="str">
        <f t="shared" si="6"/>
        <v/>
      </c>
      <c r="BQ29" s="58" t="str">
        <f t="shared" si="7"/>
        <v/>
      </c>
      <c r="BR29" s="58" t="str">
        <f t="shared" si="8"/>
        <v/>
      </c>
      <c r="BS29" s="58" t="str">
        <f t="shared" si="9"/>
        <v/>
      </c>
      <c r="BT29" s="63" t="str">
        <f t="shared" si="10"/>
        <v/>
      </c>
      <c r="BU29" s="64" t="str">
        <f t="shared" si="29"/>
        <v>INCORRECT</v>
      </c>
      <c r="BV29" s="58" t="b">
        <f t="shared" si="30"/>
        <v>0</v>
      </c>
      <c r="BW29" s="65" t="str">
        <f t="shared" si="11"/>
        <v/>
      </c>
      <c r="BX29" s="58" t="b">
        <f t="shared" si="12"/>
        <v>0</v>
      </c>
      <c r="BY29" s="58" t="b">
        <f t="shared" si="13"/>
        <v>0</v>
      </c>
      <c r="BZ29" s="58" t="b">
        <f t="shared" si="14"/>
        <v>0</v>
      </c>
      <c r="CA29" s="58" t="b">
        <f t="shared" si="15"/>
        <v>0</v>
      </c>
      <c r="CB29" s="58" t="b">
        <f t="shared" si="16"/>
        <v>0</v>
      </c>
      <c r="CC29" s="58" t="b">
        <f t="shared" si="17"/>
        <v>0</v>
      </c>
      <c r="CD29" s="58" t="str">
        <f t="shared" si="18"/>
        <v/>
      </c>
      <c r="CE29" s="58" t="str">
        <f t="shared" si="19"/>
        <v/>
      </c>
      <c r="CF29" s="58" t="str">
        <f t="shared" si="20"/>
        <v/>
      </c>
      <c r="CG29" s="58" t="str">
        <f t="shared" si="21"/>
        <v/>
      </c>
      <c r="CH29" s="58" t="str">
        <f t="shared" si="22"/>
        <v/>
      </c>
      <c r="CI29" s="58" t="str">
        <f t="shared" si="23"/>
        <v/>
      </c>
      <c r="CJ29" s="65" t="str">
        <f t="shared" si="24"/>
        <v/>
      </c>
      <c r="CK29" s="65" t="str">
        <f t="shared" si="25"/>
        <v/>
      </c>
      <c r="CL29" s="66" t="str">
        <f t="shared" si="26"/>
        <v>NO</v>
      </c>
      <c r="CM29" s="66" t="str">
        <f t="shared" si="27"/>
        <v>NO</v>
      </c>
      <c r="CN29" s="64" t="str">
        <f t="shared" si="31"/>
        <v>NO</v>
      </c>
      <c r="CO29" s="64" t="str">
        <f t="shared" si="32"/>
        <v>NO</v>
      </c>
      <c r="CP29" s="66" t="str">
        <f t="shared" si="33"/>
        <v>OK</v>
      </c>
      <c r="CQ29" s="58" t="b">
        <f t="shared" si="34"/>
        <v>0</v>
      </c>
      <c r="CR29" s="58" t="b">
        <f t="shared" si="35"/>
        <v>0</v>
      </c>
      <c r="CS29" s="58" t="b">
        <f t="shared" si="36"/>
        <v>0</v>
      </c>
      <c r="CT29" s="58" t="b">
        <f t="shared" si="37"/>
        <v>0</v>
      </c>
      <c r="CU29" s="65" t="str">
        <f t="shared" si="38"/>
        <v>SEQUENCE INCORRECT</v>
      </c>
      <c r="CV29" s="67">
        <f>COUNTIF(B21:B28,T(B29))</f>
        <v>8</v>
      </c>
    </row>
    <row r="30" spans="1:100" s="27" customFormat="1" ht="18.95" customHeight="1" thickBot="1">
      <c r="A30" s="68"/>
      <c r="B30" s="101"/>
      <c r="C30" s="102"/>
      <c r="D30" s="101"/>
      <c r="E30" s="102"/>
      <c r="F30" s="101"/>
      <c r="G30" s="102"/>
      <c r="H30" s="101"/>
      <c r="I30" s="102"/>
      <c r="J30" s="309"/>
      <c r="K30" s="309"/>
      <c r="L30" s="103" t="str">
        <f>IF(AND(B30&lt;&gt;"", H30&lt;&gt;"", J30&lt;&gt;"",OR(H30&lt;=I17,H30="ABS"),OR(J30&lt;=K17,J30="ABS")),IF(AND(J30="ABS"),"ABS",IF(SUM(H30:J30)=0,"ZERO",SUM(H30,J30))),"")</f>
        <v/>
      </c>
      <c r="M30" s="104"/>
      <c r="N30" s="112" t="str">
        <f>IF(AND(A30&lt;&gt;"",B30&lt;&gt;"",D30&lt;&gt;"", F30&lt;&gt;"", H30&lt;&gt;"", J30&lt;&gt;"",S30="",R30="OK",V30="",OR(D30&lt;=E17,D30="ABS"),OR(F30&lt;=G17,F30="ABS"),OR(H30&lt;=I17,H30="ABS"),OR(J30&lt;=K17,J30="ABS")),IF(AND(OR(D30=0,D30="ABS"),OR(F30=0,F30="ABS"),OR(L30=0,L30="ABS"),D30="ABS",F30="ABS",L30="ABS"),"ABS",IF(AND(SUM(D30:F30)=0,OR(L30="ZERO",L30="ABS")),"ZERO",IF(L30="ABS",SUM(D30,F30),SUM(D30,F30,H30,J30)))),"")</f>
        <v/>
      </c>
      <c r="O30" s="113"/>
      <c r="P30" s="26" t="str">
        <f>IF(N30="","",IF(O17=200,LOOKUP(N30,{"ABS","ZERO",1,100,110,120,130,140,150,160,170},{"FAIL","FAIL","FAIL","D","D+","C","C+","B","B+","A","A+"}),IF(O17=150,LOOKUP(N30,{"ABS","ZERO",1,75,82,90,97,105,112,120,127},{"FAIL","FAIL","FAIL","D","D+","C","C+","B","B+","A","A+"}),IF(O17=100,LOOKUP(N30,{"ABS","ZERO",1,50,55,60,65,70,75,80,85},{"FAIL","FAIL","FAIL","D","D+","C","C+","B","B+","A","A+"}),IF(O17=50,LOOKUP(N30,{"ABS","ZERO",1,25,27,30,32,35,37,40,42},{"FAIL","FAIL","FAIL","D","D+","C","C+","B","B+","A","A+"}))))))</f>
        <v/>
      </c>
      <c r="Q30" s="118"/>
      <c r="R30" s="70" t="str">
        <f t="shared" si="0"/>
        <v/>
      </c>
      <c r="S30" s="163" t="str">
        <f>IF(AND(A30&lt;&gt;"",B30&lt;&gt;""),IF(OR(D30&lt;&gt;"ABS"),IF(OR(AND(D30&lt;ROUNDDOWN((0*E17),0),D30&lt;&gt;0),D30&gt;E17,D30=""),"Attendance Marks incorrect",""),""),"")</f>
        <v/>
      </c>
      <c r="T30" s="274"/>
      <c r="U30" s="274"/>
      <c r="V30" s="109" t="str">
        <f>IF(OR(AND(OR(F30&lt;=G17, F30=0, F30="ABS"),OR(H30&lt;=I17, H30=0, H30="ABS"),OR(J30&lt;=K17, J30=0,J30="ABS"))),IF(OR(AND(A30="",B30="",D30="",F30="",H30="",J30=""),AND(A30&lt;&gt;"",B30&lt;&gt;"",D30&lt;&gt;"",F30&lt;&gt;"",H30&lt;&gt;"",J30&lt;&gt;"", AD30="OK")),"","Given Marks or Format is incorrect"),"Given Marks or Format is incorrect")</f>
        <v/>
      </c>
      <c r="W30" s="110"/>
      <c r="X30" s="111"/>
      <c r="Y30" s="14" t="b">
        <f>IF(AND( EXACT(LEFT(B30,LEN(G8)), G8),ISNUMBER(INT(MID(B30,(LEN(G8)+1),1))),ISNUMBER(INT(MID(B30,(LEN(G8)+2),1))), MID(B30,(LEN(G8)+1),2)&lt;&gt;"00",OR(ISNUMBER(INT(MID(B30,(LEN(G8)+3),1))),MID(B30,(LEN(G8)+3),1)=""),  OR(AND(ISNUMBER(INT(MID(B30,(LEN(G8)+1),3))),MID(B30,(LEN(G8)+1),1)&lt;&gt;"0", MID(B30,(LEN(G8)+4),1)=""),AND((ISNUMBER(INT(MID(B30,(LEN(G8)+1),2)))),MID(B30,(LEN(G8)+3),1)=""))),"OK")</f>
        <v>0</v>
      </c>
      <c r="Z30" s="15"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6"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27" t="b">
        <f t="shared" si="28"/>
        <v>0</v>
      </c>
      <c r="AD30" s="27" t="str">
        <f t="shared" si="1"/>
        <v>S# INCORRECT</v>
      </c>
      <c r="BL30" s="58" t="str">
        <f t="shared" si="2"/>
        <v/>
      </c>
      <c r="BM30" s="58" t="b">
        <f t="shared" si="3"/>
        <v>0</v>
      </c>
      <c r="BN30" s="58" t="b">
        <f t="shared" si="4"/>
        <v>0</v>
      </c>
      <c r="BO30" s="58" t="b">
        <f t="shared" si="5"/>
        <v>0</v>
      </c>
      <c r="BP30" s="58" t="str">
        <f t="shared" si="6"/>
        <v/>
      </c>
      <c r="BQ30" s="58" t="str">
        <f t="shared" si="7"/>
        <v/>
      </c>
      <c r="BR30" s="58" t="str">
        <f t="shared" si="8"/>
        <v/>
      </c>
      <c r="BS30" s="58" t="str">
        <f t="shared" si="9"/>
        <v/>
      </c>
      <c r="BT30" s="63" t="str">
        <f t="shared" si="10"/>
        <v/>
      </c>
      <c r="BU30" s="64" t="str">
        <f t="shared" si="29"/>
        <v>INCORRECT</v>
      </c>
      <c r="BV30" s="58" t="b">
        <f t="shared" si="30"/>
        <v>0</v>
      </c>
      <c r="BW30" s="65" t="str">
        <f t="shared" si="11"/>
        <v/>
      </c>
      <c r="BX30" s="58" t="b">
        <f t="shared" si="12"/>
        <v>0</v>
      </c>
      <c r="BY30" s="58" t="b">
        <f t="shared" si="13"/>
        <v>0</v>
      </c>
      <c r="BZ30" s="58" t="b">
        <f t="shared" si="14"/>
        <v>0</v>
      </c>
      <c r="CA30" s="58" t="b">
        <f t="shared" si="15"/>
        <v>0</v>
      </c>
      <c r="CB30" s="58" t="b">
        <f t="shared" si="16"/>
        <v>0</v>
      </c>
      <c r="CC30" s="58" t="b">
        <f t="shared" si="17"/>
        <v>0</v>
      </c>
      <c r="CD30" s="58" t="str">
        <f t="shared" si="18"/>
        <v/>
      </c>
      <c r="CE30" s="58" t="str">
        <f t="shared" si="19"/>
        <v/>
      </c>
      <c r="CF30" s="58" t="str">
        <f t="shared" si="20"/>
        <v/>
      </c>
      <c r="CG30" s="58" t="str">
        <f t="shared" si="21"/>
        <v/>
      </c>
      <c r="CH30" s="58" t="str">
        <f t="shared" si="22"/>
        <v/>
      </c>
      <c r="CI30" s="58" t="str">
        <f t="shared" si="23"/>
        <v/>
      </c>
      <c r="CJ30" s="65" t="str">
        <f t="shared" si="24"/>
        <v/>
      </c>
      <c r="CK30" s="65" t="str">
        <f t="shared" si="25"/>
        <v/>
      </c>
      <c r="CL30" s="66" t="str">
        <f t="shared" si="26"/>
        <v>NO</v>
      </c>
      <c r="CM30" s="66" t="str">
        <f t="shared" si="27"/>
        <v>NO</v>
      </c>
      <c r="CN30" s="64" t="str">
        <f t="shared" si="31"/>
        <v>NO</v>
      </c>
      <c r="CO30" s="64" t="str">
        <f t="shared" si="32"/>
        <v>NO</v>
      </c>
      <c r="CP30" s="66" t="str">
        <f t="shared" si="33"/>
        <v>OK</v>
      </c>
      <c r="CQ30" s="58" t="b">
        <f t="shared" si="34"/>
        <v>0</v>
      </c>
      <c r="CR30" s="58" t="b">
        <f t="shared" si="35"/>
        <v>0</v>
      </c>
      <c r="CS30" s="58" t="b">
        <f t="shared" si="36"/>
        <v>0</v>
      </c>
      <c r="CT30" s="58" t="b">
        <f t="shared" si="37"/>
        <v>0</v>
      </c>
      <c r="CU30" s="65" t="str">
        <f t="shared" si="38"/>
        <v>SEQUENCE INCORRECT</v>
      </c>
      <c r="CV30" s="67">
        <f>COUNTIF(B21:B29,T(B30))</f>
        <v>9</v>
      </c>
    </row>
    <row r="31" spans="1:100" s="27" customFormat="1" ht="18.95" customHeight="1" thickBot="1">
      <c r="A31" s="54"/>
      <c r="B31" s="101"/>
      <c r="C31" s="102"/>
      <c r="D31" s="101"/>
      <c r="E31" s="102"/>
      <c r="F31" s="101"/>
      <c r="G31" s="102"/>
      <c r="H31" s="101"/>
      <c r="I31" s="102"/>
      <c r="J31" s="309"/>
      <c r="K31" s="309"/>
      <c r="L31" s="103" t="str">
        <f>IF(AND(B31&lt;&gt;"", H31&lt;&gt;"", J31&lt;&gt;"",OR(H31&lt;=I17,H31="ABS"),OR(J31&lt;=K17,J31="ABS")),IF(AND(J31="ABS"),"ABS",IF(SUM(H31:J31)=0,"ZERO",SUM(H31,J31))),"")</f>
        <v/>
      </c>
      <c r="M31" s="104"/>
      <c r="N31" s="112" t="str">
        <f>IF(AND(A31&lt;&gt;"",B31&lt;&gt;"",D31&lt;&gt;"", F31&lt;&gt;"", H31&lt;&gt;"", J31&lt;&gt;"",S31="",R31="OK",V31="",OR(D31&lt;=E17,D31="ABS"),OR(F31&lt;=G17,F31="ABS"),OR(H31&lt;=I17,H31="ABS"),OR(J31&lt;=K17,J31="ABS")),IF(AND(OR(D31=0,D31="ABS"),OR(F31=0,F31="ABS"),OR(L31=0,L31="ABS"),D31="ABS",F31="ABS",L31="ABS"),"ABS",IF(AND(SUM(D31:F31)=0,OR(L31="ZERO",L31="ABS")),"ZERO",IF(L31="ABS",SUM(D31,F31),SUM(D31,F31,H31,J31)))),"")</f>
        <v/>
      </c>
      <c r="O31" s="113"/>
      <c r="P31" s="26" t="str">
        <f>IF(N31="","",IF(O17=200,LOOKUP(N31,{"ABS","ZERO",1,100,110,120,130,140,150,160,170},{"FAIL","FAIL","FAIL","D","D+","C","C+","B","B+","A","A+"}),IF(O17=150,LOOKUP(N31,{"ABS","ZERO",1,75,82,90,97,105,112,120,127},{"FAIL","FAIL","FAIL","D","D+","C","C+","B","B+","A","A+"}),IF(O17=100,LOOKUP(N31,{"ABS","ZERO",1,50,55,60,65,70,75,80,85},{"FAIL","FAIL","FAIL","D","D+","C","C+","B","B+","A","A+"}),IF(O17=50,LOOKUP(N31,{"ABS","ZERO",1,25,27,30,32,35,37,40,42},{"FAIL","FAIL","FAIL","D","D+","C","C+","B","B+","A","A+"}))))))</f>
        <v/>
      </c>
      <c r="Q31" s="118"/>
      <c r="R31" s="70" t="str">
        <f t="shared" si="0"/>
        <v/>
      </c>
      <c r="S31" s="163" t="str">
        <f>IF(AND(A31&lt;&gt;"",B31&lt;&gt;""),IF(OR(D31&lt;&gt;"ABS"),IF(OR(AND(D31&lt;ROUNDDOWN((0*E17),0),D31&lt;&gt;0),D31&gt;E17,D31=""),"Attendance Marks incorrect",""),""),"")</f>
        <v/>
      </c>
      <c r="T31" s="274"/>
      <c r="U31" s="274"/>
      <c r="V31" s="109" t="str">
        <f>IF(OR(AND(OR(F31&lt;=G17, F31=0, F31="ABS"),OR(H31&lt;=I17, H31=0, H31="ABS"),OR(J31&lt;=K17, J31=0,J31="ABS"))),IF(OR(AND(A31="",B31="",D31="",F31="",H31="",J31=""),AND(A31&lt;&gt;"",B31&lt;&gt;"",D31&lt;&gt;"",F31&lt;&gt;"",H31&lt;&gt;"",J31&lt;&gt;"", AD31="OK")),"","Given Marks or Format is incorrect"),"Given Marks or Format is incorrect")</f>
        <v/>
      </c>
      <c r="W31" s="110"/>
      <c r="X31" s="111"/>
      <c r="Y31" s="14" t="b">
        <f>IF(AND( EXACT(LEFT(B31,LEN(G8)), G8),ISNUMBER(INT(MID(B31,(LEN(G8)+1),1))),ISNUMBER(INT(MID(B31,(LEN(G8)+2),1))), MID(B31,(LEN(G8)+1),2)&lt;&gt;"00",OR(ISNUMBER(INT(MID(B31,(LEN(G8)+3),1))),MID(B31,(LEN(G8)+3),1)=""),  OR(AND(ISNUMBER(INT(MID(B31,(LEN(G8)+1),3))),MID(B31,(LEN(G8)+1),1)&lt;&gt;"0", MID(B31,(LEN(G8)+4),1)=""),AND((ISNUMBER(INT(MID(B31,(LEN(G8)+1),2)))),MID(B31,(LEN(G8)+3),1)=""))),"OK")</f>
        <v>0</v>
      </c>
      <c r="Z31" s="15"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6"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27" t="b">
        <f t="shared" si="28"/>
        <v>0</v>
      </c>
      <c r="AD31" s="27" t="str">
        <f t="shared" si="1"/>
        <v>S# INCORRECT</v>
      </c>
      <c r="BL31" s="58" t="str">
        <f t="shared" si="2"/>
        <v/>
      </c>
      <c r="BM31" s="58" t="b">
        <f t="shared" si="3"/>
        <v>0</v>
      </c>
      <c r="BN31" s="58" t="b">
        <f t="shared" si="4"/>
        <v>0</v>
      </c>
      <c r="BO31" s="58" t="b">
        <f t="shared" si="5"/>
        <v>0</v>
      </c>
      <c r="BP31" s="58" t="str">
        <f t="shared" si="6"/>
        <v/>
      </c>
      <c r="BQ31" s="58" t="str">
        <f t="shared" si="7"/>
        <v/>
      </c>
      <c r="BR31" s="58" t="str">
        <f t="shared" si="8"/>
        <v/>
      </c>
      <c r="BS31" s="58" t="str">
        <f t="shared" si="9"/>
        <v/>
      </c>
      <c r="BT31" s="63" t="str">
        <f t="shared" si="10"/>
        <v/>
      </c>
      <c r="BU31" s="64" t="str">
        <f t="shared" si="29"/>
        <v>INCORRECT</v>
      </c>
      <c r="BV31" s="58" t="b">
        <f t="shared" si="30"/>
        <v>0</v>
      </c>
      <c r="BW31" s="65" t="str">
        <f t="shared" si="11"/>
        <v/>
      </c>
      <c r="BX31" s="58" t="b">
        <f t="shared" si="12"/>
        <v>0</v>
      </c>
      <c r="BY31" s="58" t="b">
        <f t="shared" si="13"/>
        <v>0</v>
      </c>
      <c r="BZ31" s="58" t="b">
        <f t="shared" si="14"/>
        <v>0</v>
      </c>
      <c r="CA31" s="58" t="b">
        <f t="shared" si="15"/>
        <v>0</v>
      </c>
      <c r="CB31" s="58" t="b">
        <f t="shared" si="16"/>
        <v>0</v>
      </c>
      <c r="CC31" s="58" t="b">
        <f t="shared" si="17"/>
        <v>0</v>
      </c>
      <c r="CD31" s="58" t="str">
        <f t="shared" si="18"/>
        <v/>
      </c>
      <c r="CE31" s="58" t="str">
        <f t="shared" si="19"/>
        <v/>
      </c>
      <c r="CF31" s="58" t="str">
        <f t="shared" si="20"/>
        <v/>
      </c>
      <c r="CG31" s="58" t="str">
        <f t="shared" si="21"/>
        <v/>
      </c>
      <c r="CH31" s="58" t="str">
        <f t="shared" si="22"/>
        <v/>
      </c>
      <c r="CI31" s="58" t="str">
        <f t="shared" si="23"/>
        <v/>
      </c>
      <c r="CJ31" s="65" t="str">
        <f t="shared" si="24"/>
        <v/>
      </c>
      <c r="CK31" s="65" t="str">
        <f t="shared" si="25"/>
        <v/>
      </c>
      <c r="CL31" s="66" t="str">
        <f t="shared" si="26"/>
        <v>NO</v>
      </c>
      <c r="CM31" s="66" t="str">
        <f t="shared" si="27"/>
        <v>NO</v>
      </c>
      <c r="CN31" s="64" t="str">
        <f t="shared" si="31"/>
        <v>NO</v>
      </c>
      <c r="CO31" s="64" t="str">
        <f t="shared" si="32"/>
        <v>NO</v>
      </c>
      <c r="CP31" s="66" t="str">
        <f t="shared" si="33"/>
        <v>OK</v>
      </c>
      <c r="CQ31" s="58" t="b">
        <f t="shared" si="34"/>
        <v>0</v>
      </c>
      <c r="CR31" s="58" t="b">
        <f t="shared" si="35"/>
        <v>0</v>
      </c>
      <c r="CS31" s="58" t="b">
        <f t="shared" si="36"/>
        <v>0</v>
      </c>
      <c r="CT31" s="58" t="b">
        <f t="shared" si="37"/>
        <v>0</v>
      </c>
      <c r="CU31" s="65" t="str">
        <f t="shared" si="38"/>
        <v>SEQUENCE INCORRECT</v>
      </c>
      <c r="CV31" s="67">
        <f>COUNTIF(B21:B30,T(B31))</f>
        <v>10</v>
      </c>
    </row>
    <row r="32" spans="1:100" s="27" customFormat="1" ht="18.95" customHeight="1" thickBot="1">
      <c r="A32" s="68"/>
      <c r="B32" s="101"/>
      <c r="C32" s="102"/>
      <c r="D32" s="101"/>
      <c r="E32" s="102"/>
      <c r="F32" s="101"/>
      <c r="G32" s="102"/>
      <c r="H32" s="101"/>
      <c r="I32" s="102"/>
      <c r="J32" s="309"/>
      <c r="K32" s="309"/>
      <c r="L32" s="103" t="str">
        <f>IF(AND(B32&lt;&gt;"", H32&lt;&gt;"", J32&lt;&gt;"",OR(H32&lt;=I17,H32="ABS"),OR(J32&lt;=K17,J32="ABS")),IF(AND(J32="ABS"),"ABS",IF(SUM(H32:J32)=0,"ZERO",SUM(H32,J32))),"")</f>
        <v/>
      </c>
      <c r="M32" s="104"/>
      <c r="N32" s="112" t="str">
        <f>IF(AND(A32&lt;&gt;"",B32&lt;&gt;"",D32&lt;&gt;"", F32&lt;&gt;"", H32&lt;&gt;"", J32&lt;&gt;"",S32="",R32="OK",V32="",OR(D32&lt;=E17,D32="ABS"),OR(F32&lt;=G17,F32="ABS"),OR(H32&lt;=I17,H32="ABS"),OR(J32&lt;=K17,J32="ABS")),IF(AND(OR(D32=0,D32="ABS"),OR(F32=0,F32="ABS"),OR(L32=0,L32="ABS"),D32="ABS",F32="ABS",L32="ABS"),"ABS",IF(AND(SUM(D32:F32)=0,OR(L32="ZERO",L32="ABS")),"ZERO",IF(L32="ABS",SUM(D32,F32),SUM(D32,F32,H32,J32)))),"")</f>
        <v/>
      </c>
      <c r="O32" s="113"/>
      <c r="P32" s="26" t="str">
        <f>IF(N32="","",IF(O17=200,LOOKUP(N32,{"ABS","ZERO",1,100,110,120,130,140,150,160,170},{"FAIL","FAIL","FAIL","D","D+","C","C+","B","B+","A","A+"}),IF(O17=150,LOOKUP(N32,{"ABS","ZERO",1,75,82,90,97,105,112,120,127},{"FAIL","FAIL","FAIL","D","D+","C","C+","B","B+","A","A+"}),IF(O17=100,LOOKUP(N32,{"ABS","ZERO",1,50,55,60,65,70,75,80,85},{"FAIL","FAIL","FAIL","D","D+","C","C+","B","B+","A","A+"}),IF(O17=50,LOOKUP(N32,{"ABS","ZERO",1,25,27,30,32,35,37,40,42},{"FAIL","FAIL","FAIL","D","D+","C","C+","B","B+","A","A+"}))))))</f>
        <v/>
      </c>
      <c r="Q32" s="118"/>
      <c r="R32" s="70" t="str">
        <f t="shared" si="0"/>
        <v/>
      </c>
      <c r="S32" s="163" t="str">
        <f>IF(AND(A32&lt;&gt;"",B32&lt;&gt;""),IF(OR(D32&lt;&gt;"ABS"),IF(OR(AND(D32&lt;ROUNDDOWN((0*E17),0),D32&lt;&gt;0),D32&gt;E17,D32=""),"Attendance Marks incorrect",""),""),"")</f>
        <v/>
      </c>
      <c r="T32" s="274"/>
      <c r="U32" s="274"/>
      <c r="V32" s="109" t="str">
        <f>IF(OR(AND(OR(F32&lt;=G17, F32=0, F32="ABS"),OR(H32&lt;=I17, H32=0, H32="ABS"),OR(J32&lt;=K17, J32=0,J32="ABS"))),IF(OR(AND(A32="",B32="",D32="",F32="",H32="",J32=""),AND(A32&lt;&gt;"",B32&lt;&gt;"",D32&lt;&gt;"",F32&lt;&gt;"",H32&lt;&gt;"",J32&lt;&gt;"", AD32="OK")),"","Given Marks or Format is incorrect"),"Given Marks or Format is incorrect")</f>
        <v/>
      </c>
      <c r="W32" s="110"/>
      <c r="X32" s="111"/>
      <c r="Y32" s="14" t="b">
        <f>IF(AND( EXACT(LEFT(B32,LEN(G8)), G8),ISNUMBER(INT(MID(B32,(LEN(G8)+1),1))),ISNUMBER(INT(MID(B32,(LEN(G8)+2),1))), MID(B32,(LEN(G8)+1),2)&lt;&gt;"00",OR(ISNUMBER(INT(MID(B32,(LEN(G8)+3),1))),MID(B32,(LEN(G8)+3),1)=""),  OR(AND(ISNUMBER(INT(MID(B32,(LEN(G8)+1),3))),MID(B32,(LEN(G8)+1),1)&lt;&gt;"0", MID(B32,(LEN(G8)+4),1)=""),AND((ISNUMBER(INT(MID(B32,(LEN(G8)+1),2)))),MID(B32,(LEN(G8)+3),1)=""))),"OK")</f>
        <v>0</v>
      </c>
      <c r="Z32" s="15"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6"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27" t="b">
        <f t="shared" si="28"/>
        <v>0</v>
      </c>
      <c r="AD32" s="27" t="str">
        <f t="shared" si="1"/>
        <v>S# INCORRECT</v>
      </c>
      <c r="BL32" s="58" t="str">
        <f t="shared" si="2"/>
        <v/>
      </c>
      <c r="BM32" s="58" t="b">
        <f t="shared" si="3"/>
        <v>0</v>
      </c>
      <c r="BN32" s="58" t="b">
        <f t="shared" si="4"/>
        <v>0</v>
      </c>
      <c r="BO32" s="58" t="b">
        <f t="shared" si="5"/>
        <v>0</v>
      </c>
      <c r="BP32" s="58" t="str">
        <f t="shared" si="6"/>
        <v/>
      </c>
      <c r="BQ32" s="58" t="str">
        <f t="shared" si="7"/>
        <v/>
      </c>
      <c r="BR32" s="58" t="str">
        <f t="shared" si="8"/>
        <v/>
      </c>
      <c r="BS32" s="58" t="str">
        <f t="shared" si="9"/>
        <v/>
      </c>
      <c r="BT32" s="63" t="str">
        <f t="shared" si="10"/>
        <v/>
      </c>
      <c r="BU32" s="64" t="str">
        <f t="shared" si="29"/>
        <v>INCORRECT</v>
      </c>
      <c r="BV32" s="58" t="b">
        <f t="shared" si="30"/>
        <v>0</v>
      </c>
      <c r="BW32" s="65" t="str">
        <f t="shared" si="11"/>
        <v/>
      </c>
      <c r="BX32" s="58" t="b">
        <f t="shared" si="12"/>
        <v>0</v>
      </c>
      <c r="BY32" s="58" t="b">
        <f t="shared" si="13"/>
        <v>0</v>
      </c>
      <c r="BZ32" s="58" t="b">
        <f t="shared" si="14"/>
        <v>0</v>
      </c>
      <c r="CA32" s="58" t="b">
        <f t="shared" si="15"/>
        <v>0</v>
      </c>
      <c r="CB32" s="58" t="b">
        <f t="shared" si="16"/>
        <v>0</v>
      </c>
      <c r="CC32" s="58" t="b">
        <f t="shared" si="17"/>
        <v>0</v>
      </c>
      <c r="CD32" s="58" t="str">
        <f t="shared" si="18"/>
        <v/>
      </c>
      <c r="CE32" s="58" t="str">
        <f t="shared" si="19"/>
        <v/>
      </c>
      <c r="CF32" s="58" t="str">
        <f t="shared" si="20"/>
        <v/>
      </c>
      <c r="CG32" s="58" t="str">
        <f t="shared" si="21"/>
        <v/>
      </c>
      <c r="CH32" s="58" t="str">
        <f t="shared" si="22"/>
        <v/>
      </c>
      <c r="CI32" s="58" t="str">
        <f t="shared" si="23"/>
        <v/>
      </c>
      <c r="CJ32" s="65" t="str">
        <f t="shared" si="24"/>
        <v/>
      </c>
      <c r="CK32" s="65" t="str">
        <f t="shared" si="25"/>
        <v/>
      </c>
      <c r="CL32" s="66" t="str">
        <f t="shared" si="26"/>
        <v>NO</v>
      </c>
      <c r="CM32" s="66" t="str">
        <f t="shared" si="27"/>
        <v>NO</v>
      </c>
      <c r="CN32" s="64" t="str">
        <f t="shared" si="31"/>
        <v>NO</v>
      </c>
      <c r="CO32" s="64" t="str">
        <f t="shared" si="32"/>
        <v>NO</v>
      </c>
      <c r="CP32" s="66" t="str">
        <f t="shared" si="33"/>
        <v>OK</v>
      </c>
      <c r="CQ32" s="58" t="b">
        <f t="shared" si="34"/>
        <v>0</v>
      </c>
      <c r="CR32" s="58" t="b">
        <f t="shared" si="35"/>
        <v>0</v>
      </c>
      <c r="CS32" s="58" t="b">
        <f t="shared" si="36"/>
        <v>0</v>
      </c>
      <c r="CT32" s="58" t="b">
        <f t="shared" si="37"/>
        <v>0</v>
      </c>
      <c r="CU32" s="65" t="str">
        <f t="shared" si="38"/>
        <v>SEQUENCE INCORRECT</v>
      </c>
      <c r="CV32" s="67">
        <f>COUNTIF(B21:B31,T(B32))</f>
        <v>11</v>
      </c>
    </row>
    <row r="33" spans="1:100" s="27" customFormat="1" ht="18.95" customHeight="1" thickBot="1">
      <c r="A33" s="54"/>
      <c r="B33" s="101"/>
      <c r="C33" s="102"/>
      <c r="D33" s="101"/>
      <c r="E33" s="102"/>
      <c r="F33" s="101"/>
      <c r="G33" s="102"/>
      <c r="H33" s="101"/>
      <c r="I33" s="102"/>
      <c r="J33" s="309"/>
      <c r="K33" s="309"/>
      <c r="L33" s="103" t="str">
        <f>IF(AND(B33&lt;&gt;"", H33&lt;&gt;"", J33&lt;&gt;"",OR(H33&lt;=I17,H33="ABS"),OR(J33&lt;=K17,J33="ABS")),IF(AND(J33="ABS"),"ABS",IF(SUM(H33:J33)=0,"ZERO",SUM(H33,J33))),"")</f>
        <v/>
      </c>
      <c r="M33" s="104"/>
      <c r="N33" s="112" t="str">
        <f>IF(AND(A33&lt;&gt;"",B33&lt;&gt;"",D33&lt;&gt;"", F33&lt;&gt;"", H33&lt;&gt;"", J33&lt;&gt;"",S33="",R33="OK",V33="",OR(D33&lt;=E17,D33="ABS"),OR(F33&lt;=G17,F33="ABS"),OR(H33&lt;=I17,H33="ABS"),OR(J33&lt;=K17,J33="ABS")),IF(AND(OR(D33=0,D33="ABS"),OR(F33=0,F33="ABS"),OR(L33=0,L33="ABS"),D33="ABS",F33="ABS",L33="ABS"),"ABS",IF(AND(SUM(D33:F33)=0,OR(L33="ZERO",L33="ABS")),"ZERO",IF(L33="ABS",SUM(D33,F33),SUM(D33,F33,H33,J33)))),"")</f>
        <v/>
      </c>
      <c r="O33" s="113"/>
      <c r="P33" s="26" t="str">
        <f>IF(N33="","",IF(O17=200,LOOKUP(N33,{"ABS","ZERO",1,100,110,120,130,140,150,160,170},{"FAIL","FAIL","FAIL","D","D+","C","C+","B","B+","A","A+"}),IF(O17=150,LOOKUP(N33,{"ABS","ZERO",1,75,82,90,97,105,112,120,127},{"FAIL","FAIL","FAIL","D","D+","C","C+","B","B+","A","A+"}),IF(O17=100,LOOKUP(N33,{"ABS","ZERO",1,50,55,60,65,70,75,80,85},{"FAIL","FAIL","FAIL","D","D+","C","C+","B","B+","A","A+"}),IF(O17=50,LOOKUP(N33,{"ABS","ZERO",1,25,27,30,32,35,37,40,42},{"FAIL","FAIL","FAIL","D","D+","C","C+","B","B+","A","A+"}))))))</f>
        <v/>
      </c>
      <c r="Q33" s="118"/>
      <c r="R33" s="70" t="str">
        <f t="shared" si="0"/>
        <v/>
      </c>
      <c r="S33" s="163" t="str">
        <f>IF(AND(A33&lt;&gt;"",B33&lt;&gt;""),IF(OR(D33&lt;&gt;"ABS"),IF(OR(AND(D33&lt;ROUNDDOWN((0*E17),0),D33&lt;&gt;0),D33&gt;E17,D33=""),"Attendance Marks incorrect",""),""),"")</f>
        <v/>
      </c>
      <c r="T33" s="274"/>
      <c r="U33" s="274"/>
      <c r="V33" s="109" t="str">
        <f>IF(OR(AND(OR(F33&lt;=G17, F33=0, F33="ABS"),OR(H33&lt;=I17, H33=0, H33="ABS"),OR(J33&lt;=K17, J33=0,J33="ABS"))),IF(OR(AND(A33="",B33="",D33="",F33="",H33="",J33=""),AND(A33&lt;&gt;"",B33&lt;&gt;"",D33&lt;&gt;"",F33&lt;&gt;"",H33&lt;&gt;"",J33&lt;&gt;"", AD33="OK")),"","Given Marks or Format is incorrect"),"Given Marks or Format is incorrect")</f>
        <v/>
      </c>
      <c r="W33" s="110"/>
      <c r="X33" s="111"/>
      <c r="Y33" s="14" t="b">
        <f>IF(AND( EXACT(LEFT(B33,LEN(G8)), G8),ISNUMBER(INT(MID(B33,(LEN(G8)+1),1))),ISNUMBER(INT(MID(B33,(LEN(G8)+2),1))), MID(B33,(LEN(G8)+1),2)&lt;&gt;"00",OR(ISNUMBER(INT(MID(B33,(LEN(G8)+3),1))),MID(B33,(LEN(G8)+3),1)=""),  OR(AND(ISNUMBER(INT(MID(B33,(LEN(G8)+1),3))),MID(B33,(LEN(G8)+1),1)&lt;&gt;"0", MID(B33,(LEN(G8)+4),1)=""),AND((ISNUMBER(INT(MID(B33,(LEN(G8)+1),2)))),MID(B33,(LEN(G8)+3),1)=""))),"OK")</f>
        <v>0</v>
      </c>
      <c r="Z33" s="15"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6"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27" t="b">
        <f t="shared" si="28"/>
        <v>0</v>
      </c>
      <c r="AD33" s="27" t="str">
        <f t="shared" si="1"/>
        <v>S# INCORRECT</v>
      </c>
      <c r="BL33" s="58" t="str">
        <f t="shared" si="2"/>
        <v/>
      </c>
      <c r="BM33" s="58" t="b">
        <f t="shared" si="3"/>
        <v>0</v>
      </c>
      <c r="BN33" s="58" t="b">
        <f t="shared" si="4"/>
        <v>0</v>
      </c>
      <c r="BO33" s="58" t="b">
        <f t="shared" si="5"/>
        <v>0</v>
      </c>
      <c r="BP33" s="58" t="str">
        <f t="shared" si="6"/>
        <v/>
      </c>
      <c r="BQ33" s="58" t="str">
        <f t="shared" si="7"/>
        <v/>
      </c>
      <c r="BR33" s="58" t="str">
        <f t="shared" si="8"/>
        <v/>
      </c>
      <c r="BS33" s="58" t="str">
        <f t="shared" si="9"/>
        <v/>
      </c>
      <c r="BT33" s="63" t="str">
        <f t="shared" si="10"/>
        <v/>
      </c>
      <c r="BU33" s="64" t="str">
        <f t="shared" si="29"/>
        <v>INCORRECT</v>
      </c>
      <c r="BV33" s="58" t="b">
        <f t="shared" si="30"/>
        <v>0</v>
      </c>
      <c r="BW33" s="65" t="str">
        <f t="shared" si="11"/>
        <v/>
      </c>
      <c r="BX33" s="58" t="b">
        <f t="shared" si="12"/>
        <v>0</v>
      </c>
      <c r="BY33" s="58" t="b">
        <f t="shared" si="13"/>
        <v>0</v>
      </c>
      <c r="BZ33" s="58" t="b">
        <f t="shared" si="14"/>
        <v>0</v>
      </c>
      <c r="CA33" s="58" t="b">
        <f t="shared" si="15"/>
        <v>0</v>
      </c>
      <c r="CB33" s="58" t="b">
        <f t="shared" si="16"/>
        <v>0</v>
      </c>
      <c r="CC33" s="58" t="b">
        <f t="shared" si="17"/>
        <v>0</v>
      </c>
      <c r="CD33" s="58" t="str">
        <f t="shared" si="18"/>
        <v/>
      </c>
      <c r="CE33" s="58" t="str">
        <f t="shared" si="19"/>
        <v/>
      </c>
      <c r="CF33" s="58" t="str">
        <f t="shared" si="20"/>
        <v/>
      </c>
      <c r="CG33" s="58" t="str">
        <f t="shared" si="21"/>
        <v/>
      </c>
      <c r="CH33" s="58" t="str">
        <f t="shared" si="22"/>
        <v/>
      </c>
      <c r="CI33" s="58" t="str">
        <f t="shared" si="23"/>
        <v/>
      </c>
      <c r="CJ33" s="65" t="str">
        <f t="shared" si="24"/>
        <v/>
      </c>
      <c r="CK33" s="65" t="str">
        <f t="shared" si="25"/>
        <v/>
      </c>
      <c r="CL33" s="66" t="str">
        <f t="shared" si="26"/>
        <v>NO</v>
      </c>
      <c r="CM33" s="66" t="str">
        <f t="shared" si="27"/>
        <v>NO</v>
      </c>
      <c r="CN33" s="64" t="str">
        <f t="shared" si="31"/>
        <v>NO</v>
      </c>
      <c r="CO33" s="64" t="str">
        <f t="shared" si="32"/>
        <v>NO</v>
      </c>
      <c r="CP33" s="66" t="str">
        <f t="shared" si="33"/>
        <v>OK</v>
      </c>
      <c r="CQ33" s="58" t="b">
        <f t="shared" si="34"/>
        <v>0</v>
      </c>
      <c r="CR33" s="58" t="b">
        <f t="shared" si="35"/>
        <v>0</v>
      </c>
      <c r="CS33" s="58" t="b">
        <f t="shared" si="36"/>
        <v>0</v>
      </c>
      <c r="CT33" s="58" t="b">
        <f t="shared" si="37"/>
        <v>0</v>
      </c>
      <c r="CU33" s="65" t="str">
        <f t="shared" si="38"/>
        <v>SEQUENCE INCORRECT</v>
      </c>
      <c r="CV33" s="67">
        <f>COUNTIF(B21:B32,T(B33))</f>
        <v>12</v>
      </c>
    </row>
    <row r="34" spans="1:100" s="27" customFormat="1" ht="18.95" customHeight="1" thickBot="1">
      <c r="A34" s="68"/>
      <c r="B34" s="101"/>
      <c r="C34" s="102"/>
      <c r="D34" s="101"/>
      <c r="E34" s="102"/>
      <c r="F34" s="101"/>
      <c r="G34" s="102"/>
      <c r="H34" s="101"/>
      <c r="I34" s="102"/>
      <c r="J34" s="309"/>
      <c r="K34" s="309"/>
      <c r="L34" s="103" t="str">
        <f>IF(AND(B34&lt;&gt;"", H34&lt;&gt;"", J34&lt;&gt;"",OR(H34&lt;=I17,H34="ABS"),OR(J34&lt;=K17,J34="ABS")),IF(AND(J34="ABS"),"ABS",IF(SUM(H34:J34)=0,"ZERO",SUM(H34,J34))),"")</f>
        <v/>
      </c>
      <c r="M34" s="104"/>
      <c r="N34" s="112" t="str">
        <f>IF(AND(A34&lt;&gt;"",B34&lt;&gt;"",D34&lt;&gt;"", F34&lt;&gt;"", H34&lt;&gt;"", J34&lt;&gt;"",S34="",R34="OK",V34="",OR(D34&lt;=E17,D34="ABS"),OR(F34&lt;=G17,F34="ABS"),OR(H34&lt;=I17,H34="ABS"),OR(J34&lt;=K17,J34="ABS")),IF(AND(OR(D34=0,D34="ABS"),OR(F34=0,F34="ABS"),OR(L34=0,L34="ABS"),D34="ABS",F34="ABS",L34="ABS"),"ABS",IF(AND(SUM(D34:F34)=0,OR(L34="ZERO",L34="ABS")),"ZERO",IF(L34="ABS",SUM(D34,F34),SUM(D34,F34,H34,J34)))),"")</f>
        <v/>
      </c>
      <c r="O34" s="113"/>
      <c r="P34" s="26" t="str">
        <f>IF(N34="","",IF(O17=200,LOOKUP(N34,{"ABS","ZERO",1,100,110,120,130,140,150,160,170},{"FAIL","FAIL","FAIL","D","D+","C","C+","B","B+","A","A+"}),IF(O17=150,LOOKUP(N34,{"ABS","ZERO",1,75,82,90,97,105,112,120,127},{"FAIL","FAIL","FAIL","D","D+","C","C+","B","B+","A","A+"}),IF(O17=100,LOOKUP(N34,{"ABS","ZERO",1,50,55,60,65,70,75,80,85},{"FAIL","FAIL","FAIL","D","D+","C","C+","B","B+","A","A+"}),IF(O17=50,LOOKUP(N34,{"ABS","ZERO",1,25,27,30,32,35,37,40,42},{"FAIL","FAIL","FAIL","D","D+","C","C+","B","B+","A","A+"}))))))</f>
        <v/>
      </c>
      <c r="Q34" s="118"/>
      <c r="R34" s="70" t="str">
        <f t="shared" si="0"/>
        <v/>
      </c>
      <c r="S34" s="163" t="str">
        <f>IF(AND(A34&lt;&gt;"",B34&lt;&gt;""),IF(OR(D34&lt;&gt;"ABS"),IF(OR(AND(D34&lt;ROUNDDOWN((0*E17),0),D34&lt;&gt;0),D34&gt;E17,D34=""),"Attendance Marks incorrect",""),""),"")</f>
        <v/>
      </c>
      <c r="T34" s="274"/>
      <c r="U34" s="274"/>
      <c r="V34" s="109" t="str">
        <f>IF(OR(AND(OR(F34&lt;=G17, F34=0, F34="ABS"),OR(H34&lt;=I17, H34=0, H34="ABS"),OR(J34&lt;=K17, J34=0,J34="ABS"))),IF(OR(AND(A34="",B34="",D34="",F34="",H34="",J34=""),AND(A34&lt;&gt;"",B34&lt;&gt;"",D34&lt;&gt;"",F34&lt;&gt;"",H34&lt;&gt;"",J34&lt;&gt;"", AD34="OK")),"","Given Marks or Format is incorrect"),"Given Marks or Format is incorrect")</f>
        <v/>
      </c>
      <c r="W34" s="110"/>
      <c r="X34" s="111"/>
      <c r="Y34" s="14" t="b">
        <f>IF(AND( EXACT(LEFT(B34,LEN(G8)), G8),ISNUMBER(INT(MID(B34,(LEN(G8)+1),1))),ISNUMBER(INT(MID(B34,(LEN(G8)+2),1))), MID(B34,(LEN(G8)+1),2)&lt;&gt;"00",OR(ISNUMBER(INT(MID(B34,(LEN(G8)+3),1))),MID(B34,(LEN(G8)+3),1)=""),  OR(AND(ISNUMBER(INT(MID(B34,(LEN(G8)+1),3))),MID(B34,(LEN(G8)+1),1)&lt;&gt;"0", MID(B34,(LEN(G8)+4),1)=""),AND((ISNUMBER(INT(MID(B34,(LEN(G8)+1),2)))),MID(B34,(LEN(G8)+3),1)=""))),"OK")</f>
        <v>0</v>
      </c>
      <c r="Z34" s="15"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6"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27" t="b">
        <f t="shared" si="28"/>
        <v>0</v>
      </c>
      <c r="AD34" s="27" t="str">
        <f t="shared" si="1"/>
        <v>S# INCORRECT</v>
      </c>
      <c r="BL34" s="58" t="str">
        <f t="shared" si="2"/>
        <v/>
      </c>
      <c r="BM34" s="58" t="b">
        <f t="shared" si="3"/>
        <v>0</v>
      </c>
      <c r="BN34" s="58" t="b">
        <f t="shared" si="4"/>
        <v>0</v>
      </c>
      <c r="BO34" s="58" t="b">
        <f t="shared" si="5"/>
        <v>0</v>
      </c>
      <c r="BP34" s="58" t="str">
        <f t="shared" si="6"/>
        <v/>
      </c>
      <c r="BQ34" s="58" t="str">
        <f t="shared" si="7"/>
        <v/>
      </c>
      <c r="BR34" s="58" t="str">
        <f t="shared" si="8"/>
        <v/>
      </c>
      <c r="BS34" s="58" t="str">
        <f t="shared" si="9"/>
        <v/>
      </c>
      <c r="BT34" s="63" t="str">
        <f t="shared" si="10"/>
        <v/>
      </c>
      <c r="BU34" s="64" t="str">
        <f t="shared" si="29"/>
        <v>INCORRECT</v>
      </c>
      <c r="BV34" s="58" t="b">
        <f t="shared" si="30"/>
        <v>0</v>
      </c>
      <c r="BW34" s="65" t="str">
        <f t="shared" si="11"/>
        <v/>
      </c>
      <c r="BX34" s="58" t="b">
        <f t="shared" si="12"/>
        <v>0</v>
      </c>
      <c r="BY34" s="58" t="b">
        <f t="shared" si="13"/>
        <v>0</v>
      </c>
      <c r="BZ34" s="58" t="b">
        <f t="shared" si="14"/>
        <v>0</v>
      </c>
      <c r="CA34" s="58" t="b">
        <f t="shared" si="15"/>
        <v>0</v>
      </c>
      <c r="CB34" s="58" t="b">
        <f t="shared" si="16"/>
        <v>0</v>
      </c>
      <c r="CC34" s="58" t="b">
        <f t="shared" si="17"/>
        <v>0</v>
      </c>
      <c r="CD34" s="58" t="str">
        <f t="shared" si="18"/>
        <v/>
      </c>
      <c r="CE34" s="58" t="str">
        <f t="shared" si="19"/>
        <v/>
      </c>
      <c r="CF34" s="58" t="str">
        <f t="shared" si="20"/>
        <v/>
      </c>
      <c r="CG34" s="58" t="str">
        <f t="shared" si="21"/>
        <v/>
      </c>
      <c r="CH34" s="58" t="str">
        <f t="shared" si="22"/>
        <v/>
      </c>
      <c r="CI34" s="58" t="str">
        <f t="shared" si="23"/>
        <v/>
      </c>
      <c r="CJ34" s="65" t="str">
        <f t="shared" si="24"/>
        <v/>
      </c>
      <c r="CK34" s="65" t="str">
        <f t="shared" si="25"/>
        <v/>
      </c>
      <c r="CL34" s="66" t="str">
        <f t="shared" si="26"/>
        <v>NO</v>
      </c>
      <c r="CM34" s="66" t="str">
        <f t="shared" si="27"/>
        <v>NO</v>
      </c>
      <c r="CN34" s="64" t="str">
        <f t="shared" si="31"/>
        <v>NO</v>
      </c>
      <c r="CO34" s="64" t="str">
        <f t="shared" si="32"/>
        <v>NO</v>
      </c>
      <c r="CP34" s="66" t="str">
        <f t="shared" si="33"/>
        <v>OK</v>
      </c>
      <c r="CQ34" s="58" t="b">
        <f t="shared" si="34"/>
        <v>0</v>
      </c>
      <c r="CR34" s="58" t="b">
        <f t="shared" si="35"/>
        <v>0</v>
      </c>
      <c r="CS34" s="58" t="b">
        <f t="shared" si="36"/>
        <v>0</v>
      </c>
      <c r="CT34" s="58" t="b">
        <f t="shared" si="37"/>
        <v>0</v>
      </c>
      <c r="CU34" s="65" t="str">
        <f t="shared" si="38"/>
        <v>SEQUENCE INCORRECT</v>
      </c>
      <c r="CV34" s="67">
        <f>COUNTIF(B21:B33,T(B34))</f>
        <v>13</v>
      </c>
    </row>
    <row r="35" spans="1:100" s="27" customFormat="1" ht="18.95" customHeight="1" thickBot="1">
      <c r="A35" s="54"/>
      <c r="B35" s="101"/>
      <c r="C35" s="102"/>
      <c r="D35" s="101"/>
      <c r="E35" s="102"/>
      <c r="F35" s="101"/>
      <c r="G35" s="102"/>
      <c r="H35" s="101"/>
      <c r="I35" s="102"/>
      <c r="J35" s="309"/>
      <c r="K35" s="309"/>
      <c r="L35" s="103" t="str">
        <f>IF(AND(B35&lt;&gt;"", H35&lt;&gt;"", J35&lt;&gt;"",OR(H35&lt;=I17,H35="ABS"),OR(J35&lt;=K17,J35="ABS")),IF(AND(J35="ABS"),"ABS",IF(SUM(H35:J35)=0,"ZERO",SUM(H35,J35))),"")</f>
        <v/>
      </c>
      <c r="M35" s="104"/>
      <c r="N35" s="112" t="str">
        <f>IF(AND(A35&lt;&gt;"",B35&lt;&gt;"",D35&lt;&gt;"", F35&lt;&gt;"", H35&lt;&gt;"", J35&lt;&gt;"",S35="",R35="OK",V35="",OR(D35&lt;=E17,D35="ABS"),OR(F35&lt;=G17,F35="ABS"),OR(H35&lt;=I17,H35="ABS"),OR(J35&lt;=K17,J35="ABS")),IF(AND(OR(D35=0,D35="ABS"),OR(F35=0,F35="ABS"),OR(L35=0,L35="ABS"),D35="ABS",F35="ABS",L35="ABS"),"ABS",IF(AND(SUM(D35:F35)=0,OR(L35="ZERO",L35="ABS")),"ZERO",IF(L35="ABS",SUM(D35,F35),SUM(D35,F35,H35,J35)))),"")</f>
        <v/>
      </c>
      <c r="O35" s="113"/>
      <c r="P35" s="26" t="str">
        <f>IF(N35="","",IF(O17=200,LOOKUP(N35,{"ABS","ZERO",1,100,110,120,130,140,150,160,170},{"FAIL","FAIL","FAIL","D","D+","C","C+","B","B+","A","A+"}),IF(O17=150,LOOKUP(N35,{"ABS","ZERO",1,75,82,90,97,105,112,120,127},{"FAIL","FAIL","FAIL","D","D+","C","C+","B","B+","A","A+"}),IF(O17=100,LOOKUP(N35,{"ABS","ZERO",1,50,55,60,65,70,75,80,85},{"FAIL","FAIL","FAIL","D","D+","C","C+","B","B+","A","A+"}),IF(O17=50,LOOKUP(N35,{"ABS","ZERO",1,25,27,30,32,35,37,40,42},{"FAIL","FAIL","FAIL","D","D+","C","C+","B","B+","A","A+"}))))))</f>
        <v/>
      </c>
      <c r="Q35" s="118"/>
      <c r="R35" s="70" t="str">
        <f t="shared" si="0"/>
        <v/>
      </c>
      <c r="S35" s="163" t="str">
        <f>IF(AND(A35&lt;&gt;"",B35&lt;&gt;""),IF(OR(D35&lt;&gt;"ABS"),IF(OR(AND(D35&lt;ROUNDDOWN((0*E17),0),D35&lt;&gt;0),D35&gt;E17,D35=""),"Attendance Marks incorrect",""),""),"")</f>
        <v/>
      </c>
      <c r="T35" s="274"/>
      <c r="U35" s="274"/>
      <c r="V35" s="109" t="str">
        <f>IF(OR(AND(OR(F35&lt;=G17, F35=0, F35="ABS"),OR(H35&lt;=I17, H35=0, H35="ABS"),OR(J35&lt;=K17, J35=0,J35="ABS"))),IF(OR(AND(A35="",B35="",D35="",F35="",H35="",J35=""),AND(A35&lt;&gt;"",B35&lt;&gt;"",D35&lt;&gt;"",F35&lt;&gt;"",H35&lt;&gt;"",J35&lt;&gt;"", AD35="OK")),"","Given Marks or Format is incorrect"),"Given Marks or Format is incorrect")</f>
        <v/>
      </c>
      <c r="W35" s="110"/>
      <c r="X35" s="111"/>
      <c r="Y35" s="14" t="b">
        <f>IF(AND( EXACT(LEFT(B35,LEN(G8)), G8),ISNUMBER(INT(MID(B35,(LEN(G8)+1),1))),ISNUMBER(INT(MID(B35,(LEN(G8)+2),1))), MID(B35,(LEN(G8)+1),2)&lt;&gt;"00",OR(ISNUMBER(INT(MID(B35,(LEN(G8)+3),1))),MID(B35,(LEN(G8)+3),1)=""),  OR(AND(ISNUMBER(INT(MID(B35,(LEN(G8)+1),3))),MID(B35,(LEN(G8)+1),1)&lt;&gt;"0", MID(B35,(LEN(G8)+4),1)=""),AND((ISNUMBER(INT(MID(B35,(LEN(G8)+1),2)))),MID(B35,(LEN(G8)+3),1)=""))),"OK")</f>
        <v>0</v>
      </c>
      <c r="Z35" s="15"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6"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27" t="b">
        <f t="shared" si="28"/>
        <v>0</v>
      </c>
      <c r="AD35" s="27" t="str">
        <f t="shared" si="1"/>
        <v>S# INCORRECT</v>
      </c>
      <c r="BL35" s="58" t="str">
        <f t="shared" si="2"/>
        <v/>
      </c>
      <c r="BM35" s="58" t="b">
        <f t="shared" si="3"/>
        <v>0</v>
      </c>
      <c r="BN35" s="58" t="b">
        <f t="shared" si="4"/>
        <v>0</v>
      </c>
      <c r="BO35" s="58" t="b">
        <f t="shared" si="5"/>
        <v>0</v>
      </c>
      <c r="BP35" s="58" t="str">
        <f t="shared" si="6"/>
        <v/>
      </c>
      <c r="BQ35" s="58" t="str">
        <f t="shared" si="7"/>
        <v/>
      </c>
      <c r="BR35" s="58" t="str">
        <f t="shared" si="8"/>
        <v/>
      </c>
      <c r="BS35" s="58" t="str">
        <f t="shared" si="9"/>
        <v/>
      </c>
      <c r="BT35" s="63" t="str">
        <f t="shared" si="10"/>
        <v/>
      </c>
      <c r="BU35" s="64" t="str">
        <f t="shared" si="29"/>
        <v>INCORRECT</v>
      </c>
      <c r="BV35" s="58" t="b">
        <f t="shared" si="30"/>
        <v>0</v>
      </c>
      <c r="BW35" s="65" t="str">
        <f t="shared" si="11"/>
        <v/>
      </c>
      <c r="BX35" s="58" t="b">
        <f t="shared" si="12"/>
        <v>0</v>
      </c>
      <c r="BY35" s="58" t="b">
        <f t="shared" si="13"/>
        <v>0</v>
      </c>
      <c r="BZ35" s="58" t="b">
        <f t="shared" si="14"/>
        <v>0</v>
      </c>
      <c r="CA35" s="58" t="b">
        <f t="shared" si="15"/>
        <v>0</v>
      </c>
      <c r="CB35" s="58" t="b">
        <f t="shared" si="16"/>
        <v>0</v>
      </c>
      <c r="CC35" s="58" t="b">
        <f t="shared" si="17"/>
        <v>0</v>
      </c>
      <c r="CD35" s="58" t="str">
        <f t="shared" si="18"/>
        <v/>
      </c>
      <c r="CE35" s="58" t="str">
        <f t="shared" si="19"/>
        <v/>
      </c>
      <c r="CF35" s="58" t="str">
        <f t="shared" si="20"/>
        <v/>
      </c>
      <c r="CG35" s="58" t="str">
        <f t="shared" si="21"/>
        <v/>
      </c>
      <c r="CH35" s="58" t="str">
        <f t="shared" si="22"/>
        <v/>
      </c>
      <c r="CI35" s="58" t="str">
        <f t="shared" si="23"/>
        <v/>
      </c>
      <c r="CJ35" s="65" t="str">
        <f t="shared" si="24"/>
        <v/>
      </c>
      <c r="CK35" s="65" t="str">
        <f t="shared" si="25"/>
        <v/>
      </c>
      <c r="CL35" s="66" t="str">
        <f t="shared" si="26"/>
        <v>NO</v>
      </c>
      <c r="CM35" s="66" t="str">
        <f t="shared" si="27"/>
        <v>NO</v>
      </c>
      <c r="CN35" s="64" t="str">
        <f t="shared" si="31"/>
        <v>NO</v>
      </c>
      <c r="CO35" s="64" t="str">
        <f t="shared" si="32"/>
        <v>NO</v>
      </c>
      <c r="CP35" s="66" t="str">
        <f t="shared" si="33"/>
        <v>OK</v>
      </c>
      <c r="CQ35" s="58" t="b">
        <f t="shared" si="34"/>
        <v>0</v>
      </c>
      <c r="CR35" s="58" t="b">
        <f t="shared" si="35"/>
        <v>0</v>
      </c>
      <c r="CS35" s="58" t="b">
        <f t="shared" si="36"/>
        <v>0</v>
      </c>
      <c r="CT35" s="58" t="b">
        <f t="shared" si="37"/>
        <v>0</v>
      </c>
      <c r="CU35" s="65" t="str">
        <f t="shared" si="38"/>
        <v>SEQUENCE INCORRECT</v>
      </c>
      <c r="CV35" s="67">
        <f>COUNTIF(B21:B34,T(B35))</f>
        <v>14</v>
      </c>
    </row>
    <row r="36" spans="1:100" s="27" customFormat="1" ht="18.95" customHeight="1" thickBot="1">
      <c r="A36" s="68"/>
      <c r="B36" s="101"/>
      <c r="C36" s="102"/>
      <c r="D36" s="101"/>
      <c r="E36" s="102"/>
      <c r="F36" s="101"/>
      <c r="G36" s="102"/>
      <c r="H36" s="101"/>
      <c r="I36" s="102"/>
      <c r="J36" s="309"/>
      <c r="K36" s="309"/>
      <c r="L36" s="103" t="str">
        <f>IF(AND(B36&lt;&gt;"", H36&lt;&gt;"", J36&lt;&gt;"",OR(H36&lt;=I17,H36="ABS"),OR(J36&lt;=K17,J36="ABS")),IF(AND(J36="ABS"),"ABS",IF(SUM(H36:J36)=0,"ZERO",SUM(H36,J36))),"")</f>
        <v/>
      </c>
      <c r="M36" s="104"/>
      <c r="N36" s="112" t="str">
        <f>IF(AND(A36&lt;&gt;"",B36&lt;&gt;"",D36&lt;&gt;"", F36&lt;&gt;"", H36&lt;&gt;"", J36&lt;&gt;"",S36="",R36="OK",V36="",OR(D36&lt;=E17,D36="ABS"),OR(F36&lt;=G17,F36="ABS"),OR(H36&lt;=I17,H36="ABS"),OR(J36&lt;=K17,J36="ABS")),IF(AND(OR(D36=0,D36="ABS"),OR(F36=0,F36="ABS"),OR(L36=0,L36="ABS"),D36="ABS",F36="ABS",L36="ABS"),"ABS",IF(AND(SUM(D36:F36)=0,OR(L36="ZERO",L36="ABS")),"ZERO",IF(L36="ABS",SUM(D36,F36),SUM(D36,F36,H36,J36)))),"")</f>
        <v/>
      </c>
      <c r="O36" s="113"/>
      <c r="P36" s="26" t="str">
        <f>IF(N36="","",IF(O17=200,LOOKUP(N36,{"ABS","ZERO",1,100,110,120,130,140,150,160,170},{"FAIL","FAIL","FAIL","D","D+","C","C+","B","B+","A","A+"}),IF(O17=150,LOOKUP(N36,{"ABS","ZERO",1,75,82,90,97,105,112,120,127},{"FAIL","FAIL","FAIL","D","D+","C","C+","B","B+","A","A+"}),IF(O17=100,LOOKUP(N36,{"ABS","ZERO",1,50,55,60,65,70,75,80,85},{"FAIL","FAIL","FAIL","D","D+","C","C+","B","B+","A","A+"}),IF(O17=50,LOOKUP(N36,{"ABS","ZERO",1,25,27,30,32,35,37,40,42},{"FAIL","FAIL","FAIL","D","D+","C","C+","B","B+","A","A+"}))))))</f>
        <v/>
      </c>
      <c r="Q36" s="118"/>
      <c r="R36" s="70" t="str">
        <f t="shared" si="0"/>
        <v/>
      </c>
      <c r="S36" s="163" t="str">
        <f>IF(AND(A36&lt;&gt;"",B36&lt;&gt;""),IF(OR(D36&lt;&gt;"ABS"),IF(OR(AND(D36&lt;ROUNDDOWN((0*E17),0),D36&lt;&gt;0),D36&gt;E17,D36=""),"Attendance Marks incorrect",""),""),"")</f>
        <v/>
      </c>
      <c r="T36" s="274"/>
      <c r="U36" s="274"/>
      <c r="V36" s="109" t="str">
        <f>IF(OR(AND(OR(F36&lt;=G17, F36=0, F36="ABS"),OR(H36&lt;=I17, H36=0, H36="ABS"),OR(J36&lt;=K17, J36=0,J36="ABS"))),IF(OR(AND(A36="",B36="",D36="",F36="",H36="",J36=""),AND(A36&lt;&gt;"",B36&lt;&gt;"",D36&lt;&gt;"",F36&lt;&gt;"",H36&lt;&gt;"",J36&lt;&gt;"", AD36="OK")),"","Given Marks or Format is incorrect"),"Given Marks or Format is incorrect")</f>
        <v/>
      </c>
      <c r="W36" s="110"/>
      <c r="X36" s="111"/>
      <c r="Y36" s="14" t="b">
        <f>IF(AND( EXACT(LEFT(B36,LEN(G8)), G8),ISNUMBER(INT(MID(B36,(LEN(G8)+1),1))),ISNUMBER(INT(MID(B36,(LEN(G8)+2),1))), MID(B36,(LEN(G8)+1),2)&lt;&gt;"00",OR(ISNUMBER(INT(MID(B36,(LEN(G8)+3),1))),MID(B36,(LEN(G8)+3),1)=""),  OR(AND(ISNUMBER(INT(MID(B36,(LEN(G8)+1),3))),MID(B36,(LEN(G8)+1),1)&lt;&gt;"0", MID(B36,(LEN(G8)+4),1)=""),AND((ISNUMBER(INT(MID(B36,(LEN(G8)+1),2)))),MID(B36,(LEN(G8)+3),1)=""))),"OK")</f>
        <v>0</v>
      </c>
      <c r="Z36" s="15"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6"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27" t="b">
        <f t="shared" si="28"/>
        <v>0</v>
      </c>
      <c r="AD36" s="27" t="str">
        <f t="shared" si="1"/>
        <v>S# INCORRECT</v>
      </c>
      <c r="BL36" s="58" t="str">
        <f t="shared" si="2"/>
        <v/>
      </c>
      <c r="BM36" s="58" t="b">
        <f t="shared" si="3"/>
        <v>0</v>
      </c>
      <c r="BN36" s="58" t="b">
        <f t="shared" si="4"/>
        <v>0</v>
      </c>
      <c r="BO36" s="58" t="b">
        <f t="shared" si="5"/>
        <v>0</v>
      </c>
      <c r="BP36" s="58" t="str">
        <f t="shared" si="6"/>
        <v/>
      </c>
      <c r="BQ36" s="58" t="str">
        <f t="shared" si="7"/>
        <v/>
      </c>
      <c r="BR36" s="58" t="str">
        <f t="shared" si="8"/>
        <v/>
      </c>
      <c r="BS36" s="58" t="str">
        <f t="shared" si="9"/>
        <v/>
      </c>
      <c r="BT36" s="63" t="str">
        <f t="shared" si="10"/>
        <v/>
      </c>
      <c r="BU36" s="64" t="str">
        <f t="shared" si="29"/>
        <v>INCORRECT</v>
      </c>
      <c r="BV36" s="58" t="b">
        <f t="shared" si="30"/>
        <v>0</v>
      </c>
      <c r="BW36" s="65" t="str">
        <f t="shared" si="11"/>
        <v/>
      </c>
      <c r="BX36" s="58" t="b">
        <f t="shared" si="12"/>
        <v>0</v>
      </c>
      <c r="BY36" s="58" t="b">
        <f t="shared" si="13"/>
        <v>0</v>
      </c>
      <c r="BZ36" s="58" t="b">
        <f t="shared" si="14"/>
        <v>0</v>
      </c>
      <c r="CA36" s="58" t="b">
        <f t="shared" si="15"/>
        <v>0</v>
      </c>
      <c r="CB36" s="58" t="b">
        <f t="shared" si="16"/>
        <v>0</v>
      </c>
      <c r="CC36" s="58" t="b">
        <f t="shared" si="17"/>
        <v>0</v>
      </c>
      <c r="CD36" s="58" t="str">
        <f t="shared" si="18"/>
        <v/>
      </c>
      <c r="CE36" s="58" t="str">
        <f t="shared" si="19"/>
        <v/>
      </c>
      <c r="CF36" s="58" t="str">
        <f t="shared" si="20"/>
        <v/>
      </c>
      <c r="CG36" s="58" t="str">
        <f t="shared" si="21"/>
        <v/>
      </c>
      <c r="CH36" s="58" t="str">
        <f t="shared" si="22"/>
        <v/>
      </c>
      <c r="CI36" s="58" t="str">
        <f t="shared" si="23"/>
        <v/>
      </c>
      <c r="CJ36" s="65" t="str">
        <f t="shared" si="24"/>
        <v/>
      </c>
      <c r="CK36" s="65" t="str">
        <f t="shared" si="25"/>
        <v/>
      </c>
      <c r="CL36" s="66" t="str">
        <f t="shared" si="26"/>
        <v>NO</v>
      </c>
      <c r="CM36" s="66" t="str">
        <f t="shared" si="27"/>
        <v>NO</v>
      </c>
      <c r="CN36" s="64" t="str">
        <f t="shared" si="31"/>
        <v>NO</v>
      </c>
      <c r="CO36" s="64" t="str">
        <f t="shared" si="32"/>
        <v>NO</v>
      </c>
      <c r="CP36" s="66" t="str">
        <f t="shared" si="33"/>
        <v>OK</v>
      </c>
      <c r="CQ36" s="58" t="b">
        <f t="shared" si="34"/>
        <v>0</v>
      </c>
      <c r="CR36" s="58" t="b">
        <f t="shared" si="35"/>
        <v>0</v>
      </c>
      <c r="CS36" s="58" t="b">
        <f t="shared" si="36"/>
        <v>0</v>
      </c>
      <c r="CT36" s="58" t="b">
        <f t="shared" si="37"/>
        <v>0</v>
      </c>
      <c r="CU36" s="65" t="str">
        <f t="shared" si="38"/>
        <v>SEQUENCE INCORRECT</v>
      </c>
      <c r="CV36" s="67">
        <f>COUNTIF(B21:B35,T(B36))</f>
        <v>15</v>
      </c>
    </row>
    <row r="37" spans="1:100" s="27" customFormat="1" ht="18.95" customHeight="1" thickBot="1">
      <c r="A37" s="54"/>
      <c r="B37" s="101"/>
      <c r="C37" s="102"/>
      <c r="D37" s="101"/>
      <c r="E37" s="102"/>
      <c r="F37" s="101"/>
      <c r="G37" s="102"/>
      <c r="H37" s="101"/>
      <c r="I37" s="102"/>
      <c r="J37" s="309"/>
      <c r="K37" s="309"/>
      <c r="L37" s="103" t="str">
        <f>IF(AND(B37&lt;&gt;"", H37&lt;&gt;"", J37&lt;&gt;"",OR(H37&lt;=I17,H37="ABS"),OR(J37&lt;=K17,J37="ABS")),IF(AND(J37="ABS"),"ABS",IF(SUM(H37:J37)=0,"ZERO",SUM(H37,J37))),"")</f>
        <v/>
      </c>
      <c r="M37" s="104"/>
      <c r="N37" s="112" t="str">
        <f>IF(AND(A37&lt;&gt;"",B37&lt;&gt;"",D37&lt;&gt;"", F37&lt;&gt;"", H37&lt;&gt;"", J37&lt;&gt;"",S37="",R37="OK",V37="",OR(D37&lt;=E17,D37="ABS"),OR(F37&lt;=G17,F37="ABS"),OR(H37&lt;=I17,H37="ABS"),OR(J37&lt;=K17,J37="ABS")),IF(AND(OR(D37=0,D37="ABS"),OR(F37=0,F37="ABS"),OR(L37=0,L37="ABS"),D37="ABS",F37="ABS",L37="ABS"),"ABS",IF(AND(SUM(D37:F37)=0,OR(L37="ZERO",L37="ABS")),"ZERO",IF(L37="ABS",SUM(D37,F37),SUM(D37,F37,H37,J37)))),"")</f>
        <v/>
      </c>
      <c r="O37" s="113"/>
      <c r="P37" s="26" t="str">
        <f>IF(N37="","",IF(O17=200,LOOKUP(N37,{"ABS","ZERO",1,100,110,120,130,140,150,160,170},{"FAIL","FAIL","FAIL","D","D+","C","C+","B","B+","A","A+"}),IF(O17=150,LOOKUP(N37,{"ABS","ZERO",1,75,82,90,97,105,112,120,127},{"FAIL","FAIL","FAIL","D","D+","C","C+","B","B+","A","A+"}),IF(O17=100,LOOKUP(N37,{"ABS","ZERO",1,50,55,60,65,70,75,80,85},{"FAIL","FAIL","FAIL","D","D+","C","C+","B","B+","A","A+"}),IF(O17=50,LOOKUP(N37,{"ABS","ZERO",1,25,27,30,32,35,37,40,42},{"FAIL","FAIL","FAIL","D","D+","C","C+","B","B+","A","A+"}))))))</f>
        <v/>
      </c>
      <c r="Q37" s="118"/>
      <c r="R37" s="70" t="str">
        <f t="shared" si="0"/>
        <v/>
      </c>
      <c r="S37" s="163" t="str">
        <f>IF(AND(A37&lt;&gt;"",B37&lt;&gt;""),IF(OR(D37&lt;&gt;"ABS"),IF(OR(AND(D37&lt;ROUNDDOWN((0*E17),0),D37&lt;&gt;0),D37&gt;E17,D37=""),"Attendance Marks incorrect",""),""),"")</f>
        <v/>
      </c>
      <c r="T37" s="274"/>
      <c r="U37" s="274"/>
      <c r="V37" s="109" t="str">
        <f>IF(OR(AND(OR(F37&lt;=G17, F37=0, F37="ABS"),OR(H37&lt;=I17, H37=0, H37="ABS"),OR(J37&lt;=K17, J37=0,J37="ABS"))),IF(OR(AND(A37="",B37="",D37="",F37="",H37="",J37=""),AND(A37&lt;&gt;"",B37&lt;&gt;"",D37&lt;&gt;"",F37&lt;&gt;"",H37&lt;&gt;"",J37&lt;&gt;"", AD37="OK")),"","Given Marks or Format is incorrect"),"Given Marks or Format is incorrect")</f>
        <v/>
      </c>
      <c r="W37" s="110"/>
      <c r="X37" s="111"/>
      <c r="Y37" s="14" t="b">
        <f>IF(AND( EXACT(LEFT(B37,LEN(G8)), G8),ISNUMBER(INT(MID(B37,(LEN(G8)+1),1))),ISNUMBER(INT(MID(B37,(LEN(G8)+2),1))), MID(B37,(LEN(G8)+1),2)&lt;&gt;"00",OR(ISNUMBER(INT(MID(B37,(LEN(G8)+3),1))),MID(B37,(LEN(G8)+3),1)=""),  OR(AND(ISNUMBER(INT(MID(B37,(LEN(G8)+1),3))),MID(B37,(LEN(G8)+1),1)&lt;&gt;"0", MID(B37,(LEN(G8)+4),1)=""),AND((ISNUMBER(INT(MID(B37,(LEN(G8)+1),2)))),MID(B37,(LEN(G8)+3),1)=""))),"OK")</f>
        <v>0</v>
      </c>
      <c r="Z37" s="15"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6"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27" t="b">
        <f t="shared" si="28"/>
        <v>0</v>
      </c>
      <c r="AD37" s="27" t="str">
        <f t="shared" si="1"/>
        <v>S# INCORRECT</v>
      </c>
      <c r="BL37" s="58" t="str">
        <f t="shared" si="2"/>
        <v/>
      </c>
      <c r="BM37" s="58" t="b">
        <f t="shared" si="3"/>
        <v>0</v>
      </c>
      <c r="BN37" s="58" t="b">
        <f t="shared" si="4"/>
        <v>0</v>
      </c>
      <c r="BO37" s="58" t="b">
        <f t="shared" si="5"/>
        <v>0</v>
      </c>
      <c r="BP37" s="58" t="str">
        <f t="shared" si="6"/>
        <v/>
      </c>
      <c r="BQ37" s="58" t="str">
        <f t="shared" si="7"/>
        <v/>
      </c>
      <c r="BR37" s="58" t="str">
        <f t="shared" si="8"/>
        <v/>
      </c>
      <c r="BS37" s="58" t="str">
        <f t="shared" si="9"/>
        <v/>
      </c>
      <c r="BT37" s="63" t="str">
        <f t="shared" si="10"/>
        <v/>
      </c>
      <c r="BU37" s="64" t="str">
        <f t="shared" si="29"/>
        <v>INCORRECT</v>
      </c>
      <c r="BV37" s="58" t="b">
        <f t="shared" si="30"/>
        <v>0</v>
      </c>
      <c r="BW37" s="65" t="str">
        <f t="shared" si="11"/>
        <v/>
      </c>
      <c r="BX37" s="58" t="b">
        <f t="shared" si="12"/>
        <v>0</v>
      </c>
      <c r="BY37" s="58" t="b">
        <f t="shared" si="13"/>
        <v>0</v>
      </c>
      <c r="BZ37" s="58" t="b">
        <f t="shared" si="14"/>
        <v>0</v>
      </c>
      <c r="CA37" s="58" t="b">
        <f t="shared" si="15"/>
        <v>0</v>
      </c>
      <c r="CB37" s="58" t="b">
        <f t="shared" si="16"/>
        <v>0</v>
      </c>
      <c r="CC37" s="58" t="b">
        <f t="shared" si="17"/>
        <v>0</v>
      </c>
      <c r="CD37" s="58" t="str">
        <f t="shared" si="18"/>
        <v/>
      </c>
      <c r="CE37" s="58" t="str">
        <f t="shared" si="19"/>
        <v/>
      </c>
      <c r="CF37" s="58" t="str">
        <f t="shared" si="20"/>
        <v/>
      </c>
      <c r="CG37" s="58" t="str">
        <f t="shared" si="21"/>
        <v/>
      </c>
      <c r="CH37" s="58" t="str">
        <f t="shared" si="22"/>
        <v/>
      </c>
      <c r="CI37" s="58" t="str">
        <f t="shared" si="23"/>
        <v/>
      </c>
      <c r="CJ37" s="65" t="str">
        <f t="shared" si="24"/>
        <v/>
      </c>
      <c r="CK37" s="65" t="str">
        <f t="shared" si="25"/>
        <v/>
      </c>
      <c r="CL37" s="66" t="str">
        <f t="shared" si="26"/>
        <v>NO</v>
      </c>
      <c r="CM37" s="66" t="str">
        <f t="shared" si="27"/>
        <v>NO</v>
      </c>
      <c r="CN37" s="64" t="str">
        <f t="shared" si="31"/>
        <v>NO</v>
      </c>
      <c r="CO37" s="64" t="str">
        <f t="shared" si="32"/>
        <v>NO</v>
      </c>
      <c r="CP37" s="66" t="str">
        <f t="shared" si="33"/>
        <v>OK</v>
      </c>
      <c r="CQ37" s="58" t="b">
        <f t="shared" si="34"/>
        <v>0</v>
      </c>
      <c r="CR37" s="58" t="b">
        <f t="shared" si="35"/>
        <v>0</v>
      </c>
      <c r="CS37" s="58" t="b">
        <f t="shared" si="36"/>
        <v>0</v>
      </c>
      <c r="CT37" s="58" t="b">
        <f t="shared" si="37"/>
        <v>0</v>
      </c>
      <c r="CU37" s="65" t="str">
        <f t="shared" si="38"/>
        <v>SEQUENCE INCORRECT</v>
      </c>
      <c r="CV37" s="67">
        <f>COUNTIF(B21:B36,T(B37))</f>
        <v>16</v>
      </c>
    </row>
    <row r="38" spans="1:100" s="27" customFormat="1" ht="18.95" customHeight="1" thickBot="1">
      <c r="A38" s="68"/>
      <c r="B38" s="101"/>
      <c r="C38" s="102"/>
      <c r="D38" s="101"/>
      <c r="E38" s="102"/>
      <c r="F38" s="101"/>
      <c r="G38" s="102"/>
      <c r="H38" s="101"/>
      <c r="I38" s="102"/>
      <c r="J38" s="309"/>
      <c r="K38" s="309"/>
      <c r="L38" s="103" t="str">
        <f>IF(AND(B38&lt;&gt;"", H38&lt;&gt;"", J38&lt;&gt;"",OR(H38&lt;=I17,H38="ABS"),OR(J38&lt;=K17,J38="ABS")),IF(AND(J38="ABS"),"ABS",IF(SUM(H38:J38)=0,"ZERO",SUM(H38,J38))),"")</f>
        <v/>
      </c>
      <c r="M38" s="104"/>
      <c r="N38" s="112" t="str">
        <f>IF(AND(A38&lt;&gt;"",B38&lt;&gt;"",D38&lt;&gt;"", F38&lt;&gt;"", H38&lt;&gt;"", J38&lt;&gt;"",S38="",R38="OK",V38="",OR(D38&lt;=E17,D38="ABS"),OR(F38&lt;=G17,F38="ABS"),OR(H38&lt;=I17,H38="ABS"),OR(J38&lt;=K17,J38="ABS")),IF(AND(OR(D38=0,D38="ABS"),OR(F38=0,F38="ABS"),OR(L38=0,L38="ABS"),D38="ABS",F38="ABS",L38="ABS"),"ABS",IF(AND(SUM(D38:F38)=0,OR(L38="ZERO",L38="ABS")),"ZERO",IF(L38="ABS",SUM(D38,F38),SUM(D38,F38,H38,J38)))),"")</f>
        <v/>
      </c>
      <c r="O38" s="113"/>
      <c r="P38" s="26" t="str">
        <f>IF(N38="","",IF(O17=200,LOOKUP(N38,{"ABS","ZERO",1,100,110,120,130,140,150,160,170},{"FAIL","FAIL","FAIL","D","D+","C","C+","B","B+","A","A+"}),IF(O17=150,LOOKUP(N38,{"ABS","ZERO",1,75,82,90,97,105,112,120,127},{"FAIL","FAIL","FAIL","D","D+","C","C+","B","B+","A","A+"}),IF(O17=100,LOOKUP(N38,{"ABS","ZERO",1,50,55,60,65,70,75,80,85},{"FAIL","FAIL","FAIL","D","D+","C","C+","B","B+","A","A+"}),IF(O17=50,LOOKUP(N38,{"ABS","ZERO",1,25,27,30,32,35,37,40,42},{"FAIL","FAIL","FAIL","D","D+","C","C+","B","B+","A","A+"}))))))</f>
        <v/>
      </c>
      <c r="Q38" s="118"/>
      <c r="R38" s="70" t="str">
        <f t="shared" si="0"/>
        <v/>
      </c>
      <c r="S38" s="163" t="str">
        <f>IF(AND(A38&lt;&gt;"",B38&lt;&gt;""),IF(OR(D38&lt;&gt;"ABS"),IF(OR(AND(D38&lt;ROUNDDOWN((0*E17),0),D38&lt;&gt;0),D38&gt;E17,D38=""),"Attendance Marks incorrect",""),""),"")</f>
        <v/>
      </c>
      <c r="T38" s="274"/>
      <c r="U38" s="274"/>
      <c r="V38" s="109" t="str">
        <f>IF(OR(AND(OR(F38&lt;=G17, F38=0, F38="ABS"),OR(H38&lt;=I17, H38=0, H38="ABS"),OR(J38&lt;=K17, J38=0,J38="ABS"))),IF(OR(AND(A38="",B38="",D38="",F38="",H38="",J38=""),AND(A38&lt;&gt;"",B38&lt;&gt;"",D38&lt;&gt;"",F38&lt;&gt;"",H38&lt;&gt;"",J38&lt;&gt;"", AD38="OK")),"","Given Marks or Format is incorrect"),"Given Marks or Format is incorrect")</f>
        <v/>
      </c>
      <c r="W38" s="110"/>
      <c r="X38" s="111"/>
      <c r="Y38" s="14" t="b">
        <f>IF(AND( EXACT(LEFT(B38,LEN(G8)), G8),ISNUMBER(INT(MID(B38,(LEN(G8)+1),1))),ISNUMBER(INT(MID(B38,(LEN(G8)+2),1))), MID(B38,(LEN(G8)+1),2)&lt;&gt;"00",OR(ISNUMBER(INT(MID(B38,(LEN(G8)+3),1))),MID(B38,(LEN(G8)+3),1)=""),  OR(AND(ISNUMBER(INT(MID(B38,(LEN(G8)+1),3))),MID(B38,(LEN(G8)+1),1)&lt;&gt;"0", MID(B38,(LEN(G8)+4),1)=""),AND((ISNUMBER(INT(MID(B38,(LEN(G8)+1),2)))),MID(B38,(LEN(G8)+3),1)=""))),"OK")</f>
        <v>0</v>
      </c>
      <c r="Z38" s="15"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6"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27" t="b">
        <f t="shared" si="28"/>
        <v>0</v>
      </c>
      <c r="AD38" s="27" t="str">
        <f t="shared" si="1"/>
        <v>S# INCORRECT</v>
      </c>
      <c r="BL38" s="58" t="str">
        <f t="shared" si="2"/>
        <v/>
      </c>
      <c r="BM38" s="58" t="b">
        <f t="shared" si="3"/>
        <v>0</v>
      </c>
      <c r="BN38" s="58" t="b">
        <f t="shared" si="4"/>
        <v>0</v>
      </c>
      <c r="BO38" s="58" t="b">
        <f t="shared" si="5"/>
        <v>0</v>
      </c>
      <c r="BP38" s="58" t="str">
        <f t="shared" si="6"/>
        <v/>
      </c>
      <c r="BQ38" s="58" t="str">
        <f t="shared" si="7"/>
        <v/>
      </c>
      <c r="BR38" s="58" t="str">
        <f t="shared" si="8"/>
        <v/>
      </c>
      <c r="BS38" s="58" t="str">
        <f t="shared" si="9"/>
        <v/>
      </c>
      <c r="BT38" s="63" t="str">
        <f t="shared" si="10"/>
        <v/>
      </c>
      <c r="BU38" s="64" t="str">
        <f t="shared" si="29"/>
        <v>INCORRECT</v>
      </c>
      <c r="BV38" s="58" t="b">
        <f t="shared" si="30"/>
        <v>0</v>
      </c>
      <c r="BW38" s="65" t="str">
        <f t="shared" si="11"/>
        <v/>
      </c>
      <c r="BX38" s="58" t="b">
        <f t="shared" si="12"/>
        <v>0</v>
      </c>
      <c r="BY38" s="58" t="b">
        <f t="shared" si="13"/>
        <v>0</v>
      </c>
      <c r="BZ38" s="58" t="b">
        <f t="shared" si="14"/>
        <v>0</v>
      </c>
      <c r="CA38" s="58" t="b">
        <f t="shared" si="15"/>
        <v>0</v>
      </c>
      <c r="CB38" s="58" t="b">
        <f t="shared" si="16"/>
        <v>0</v>
      </c>
      <c r="CC38" s="58" t="b">
        <f t="shared" si="17"/>
        <v>0</v>
      </c>
      <c r="CD38" s="58" t="str">
        <f t="shared" si="18"/>
        <v/>
      </c>
      <c r="CE38" s="58" t="str">
        <f t="shared" si="19"/>
        <v/>
      </c>
      <c r="CF38" s="58" t="str">
        <f t="shared" si="20"/>
        <v/>
      </c>
      <c r="CG38" s="58" t="str">
        <f t="shared" si="21"/>
        <v/>
      </c>
      <c r="CH38" s="58" t="str">
        <f t="shared" si="22"/>
        <v/>
      </c>
      <c r="CI38" s="58" t="str">
        <f t="shared" si="23"/>
        <v/>
      </c>
      <c r="CJ38" s="65" t="str">
        <f t="shared" si="24"/>
        <v/>
      </c>
      <c r="CK38" s="65" t="str">
        <f t="shared" si="25"/>
        <v/>
      </c>
      <c r="CL38" s="66" t="str">
        <f t="shared" si="26"/>
        <v>NO</v>
      </c>
      <c r="CM38" s="66" t="str">
        <f t="shared" si="27"/>
        <v>NO</v>
      </c>
      <c r="CN38" s="64" t="str">
        <f t="shared" si="31"/>
        <v>NO</v>
      </c>
      <c r="CO38" s="64" t="str">
        <f t="shared" si="32"/>
        <v>NO</v>
      </c>
      <c r="CP38" s="66" t="str">
        <f t="shared" si="33"/>
        <v>OK</v>
      </c>
      <c r="CQ38" s="58" t="b">
        <f t="shared" si="34"/>
        <v>0</v>
      </c>
      <c r="CR38" s="58" t="b">
        <f t="shared" si="35"/>
        <v>0</v>
      </c>
      <c r="CS38" s="58" t="b">
        <f t="shared" si="36"/>
        <v>0</v>
      </c>
      <c r="CT38" s="58" t="b">
        <f t="shared" si="37"/>
        <v>0</v>
      </c>
      <c r="CU38" s="65" t="str">
        <f t="shared" si="38"/>
        <v>SEQUENCE INCORRECT</v>
      </c>
      <c r="CV38" s="67">
        <f>COUNTIF(B21:B37,T(B38))</f>
        <v>17</v>
      </c>
    </row>
    <row r="39" spans="1:100" s="27" customFormat="1" ht="18.95" customHeight="1" thickBot="1">
      <c r="A39" s="54"/>
      <c r="B39" s="101"/>
      <c r="C39" s="102"/>
      <c r="D39" s="101"/>
      <c r="E39" s="102"/>
      <c r="F39" s="101"/>
      <c r="G39" s="102"/>
      <c r="H39" s="101"/>
      <c r="I39" s="102"/>
      <c r="J39" s="309"/>
      <c r="K39" s="309"/>
      <c r="L39" s="103" t="str">
        <f>IF(AND(B39&lt;&gt;"", H39&lt;&gt;"", J39&lt;&gt;"",OR(H39&lt;=I17,H39="ABS"),OR(J39&lt;=K17,J39="ABS")),IF(AND(J39="ABS"),"ABS",IF(SUM(H39:J39)=0,"ZERO",SUM(H39,J39))),"")</f>
        <v/>
      </c>
      <c r="M39" s="104"/>
      <c r="N39" s="112" t="str">
        <f>IF(AND(A39&lt;&gt;"",B39&lt;&gt;"",D39&lt;&gt;"", F39&lt;&gt;"", H39&lt;&gt;"", J39&lt;&gt;"",S39="",R39="OK",V39="",OR(D39&lt;=E17,D39="ABS"),OR(F39&lt;=G17,F39="ABS"),OR(H39&lt;=I17,H39="ABS"),OR(J39&lt;=K17,J39="ABS")),IF(AND(OR(D39=0,D39="ABS"),OR(F39=0,F39="ABS"),OR(L39=0,L39="ABS"),D39="ABS",F39="ABS",L39="ABS"),"ABS",IF(AND(SUM(D39:F39)=0,OR(L39="ZERO",L39="ABS")),"ZERO",IF(L39="ABS",SUM(D39,F39),SUM(D39,F39,H39,J39)))),"")</f>
        <v/>
      </c>
      <c r="O39" s="113"/>
      <c r="P39" s="26" t="str">
        <f>IF(N39="","",IF(O17=200,LOOKUP(N39,{"ABS","ZERO",1,100,110,120,130,140,150,160,170},{"FAIL","FAIL","FAIL","D","D+","C","C+","B","B+","A","A+"}),IF(O17=150,LOOKUP(N39,{"ABS","ZERO",1,75,82,90,97,105,112,120,127},{"FAIL","FAIL","FAIL","D","D+","C","C+","B","B+","A","A+"}),IF(O17=100,LOOKUP(N39,{"ABS","ZERO",1,50,55,60,65,70,75,80,85},{"FAIL","FAIL","FAIL","D","D+","C","C+","B","B+","A","A+"}),IF(O17=50,LOOKUP(N39,{"ABS","ZERO",1,25,27,30,32,35,37,40,42},{"FAIL","FAIL","FAIL","D","D+","C","C+","B","B+","A","A+"}))))))</f>
        <v/>
      </c>
      <c r="Q39" s="118"/>
      <c r="R39" s="70" t="str">
        <f t="shared" si="0"/>
        <v/>
      </c>
      <c r="S39" s="163" t="str">
        <f>IF(AND(A39&lt;&gt;"",B39&lt;&gt;""),IF(OR(D39&lt;&gt;"ABS"),IF(OR(AND(D39&lt;ROUNDDOWN((0*E17),0),D39&lt;&gt;0),D39&gt;E17,D39=""),"Attendance Marks incorrect",""),""),"")</f>
        <v/>
      </c>
      <c r="T39" s="274"/>
      <c r="U39" s="274"/>
      <c r="V39" s="109" t="str">
        <f>IF(OR(AND(OR(F39&lt;=G17, F39=0, F39="ABS"),OR(H39&lt;=I17, H39=0, H39="ABS"),OR(J39&lt;=K17, J39=0,J39="ABS"))),IF(OR(AND(A39="",B39="",D39="",F39="",H39="",J39=""),AND(A39&lt;&gt;"",B39&lt;&gt;"",D39&lt;&gt;"",F39&lt;&gt;"",H39&lt;&gt;"",J39&lt;&gt;"", AD39="OK")),"","Given Marks or Format is incorrect"),"Given Marks or Format is incorrect")</f>
        <v/>
      </c>
      <c r="W39" s="110"/>
      <c r="X39" s="111"/>
      <c r="Y39" s="14" t="b">
        <f>IF(AND( EXACT(LEFT(B39,LEN(G8)), G8),ISNUMBER(INT(MID(B39,(LEN(G8)+1),1))),ISNUMBER(INT(MID(B39,(LEN(G8)+2),1))), MID(B39,(LEN(G8)+1),2)&lt;&gt;"00",OR(ISNUMBER(INT(MID(B39,(LEN(G8)+3),1))),MID(B39,(LEN(G8)+3),1)=""),  OR(AND(ISNUMBER(INT(MID(B39,(LEN(G8)+1),3))),MID(B39,(LEN(G8)+1),1)&lt;&gt;"0", MID(B39,(LEN(G8)+4),1)=""),AND((ISNUMBER(INT(MID(B39,(LEN(G8)+1),2)))),MID(B39,(LEN(G8)+3),1)=""))),"OK")</f>
        <v>0</v>
      </c>
      <c r="Z39" s="15"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A39" s="16"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B39" s="17"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C39" s="27" t="b">
        <f t="shared" si="28"/>
        <v>0</v>
      </c>
      <c r="AD39" s="27" t="str">
        <f t="shared" si="1"/>
        <v>S# INCORRECT</v>
      </c>
      <c r="BL39" s="58" t="str">
        <f t="shared" si="2"/>
        <v/>
      </c>
      <c r="BM39" s="58" t="b">
        <f t="shared" si="3"/>
        <v>0</v>
      </c>
      <c r="BN39" s="58" t="b">
        <f t="shared" si="4"/>
        <v>0</v>
      </c>
      <c r="BO39" s="58" t="b">
        <f t="shared" si="5"/>
        <v>0</v>
      </c>
      <c r="BP39" s="58" t="str">
        <f t="shared" si="6"/>
        <v/>
      </c>
      <c r="BQ39" s="58" t="str">
        <f t="shared" si="7"/>
        <v/>
      </c>
      <c r="BR39" s="58" t="str">
        <f t="shared" si="8"/>
        <v/>
      </c>
      <c r="BS39" s="58" t="str">
        <f t="shared" si="9"/>
        <v/>
      </c>
      <c r="BT39" s="63" t="str">
        <f t="shared" si="10"/>
        <v/>
      </c>
      <c r="BU39" s="64" t="str">
        <f t="shared" si="29"/>
        <v>INCORRECT</v>
      </c>
      <c r="BV39" s="58" t="b">
        <f t="shared" si="30"/>
        <v>0</v>
      </c>
      <c r="BW39" s="65" t="str">
        <f t="shared" si="11"/>
        <v/>
      </c>
      <c r="BX39" s="58" t="b">
        <f t="shared" si="12"/>
        <v>0</v>
      </c>
      <c r="BY39" s="58" t="b">
        <f t="shared" si="13"/>
        <v>0</v>
      </c>
      <c r="BZ39" s="58" t="b">
        <f t="shared" si="14"/>
        <v>0</v>
      </c>
      <c r="CA39" s="58" t="b">
        <f t="shared" si="15"/>
        <v>0</v>
      </c>
      <c r="CB39" s="58" t="b">
        <f t="shared" si="16"/>
        <v>0</v>
      </c>
      <c r="CC39" s="58" t="b">
        <f t="shared" si="17"/>
        <v>0</v>
      </c>
      <c r="CD39" s="58" t="str">
        <f t="shared" si="18"/>
        <v/>
      </c>
      <c r="CE39" s="58" t="str">
        <f t="shared" si="19"/>
        <v/>
      </c>
      <c r="CF39" s="58" t="str">
        <f t="shared" si="20"/>
        <v/>
      </c>
      <c r="CG39" s="58" t="str">
        <f t="shared" si="21"/>
        <v/>
      </c>
      <c r="CH39" s="58" t="str">
        <f t="shared" si="22"/>
        <v/>
      </c>
      <c r="CI39" s="58" t="str">
        <f t="shared" si="23"/>
        <v/>
      </c>
      <c r="CJ39" s="65" t="str">
        <f t="shared" si="24"/>
        <v/>
      </c>
      <c r="CK39" s="65" t="str">
        <f t="shared" si="25"/>
        <v/>
      </c>
      <c r="CL39" s="66" t="str">
        <f t="shared" si="26"/>
        <v>NO</v>
      </c>
      <c r="CM39" s="66" t="str">
        <f t="shared" si="27"/>
        <v>NO</v>
      </c>
      <c r="CN39" s="64" t="str">
        <f t="shared" si="31"/>
        <v>NO</v>
      </c>
      <c r="CO39" s="64" t="str">
        <f t="shared" si="32"/>
        <v>NO</v>
      </c>
      <c r="CP39" s="66" t="str">
        <f t="shared" si="33"/>
        <v>OK</v>
      </c>
      <c r="CQ39" s="58" t="b">
        <f t="shared" si="34"/>
        <v>0</v>
      </c>
      <c r="CR39" s="58" t="b">
        <f t="shared" si="35"/>
        <v>0</v>
      </c>
      <c r="CS39" s="58" t="b">
        <f t="shared" si="36"/>
        <v>0</v>
      </c>
      <c r="CT39" s="58" t="b">
        <f t="shared" si="37"/>
        <v>0</v>
      </c>
      <c r="CU39" s="65" t="str">
        <f t="shared" si="38"/>
        <v>SEQUENCE INCORRECT</v>
      </c>
      <c r="CV39" s="67">
        <f>COUNTIF(B21:B38,T(B39))</f>
        <v>18</v>
      </c>
    </row>
    <row r="40" spans="1:100" s="27" customFormat="1" ht="18.95" customHeight="1" thickBot="1">
      <c r="A40" s="68"/>
      <c r="B40" s="101"/>
      <c r="C40" s="102"/>
      <c r="D40" s="101"/>
      <c r="E40" s="102"/>
      <c r="F40" s="101"/>
      <c r="G40" s="102"/>
      <c r="H40" s="101"/>
      <c r="I40" s="102"/>
      <c r="J40" s="309"/>
      <c r="K40" s="309"/>
      <c r="L40" s="103" t="str">
        <f>IF(AND(B40&lt;&gt;"", H40&lt;&gt;"", J40&lt;&gt;"",OR(H40&lt;=I17,H40="ABS"),OR(J40&lt;=K17,J40="ABS")),IF(AND(J40="ABS"),"ABS",IF(SUM(H40:J40)=0,"ZERO",SUM(H40,J40))),"")</f>
        <v/>
      </c>
      <c r="M40" s="104"/>
      <c r="N40" s="112" t="str">
        <f>IF(AND(A40&lt;&gt;"",B40&lt;&gt;"",D40&lt;&gt;"", F40&lt;&gt;"", H40&lt;&gt;"", J40&lt;&gt;"",S40="",R40="OK",V40="",OR(D40&lt;=E17,D40="ABS"),OR(F40&lt;=G17,F40="ABS"),OR(H40&lt;=I17,H40="ABS"),OR(J40&lt;=K17,J40="ABS")),IF(AND(OR(D40=0,D40="ABS"),OR(F40=0,F40="ABS"),OR(L40=0,L40="ABS"),D40="ABS",F40="ABS",L40="ABS"),"ABS",IF(AND(SUM(D40:F40)=0,OR(L40="ZERO",L40="ABS")),"ZERO",IF(L40="ABS",SUM(D40,F40),SUM(D40,F40,H40,J40)))),"")</f>
        <v/>
      </c>
      <c r="O40" s="113"/>
      <c r="P40" s="26" t="str">
        <f>IF(N40="","",IF(O17=200,LOOKUP(N40,{"ABS","ZERO",1,100,110,120,130,140,150,160,170},{"FAIL","FAIL","FAIL","D","D+","C","C+","B","B+","A","A+"}),IF(O17=150,LOOKUP(N40,{"ABS","ZERO",1,75,82,90,97,105,112,120,127},{"FAIL","FAIL","FAIL","D","D+","C","C+","B","B+","A","A+"}),IF(O17=100,LOOKUP(N40,{"ABS","ZERO",1,50,55,60,65,70,75,80,85},{"FAIL","FAIL","FAIL","D","D+","C","C+","B","B+","A","A+"}),IF(O17=50,LOOKUP(N40,{"ABS","ZERO",1,25,27,30,32,35,37,40,42},{"FAIL","FAIL","FAIL","D","D+","C","C+","B","B+","A","A+"}))))))</f>
        <v/>
      </c>
      <c r="Q40" s="118"/>
      <c r="R40" s="70" t="str">
        <f t="shared" si="0"/>
        <v/>
      </c>
      <c r="S40" s="280" t="str">
        <f>IF(AND(A40&lt;&gt;"",B40&lt;&gt;""),IF(OR(D40&lt;&gt;"ABS"),IF(OR(AND(D40&lt;ROUNDDOWN((0*E17),0),D40&lt;&gt;0),D40&gt;E17,D40=""),"Attendance Marks incorrect",""),""),"")</f>
        <v/>
      </c>
      <c r="T40" s="281"/>
      <c r="U40" s="281"/>
      <c r="V40" s="213" t="str">
        <f>IF(OR(AND(OR(F40&lt;=G17, F40=0, F40="ABS"),OR(H40&lt;=I17, H40=0, H40="ABS"),OR(J40&lt;=K17, J40=0,J40="ABS"))),IF(OR(AND(A40="",B40="",D40="",F40="",H40="",J40=""),AND(A40&lt;&gt;"",B40&lt;&gt;"",D40&lt;&gt;"",F40&lt;&gt;"",H40&lt;&gt;"",J40&lt;&gt;"", AD40="OK")),"","Given Marks or Format is incorrect"),"Given Marks or Format is incorrect")</f>
        <v/>
      </c>
      <c r="W40" s="214"/>
      <c r="X40" s="215"/>
      <c r="Y40" s="14" t="b">
        <f>IF(AND( EXACT(LEFT(B40,LEN(G8)), G8),ISNUMBER(INT(MID(B40,(LEN(G8)+1),1))),ISNUMBER(INT(MID(B40,(LEN(G8)+2),1))), MID(B40,(LEN(G8)+1),2)&lt;&gt;"00",OR(ISNUMBER(INT(MID(B40,(LEN(G8)+3),1))),MID(B40,(LEN(G8)+3),1)=""),  OR(AND(ISNUMBER(INT(MID(B40,(LEN(G8)+1),3))),MID(B40,(LEN(G8)+1),1)&lt;&gt;"0", MID(B40,(LEN(G8)+4),1)=""),AND((ISNUMBER(INT(MID(B40,(LEN(G8)+1),2)))),MID(B40,(LEN(G8)+3),1)=""))),"OK")</f>
        <v>0</v>
      </c>
      <c r="Z40" s="15"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A40" s="16"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B40" s="17"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C40" s="27" t="b">
        <f t="shared" si="28"/>
        <v>0</v>
      </c>
      <c r="AD40" s="27" t="str">
        <f t="shared" si="1"/>
        <v>S# INCORRECT</v>
      </c>
      <c r="BL40" s="58" t="str">
        <f t="shared" si="2"/>
        <v/>
      </c>
      <c r="BM40" s="58" t="b">
        <f t="shared" si="3"/>
        <v>0</v>
      </c>
      <c r="BN40" s="58" t="b">
        <f t="shared" si="4"/>
        <v>0</v>
      </c>
      <c r="BO40" s="58" t="b">
        <f t="shared" si="5"/>
        <v>0</v>
      </c>
      <c r="BP40" s="58" t="str">
        <f t="shared" si="6"/>
        <v/>
      </c>
      <c r="BQ40" s="58" t="str">
        <f t="shared" si="7"/>
        <v/>
      </c>
      <c r="BR40" s="58" t="str">
        <f t="shared" si="8"/>
        <v/>
      </c>
      <c r="BS40" s="58" t="str">
        <f t="shared" si="9"/>
        <v/>
      </c>
      <c r="BT40" s="63" t="str">
        <f t="shared" si="10"/>
        <v/>
      </c>
      <c r="BU40" s="64" t="str">
        <f t="shared" si="29"/>
        <v>INCORRECT</v>
      </c>
      <c r="BV40" s="58" t="b">
        <f t="shared" si="30"/>
        <v>0</v>
      </c>
      <c r="BW40" s="65" t="str">
        <f t="shared" si="11"/>
        <v/>
      </c>
      <c r="BX40" s="58" t="b">
        <f t="shared" si="12"/>
        <v>0</v>
      </c>
      <c r="BY40" s="58" t="b">
        <f t="shared" si="13"/>
        <v>0</v>
      </c>
      <c r="BZ40" s="58" t="b">
        <f t="shared" si="14"/>
        <v>0</v>
      </c>
      <c r="CA40" s="58" t="b">
        <f t="shared" si="15"/>
        <v>0</v>
      </c>
      <c r="CB40" s="58" t="b">
        <f t="shared" si="16"/>
        <v>0</v>
      </c>
      <c r="CC40" s="58" t="b">
        <f t="shared" si="17"/>
        <v>0</v>
      </c>
      <c r="CD40" s="58" t="str">
        <f t="shared" si="18"/>
        <v/>
      </c>
      <c r="CE40" s="58" t="str">
        <f t="shared" si="19"/>
        <v/>
      </c>
      <c r="CF40" s="58" t="str">
        <f t="shared" si="20"/>
        <v/>
      </c>
      <c r="CG40" s="58" t="str">
        <f t="shared" si="21"/>
        <v/>
      </c>
      <c r="CH40" s="58" t="str">
        <f t="shared" si="22"/>
        <v/>
      </c>
      <c r="CI40" s="58" t="str">
        <f t="shared" si="23"/>
        <v/>
      </c>
      <c r="CJ40" s="65" t="str">
        <f t="shared" si="24"/>
        <v/>
      </c>
      <c r="CK40" s="65" t="str">
        <f t="shared" si="25"/>
        <v/>
      </c>
      <c r="CL40" s="66" t="str">
        <f t="shared" si="26"/>
        <v>NO</v>
      </c>
      <c r="CM40" s="66" t="str">
        <f t="shared" si="27"/>
        <v>NO</v>
      </c>
      <c r="CN40" s="64" t="str">
        <f t="shared" si="31"/>
        <v>NO</v>
      </c>
      <c r="CO40" s="64" t="str">
        <f t="shared" si="32"/>
        <v>NO</v>
      </c>
      <c r="CP40" s="66" t="str">
        <f t="shared" si="33"/>
        <v>OK</v>
      </c>
      <c r="CQ40" s="58" t="b">
        <f t="shared" si="34"/>
        <v>0</v>
      </c>
      <c r="CR40" s="58" t="b">
        <f t="shared" si="35"/>
        <v>0</v>
      </c>
      <c r="CS40" s="58" t="b">
        <f t="shared" si="36"/>
        <v>0</v>
      </c>
      <c r="CT40" s="58" t="b">
        <f t="shared" si="37"/>
        <v>0</v>
      </c>
      <c r="CU40" s="65" t="str">
        <f t="shared" si="38"/>
        <v>SEQUENCE INCORRECT</v>
      </c>
      <c r="CV40" s="67">
        <f>COUNTIF(B21:B39,T(B40))</f>
        <v>19</v>
      </c>
    </row>
    <row r="41" spans="1:100" ht="18" customHeight="1" thickBot="1">
      <c r="A41" s="59" t="s">
        <v>464</v>
      </c>
      <c r="B41" s="60" t="s">
        <v>464</v>
      </c>
      <c r="C41" s="282" t="s">
        <v>335</v>
      </c>
      <c r="D41" s="282"/>
      <c r="E41" s="282"/>
      <c r="F41" s="282"/>
      <c r="G41" s="282"/>
      <c r="H41" s="282"/>
      <c r="I41" s="282"/>
      <c r="J41" s="282"/>
      <c r="K41" s="282"/>
      <c r="L41" s="282"/>
      <c r="M41" s="282"/>
      <c r="N41" s="282"/>
      <c r="O41" s="282"/>
      <c r="P41" s="282"/>
      <c r="Q41" s="118"/>
      <c r="R41" s="20">
        <f>COUNTIF(R21:R40,"FORMAT INCORRECT")+(COUNTIF(R21:R40,"SEQUENCE INCORRECT"))</f>
        <v>0</v>
      </c>
      <c r="S41" s="245">
        <f>COUNTIF(S21:S40,"Attendance Marks incorrect")</f>
        <v>0</v>
      </c>
      <c r="T41" s="246"/>
      <c r="U41" s="246"/>
      <c r="V41" s="245">
        <f>COUNTIF(V21:Z40,"Given Marks or Format is incorrect")</f>
        <v>0</v>
      </c>
      <c r="W41" s="246"/>
      <c r="X41" s="246"/>
      <c r="Y41" s="246"/>
      <c r="Z41" s="247"/>
    </row>
    <row r="42" spans="1:100" ht="11.25" customHeight="1" thickBot="1">
      <c r="A42" s="61" t="s">
        <v>464</v>
      </c>
      <c r="B42" s="62" t="s">
        <v>464</v>
      </c>
      <c r="C42" s="283"/>
      <c r="D42" s="283"/>
      <c r="E42" s="283"/>
      <c r="F42" s="283"/>
      <c r="G42" s="283"/>
      <c r="H42" s="283"/>
      <c r="I42" s="283"/>
      <c r="J42" s="283"/>
      <c r="K42" s="283"/>
      <c r="L42" s="283"/>
      <c r="M42" s="283"/>
      <c r="N42" s="283"/>
      <c r="O42" s="283"/>
      <c r="P42" s="283"/>
      <c r="Q42" s="118"/>
      <c r="R42" s="216" t="s">
        <v>906</v>
      </c>
      <c r="S42" s="216"/>
      <c r="T42" s="216"/>
      <c r="U42" s="216"/>
      <c r="V42" s="216"/>
      <c r="W42" s="216"/>
      <c r="X42" s="216"/>
    </row>
    <row r="43" spans="1:100" ht="17.25" customHeight="1">
      <c r="A43" s="243"/>
      <c r="B43" s="243"/>
      <c r="C43" s="243"/>
      <c r="D43" s="243"/>
      <c r="E43" s="243"/>
      <c r="F43" s="243"/>
      <c r="G43" s="243"/>
      <c r="H43" s="243"/>
      <c r="I43" s="243"/>
      <c r="J43" s="243"/>
      <c r="K43" s="243"/>
      <c r="L43" s="243"/>
      <c r="M43" s="243"/>
      <c r="N43" s="243"/>
      <c r="O43" s="243"/>
      <c r="P43" s="243"/>
      <c r="Q43" s="118"/>
      <c r="R43" s="249" t="s">
        <v>337</v>
      </c>
      <c r="S43" s="250"/>
      <c r="T43" s="251"/>
      <c r="U43" s="234">
        <f>SUM(R41:Z41)</f>
        <v>0</v>
      </c>
      <c r="V43" s="235"/>
      <c r="W43" s="248"/>
      <c r="X43" s="238"/>
    </row>
    <row r="44" spans="1:100" ht="20.25" customHeight="1" thickBot="1">
      <c r="A44" s="244"/>
      <c r="B44" s="244"/>
      <c r="C44" s="244"/>
      <c r="D44" s="244"/>
      <c r="E44" s="244"/>
      <c r="F44" s="244"/>
      <c r="G44" s="244"/>
      <c r="H44" s="244"/>
      <c r="I44" s="244"/>
      <c r="J44" s="244"/>
      <c r="K44" s="244"/>
      <c r="L44" s="244"/>
      <c r="M44" s="244"/>
      <c r="N44" s="244"/>
      <c r="O44" s="244"/>
      <c r="P44" s="244"/>
      <c r="Q44" s="118"/>
      <c r="R44" s="252"/>
      <c r="S44" s="253"/>
      <c r="T44" s="254"/>
      <c r="U44" s="236"/>
      <c r="V44" s="237"/>
      <c r="W44" s="248"/>
      <c r="X44" s="238"/>
    </row>
    <row r="45" spans="1:100" ht="15.75" customHeight="1">
      <c r="A45" s="231" t="s">
        <v>909</v>
      </c>
      <c r="B45" s="231"/>
      <c r="C45" s="231"/>
      <c r="D45" s="238"/>
      <c r="E45" s="238"/>
      <c r="F45" s="231" t="s">
        <v>18</v>
      </c>
      <c r="G45" s="231"/>
      <c r="H45" s="231"/>
      <c r="I45" s="231"/>
      <c r="J45" s="238"/>
      <c r="K45" s="238"/>
      <c r="L45" s="231" t="s">
        <v>19</v>
      </c>
      <c r="M45" s="231"/>
      <c r="N45" s="231"/>
      <c r="O45" s="231"/>
      <c r="P45" s="231"/>
      <c r="Q45" s="118"/>
      <c r="R45" s="135" t="s">
        <v>485</v>
      </c>
      <c r="S45" s="220"/>
      <c r="T45" s="220"/>
      <c r="U45" s="220"/>
      <c r="V45" s="220"/>
      <c r="W45" s="220"/>
      <c r="X45" s="221"/>
    </row>
    <row r="46" spans="1:100">
      <c r="A46" s="232"/>
      <c r="B46" s="232"/>
      <c r="C46" s="232"/>
      <c r="D46" s="238"/>
      <c r="E46" s="238"/>
      <c r="F46" s="232"/>
      <c r="G46" s="232"/>
      <c r="H46" s="232"/>
      <c r="I46" s="232"/>
      <c r="J46" s="238"/>
      <c r="K46" s="238"/>
      <c r="L46" s="232"/>
      <c r="M46" s="232"/>
      <c r="N46" s="232"/>
      <c r="O46" s="232"/>
      <c r="P46" s="232"/>
      <c r="Q46" s="118"/>
      <c r="R46" s="130"/>
      <c r="S46" s="128"/>
      <c r="T46" s="128"/>
      <c r="U46" s="128"/>
      <c r="V46" s="128"/>
      <c r="W46" s="128"/>
      <c r="X46" s="129"/>
    </row>
    <row r="47" spans="1:100">
      <c r="A47" s="233"/>
      <c r="B47" s="233"/>
      <c r="C47" s="233"/>
      <c r="D47" s="239"/>
      <c r="E47" s="239"/>
      <c r="F47" s="233"/>
      <c r="G47" s="233"/>
      <c r="H47" s="233"/>
      <c r="I47" s="233"/>
      <c r="J47" s="239"/>
      <c r="K47" s="239"/>
      <c r="L47" s="233"/>
      <c r="M47" s="233"/>
      <c r="N47" s="233"/>
      <c r="O47" s="233"/>
      <c r="P47" s="233"/>
      <c r="Q47" s="118"/>
      <c r="R47" s="130"/>
      <c r="S47" s="128"/>
      <c r="T47" s="128"/>
      <c r="U47" s="128"/>
      <c r="V47" s="128"/>
      <c r="W47" s="128"/>
      <c r="X47" s="129"/>
    </row>
    <row r="48" spans="1:100" ht="12" customHeight="1">
      <c r="A48" s="46" t="s">
        <v>14</v>
      </c>
      <c r="B48" s="225" t="s">
        <v>13</v>
      </c>
      <c r="C48" s="226"/>
      <c r="D48" s="226"/>
      <c r="E48" s="226"/>
      <c r="F48" s="226"/>
      <c r="G48" s="226"/>
      <c r="H48" s="226"/>
      <c r="I48" s="226"/>
      <c r="J48" s="226"/>
      <c r="K48" s="226"/>
      <c r="L48" s="226"/>
      <c r="M48" s="226"/>
      <c r="N48" s="226"/>
      <c r="O48" s="226"/>
      <c r="P48" s="227"/>
      <c r="Q48" s="118"/>
      <c r="R48" s="130"/>
      <c r="S48" s="128"/>
      <c r="T48" s="128"/>
      <c r="U48" s="128"/>
      <c r="V48" s="128"/>
      <c r="W48" s="128"/>
      <c r="X48" s="129"/>
    </row>
    <row r="49" spans="1:26" ht="12" customHeight="1" thickBot="1">
      <c r="A49" s="48">
        <f>$U$43</f>
        <v>0</v>
      </c>
      <c r="B49" s="228"/>
      <c r="C49" s="229"/>
      <c r="D49" s="229"/>
      <c r="E49" s="229"/>
      <c r="F49" s="229"/>
      <c r="G49" s="229"/>
      <c r="H49" s="229"/>
      <c r="I49" s="229"/>
      <c r="J49" s="229"/>
      <c r="K49" s="229"/>
      <c r="L49" s="229"/>
      <c r="M49" s="229"/>
      <c r="N49" s="229"/>
      <c r="O49" s="229"/>
      <c r="P49" s="230"/>
      <c r="Q49" s="118"/>
      <c r="R49" s="222"/>
      <c r="S49" s="223"/>
      <c r="T49" s="223"/>
      <c r="U49" s="223"/>
      <c r="V49" s="223"/>
      <c r="W49" s="223"/>
      <c r="X49" s="224"/>
    </row>
    <row r="50" spans="1:26">
      <c r="A50" s="243"/>
      <c r="B50" s="243"/>
      <c r="C50" s="243"/>
      <c r="D50" s="243"/>
      <c r="E50" s="243"/>
      <c r="F50" s="243"/>
      <c r="G50" s="243"/>
      <c r="H50" s="243"/>
      <c r="I50" s="243"/>
      <c r="J50" s="243"/>
      <c r="K50" s="243"/>
      <c r="L50" s="243"/>
      <c r="M50" s="243"/>
      <c r="N50" s="243"/>
      <c r="O50" s="243"/>
      <c r="P50" s="243"/>
      <c r="Q50" s="238"/>
      <c r="R50" s="260" t="s">
        <v>465</v>
      </c>
      <c r="S50" s="260"/>
      <c r="T50" s="260"/>
      <c r="U50" s="260"/>
      <c r="V50" s="260"/>
      <c r="W50" s="260"/>
      <c r="X50" s="260"/>
      <c r="Y50" s="260"/>
      <c r="Z50" s="260"/>
    </row>
    <row r="51" spans="1:26">
      <c r="A51" s="238"/>
      <c r="B51" s="238"/>
      <c r="C51" s="238"/>
      <c r="D51" s="238"/>
      <c r="E51" s="238"/>
      <c r="F51" s="238"/>
      <c r="G51" s="238"/>
      <c r="H51" s="238"/>
      <c r="I51" s="238"/>
      <c r="J51" s="238"/>
      <c r="K51" s="238"/>
      <c r="L51" s="238"/>
      <c r="M51" s="238"/>
      <c r="N51" s="238"/>
      <c r="O51" s="238"/>
      <c r="P51" s="238"/>
      <c r="Q51" s="238"/>
      <c r="R51" s="261"/>
      <c r="S51" s="261"/>
      <c r="T51" s="261"/>
      <c r="U51" s="261"/>
      <c r="V51" s="261"/>
      <c r="W51" s="261"/>
      <c r="X51" s="261"/>
      <c r="Y51" s="261"/>
      <c r="Z51" s="261"/>
    </row>
    <row r="52" spans="1:26">
      <c r="A52" s="238"/>
      <c r="B52" s="238"/>
      <c r="C52" s="238"/>
      <c r="D52" s="238"/>
      <c r="E52" s="238"/>
      <c r="F52" s="238"/>
      <c r="G52" s="238"/>
      <c r="H52" s="238"/>
      <c r="I52" s="238"/>
      <c r="J52" s="238"/>
      <c r="K52" s="238"/>
      <c r="L52" s="238"/>
      <c r="M52" s="238"/>
      <c r="N52" s="238"/>
      <c r="O52" s="238"/>
      <c r="P52" s="238"/>
      <c r="Q52" s="238"/>
      <c r="R52" s="262"/>
      <c r="S52" s="262"/>
      <c r="T52" s="262"/>
      <c r="U52" s="262"/>
      <c r="V52" s="262"/>
      <c r="W52" s="262"/>
      <c r="X52" s="262"/>
      <c r="Y52" s="262"/>
      <c r="Z52" s="262"/>
    </row>
    <row r="53" spans="1:26">
      <c r="A53" s="238"/>
      <c r="B53" s="238"/>
      <c r="C53" s="238"/>
      <c r="D53" s="238"/>
      <c r="E53" s="238"/>
      <c r="F53" s="238"/>
      <c r="G53" s="238"/>
      <c r="H53" s="238"/>
      <c r="I53" s="238"/>
      <c r="J53" s="238"/>
      <c r="K53" s="238"/>
      <c r="L53" s="238"/>
      <c r="M53" s="238"/>
      <c r="N53" s="238"/>
      <c r="O53" s="238"/>
      <c r="P53" s="238"/>
      <c r="Q53" s="238"/>
      <c r="R53" s="263" t="s">
        <v>466</v>
      </c>
      <c r="S53" s="264"/>
      <c r="T53" s="264"/>
      <c r="U53" s="264"/>
      <c r="V53" s="264"/>
      <c r="W53" s="264"/>
      <c r="X53" s="264"/>
      <c r="Y53" s="264"/>
      <c r="Z53" s="265"/>
    </row>
    <row r="54" spans="1:26" ht="16.5" thickBot="1">
      <c r="A54" s="238"/>
      <c r="B54" s="238"/>
      <c r="C54" s="238"/>
      <c r="D54" s="238"/>
      <c r="E54" s="238"/>
      <c r="F54" s="238"/>
      <c r="G54" s="238"/>
      <c r="H54" s="238"/>
      <c r="I54" s="238"/>
      <c r="J54" s="238"/>
      <c r="K54" s="238"/>
      <c r="L54" s="238"/>
      <c r="M54" s="238"/>
      <c r="N54" s="238"/>
      <c r="O54" s="238"/>
      <c r="P54" s="238"/>
      <c r="Q54" s="238"/>
      <c r="R54" s="266"/>
      <c r="S54" s="267"/>
      <c r="T54" s="267"/>
      <c r="U54" s="267"/>
      <c r="V54" s="267"/>
      <c r="W54" s="267"/>
      <c r="X54" s="267"/>
      <c r="Y54" s="267"/>
      <c r="Z54" s="268"/>
    </row>
    <row r="55" spans="1:26" ht="21" thickBot="1">
      <c r="A55" s="238"/>
      <c r="B55" s="238"/>
      <c r="C55" s="238"/>
      <c r="D55" s="238"/>
      <c r="E55" s="238"/>
      <c r="F55" s="238"/>
      <c r="G55" s="238"/>
      <c r="H55" s="238"/>
      <c r="I55" s="238"/>
      <c r="J55" s="238"/>
      <c r="K55" s="238"/>
      <c r="L55" s="238"/>
      <c r="M55" s="238"/>
      <c r="N55" s="238"/>
      <c r="O55" s="238"/>
      <c r="P55" s="238"/>
      <c r="Q55" s="238"/>
      <c r="R55" s="71" t="s">
        <v>6</v>
      </c>
      <c r="S55" s="269" t="s">
        <v>7</v>
      </c>
      <c r="T55" s="269"/>
      <c r="U55" s="269"/>
      <c r="V55" s="270" t="s">
        <v>467</v>
      </c>
      <c r="W55" s="270"/>
      <c r="X55" s="270"/>
      <c r="Y55" s="270"/>
      <c r="Z55" s="270"/>
    </row>
    <row r="56" spans="1:26" ht="16.5" thickBot="1">
      <c r="A56" s="238"/>
      <c r="B56" s="238"/>
      <c r="C56" s="238"/>
      <c r="D56" s="238"/>
      <c r="E56" s="238"/>
      <c r="F56" s="238"/>
      <c r="G56" s="238"/>
      <c r="H56" s="238"/>
      <c r="I56" s="238"/>
      <c r="J56" s="238"/>
      <c r="K56" s="238"/>
      <c r="L56" s="238"/>
      <c r="M56" s="238"/>
      <c r="N56" s="238"/>
      <c r="O56" s="238"/>
      <c r="P56" s="238"/>
      <c r="Q56" s="238"/>
      <c r="R56" s="72">
        <v>1</v>
      </c>
      <c r="S56" s="217" t="s">
        <v>468</v>
      </c>
      <c r="T56" s="217"/>
      <c r="U56" s="217"/>
      <c r="V56" s="218">
        <v>1</v>
      </c>
      <c r="W56" s="219"/>
      <c r="X56" s="217" t="s">
        <v>469</v>
      </c>
      <c r="Y56" s="217"/>
      <c r="Z56" s="217"/>
    </row>
    <row r="57" spans="1:26" ht="16.5" thickBot="1">
      <c r="A57" s="238"/>
      <c r="B57" s="238"/>
      <c r="C57" s="238"/>
      <c r="D57" s="238"/>
      <c r="E57" s="238"/>
      <c r="F57" s="238"/>
      <c r="G57" s="238"/>
      <c r="H57" s="238"/>
      <c r="I57" s="238"/>
      <c r="J57" s="238"/>
      <c r="K57" s="238"/>
      <c r="L57" s="238"/>
      <c r="M57" s="238"/>
      <c r="N57" s="238"/>
      <c r="O57" s="238"/>
      <c r="P57" s="238"/>
      <c r="Q57" s="238"/>
      <c r="R57" s="72">
        <v>2</v>
      </c>
      <c r="S57" s="217" t="s">
        <v>470</v>
      </c>
      <c r="T57" s="217"/>
      <c r="U57" s="217"/>
      <c r="V57" s="218">
        <v>2</v>
      </c>
      <c r="W57" s="219"/>
      <c r="X57" s="217" t="s">
        <v>471</v>
      </c>
      <c r="Y57" s="217"/>
      <c r="Z57" s="217"/>
    </row>
    <row r="58" spans="1:26" ht="16.5" thickBot="1">
      <c r="A58" s="238"/>
      <c r="B58" s="238"/>
      <c r="C58" s="238"/>
      <c r="D58" s="238"/>
      <c r="E58" s="238"/>
      <c r="F58" s="238"/>
      <c r="G58" s="238"/>
      <c r="H58" s="238"/>
      <c r="I58" s="238"/>
      <c r="J58" s="238"/>
      <c r="K58" s="238"/>
      <c r="L58" s="238"/>
      <c r="M58" s="238"/>
      <c r="N58" s="238"/>
      <c r="O58" s="238"/>
      <c r="P58" s="238"/>
      <c r="Q58" s="238"/>
      <c r="R58" s="72">
        <v>3</v>
      </c>
      <c r="S58" s="217" t="s">
        <v>472</v>
      </c>
      <c r="T58" s="217"/>
      <c r="U58" s="217"/>
      <c r="V58" s="218">
        <v>3</v>
      </c>
      <c r="W58" s="219"/>
      <c r="X58" s="217" t="s">
        <v>473</v>
      </c>
      <c r="Y58" s="217"/>
      <c r="Z58" s="217"/>
    </row>
    <row r="59" spans="1:26" ht="16.5" thickBot="1">
      <c r="A59" s="238"/>
      <c r="B59" s="238"/>
      <c r="C59" s="238"/>
      <c r="D59" s="238"/>
      <c r="E59" s="238"/>
      <c r="F59" s="238"/>
      <c r="G59" s="238"/>
      <c r="H59" s="238"/>
      <c r="I59" s="238"/>
      <c r="J59" s="238"/>
      <c r="K59" s="238"/>
      <c r="L59" s="238"/>
      <c r="M59" s="238"/>
      <c r="N59" s="238"/>
      <c r="O59" s="238"/>
      <c r="P59" s="238"/>
      <c r="Q59" s="238"/>
      <c r="R59" s="72">
        <v>4</v>
      </c>
      <c r="S59" s="217" t="s">
        <v>474</v>
      </c>
      <c r="T59" s="217"/>
      <c r="U59" s="217"/>
      <c r="V59" s="218">
        <v>4</v>
      </c>
      <c r="W59" s="219"/>
      <c r="X59" s="217" t="s">
        <v>475</v>
      </c>
      <c r="Y59" s="217"/>
      <c r="Z59" s="217"/>
    </row>
    <row r="60" spans="1:26" ht="16.5" thickBot="1">
      <c r="A60" s="238"/>
      <c r="B60" s="238"/>
      <c r="C60" s="238"/>
      <c r="D60" s="238"/>
      <c r="E60" s="238"/>
      <c r="F60" s="238"/>
      <c r="G60" s="238"/>
      <c r="H60" s="238"/>
      <c r="I60" s="238"/>
      <c r="J60" s="238"/>
      <c r="K60" s="238"/>
      <c r="L60" s="238"/>
      <c r="M60" s="238"/>
      <c r="N60" s="238"/>
      <c r="O60" s="238"/>
      <c r="P60" s="238"/>
      <c r="Q60" s="238"/>
      <c r="R60" s="72">
        <v>5</v>
      </c>
      <c r="S60" s="217" t="s">
        <v>476</v>
      </c>
      <c r="T60" s="217"/>
      <c r="U60" s="217"/>
      <c r="V60" s="218">
        <v>5</v>
      </c>
      <c r="W60" s="219"/>
      <c r="X60" s="217" t="s">
        <v>477</v>
      </c>
      <c r="Y60" s="217"/>
      <c r="Z60" s="217"/>
    </row>
    <row r="61" spans="1:26" ht="16.5" thickBot="1">
      <c r="A61" s="238"/>
      <c r="B61" s="238"/>
      <c r="C61" s="238"/>
      <c r="D61" s="238"/>
      <c r="E61" s="238"/>
      <c r="F61" s="238"/>
      <c r="G61" s="238"/>
      <c r="H61" s="238"/>
      <c r="I61" s="238"/>
      <c r="J61" s="238"/>
      <c r="K61" s="238"/>
      <c r="L61" s="238"/>
      <c r="M61" s="238"/>
      <c r="N61" s="238"/>
      <c r="O61" s="238"/>
      <c r="P61" s="238"/>
      <c r="Q61" s="238"/>
      <c r="R61" s="72">
        <v>6</v>
      </c>
      <c r="S61" s="217" t="s">
        <v>478</v>
      </c>
      <c r="T61" s="217"/>
      <c r="U61" s="217"/>
      <c r="V61" s="218">
        <v>6</v>
      </c>
      <c r="W61" s="219"/>
      <c r="X61" s="217" t="s">
        <v>479</v>
      </c>
      <c r="Y61" s="217"/>
      <c r="Z61" s="217"/>
    </row>
    <row r="62" spans="1:26" ht="16.5" thickBot="1">
      <c r="A62" s="238"/>
      <c r="B62" s="238"/>
      <c r="C62" s="238"/>
      <c r="D62" s="238"/>
      <c r="E62" s="238"/>
      <c r="F62" s="238"/>
      <c r="G62" s="238"/>
      <c r="H62" s="238"/>
      <c r="I62" s="238"/>
      <c r="J62" s="238"/>
      <c r="K62" s="238"/>
      <c r="L62" s="238"/>
      <c r="M62" s="238"/>
      <c r="N62" s="238"/>
      <c r="O62" s="238"/>
      <c r="P62" s="238"/>
      <c r="Q62" s="238"/>
      <c r="R62" s="72">
        <v>7</v>
      </c>
      <c r="S62" s="217" t="s">
        <v>480</v>
      </c>
      <c r="T62" s="217"/>
      <c r="U62" s="217"/>
      <c r="V62" s="218">
        <v>7</v>
      </c>
      <c r="W62" s="219"/>
      <c r="X62" s="217" t="s">
        <v>481</v>
      </c>
      <c r="Y62" s="217"/>
      <c r="Z62" s="217"/>
    </row>
  </sheetData>
  <sheetProtection password="9604" sheet="1" objects="1" scenarios="1" selectLockedCells="1" autoFilter="0"/>
  <autoFilter ref="A20:C20">
    <filterColumn colId="1" showButton="0"/>
  </autoFilter>
  <mergeCells count="287">
    <mergeCell ref="X57:Z57"/>
    <mergeCell ref="S58:U58"/>
    <mergeCell ref="V58:W58"/>
    <mergeCell ref="X58:Z58"/>
    <mergeCell ref="R50:Z52"/>
    <mergeCell ref="R53:Z54"/>
    <mergeCell ref="S55:U55"/>
    <mergeCell ref="V55:Z55"/>
    <mergeCell ref="S56:U56"/>
    <mergeCell ref="V56:W56"/>
    <mergeCell ref="X61:Z61"/>
    <mergeCell ref="S62:U62"/>
    <mergeCell ref="V62:W62"/>
    <mergeCell ref="X62:Z62"/>
    <mergeCell ref="S59:U59"/>
    <mergeCell ref="V59:W59"/>
    <mergeCell ref="X59:Z59"/>
    <mergeCell ref="S60:U60"/>
    <mergeCell ref="V60:W60"/>
    <mergeCell ref="X60:Z60"/>
    <mergeCell ref="S61:U61"/>
    <mergeCell ref="V61:W61"/>
    <mergeCell ref="S57:U57"/>
    <mergeCell ref="V57:W57"/>
    <mergeCell ref="R1:X15"/>
    <mergeCell ref="A12:A19"/>
    <mergeCell ref="B12:C19"/>
    <mergeCell ref="R17:R19"/>
    <mergeCell ref="S17:U19"/>
    <mergeCell ref="V17:X19"/>
    <mergeCell ref="D18:E18"/>
    <mergeCell ref="F18:G18"/>
    <mergeCell ref="X56:Z56"/>
    <mergeCell ref="N20:O20"/>
    <mergeCell ref="S20:U20"/>
    <mergeCell ref="V20:X20"/>
    <mergeCell ref="B20:C20"/>
    <mergeCell ref="D20:E20"/>
    <mergeCell ref="F20:G20"/>
    <mergeCell ref="H20:I20"/>
    <mergeCell ref="J20:K20"/>
    <mergeCell ref="L20:M20"/>
    <mergeCell ref="D45:E47"/>
    <mergeCell ref="J45:K47"/>
    <mergeCell ref="A50:P62"/>
    <mergeCell ref="Q50:Q62"/>
    <mergeCell ref="A45:C47"/>
    <mergeCell ref="F45:I47"/>
    <mergeCell ref="A1:A4"/>
    <mergeCell ref="O1:P3"/>
    <mergeCell ref="Q1:Q49"/>
    <mergeCell ref="B4:C4"/>
    <mergeCell ref="D4:K4"/>
    <mergeCell ref="L4:P4"/>
    <mergeCell ref="A5:P5"/>
    <mergeCell ref="H18:I18"/>
    <mergeCell ref="J18:K18"/>
    <mergeCell ref="D19:E19"/>
    <mergeCell ref="F19:G19"/>
    <mergeCell ref="H19:I19"/>
    <mergeCell ref="J19:K19"/>
    <mergeCell ref="L19:M19"/>
    <mergeCell ref="N19:O19"/>
    <mergeCell ref="O9:P9"/>
    <mergeCell ref="A10:B10"/>
    <mergeCell ref="C10:G10"/>
    <mergeCell ref="H10:J10"/>
    <mergeCell ref="K10:P10"/>
    <mergeCell ref="B2:N3"/>
    <mergeCell ref="B1:N1"/>
    <mergeCell ref="A6:D6"/>
    <mergeCell ref="E6:P6"/>
    <mergeCell ref="A7:B7"/>
    <mergeCell ref="C7:P7"/>
    <mergeCell ref="E8:F8"/>
    <mergeCell ref="G8:H8"/>
    <mergeCell ref="I8:L8"/>
    <mergeCell ref="M8:P8"/>
    <mergeCell ref="N12:O16"/>
    <mergeCell ref="P12:P17"/>
    <mergeCell ref="D14:E16"/>
    <mergeCell ref="F14:G16"/>
    <mergeCell ref="H14:I16"/>
    <mergeCell ref="D12:E13"/>
    <mergeCell ref="F12:M13"/>
    <mergeCell ref="J14:M15"/>
    <mergeCell ref="L11:P11"/>
    <mergeCell ref="B9:I9"/>
    <mergeCell ref="J9:N9"/>
    <mergeCell ref="N21:O21"/>
    <mergeCell ref="L18:M18"/>
    <mergeCell ref="N18:O18"/>
    <mergeCell ref="S21:U21"/>
    <mergeCell ref="V21:X21"/>
    <mergeCell ref="B22:C22"/>
    <mergeCell ref="D22:E22"/>
    <mergeCell ref="F22:G22"/>
    <mergeCell ref="H22:I22"/>
    <mergeCell ref="J22:K22"/>
    <mergeCell ref="L22:M22"/>
    <mergeCell ref="N22:O22"/>
    <mergeCell ref="B21:C21"/>
    <mergeCell ref="D21:E21"/>
    <mergeCell ref="F21:G21"/>
    <mergeCell ref="H21:I21"/>
    <mergeCell ref="J21:K21"/>
    <mergeCell ref="L21:M21"/>
    <mergeCell ref="S22:U22"/>
    <mergeCell ref="V22:X22"/>
    <mergeCell ref="B23:C23"/>
    <mergeCell ref="D23:E23"/>
    <mergeCell ref="F23:G23"/>
    <mergeCell ref="H23:I23"/>
    <mergeCell ref="J23:K23"/>
    <mergeCell ref="L23:M23"/>
    <mergeCell ref="N23:O23"/>
    <mergeCell ref="S23:U23"/>
    <mergeCell ref="V23:X23"/>
    <mergeCell ref="B24:C24"/>
    <mergeCell ref="D24:E24"/>
    <mergeCell ref="F24:G24"/>
    <mergeCell ref="H24:I24"/>
    <mergeCell ref="J24:K24"/>
    <mergeCell ref="L24:M24"/>
    <mergeCell ref="N24:O24"/>
    <mergeCell ref="S24:U24"/>
    <mergeCell ref="V24:X24"/>
    <mergeCell ref="N25:O25"/>
    <mergeCell ref="S25:U25"/>
    <mergeCell ref="V25:X25"/>
    <mergeCell ref="B26:C26"/>
    <mergeCell ref="D26:E26"/>
    <mergeCell ref="F26:G26"/>
    <mergeCell ref="H26:I26"/>
    <mergeCell ref="J26:K26"/>
    <mergeCell ref="L26:M26"/>
    <mergeCell ref="N26:O26"/>
    <mergeCell ref="B25:C25"/>
    <mergeCell ref="D25:E25"/>
    <mergeCell ref="F25:G25"/>
    <mergeCell ref="H25:I25"/>
    <mergeCell ref="J25:K25"/>
    <mergeCell ref="L25:M25"/>
    <mergeCell ref="S26:U26"/>
    <mergeCell ref="V26:X26"/>
    <mergeCell ref="B27:C27"/>
    <mergeCell ref="D27:E27"/>
    <mergeCell ref="F27:G27"/>
    <mergeCell ref="H27:I27"/>
    <mergeCell ref="J27:K27"/>
    <mergeCell ref="L27:M27"/>
    <mergeCell ref="N27:O27"/>
    <mergeCell ref="S27:U27"/>
    <mergeCell ref="V27:X27"/>
    <mergeCell ref="B28:C28"/>
    <mergeCell ref="D28:E28"/>
    <mergeCell ref="F28:G28"/>
    <mergeCell ref="H28:I28"/>
    <mergeCell ref="J28:K28"/>
    <mergeCell ref="L28:M28"/>
    <mergeCell ref="N28:O28"/>
    <mergeCell ref="S28:U28"/>
    <mergeCell ref="V28:X28"/>
    <mergeCell ref="N29:O29"/>
    <mergeCell ref="S29:U29"/>
    <mergeCell ref="V29:X29"/>
    <mergeCell ref="B30:C30"/>
    <mergeCell ref="D30:E30"/>
    <mergeCell ref="F30:G30"/>
    <mergeCell ref="H30:I30"/>
    <mergeCell ref="J30:K30"/>
    <mergeCell ref="L30:M30"/>
    <mergeCell ref="N30:O30"/>
    <mergeCell ref="B29:C29"/>
    <mergeCell ref="D29:E29"/>
    <mergeCell ref="F29:G29"/>
    <mergeCell ref="H29:I29"/>
    <mergeCell ref="J29:K29"/>
    <mergeCell ref="L29:M29"/>
    <mergeCell ref="S30:U30"/>
    <mergeCell ref="V30:X30"/>
    <mergeCell ref="B31:C31"/>
    <mergeCell ref="D31:E31"/>
    <mergeCell ref="F31:G31"/>
    <mergeCell ref="H31:I31"/>
    <mergeCell ref="J31:K31"/>
    <mergeCell ref="L31:M31"/>
    <mergeCell ref="N31:O31"/>
    <mergeCell ref="S31:U31"/>
    <mergeCell ref="V31:X31"/>
    <mergeCell ref="B32:C32"/>
    <mergeCell ref="D32:E32"/>
    <mergeCell ref="F32:G32"/>
    <mergeCell ref="H32:I32"/>
    <mergeCell ref="J32:K32"/>
    <mergeCell ref="L32:M32"/>
    <mergeCell ref="N32:O32"/>
    <mergeCell ref="S32:U32"/>
    <mergeCell ref="V32:X32"/>
    <mergeCell ref="N33:O33"/>
    <mergeCell ref="S33:U33"/>
    <mergeCell ref="V33:X33"/>
    <mergeCell ref="B34:C34"/>
    <mergeCell ref="D34:E34"/>
    <mergeCell ref="F34:G34"/>
    <mergeCell ref="H34:I34"/>
    <mergeCell ref="J34:K34"/>
    <mergeCell ref="L34:M34"/>
    <mergeCell ref="N34:O34"/>
    <mergeCell ref="B33:C33"/>
    <mergeCell ref="D33:E33"/>
    <mergeCell ref="F33:G33"/>
    <mergeCell ref="H33:I33"/>
    <mergeCell ref="J33:K33"/>
    <mergeCell ref="L33:M33"/>
    <mergeCell ref="S34:U34"/>
    <mergeCell ref="V34:X34"/>
    <mergeCell ref="V35:X35"/>
    <mergeCell ref="N36:O36"/>
    <mergeCell ref="S36:U36"/>
    <mergeCell ref="V36:X36"/>
    <mergeCell ref="S37:U37"/>
    <mergeCell ref="V37:X37"/>
    <mergeCell ref="N37:O37"/>
    <mergeCell ref="B36:C36"/>
    <mergeCell ref="D36:E36"/>
    <mergeCell ref="F36:G36"/>
    <mergeCell ref="H36:I36"/>
    <mergeCell ref="J36:K36"/>
    <mergeCell ref="L36:M36"/>
    <mergeCell ref="B35:C35"/>
    <mergeCell ref="D35:E35"/>
    <mergeCell ref="F35:G35"/>
    <mergeCell ref="H35:I35"/>
    <mergeCell ref="J35:K35"/>
    <mergeCell ref="L35:M35"/>
    <mergeCell ref="N35:O35"/>
    <mergeCell ref="S35:U35"/>
    <mergeCell ref="L37:M37"/>
    <mergeCell ref="L45:P47"/>
    <mergeCell ref="R45:X49"/>
    <mergeCell ref="B48:P49"/>
    <mergeCell ref="S41:U41"/>
    <mergeCell ref="V41:Z41"/>
    <mergeCell ref="R42:X42"/>
    <mergeCell ref="A43:P44"/>
    <mergeCell ref="R43:T44"/>
    <mergeCell ref="L39:M39"/>
    <mergeCell ref="S39:U39"/>
    <mergeCell ref="W43:X44"/>
    <mergeCell ref="V39:X39"/>
    <mergeCell ref="B40:C40"/>
    <mergeCell ref="D40:E40"/>
    <mergeCell ref="F40:G40"/>
    <mergeCell ref="H40:I40"/>
    <mergeCell ref="J40:K40"/>
    <mergeCell ref="L40:M40"/>
    <mergeCell ref="V40:X40"/>
    <mergeCell ref="B39:C39"/>
    <mergeCell ref="D39:E39"/>
    <mergeCell ref="F39:G39"/>
    <mergeCell ref="H39:I39"/>
    <mergeCell ref="J39:K39"/>
    <mergeCell ref="C41:P42"/>
    <mergeCell ref="U43:V44"/>
    <mergeCell ref="N39:O39"/>
    <mergeCell ref="L38:M38"/>
    <mergeCell ref="B37:C37"/>
    <mergeCell ref="D11:E11"/>
    <mergeCell ref="F11:G11"/>
    <mergeCell ref="H11:I11"/>
    <mergeCell ref="J11:K11"/>
    <mergeCell ref="A11:C11"/>
    <mergeCell ref="N40:O40"/>
    <mergeCell ref="S40:U40"/>
    <mergeCell ref="D37:E37"/>
    <mergeCell ref="F37:G37"/>
    <mergeCell ref="S38:U38"/>
    <mergeCell ref="V38:X38"/>
    <mergeCell ref="J38:K38"/>
    <mergeCell ref="H37:I37"/>
    <mergeCell ref="J37:K37"/>
    <mergeCell ref="N38:O38"/>
    <mergeCell ref="B38:C38"/>
    <mergeCell ref="D38:E38"/>
    <mergeCell ref="F38:G38"/>
    <mergeCell ref="H38:I38"/>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36865" r:id="rId3"/>
    <oleObject progId="PBrush" shapeId="36866" r:id="rId4"/>
  </oleObjects>
</worksheet>
</file>

<file path=xl/worksheets/sheet12.xml><?xml version="1.0" encoding="utf-8"?>
<worksheet xmlns="http://schemas.openxmlformats.org/spreadsheetml/2006/main" xmlns:r="http://schemas.openxmlformats.org/officeDocument/2006/relationships">
  <sheetPr codeName="Sheet12"/>
  <dimension ref="A1:K68"/>
  <sheetViews>
    <sheetView workbookViewId="0">
      <selection activeCell="B12" sqref="B12:C19"/>
    </sheetView>
  </sheetViews>
  <sheetFormatPr defaultRowHeight="15.75"/>
  <cols>
    <col min="1" max="1" width="40.42578125" style="7" bestFit="1" customWidth="1"/>
    <col min="2" max="2" width="9.7109375" bestFit="1" customWidth="1"/>
    <col min="3" max="3" width="8.7109375" bestFit="1" customWidth="1"/>
    <col min="4" max="5" width="7.85546875" bestFit="1" customWidth="1"/>
    <col min="6" max="6" width="23.140625" bestFit="1" customWidth="1"/>
  </cols>
  <sheetData>
    <row r="1" spans="1:11">
      <c r="A1" s="6" t="s">
        <v>20</v>
      </c>
      <c r="B1" s="4"/>
      <c r="C1" s="4" t="s">
        <v>10</v>
      </c>
      <c r="D1" s="4" t="s">
        <v>10</v>
      </c>
      <c r="E1" s="4" t="s">
        <v>35</v>
      </c>
      <c r="F1" s="4" t="s">
        <v>111</v>
      </c>
      <c r="G1" s="5">
        <v>50</v>
      </c>
      <c r="H1" s="4" t="s">
        <v>114</v>
      </c>
      <c r="K1" s="4"/>
    </row>
    <row r="2" spans="1:11">
      <c r="A2" s="6" t="s">
        <v>12</v>
      </c>
      <c r="B2" s="4"/>
      <c r="C2" s="4" t="s">
        <v>17</v>
      </c>
      <c r="D2" s="4" t="s">
        <v>17</v>
      </c>
      <c r="E2" s="4" t="s">
        <v>36</v>
      </c>
      <c r="F2" s="4" t="s">
        <v>5</v>
      </c>
      <c r="G2" s="5">
        <v>100</v>
      </c>
      <c r="H2" s="4" t="s">
        <v>114</v>
      </c>
    </row>
    <row r="3" spans="1:11">
      <c r="A3" s="6" t="s">
        <v>21</v>
      </c>
      <c r="B3" s="4"/>
      <c r="C3" s="4" t="s">
        <v>102</v>
      </c>
      <c r="D3" s="4" t="s">
        <v>102</v>
      </c>
      <c r="E3" s="4" t="s">
        <v>37</v>
      </c>
      <c r="F3" s="4" t="s">
        <v>112</v>
      </c>
      <c r="G3" s="5">
        <v>150</v>
      </c>
      <c r="H3" s="4" t="s">
        <v>114</v>
      </c>
    </row>
    <row r="4" spans="1:11">
      <c r="A4" s="6" t="s">
        <v>22</v>
      </c>
      <c r="B4" s="4"/>
      <c r="C4" s="4" t="s">
        <v>103</v>
      </c>
      <c r="D4" s="4" t="s">
        <v>103</v>
      </c>
      <c r="E4" s="4" t="s">
        <v>38</v>
      </c>
      <c r="F4" s="4" t="s">
        <v>113</v>
      </c>
      <c r="G4" s="5">
        <v>200</v>
      </c>
      <c r="H4" s="4" t="s">
        <v>114</v>
      </c>
    </row>
    <row r="5" spans="1:11">
      <c r="A5" s="6" t="s">
        <v>23</v>
      </c>
      <c r="B5" s="4"/>
      <c r="C5" s="4" t="s">
        <v>104</v>
      </c>
      <c r="D5" s="4" t="s">
        <v>110</v>
      </c>
      <c r="E5" s="4" t="s">
        <v>39</v>
      </c>
      <c r="H5" s="4" t="s">
        <v>114</v>
      </c>
    </row>
    <row r="6" spans="1:11">
      <c r="A6" s="6" t="s">
        <v>24</v>
      </c>
      <c r="B6" s="4"/>
      <c r="C6" s="4" t="s">
        <v>105</v>
      </c>
      <c r="E6" s="4" t="s">
        <v>40</v>
      </c>
      <c r="H6" s="4" t="s">
        <v>114</v>
      </c>
    </row>
    <row r="7" spans="1:11">
      <c r="A7" s="6" t="s">
        <v>25</v>
      </c>
      <c r="B7" s="4"/>
      <c r="C7" s="4" t="s">
        <v>106</v>
      </c>
      <c r="E7" s="4" t="s">
        <v>41</v>
      </c>
      <c r="F7" s="4" t="s">
        <v>111</v>
      </c>
      <c r="H7" s="4" t="s">
        <v>114</v>
      </c>
    </row>
    <row r="8" spans="1:11">
      <c r="A8" s="6" t="s">
        <v>26</v>
      </c>
      <c r="C8" s="4" t="s">
        <v>107</v>
      </c>
      <c r="E8" s="4" t="s">
        <v>42</v>
      </c>
      <c r="F8" s="4" t="s">
        <v>112</v>
      </c>
      <c r="H8" s="4" t="s">
        <v>114</v>
      </c>
    </row>
    <row r="9" spans="1:11">
      <c r="A9" s="6" t="s">
        <v>27</v>
      </c>
      <c r="C9" s="4" t="s">
        <v>108</v>
      </c>
      <c r="E9" s="4" t="s">
        <v>43</v>
      </c>
      <c r="H9" s="4" t="s">
        <v>114</v>
      </c>
    </row>
    <row r="10" spans="1:11">
      <c r="A10" s="6" t="s">
        <v>28</v>
      </c>
      <c r="C10" s="4" t="s">
        <v>109</v>
      </c>
      <c r="E10" s="4" t="s">
        <v>44</v>
      </c>
      <c r="H10" s="4" t="s">
        <v>114</v>
      </c>
    </row>
    <row r="11" spans="1:11">
      <c r="A11" s="6" t="s">
        <v>29</v>
      </c>
      <c r="E11" s="4" t="s">
        <v>45</v>
      </c>
      <c r="H11" s="4" t="s">
        <v>114</v>
      </c>
    </row>
    <row r="12" spans="1:11">
      <c r="A12" s="6" t="s">
        <v>116</v>
      </c>
      <c r="E12" s="4" t="s">
        <v>46</v>
      </c>
      <c r="H12" s="4" t="s">
        <v>114</v>
      </c>
    </row>
    <row r="13" spans="1:11">
      <c r="A13" s="6" t="s">
        <v>30</v>
      </c>
      <c r="E13" s="4" t="s">
        <v>47</v>
      </c>
      <c r="H13" s="4" t="s">
        <v>114</v>
      </c>
    </row>
    <row r="14" spans="1:11">
      <c r="A14" s="6" t="s">
        <v>31</v>
      </c>
      <c r="E14" s="4" t="s">
        <v>48</v>
      </c>
      <c r="H14" s="4" t="s">
        <v>114</v>
      </c>
    </row>
    <row r="15" spans="1:11">
      <c r="A15" s="6" t="s">
        <v>32</v>
      </c>
      <c r="E15" s="4" t="s">
        <v>49</v>
      </c>
      <c r="H15" s="4" t="s">
        <v>114</v>
      </c>
    </row>
    <row r="16" spans="1:11">
      <c r="A16" s="6" t="s">
        <v>33</v>
      </c>
      <c r="E16" s="4" t="s">
        <v>50</v>
      </c>
      <c r="H16" s="4" t="s">
        <v>117</v>
      </c>
    </row>
    <row r="17" spans="1:8">
      <c r="A17" s="6" t="s">
        <v>34</v>
      </c>
      <c r="E17" s="4" t="s">
        <v>51</v>
      </c>
      <c r="H17" s="4" t="s">
        <v>118</v>
      </c>
    </row>
    <row r="18" spans="1:8">
      <c r="E18" s="4" t="s">
        <v>52</v>
      </c>
      <c r="H18" s="4"/>
    </row>
    <row r="19" spans="1:8">
      <c r="E19" s="4" t="s">
        <v>11</v>
      </c>
    </row>
    <row r="20" spans="1:8">
      <c r="E20" s="4" t="s">
        <v>53</v>
      </c>
    </row>
    <row r="21" spans="1:8">
      <c r="E21" s="4" t="s">
        <v>54</v>
      </c>
    </row>
    <row r="22" spans="1:8">
      <c r="E22" s="4" t="s">
        <v>55</v>
      </c>
    </row>
    <row r="23" spans="1:8">
      <c r="E23" s="4" t="s">
        <v>56</v>
      </c>
    </row>
    <row r="24" spans="1:8">
      <c r="E24" s="4" t="s">
        <v>57</v>
      </c>
    </row>
    <row r="25" spans="1:8">
      <c r="E25" s="4" t="s">
        <v>58</v>
      </c>
    </row>
    <row r="26" spans="1:8">
      <c r="E26" s="4" t="s">
        <v>59</v>
      </c>
    </row>
    <row r="27" spans="1:8">
      <c r="E27" s="4" t="s">
        <v>60</v>
      </c>
    </row>
    <row r="28" spans="1:8">
      <c r="E28" s="4" t="s">
        <v>61</v>
      </c>
    </row>
    <row r="29" spans="1:8">
      <c r="E29" s="4" t="s">
        <v>62</v>
      </c>
    </row>
    <row r="30" spans="1:8">
      <c r="E30" s="4" t="s">
        <v>63</v>
      </c>
    </row>
    <row r="31" spans="1:8">
      <c r="E31" s="4" t="s">
        <v>64</v>
      </c>
    </row>
    <row r="32" spans="1:8">
      <c r="E32" s="4" t="s">
        <v>65</v>
      </c>
    </row>
    <row r="33" spans="5:5">
      <c r="E33" s="4" t="s">
        <v>66</v>
      </c>
    </row>
    <row r="34" spans="5:5">
      <c r="E34" s="4" t="s">
        <v>67</v>
      </c>
    </row>
    <row r="35" spans="5:5">
      <c r="E35" s="4" t="s">
        <v>68</v>
      </c>
    </row>
    <row r="36" spans="5:5">
      <c r="E36" s="4" t="s">
        <v>69</v>
      </c>
    </row>
    <row r="37" spans="5:5">
      <c r="E37" s="4" t="s">
        <v>70</v>
      </c>
    </row>
    <row r="38" spans="5:5">
      <c r="E38" s="4" t="s">
        <v>71</v>
      </c>
    </row>
    <row r="39" spans="5:5">
      <c r="E39" s="4" t="s">
        <v>72</v>
      </c>
    </row>
    <row r="40" spans="5:5">
      <c r="E40" s="4" t="s">
        <v>73</v>
      </c>
    </row>
    <row r="41" spans="5:5">
      <c r="E41" s="4" t="s">
        <v>74</v>
      </c>
    </row>
    <row r="42" spans="5:5">
      <c r="E42" s="4" t="s">
        <v>75</v>
      </c>
    </row>
    <row r="43" spans="5:5">
      <c r="E43" s="4" t="s">
        <v>76</v>
      </c>
    </row>
    <row r="44" spans="5:5">
      <c r="E44" s="4" t="s">
        <v>77</v>
      </c>
    </row>
    <row r="45" spans="5:5">
      <c r="E45" s="4" t="s">
        <v>78</v>
      </c>
    </row>
    <row r="46" spans="5:5">
      <c r="E46" s="4" t="s">
        <v>79</v>
      </c>
    </row>
    <row r="47" spans="5:5">
      <c r="E47" s="4" t="s">
        <v>80</v>
      </c>
    </row>
    <row r="48" spans="5:5">
      <c r="E48" s="4" t="s">
        <v>81</v>
      </c>
    </row>
    <row r="49" spans="5:5">
      <c r="E49" s="4" t="s">
        <v>82</v>
      </c>
    </row>
    <row r="50" spans="5:5">
      <c r="E50" s="4" t="s">
        <v>83</v>
      </c>
    </row>
    <row r="51" spans="5:5">
      <c r="E51" s="4" t="s">
        <v>84</v>
      </c>
    </row>
    <row r="52" spans="5:5">
      <c r="E52" s="4" t="s">
        <v>85</v>
      </c>
    </row>
    <row r="53" spans="5:5">
      <c r="E53" s="4" t="s">
        <v>86</v>
      </c>
    </row>
    <row r="54" spans="5:5">
      <c r="E54" s="4" t="s">
        <v>87</v>
      </c>
    </row>
    <row r="55" spans="5:5">
      <c r="E55" s="4" t="s">
        <v>88</v>
      </c>
    </row>
    <row r="56" spans="5:5">
      <c r="E56" s="4" t="s">
        <v>89</v>
      </c>
    </row>
    <row r="57" spans="5:5">
      <c r="E57" s="4" t="s">
        <v>90</v>
      </c>
    </row>
    <row r="58" spans="5:5">
      <c r="E58" s="4" t="s">
        <v>91</v>
      </c>
    </row>
    <row r="59" spans="5:5">
      <c r="E59" s="4" t="s">
        <v>92</v>
      </c>
    </row>
    <row r="60" spans="5:5">
      <c r="E60" s="4" t="s">
        <v>93</v>
      </c>
    </row>
    <row r="61" spans="5:5">
      <c r="E61" s="4" t="s">
        <v>94</v>
      </c>
    </row>
    <row r="62" spans="5:5">
      <c r="E62" s="4" t="s">
        <v>95</v>
      </c>
    </row>
    <row r="63" spans="5:5">
      <c r="E63" s="4" t="s">
        <v>96</v>
      </c>
    </row>
    <row r="64" spans="5:5">
      <c r="E64" s="4" t="s">
        <v>97</v>
      </c>
    </row>
    <row r="65" spans="5:5">
      <c r="E65" s="4" t="s">
        <v>98</v>
      </c>
    </row>
    <row r="66" spans="5:5">
      <c r="E66" s="4" t="s">
        <v>99</v>
      </c>
    </row>
    <row r="67" spans="5:5">
      <c r="E67" s="4" t="s">
        <v>100</v>
      </c>
    </row>
    <row r="68" spans="5:5">
      <c r="E68" s="4" t="s">
        <v>101</v>
      </c>
    </row>
  </sheetData>
  <sheetProtection password="8D2A" sheet="1" objects="1" scenarios="1" selectLockedCell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sheetPr codeName="Sheet13"/>
  <dimension ref="A1:AI575"/>
  <sheetViews>
    <sheetView zoomScaleNormal="100" workbookViewId="0">
      <selection activeCell="A26" sqref="A26"/>
    </sheetView>
  </sheetViews>
  <sheetFormatPr defaultRowHeight="15"/>
  <cols>
    <col min="1" max="1" width="43.140625" bestFit="1" customWidth="1"/>
    <col min="2" max="2" width="8" customWidth="1"/>
    <col min="19" max="19" width="54.85546875" bestFit="1" customWidth="1"/>
    <col min="20" max="27" width="56.5703125" bestFit="1" customWidth="1"/>
    <col min="28" max="28" width="66" bestFit="1" customWidth="1"/>
    <col min="29" max="33" width="56.5703125" bestFit="1" customWidth="1"/>
    <col min="34" max="34" width="62.140625" bestFit="1" customWidth="1"/>
    <col min="35" max="35" width="56.5703125" bestFit="1" customWidth="1"/>
  </cols>
  <sheetData>
    <row r="1" spans="1:35" ht="46.5">
      <c r="A1" s="9" t="s">
        <v>123</v>
      </c>
      <c r="B1" s="317" t="s">
        <v>3</v>
      </c>
      <c r="C1" s="317"/>
      <c r="D1" s="317"/>
      <c r="E1" s="317"/>
      <c r="F1" s="317"/>
      <c r="G1" s="317"/>
      <c r="H1" s="317"/>
      <c r="I1" s="317"/>
      <c r="J1" s="317"/>
      <c r="K1" s="317"/>
      <c r="L1" s="317"/>
      <c r="M1" s="317"/>
      <c r="N1" s="317"/>
      <c r="O1" s="317"/>
      <c r="P1" s="317"/>
      <c r="Q1" s="317"/>
      <c r="R1" s="317"/>
      <c r="S1" s="318" t="s">
        <v>124</v>
      </c>
      <c r="T1" s="318"/>
      <c r="U1" s="318"/>
      <c r="V1" s="318"/>
      <c r="W1" s="318"/>
      <c r="X1" s="318"/>
      <c r="Y1" s="318"/>
      <c r="Z1" s="318"/>
      <c r="AA1" s="318"/>
      <c r="AB1" s="318"/>
      <c r="AC1" s="318"/>
      <c r="AD1" s="318"/>
      <c r="AE1" s="318"/>
      <c r="AF1" s="318"/>
      <c r="AG1" s="318"/>
      <c r="AH1" s="318"/>
      <c r="AI1" s="318"/>
    </row>
    <row r="2" spans="1:35" ht="15.75" customHeight="1">
      <c r="A2" s="6" t="s">
        <v>20</v>
      </c>
      <c r="S2" s="319" t="s">
        <v>119</v>
      </c>
      <c r="T2" s="319" t="s">
        <v>120</v>
      </c>
      <c r="U2" s="319" t="s">
        <v>121</v>
      </c>
      <c r="V2" s="319" t="s">
        <v>122</v>
      </c>
      <c r="W2" s="319" t="s">
        <v>188</v>
      </c>
      <c r="X2" s="319" t="s">
        <v>189</v>
      </c>
      <c r="Y2" s="319" t="s">
        <v>190</v>
      </c>
      <c r="Z2" s="319" t="s">
        <v>191</v>
      </c>
      <c r="AA2" s="319" t="s">
        <v>192</v>
      </c>
      <c r="AB2" s="319" t="s">
        <v>193</v>
      </c>
      <c r="AC2" s="319" t="s">
        <v>194</v>
      </c>
      <c r="AD2" s="319" t="s">
        <v>195</v>
      </c>
      <c r="AE2" s="319" t="s">
        <v>196</v>
      </c>
      <c r="AF2" s="319" t="s">
        <v>197</v>
      </c>
      <c r="AG2" s="319" t="s">
        <v>32</v>
      </c>
      <c r="AH2" s="319" t="s">
        <v>33</v>
      </c>
      <c r="AI2" s="319" t="s">
        <v>198</v>
      </c>
    </row>
    <row r="3" spans="1:35" ht="15.75" customHeight="1">
      <c r="A3" s="6" t="s">
        <v>12</v>
      </c>
      <c r="B3" t="s">
        <v>35</v>
      </c>
      <c r="C3" t="s">
        <v>36</v>
      </c>
      <c r="D3" t="s">
        <v>37</v>
      </c>
      <c r="E3" t="s">
        <v>38</v>
      </c>
      <c r="F3" t="s">
        <v>39</v>
      </c>
      <c r="G3" t="s">
        <v>40</v>
      </c>
      <c r="H3" t="s">
        <v>41</v>
      </c>
      <c r="I3" t="s">
        <v>42</v>
      </c>
      <c r="J3" t="s">
        <v>43</v>
      </c>
      <c r="K3" t="s">
        <v>44</v>
      </c>
      <c r="L3" t="s">
        <v>45</v>
      </c>
      <c r="M3" t="s">
        <v>46</v>
      </c>
      <c r="N3" t="s">
        <v>47</v>
      </c>
      <c r="O3" t="s">
        <v>48</v>
      </c>
      <c r="P3" t="s">
        <v>49</v>
      </c>
      <c r="Q3" t="s">
        <v>50</v>
      </c>
      <c r="R3" t="s">
        <v>51</v>
      </c>
      <c r="S3" s="319"/>
      <c r="T3" s="319"/>
      <c r="U3" s="319"/>
      <c r="V3" s="319"/>
      <c r="W3" s="319"/>
      <c r="X3" s="319"/>
      <c r="Y3" s="319"/>
      <c r="Z3" s="319"/>
      <c r="AA3" s="319"/>
      <c r="AB3" s="319"/>
      <c r="AC3" s="319"/>
      <c r="AD3" s="319"/>
      <c r="AE3" s="319"/>
      <c r="AF3" s="319"/>
      <c r="AG3" s="319"/>
      <c r="AH3" s="319"/>
      <c r="AI3" s="319"/>
    </row>
    <row r="4" spans="1:35" ht="15.75" customHeight="1">
      <c r="A4" s="6" t="s">
        <v>21</v>
      </c>
      <c r="B4" t="s">
        <v>52</v>
      </c>
      <c r="C4" t="s">
        <v>11</v>
      </c>
      <c r="D4" t="s">
        <v>53</v>
      </c>
      <c r="E4" t="s">
        <v>54</v>
      </c>
      <c r="F4" t="s">
        <v>55</v>
      </c>
      <c r="G4" t="s">
        <v>56</v>
      </c>
      <c r="H4" t="s">
        <v>57</v>
      </c>
      <c r="I4" t="s">
        <v>58</v>
      </c>
      <c r="J4" t="s">
        <v>59</v>
      </c>
      <c r="K4" t="s">
        <v>60</v>
      </c>
      <c r="L4" t="s">
        <v>61</v>
      </c>
      <c r="M4" t="s">
        <v>62</v>
      </c>
      <c r="N4" t="s">
        <v>63</v>
      </c>
      <c r="O4" t="s">
        <v>64</v>
      </c>
      <c r="P4" t="s">
        <v>65</v>
      </c>
      <c r="Q4" t="s">
        <v>66</v>
      </c>
      <c r="R4" t="s">
        <v>67</v>
      </c>
      <c r="S4" s="319"/>
      <c r="T4" s="319"/>
      <c r="U4" s="319"/>
      <c r="V4" s="319"/>
      <c r="W4" s="319"/>
      <c r="X4" s="319"/>
      <c r="Y4" s="319"/>
      <c r="Z4" s="319"/>
      <c r="AA4" s="319"/>
      <c r="AB4" s="319"/>
      <c r="AC4" s="319"/>
      <c r="AD4" s="319"/>
      <c r="AE4" s="319"/>
      <c r="AF4" s="319"/>
      <c r="AG4" s="319"/>
      <c r="AH4" s="319"/>
      <c r="AI4" s="319"/>
    </row>
    <row r="5" spans="1:35" ht="15.75" customHeight="1">
      <c r="A5" s="6" t="s">
        <v>22</v>
      </c>
      <c r="B5" t="s">
        <v>68</v>
      </c>
      <c r="C5" t="s">
        <v>69</v>
      </c>
      <c r="D5" t="s">
        <v>70</v>
      </c>
      <c r="E5" t="s">
        <v>71</v>
      </c>
      <c r="F5" t="s">
        <v>72</v>
      </c>
      <c r="G5" t="s">
        <v>73</v>
      </c>
      <c r="H5" t="s">
        <v>74</v>
      </c>
      <c r="I5" t="s">
        <v>75</v>
      </c>
      <c r="J5" t="s">
        <v>76</v>
      </c>
      <c r="K5" t="s">
        <v>77</v>
      </c>
      <c r="L5" t="s">
        <v>78</v>
      </c>
      <c r="M5" t="s">
        <v>79</v>
      </c>
      <c r="N5" t="s">
        <v>80</v>
      </c>
      <c r="O5" t="s">
        <v>81</v>
      </c>
      <c r="P5" t="s">
        <v>82</v>
      </c>
      <c r="Q5" t="s">
        <v>83</v>
      </c>
      <c r="R5" t="s">
        <v>84</v>
      </c>
      <c r="S5" s="319"/>
      <c r="T5" s="319"/>
      <c r="U5" s="319"/>
      <c r="V5" s="319"/>
      <c r="W5" s="319"/>
      <c r="X5" s="319"/>
      <c r="Y5" s="319"/>
      <c r="Z5" s="319"/>
      <c r="AA5" s="319"/>
      <c r="AB5" s="319"/>
      <c r="AC5" s="319"/>
      <c r="AD5" s="319"/>
      <c r="AE5" s="319"/>
      <c r="AF5" s="319"/>
      <c r="AG5" s="319"/>
      <c r="AH5" s="319"/>
      <c r="AI5" s="319"/>
    </row>
    <row r="6" spans="1:35" ht="15.75" customHeight="1">
      <c r="A6" s="6" t="s">
        <v>23</v>
      </c>
      <c r="B6" t="s">
        <v>85</v>
      </c>
      <c r="C6" t="s">
        <v>86</v>
      </c>
      <c r="D6" t="s">
        <v>87</v>
      </c>
      <c r="E6" t="s">
        <v>88</v>
      </c>
      <c r="F6" t="s">
        <v>89</v>
      </c>
      <c r="G6" t="s">
        <v>90</v>
      </c>
      <c r="H6" t="s">
        <v>91</v>
      </c>
      <c r="I6" t="s">
        <v>92</v>
      </c>
      <c r="J6" t="s">
        <v>93</v>
      </c>
      <c r="K6" t="s">
        <v>94</v>
      </c>
      <c r="L6" t="s">
        <v>95</v>
      </c>
      <c r="M6" t="s">
        <v>96</v>
      </c>
      <c r="N6" t="s">
        <v>97</v>
      </c>
      <c r="O6" t="s">
        <v>98</v>
      </c>
      <c r="P6" t="s">
        <v>99</v>
      </c>
      <c r="Q6" t="s">
        <v>100</v>
      </c>
      <c r="R6" t="s">
        <v>101</v>
      </c>
      <c r="S6" s="319"/>
      <c r="T6" s="319"/>
      <c r="U6" s="319"/>
      <c r="V6" s="319"/>
      <c r="W6" s="319"/>
      <c r="X6" s="319"/>
      <c r="Y6" s="319"/>
      <c r="Z6" s="319"/>
      <c r="AA6" s="319"/>
      <c r="AB6" s="319"/>
      <c r="AC6" s="319"/>
      <c r="AD6" s="319"/>
      <c r="AE6" s="319"/>
      <c r="AF6" s="319"/>
      <c r="AG6" s="319"/>
      <c r="AH6" s="319"/>
      <c r="AI6" s="319"/>
    </row>
    <row r="7" spans="1:35" ht="15.75" customHeight="1">
      <c r="A7" s="6" t="s">
        <v>24</v>
      </c>
      <c r="B7" t="s">
        <v>770</v>
      </c>
      <c r="C7" t="s">
        <v>771</v>
      </c>
      <c r="D7" t="s">
        <v>772</v>
      </c>
      <c r="E7" t="s">
        <v>773</v>
      </c>
      <c r="F7" t="s">
        <v>774</v>
      </c>
      <c r="G7" t="s">
        <v>775</v>
      </c>
      <c r="H7" t="s">
        <v>776</v>
      </c>
      <c r="I7" t="s">
        <v>777</v>
      </c>
      <c r="J7" t="s">
        <v>778</v>
      </c>
      <c r="K7" t="s">
        <v>779</v>
      </c>
      <c r="L7" t="s">
        <v>780</v>
      </c>
      <c r="M7" t="s">
        <v>781</v>
      </c>
      <c r="N7" t="s">
        <v>782</v>
      </c>
      <c r="O7" t="s">
        <v>783</v>
      </c>
      <c r="P7" t="s">
        <v>784</v>
      </c>
      <c r="Q7" t="s">
        <v>785</v>
      </c>
      <c r="R7" t="s">
        <v>786</v>
      </c>
      <c r="S7" s="319"/>
      <c r="T7" s="319"/>
      <c r="U7" s="319"/>
      <c r="V7" s="319"/>
      <c r="W7" s="319"/>
      <c r="X7" s="319"/>
      <c r="Y7" s="319"/>
      <c r="Z7" s="319"/>
      <c r="AA7" s="319"/>
      <c r="AB7" s="319"/>
      <c r="AC7" s="319"/>
      <c r="AD7" s="319"/>
      <c r="AE7" s="319"/>
      <c r="AF7" s="319"/>
      <c r="AG7" s="319"/>
      <c r="AH7" s="319"/>
      <c r="AI7" s="319"/>
    </row>
    <row r="8" spans="1:35" ht="15.75" customHeight="1">
      <c r="A8" s="6" t="s">
        <v>25</v>
      </c>
      <c r="B8" t="s">
        <v>160</v>
      </c>
      <c r="C8" t="s">
        <v>161</v>
      </c>
      <c r="D8" t="s">
        <v>162</v>
      </c>
      <c r="E8" t="s">
        <v>790</v>
      </c>
      <c r="I8" t="s">
        <v>791</v>
      </c>
      <c r="K8" t="s">
        <v>169</v>
      </c>
      <c r="S8" s="319"/>
      <c r="T8" s="319"/>
      <c r="U8" s="319"/>
      <c r="V8" s="319"/>
      <c r="W8" s="319"/>
      <c r="X8" s="319"/>
      <c r="Y8" s="319"/>
      <c r="Z8" s="319"/>
      <c r="AA8" s="319"/>
      <c r="AB8" s="319"/>
      <c r="AC8" s="319"/>
      <c r="AD8" s="319"/>
      <c r="AE8" s="319"/>
      <c r="AF8" s="319"/>
      <c r="AG8" s="319"/>
      <c r="AH8" s="319"/>
      <c r="AI8" s="319"/>
    </row>
    <row r="9" spans="1:35" ht="15.75" customHeight="1">
      <c r="A9" s="6" t="s">
        <v>26</v>
      </c>
      <c r="B9" t="s">
        <v>126</v>
      </c>
      <c r="C9" t="s">
        <v>128</v>
      </c>
      <c r="D9" t="s">
        <v>130</v>
      </c>
      <c r="E9" t="s">
        <v>795</v>
      </c>
      <c r="I9" t="s">
        <v>796</v>
      </c>
      <c r="K9" t="s">
        <v>144</v>
      </c>
      <c r="S9" s="319"/>
      <c r="T9" s="319"/>
      <c r="U9" s="319"/>
      <c r="V9" s="319"/>
      <c r="W9" s="319"/>
      <c r="X9" s="319"/>
      <c r="Y9" s="319"/>
      <c r="Z9" s="319"/>
      <c r="AA9" s="319"/>
      <c r="AB9" s="319"/>
      <c r="AC9" s="319"/>
      <c r="AD9" s="319"/>
      <c r="AE9" s="319"/>
      <c r="AF9" s="319"/>
      <c r="AG9" s="319"/>
      <c r="AH9" s="319"/>
      <c r="AI9" s="319"/>
    </row>
    <row r="10" spans="1:35" ht="15.75" customHeight="1">
      <c r="A10" s="6" t="s">
        <v>27</v>
      </c>
      <c r="B10" t="s">
        <v>127</v>
      </c>
      <c r="C10" t="s">
        <v>129</v>
      </c>
      <c r="D10" t="s">
        <v>131</v>
      </c>
      <c r="K10" t="s">
        <v>145</v>
      </c>
      <c r="S10" s="319"/>
      <c r="T10" s="319"/>
      <c r="U10" s="319"/>
      <c r="V10" s="319"/>
      <c r="W10" s="319"/>
      <c r="X10" s="319"/>
      <c r="Y10" s="319"/>
      <c r="Z10" s="319"/>
      <c r="AA10" s="319"/>
      <c r="AB10" s="319"/>
      <c r="AC10" s="319"/>
      <c r="AD10" s="319"/>
      <c r="AE10" s="319"/>
      <c r="AF10" s="319"/>
      <c r="AG10" s="319"/>
      <c r="AH10" s="319"/>
      <c r="AI10" s="319"/>
    </row>
    <row r="11" spans="1:35" ht="15.75" customHeight="1">
      <c r="A11" s="6" t="s">
        <v>374</v>
      </c>
      <c r="B11" t="s">
        <v>787</v>
      </c>
      <c r="C11" t="s">
        <v>788</v>
      </c>
      <c r="D11" t="s">
        <v>789</v>
      </c>
      <c r="K11" t="s">
        <v>797</v>
      </c>
      <c r="S11" s="319"/>
      <c r="T11" s="319"/>
      <c r="U11" s="319"/>
      <c r="V11" s="319"/>
      <c r="W11" s="319"/>
      <c r="X11" s="319"/>
      <c r="Y11" s="319"/>
      <c r="Z11" s="319"/>
      <c r="AA11" s="319"/>
      <c r="AB11" s="319"/>
      <c r="AC11" s="319"/>
      <c r="AD11" s="319"/>
      <c r="AE11" s="319"/>
      <c r="AF11" s="319"/>
      <c r="AG11" s="319"/>
      <c r="AH11" s="319"/>
      <c r="AI11" s="319"/>
    </row>
    <row r="12" spans="1:35" ht="15.75" customHeight="1">
      <c r="A12" s="6" t="s">
        <v>29</v>
      </c>
      <c r="B12" t="s">
        <v>792</v>
      </c>
      <c r="C12" t="s">
        <v>793</v>
      </c>
      <c r="D12" t="s">
        <v>794</v>
      </c>
      <c r="K12" t="s">
        <v>798</v>
      </c>
      <c r="S12" s="319"/>
      <c r="T12" s="319"/>
      <c r="U12" s="319"/>
      <c r="V12" s="319"/>
      <c r="W12" s="319"/>
      <c r="X12" s="319"/>
      <c r="Y12" s="319"/>
      <c r="Z12" s="319"/>
      <c r="AA12" s="319"/>
      <c r="AB12" s="319"/>
      <c r="AC12" s="319"/>
      <c r="AD12" s="319"/>
      <c r="AE12" s="319"/>
      <c r="AF12" s="319"/>
      <c r="AG12" s="319"/>
      <c r="AH12" s="319"/>
      <c r="AI12" s="319"/>
    </row>
    <row r="13" spans="1:35" ht="15.75" customHeight="1">
      <c r="A13" s="6" t="s">
        <v>375</v>
      </c>
      <c r="S13" s="319"/>
      <c r="T13" s="319"/>
      <c r="U13" s="319"/>
      <c r="V13" s="319"/>
      <c r="W13" s="319"/>
      <c r="X13" s="319"/>
      <c r="Y13" s="319"/>
      <c r="Z13" s="319"/>
      <c r="AA13" s="319"/>
      <c r="AB13" s="319"/>
      <c r="AC13" s="319"/>
      <c r="AD13" s="319"/>
      <c r="AE13" s="319"/>
      <c r="AF13" s="319"/>
      <c r="AG13" s="319"/>
      <c r="AH13" s="319"/>
      <c r="AI13" s="319"/>
    </row>
    <row r="14" spans="1:35" ht="15.75" customHeight="1">
      <c r="A14" s="6" t="s">
        <v>30</v>
      </c>
      <c r="S14" s="319"/>
      <c r="T14" s="319"/>
      <c r="U14" s="319"/>
      <c r="V14" s="319"/>
      <c r="W14" s="319"/>
      <c r="X14" s="319"/>
      <c r="Y14" s="319"/>
      <c r="Z14" s="319"/>
      <c r="AA14" s="319"/>
      <c r="AB14" s="319"/>
      <c r="AC14" s="319"/>
      <c r="AD14" s="319"/>
      <c r="AE14" s="319"/>
      <c r="AF14" s="319"/>
      <c r="AG14" s="319"/>
      <c r="AH14" s="319"/>
      <c r="AI14" s="319"/>
    </row>
    <row r="15" spans="1:35" ht="15.75" customHeight="1">
      <c r="A15" s="6" t="s">
        <v>306</v>
      </c>
      <c r="S15" s="319"/>
      <c r="T15" s="319"/>
      <c r="U15" s="319"/>
      <c r="V15" s="319"/>
      <c r="W15" s="319"/>
      <c r="X15" s="319"/>
      <c r="Y15" s="319"/>
      <c r="Z15" s="319"/>
      <c r="AA15" s="319"/>
      <c r="AB15" s="319"/>
      <c r="AC15" s="319"/>
      <c r="AD15" s="319"/>
      <c r="AE15" s="319"/>
      <c r="AF15" s="319"/>
      <c r="AG15" s="319"/>
      <c r="AH15" s="319"/>
      <c r="AI15" s="319"/>
    </row>
    <row r="16" spans="1:35" ht="15.75" customHeight="1">
      <c r="A16" s="6" t="s">
        <v>376</v>
      </c>
      <c r="S16" s="319"/>
      <c r="T16" s="319"/>
      <c r="U16" s="319"/>
      <c r="V16" s="319"/>
      <c r="W16" s="319"/>
      <c r="X16" s="319"/>
      <c r="Y16" s="319"/>
      <c r="Z16" s="319"/>
      <c r="AA16" s="319"/>
      <c r="AB16" s="319"/>
      <c r="AC16" s="319"/>
      <c r="AD16" s="319"/>
      <c r="AE16" s="319"/>
      <c r="AF16" s="319"/>
      <c r="AG16" s="319"/>
      <c r="AH16" s="319"/>
      <c r="AI16" s="319"/>
    </row>
    <row r="17" spans="1:35" ht="15.75" customHeight="1">
      <c r="A17" s="6" t="s">
        <v>377</v>
      </c>
      <c r="S17" s="319"/>
      <c r="T17" s="319"/>
      <c r="U17" s="319"/>
      <c r="V17" s="319"/>
      <c r="W17" s="319"/>
      <c r="X17" s="319"/>
      <c r="Y17" s="319"/>
      <c r="Z17" s="319"/>
      <c r="AA17" s="319"/>
      <c r="AB17" s="319"/>
      <c r="AC17" s="319"/>
      <c r="AD17" s="319"/>
      <c r="AE17" s="319"/>
      <c r="AF17" s="319"/>
      <c r="AG17" s="319"/>
      <c r="AH17" s="319"/>
      <c r="AI17" s="319"/>
    </row>
    <row r="18" spans="1:35" ht="15.75" customHeight="1">
      <c r="A18" s="6" t="s">
        <v>34</v>
      </c>
      <c r="S18" s="319"/>
      <c r="T18" s="319"/>
      <c r="U18" s="319"/>
      <c r="V18" s="319"/>
      <c r="W18" s="319"/>
      <c r="X18" s="319"/>
      <c r="Y18" s="319"/>
      <c r="Z18" s="319"/>
      <c r="AA18" s="319"/>
      <c r="AB18" s="319"/>
      <c r="AC18" s="319"/>
      <c r="AD18" s="319"/>
      <c r="AE18" s="319"/>
      <c r="AF18" s="319"/>
      <c r="AG18" s="319"/>
      <c r="AH18" s="319"/>
      <c r="AI18" s="319"/>
    </row>
    <row r="19" spans="1:35" ht="15" customHeight="1">
      <c r="S19" s="319"/>
      <c r="T19" s="319" t="s">
        <v>120</v>
      </c>
      <c r="U19" s="319" t="s">
        <v>121</v>
      </c>
      <c r="V19" s="319" t="s">
        <v>122</v>
      </c>
      <c r="W19" s="319" t="s">
        <v>188</v>
      </c>
      <c r="X19" s="319" t="s">
        <v>189</v>
      </c>
      <c r="Y19" s="319" t="s">
        <v>190</v>
      </c>
      <c r="Z19" s="319" t="s">
        <v>191</v>
      </c>
      <c r="AA19" s="319" t="s">
        <v>192</v>
      </c>
      <c r="AB19" s="319" t="s">
        <v>193</v>
      </c>
      <c r="AC19" s="319" t="s">
        <v>194</v>
      </c>
      <c r="AD19" s="319" t="s">
        <v>195</v>
      </c>
      <c r="AE19" s="319" t="s">
        <v>196</v>
      </c>
      <c r="AF19" s="319" t="s">
        <v>197</v>
      </c>
      <c r="AG19" s="319" t="s">
        <v>32</v>
      </c>
      <c r="AH19" s="319" t="s">
        <v>33</v>
      </c>
      <c r="AI19" s="319" t="s">
        <v>198</v>
      </c>
    </row>
    <row r="20" spans="1:35" ht="15" customHeight="1">
      <c r="S20" s="43" t="s">
        <v>436</v>
      </c>
      <c r="T20" s="43" t="s">
        <v>10</v>
      </c>
      <c r="U20" s="43" t="s">
        <v>10</v>
      </c>
      <c r="V20" s="43" t="s">
        <v>10</v>
      </c>
      <c r="W20" s="43" t="s">
        <v>10</v>
      </c>
      <c r="X20" s="43" t="s">
        <v>10</v>
      </c>
      <c r="Y20" s="43" t="s">
        <v>10</v>
      </c>
      <c r="Z20" s="43" t="s">
        <v>10</v>
      </c>
      <c r="AA20" s="43" t="s">
        <v>10</v>
      </c>
      <c r="AB20" s="43" t="s">
        <v>10</v>
      </c>
      <c r="AC20" s="43" t="s">
        <v>10</v>
      </c>
      <c r="AD20" s="43" t="s">
        <v>10</v>
      </c>
      <c r="AE20" s="43" t="s">
        <v>10</v>
      </c>
      <c r="AF20" s="43" t="s">
        <v>10</v>
      </c>
      <c r="AG20" s="43" t="s">
        <v>10</v>
      </c>
      <c r="AH20" s="43" t="s">
        <v>10</v>
      </c>
      <c r="AI20" s="43" t="s">
        <v>10</v>
      </c>
    </row>
    <row r="21" spans="1:35" ht="15" customHeight="1">
      <c r="S21" t="s">
        <v>177</v>
      </c>
      <c r="T21" t="s">
        <v>182</v>
      </c>
      <c r="U21" t="s">
        <v>181</v>
      </c>
      <c r="V21" t="s">
        <v>181</v>
      </c>
      <c r="W21" t="s">
        <v>181</v>
      </c>
      <c r="X21" t="s">
        <v>181</v>
      </c>
      <c r="Y21" t="s">
        <v>181</v>
      </c>
      <c r="Z21" t="s">
        <v>181</v>
      </c>
      <c r="AA21" t="s">
        <v>182</v>
      </c>
      <c r="AB21" t="s">
        <v>182</v>
      </c>
      <c r="AC21" t="s">
        <v>182</v>
      </c>
      <c r="AD21" t="s">
        <v>182</v>
      </c>
      <c r="AE21" t="s">
        <v>182</v>
      </c>
      <c r="AF21" t="s">
        <v>182</v>
      </c>
      <c r="AG21" t="s">
        <v>182</v>
      </c>
      <c r="AH21" t="s">
        <v>182</v>
      </c>
      <c r="AI21" t="s">
        <v>182</v>
      </c>
    </row>
    <row r="22" spans="1:35" ht="15" customHeight="1">
      <c r="S22" t="s">
        <v>178</v>
      </c>
      <c r="T22" t="s">
        <v>183</v>
      </c>
      <c r="U22" t="s">
        <v>184</v>
      </c>
      <c r="V22" t="s">
        <v>184</v>
      </c>
      <c r="W22" t="s">
        <v>184</v>
      </c>
      <c r="X22" t="s">
        <v>184</v>
      </c>
      <c r="Y22" t="s">
        <v>184</v>
      </c>
      <c r="Z22" t="s">
        <v>184</v>
      </c>
      <c r="AA22" t="s">
        <v>183</v>
      </c>
      <c r="AB22" t="s">
        <v>183</v>
      </c>
      <c r="AC22" t="s">
        <v>183</v>
      </c>
      <c r="AD22" t="s">
        <v>183</v>
      </c>
      <c r="AE22" t="s">
        <v>183</v>
      </c>
      <c r="AF22" t="s">
        <v>183</v>
      </c>
      <c r="AG22" t="s">
        <v>183</v>
      </c>
      <c r="AH22" t="s">
        <v>183</v>
      </c>
      <c r="AI22" t="s">
        <v>183</v>
      </c>
    </row>
    <row r="23" spans="1:35" ht="15" customHeight="1">
      <c r="S23" t="s">
        <v>179</v>
      </c>
      <c r="T23" t="s">
        <v>184</v>
      </c>
      <c r="U23" t="s">
        <v>207</v>
      </c>
      <c r="V23" t="s">
        <v>210</v>
      </c>
      <c r="W23" t="s">
        <v>210</v>
      </c>
      <c r="X23" t="s">
        <v>210</v>
      </c>
      <c r="Y23" t="s">
        <v>215</v>
      </c>
      <c r="Z23" t="s">
        <v>216</v>
      </c>
      <c r="AA23" t="s">
        <v>184</v>
      </c>
      <c r="AB23" t="s">
        <v>184</v>
      </c>
      <c r="AC23" t="s">
        <v>184</v>
      </c>
      <c r="AD23" t="s">
        <v>184</v>
      </c>
      <c r="AE23" t="s">
        <v>184</v>
      </c>
      <c r="AF23" t="s">
        <v>184</v>
      </c>
      <c r="AG23" t="s">
        <v>227</v>
      </c>
      <c r="AH23" t="s">
        <v>230</v>
      </c>
      <c r="AI23" t="s">
        <v>234</v>
      </c>
    </row>
    <row r="24" spans="1:35">
      <c r="S24" t="s">
        <v>180</v>
      </c>
      <c r="T24" t="s">
        <v>199</v>
      </c>
      <c r="U24" t="s">
        <v>208</v>
      </c>
      <c r="V24" t="s">
        <v>207</v>
      </c>
      <c r="W24" t="s">
        <v>207</v>
      </c>
      <c r="X24" t="s">
        <v>207</v>
      </c>
      <c r="Y24" t="s">
        <v>22</v>
      </c>
      <c r="Z24" t="s">
        <v>22</v>
      </c>
      <c r="AA24" t="s">
        <v>199</v>
      </c>
      <c r="AB24" t="s">
        <v>218</v>
      </c>
      <c r="AC24" t="s">
        <v>177</v>
      </c>
      <c r="AD24" t="s">
        <v>210</v>
      </c>
      <c r="AE24" t="s">
        <v>218</v>
      </c>
      <c r="AF24" t="s">
        <v>223</v>
      </c>
      <c r="AG24" t="s">
        <v>226</v>
      </c>
      <c r="AH24" t="s">
        <v>231</v>
      </c>
      <c r="AI24" t="s">
        <v>235</v>
      </c>
    </row>
    <row r="25" spans="1:35">
      <c r="S25" t="s">
        <v>181</v>
      </c>
      <c r="T25" t="s">
        <v>200</v>
      </c>
      <c r="U25" t="s">
        <v>209</v>
      </c>
      <c r="V25" t="s">
        <v>211</v>
      </c>
      <c r="W25" t="s">
        <v>211</v>
      </c>
      <c r="X25" t="s">
        <v>213</v>
      </c>
      <c r="Y25" t="s">
        <v>213</v>
      </c>
      <c r="Z25" t="s">
        <v>213</v>
      </c>
      <c r="AA25" t="s">
        <v>284</v>
      </c>
      <c r="AB25" t="s">
        <v>219</v>
      </c>
      <c r="AC25" t="s">
        <v>220</v>
      </c>
      <c r="AD25" t="s">
        <v>218</v>
      </c>
      <c r="AE25" t="s">
        <v>222</v>
      </c>
      <c r="AF25" t="s">
        <v>224</v>
      </c>
      <c r="AG25" t="s">
        <v>229</v>
      </c>
      <c r="AH25" t="s">
        <v>232</v>
      </c>
      <c r="AI25" t="s">
        <v>236</v>
      </c>
    </row>
    <row r="26" spans="1:35">
      <c r="S26" s="10"/>
      <c r="T26" t="s">
        <v>201</v>
      </c>
      <c r="V26" t="s">
        <v>212</v>
      </c>
      <c r="X26" t="s">
        <v>214</v>
      </c>
      <c r="AA26" t="s">
        <v>217</v>
      </c>
      <c r="AB26" t="s">
        <v>181</v>
      </c>
      <c r="AC26" t="s">
        <v>206</v>
      </c>
      <c r="AD26" t="s">
        <v>221</v>
      </c>
      <c r="AE26" t="s">
        <v>21</v>
      </c>
      <c r="AF26" t="s">
        <v>204</v>
      </c>
      <c r="AG26" t="s">
        <v>228</v>
      </c>
      <c r="AH26" t="s">
        <v>233</v>
      </c>
      <c r="AI26" t="s">
        <v>237</v>
      </c>
    </row>
    <row r="27" spans="1:35">
      <c r="AA27" t="s">
        <v>206</v>
      </c>
      <c r="AE27" t="s">
        <v>223</v>
      </c>
      <c r="AG27" s="10"/>
    </row>
    <row r="29" spans="1:35">
      <c r="S29" s="43" t="s">
        <v>17</v>
      </c>
      <c r="T29" s="43" t="s">
        <v>17</v>
      </c>
      <c r="U29" s="43" t="s">
        <v>17</v>
      </c>
      <c r="V29" s="43" t="s">
        <v>17</v>
      </c>
      <c r="W29" s="43" t="s">
        <v>17</v>
      </c>
      <c r="X29" s="43" t="s">
        <v>17</v>
      </c>
      <c r="Y29" s="43" t="s">
        <v>17</v>
      </c>
      <c r="Z29" s="43" t="s">
        <v>17</v>
      </c>
      <c r="AA29" s="43" t="s">
        <v>17</v>
      </c>
      <c r="AB29" s="43" t="s">
        <v>17</v>
      </c>
      <c r="AC29" s="43" t="s">
        <v>17</v>
      </c>
      <c r="AD29" s="43" t="s">
        <v>17</v>
      </c>
      <c r="AE29" s="43" t="s">
        <v>17</v>
      </c>
      <c r="AF29" s="43" t="s">
        <v>17</v>
      </c>
      <c r="AG29" s="43" t="s">
        <v>17</v>
      </c>
      <c r="AH29" s="43" t="s">
        <v>17</v>
      </c>
      <c r="AI29" s="43" t="s">
        <v>17</v>
      </c>
    </row>
    <row r="30" spans="1:35">
      <c r="S30" t="s">
        <v>182</v>
      </c>
      <c r="T30" t="s">
        <v>181</v>
      </c>
      <c r="U30" t="s">
        <v>182</v>
      </c>
      <c r="V30" t="s">
        <v>283</v>
      </c>
      <c r="W30" t="s">
        <v>238</v>
      </c>
      <c r="X30" t="s">
        <v>245</v>
      </c>
      <c r="Y30" t="s">
        <v>238</v>
      </c>
      <c r="Z30" t="s">
        <v>238</v>
      </c>
      <c r="AA30" t="s">
        <v>181</v>
      </c>
      <c r="AB30" t="s">
        <v>199</v>
      </c>
      <c r="AC30" t="s">
        <v>258</v>
      </c>
      <c r="AD30" t="s">
        <v>258</v>
      </c>
      <c r="AE30" t="s">
        <v>181</v>
      </c>
      <c r="AF30" t="s">
        <v>181</v>
      </c>
      <c r="AG30" t="s">
        <v>181</v>
      </c>
      <c r="AH30" t="s">
        <v>181</v>
      </c>
      <c r="AI30" t="s">
        <v>181</v>
      </c>
    </row>
    <row r="31" spans="1:35">
      <c r="S31" t="s">
        <v>183</v>
      </c>
      <c r="T31" t="s">
        <v>202</v>
      </c>
      <c r="U31" t="s">
        <v>183</v>
      </c>
      <c r="V31" t="s">
        <v>243</v>
      </c>
      <c r="W31" t="s">
        <v>183</v>
      </c>
      <c r="X31" t="s">
        <v>239</v>
      </c>
      <c r="Y31" t="s">
        <v>183</v>
      </c>
      <c r="Z31" t="s">
        <v>183</v>
      </c>
      <c r="AA31" t="s">
        <v>244</v>
      </c>
      <c r="AB31" t="s">
        <v>244</v>
      </c>
      <c r="AC31" t="s">
        <v>259</v>
      </c>
      <c r="AD31" t="s">
        <v>263</v>
      </c>
      <c r="AE31" t="s">
        <v>267</v>
      </c>
      <c r="AF31" t="s">
        <v>270</v>
      </c>
      <c r="AG31" t="s">
        <v>236</v>
      </c>
      <c r="AH31" t="s">
        <v>278</v>
      </c>
      <c r="AI31" t="s">
        <v>184</v>
      </c>
    </row>
    <row r="32" spans="1:35">
      <c r="S32" t="s">
        <v>184</v>
      </c>
      <c r="T32" t="s">
        <v>203</v>
      </c>
      <c r="U32" t="s">
        <v>239</v>
      </c>
      <c r="V32" t="s">
        <v>244</v>
      </c>
      <c r="W32" t="s">
        <v>239</v>
      </c>
      <c r="X32" t="s">
        <v>249</v>
      </c>
      <c r="Y32" t="s">
        <v>244</v>
      </c>
      <c r="Z32" t="s">
        <v>244</v>
      </c>
      <c r="AA32" t="s">
        <v>254</v>
      </c>
      <c r="AB32" t="s">
        <v>257</v>
      </c>
      <c r="AC32" t="s">
        <v>260</v>
      </c>
      <c r="AD32" t="s">
        <v>264</v>
      </c>
      <c r="AE32" t="s">
        <v>22</v>
      </c>
      <c r="AF32" t="s">
        <v>271</v>
      </c>
      <c r="AG32" t="s">
        <v>274</v>
      </c>
      <c r="AH32" t="s">
        <v>186</v>
      </c>
      <c r="AI32" t="s">
        <v>185</v>
      </c>
    </row>
    <row r="33" spans="19:35">
      <c r="S33" t="s">
        <v>185</v>
      </c>
      <c r="T33" t="s">
        <v>204</v>
      </c>
      <c r="U33" t="s">
        <v>240</v>
      </c>
      <c r="V33" t="s">
        <v>245</v>
      </c>
      <c r="W33" t="s">
        <v>247</v>
      </c>
      <c r="X33" t="s">
        <v>250</v>
      </c>
      <c r="Y33" t="s">
        <v>251</v>
      </c>
      <c r="Z33" t="s">
        <v>252</v>
      </c>
      <c r="AA33" t="s">
        <v>185</v>
      </c>
      <c r="AB33" t="s">
        <v>207</v>
      </c>
      <c r="AC33" t="s">
        <v>261</v>
      </c>
      <c r="AD33" t="s">
        <v>265</v>
      </c>
      <c r="AE33" t="s">
        <v>268</v>
      </c>
      <c r="AF33" t="s">
        <v>272</v>
      </c>
      <c r="AG33" t="s">
        <v>275</v>
      </c>
      <c r="AH33" t="s">
        <v>279</v>
      </c>
      <c r="AI33" t="s">
        <v>281</v>
      </c>
    </row>
    <row r="34" spans="19:35">
      <c r="S34" t="s">
        <v>186</v>
      </c>
      <c r="T34" t="s">
        <v>201</v>
      </c>
      <c r="U34" t="s">
        <v>241</v>
      </c>
      <c r="V34" t="s">
        <v>246</v>
      </c>
      <c r="W34" t="s">
        <v>245</v>
      </c>
      <c r="X34" t="s">
        <v>218</v>
      </c>
      <c r="Y34" t="s">
        <v>216</v>
      </c>
      <c r="Z34" t="s">
        <v>253</v>
      </c>
      <c r="AA34" t="s">
        <v>255</v>
      </c>
      <c r="AB34" t="s">
        <v>242</v>
      </c>
      <c r="AC34" t="s">
        <v>262</v>
      </c>
      <c r="AD34" t="s">
        <v>266</v>
      </c>
      <c r="AE34" t="s">
        <v>269</v>
      </c>
      <c r="AF34" t="s">
        <v>273</v>
      </c>
      <c r="AG34" t="s">
        <v>276</v>
      </c>
      <c r="AH34" t="s">
        <v>280</v>
      </c>
      <c r="AI34" t="s">
        <v>282</v>
      </c>
    </row>
    <row r="35" spans="19:35">
      <c r="S35" t="s">
        <v>187</v>
      </c>
      <c r="T35" t="s">
        <v>205</v>
      </c>
      <c r="U35" t="s">
        <v>242</v>
      </c>
      <c r="V35" t="s">
        <v>216</v>
      </c>
      <c r="W35" t="s">
        <v>242</v>
      </c>
      <c r="Y35" t="s">
        <v>242</v>
      </c>
      <c r="Z35" t="s">
        <v>211</v>
      </c>
      <c r="AA35" t="s">
        <v>256</v>
      </c>
      <c r="AB35" t="s">
        <v>206</v>
      </c>
      <c r="AD35" t="s">
        <v>206</v>
      </c>
      <c r="AE35" t="s">
        <v>206</v>
      </c>
      <c r="AG35" t="s">
        <v>277</v>
      </c>
    </row>
    <row r="36" spans="19:35">
      <c r="T36" t="s">
        <v>206</v>
      </c>
      <c r="W36" t="s">
        <v>248</v>
      </c>
    </row>
    <row r="37" spans="19:35">
      <c r="S37" s="43" t="s">
        <v>102</v>
      </c>
      <c r="T37" s="43" t="s">
        <v>102</v>
      </c>
      <c r="U37" s="43" t="s">
        <v>102</v>
      </c>
      <c r="V37" s="43" t="s">
        <v>102</v>
      </c>
      <c r="W37" s="43" t="s">
        <v>102</v>
      </c>
      <c r="X37" s="43" t="s">
        <v>102</v>
      </c>
      <c r="Y37" s="43" t="s">
        <v>102</v>
      </c>
      <c r="Z37" s="43" t="s">
        <v>102</v>
      </c>
      <c r="AA37" s="43" t="s">
        <v>102</v>
      </c>
      <c r="AB37" s="43" t="s">
        <v>102</v>
      </c>
      <c r="AC37" s="43" t="s">
        <v>102</v>
      </c>
      <c r="AD37" s="43" t="s">
        <v>102</v>
      </c>
      <c r="AE37" s="43" t="s">
        <v>102</v>
      </c>
      <c r="AF37" s="43" t="s">
        <v>102</v>
      </c>
      <c r="AG37" s="43" t="s">
        <v>102</v>
      </c>
      <c r="AH37" s="43" t="s">
        <v>102</v>
      </c>
      <c r="AI37" s="43" t="s">
        <v>102</v>
      </c>
    </row>
    <row r="38" spans="19:35">
      <c r="S38" t="s">
        <v>285</v>
      </c>
      <c r="T38" t="s">
        <v>125</v>
      </c>
      <c r="U38" t="s">
        <v>339</v>
      </c>
      <c r="V38" t="s">
        <v>340</v>
      </c>
      <c r="W38" t="s">
        <v>289</v>
      </c>
      <c r="X38" t="s">
        <v>293</v>
      </c>
      <c r="Y38" t="s">
        <v>297</v>
      </c>
      <c r="Z38" t="s">
        <v>300</v>
      </c>
      <c r="AA38" t="s">
        <v>341</v>
      </c>
      <c r="AB38" t="s">
        <v>309</v>
      </c>
      <c r="AC38" s="11" t="s">
        <v>342</v>
      </c>
      <c r="AD38" s="11" t="s">
        <v>242</v>
      </c>
      <c r="AE38" s="11" t="s">
        <v>304</v>
      </c>
      <c r="AF38" s="11" t="s">
        <v>343</v>
      </c>
      <c r="AG38" s="11" t="s">
        <v>315</v>
      </c>
      <c r="AH38" t="s">
        <v>320</v>
      </c>
      <c r="AI38" s="11" t="s">
        <v>323</v>
      </c>
    </row>
    <row r="39" spans="19:35">
      <c r="S39" t="s">
        <v>286</v>
      </c>
      <c r="T39" t="s">
        <v>344</v>
      </c>
      <c r="U39" t="s">
        <v>290</v>
      </c>
      <c r="V39" t="s">
        <v>290</v>
      </c>
      <c r="W39" t="s">
        <v>290</v>
      </c>
      <c r="X39" t="s">
        <v>294</v>
      </c>
      <c r="Y39" t="s">
        <v>294</v>
      </c>
      <c r="Z39" t="s">
        <v>290</v>
      </c>
      <c r="AA39" t="s">
        <v>290</v>
      </c>
      <c r="AB39" t="s">
        <v>310</v>
      </c>
      <c r="AC39" s="11" t="s">
        <v>290</v>
      </c>
      <c r="AD39" s="11" t="s">
        <v>345</v>
      </c>
      <c r="AE39" s="11" t="s">
        <v>305</v>
      </c>
      <c r="AF39" s="11" t="s">
        <v>346</v>
      </c>
      <c r="AG39" s="11" t="s">
        <v>316</v>
      </c>
      <c r="AH39" t="s">
        <v>287</v>
      </c>
      <c r="AI39" s="11" t="s">
        <v>244</v>
      </c>
    </row>
    <row r="40" spans="19:35">
      <c r="S40" t="s">
        <v>287</v>
      </c>
      <c r="T40" t="s">
        <v>347</v>
      </c>
      <c r="U40" t="s">
        <v>348</v>
      </c>
      <c r="V40" t="s">
        <v>291</v>
      </c>
      <c r="W40" t="s">
        <v>291</v>
      </c>
      <c r="X40" t="s">
        <v>295</v>
      </c>
      <c r="Y40" t="s">
        <v>298</v>
      </c>
      <c r="Z40" t="s">
        <v>301</v>
      </c>
      <c r="AA40" t="s">
        <v>349</v>
      </c>
      <c r="AB40" t="s">
        <v>311</v>
      </c>
      <c r="AC40" s="11" t="s">
        <v>350</v>
      </c>
      <c r="AD40" s="11" t="s">
        <v>351</v>
      </c>
      <c r="AE40" s="11" t="s">
        <v>306</v>
      </c>
      <c r="AF40" s="11" t="s">
        <v>352</v>
      </c>
      <c r="AG40" s="11" t="s">
        <v>317</v>
      </c>
      <c r="AH40" t="s">
        <v>285</v>
      </c>
      <c r="AI40" s="11" t="s">
        <v>312</v>
      </c>
    </row>
    <row r="41" spans="19:35">
      <c r="S41" t="s">
        <v>288</v>
      </c>
      <c r="T41" t="s">
        <v>245</v>
      </c>
      <c r="U41" t="s">
        <v>268</v>
      </c>
      <c r="V41" t="s">
        <v>296</v>
      </c>
      <c r="W41" t="s">
        <v>246</v>
      </c>
      <c r="X41" t="s">
        <v>296</v>
      </c>
      <c r="Y41" t="s">
        <v>299</v>
      </c>
      <c r="Z41" t="s">
        <v>302</v>
      </c>
      <c r="AA41" t="s">
        <v>353</v>
      </c>
      <c r="AB41" t="s">
        <v>312</v>
      </c>
      <c r="AC41" s="11" t="s">
        <v>268</v>
      </c>
      <c r="AD41" s="11" t="s">
        <v>354</v>
      </c>
      <c r="AE41" s="11" t="s">
        <v>307</v>
      </c>
      <c r="AF41" s="11" t="s">
        <v>355</v>
      </c>
      <c r="AG41" s="11" t="s">
        <v>318</v>
      </c>
      <c r="AH41" t="s">
        <v>321</v>
      </c>
      <c r="AI41" s="11" t="s">
        <v>324</v>
      </c>
    </row>
    <row r="42" spans="19:35">
      <c r="S42" t="s">
        <v>125</v>
      </c>
      <c r="T42" t="s">
        <v>356</v>
      </c>
      <c r="U42" t="s">
        <v>357</v>
      </c>
      <c r="V42" t="s">
        <v>292</v>
      </c>
      <c r="W42" t="s">
        <v>292</v>
      </c>
      <c r="X42" t="s">
        <v>200</v>
      </c>
      <c r="Y42" t="s">
        <v>246</v>
      </c>
      <c r="Z42" t="s">
        <v>303</v>
      </c>
      <c r="AA42" t="s">
        <v>358</v>
      </c>
      <c r="AB42" t="s">
        <v>313</v>
      </c>
      <c r="AC42" s="11" t="s">
        <v>359</v>
      </c>
      <c r="AD42" s="11" t="s">
        <v>360</v>
      </c>
      <c r="AE42" s="11" t="s">
        <v>308</v>
      </c>
      <c r="AF42" s="11" t="s">
        <v>361</v>
      </c>
      <c r="AG42" s="11" t="s">
        <v>319</v>
      </c>
      <c r="AH42" t="s">
        <v>322</v>
      </c>
      <c r="AI42" s="11" t="s">
        <v>325</v>
      </c>
    </row>
    <row r="43" spans="19:35">
      <c r="V43" t="s">
        <v>362</v>
      </c>
      <c r="X43" t="s">
        <v>183</v>
      </c>
      <c r="AA43" t="s">
        <v>363</v>
      </c>
      <c r="AB43" t="s">
        <v>314</v>
      </c>
      <c r="AD43" s="11" t="s">
        <v>364</v>
      </c>
      <c r="AG43" s="11" t="s">
        <v>125</v>
      </c>
      <c r="AI43" s="11" t="s">
        <v>326</v>
      </c>
    </row>
    <row r="45" spans="19:35">
      <c r="S45" s="43" t="s">
        <v>103</v>
      </c>
      <c r="T45" s="43" t="s">
        <v>103</v>
      </c>
      <c r="U45" s="43" t="s">
        <v>103</v>
      </c>
      <c r="V45" s="43" t="s">
        <v>103</v>
      </c>
      <c r="W45" s="43" t="s">
        <v>103</v>
      </c>
      <c r="X45" s="43" t="s">
        <v>103</v>
      </c>
      <c r="Y45" s="43" t="s">
        <v>103</v>
      </c>
      <c r="Z45" s="43" t="s">
        <v>103</v>
      </c>
      <c r="AA45" s="43" t="s">
        <v>103</v>
      </c>
      <c r="AB45" s="43" t="s">
        <v>103</v>
      </c>
      <c r="AC45" s="43" t="s">
        <v>103</v>
      </c>
      <c r="AD45" s="43" t="s">
        <v>103</v>
      </c>
      <c r="AE45" s="43" t="s">
        <v>103</v>
      </c>
      <c r="AF45" s="43" t="s">
        <v>103</v>
      </c>
      <c r="AG45" s="43" t="s">
        <v>103</v>
      </c>
      <c r="AH45" s="43" t="s">
        <v>103</v>
      </c>
      <c r="AI45" s="43" t="s">
        <v>103</v>
      </c>
    </row>
    <row r="46" spans="19:35">
      <c r="S46" s="11" t="s">
        <v>379</v>
      </c>
      <c r="T46" t="s">
        <v>352</v>
      </c>
      <c r="U46" t="s">
        <v>380</v>
      </c>
      <c r="V46" t="s">
        <v>344</v>
      </c>
      <c r="W46" t="s">
        <v>344</v>
      </c>
      <c r="X46" t="s">
        <v>458</v>
      </c>
      <c r="Y46" t="s">
        <v>381</v>
      </c>
      <c r="Z46" t="s">
        <v>298</v>
      </c>
      <c r="AA46" t="s">
        <v>382</v>
      </c>
      <c r="AB46" t="s">
        <v>383</v>
      </c>
      <c r="AC46" t="s">
        <v>384</v>
      </c>
      <c r="AD46" s="11" t="s">
        <v>385</v>
      </c>
      <c r="AE46" t="s">
        <v>437</v>
      </c>
      <c r="AF46" t="s">
        <v>386</v>
      </c>
      <c r="AG46" s="11" t="s">
        <v>387</v>
      </c>
      <c r="AH46" t="s">
        <v>388</v>
      </c>
      <c r="AI46" s="11" t="s">
        <v>389</v>
      </c>
    </row>
    <row r="47" spans="19:35">
      <c r="S47" s="11" t="s">
        <v>390</v>
      </c>
      <c r="T47" t="s">
        <v>391</v>
      </c>
      <c r="U47" t="s">
        <v>392</v>
      </c>
      <c r="V47" t="s">
        <v>392</v>
      </c>
      <c r="W47" t="s">
        <v>651</v>
      </c>
      <c r="X47" t="s">
        <v>350</v>
      </c>
      <c r="Y47" t="s">
        <v>459</v>
      </c>
      <c r="Z47" t="s">
        <v>393</v>
      </c>
      <c r="AA47" t="s">
        <v>352</v>
      </c>
      <c r="AB47" t="s">
        <v>268</v>
      </c>
      <c r="AC47" t="s">
        <v>312</v>
      </c>
      <c r="AD47" s="11" t="s">
        <v>394</v>
      </c>
      <c r="AE47" t="s">
        <v>395</v>
      </c>
      <c r="AF47" t="s">
        <v>462</v>
      </c>
      <c r="AG47" s="11" t="s">
        <v>451</v>
      </c>
      <c r="AH47" t="s">
        <v>396</v>
      </c>
      <c r="AI47" s="11" t="s">
        <v>397</v>
      </c>
    </row>
    <row r="48" spans="19:35">
      <c r="S48" s="11" t="s">
        <v>398</v>
      </c>
      <c r="T48" t="s">
        <v>399</v>
      </c>
      <c r="U48" t="s">
        <v>400</v>
      </c>
      <c r="V48" t="s">
        <v>401</v>
      </c>
      <c r="W48" t="s">
        <v>402</v>
      </c>
      <c r="X48" t="s">
        <v>203</v>
      </c>
      <c r="Y48" t="s">
        <v>403</v>
      </c>
      <c r="Z48" t="s">
        <v>404</v>
      </c>
      <c r="AA48" t="s">
        <v>405</v>
      </c>
      <c r="AB48" t="s">
        <v>406</v>
      </c>
      <c r="AC48" t="s">
        <v>407</v>
      </c>
      <c r="AD48" s="11" t="s">
        <v>408</v>
      </c>
      <c r="AE48" t="s">
        <v>409</v>
      </c>
      <c r="AF48" t="s">
        <v>410</v>
      </c>
      <c r="AG48" s="11" t="s">
        <v>411</v>
      </c>
      <c r="AH48" t="s">
        <v>412</v>
      </c>
      <c r="AI48" s="11" t="s">
        <v>413</v>
      </c>
    </row>
    <row r="49" spans="19:35">
      <c r="S49" s="11" t="s">
        <v>414</v>
      </c>
      <c r="T49" t="s">
        <v>415</v>
      </c>
      <c r="U49" t="s">
        <v>416</v>
      </c>
      <c r="V49" t="s">
        <v>457</v>
      </c>
      <c r="W49" t="s">
        <v>488</v>
      </c>
      <c r="X49" t="s">
        <v>653</v>
      </c>
      <c r="Y49" t="s">
        <v>417</v>
      </c>
      <c r="Z49" t="s">
        <v>418</v>
      </c>
      <c r="AA49" t="s">
        <v>419</v>
      </c>
      <c r="AB49" t="s">
        <v>452</v>
      </c>
      <c r="AC49" t="s">
        <v>420</v>
      </c>
      <c r="AD49" s="11" t="s">
        <v>421</v>
      </c>
      <c r="AE49" t="s">
        <v>422</v>
      </c>
      <c r="AF49" t="s">
        <v>423</v>
      </c>
      <c r="AG49" s="11" t="s">
        <v>652</v>
      </c>
      <c r="AH49" t="s">
        <v>424</v>
      </c>
      <c r="AI49" s="11" t="s">
        <v>425</v>
      </c>
    </row>
    <row r="50" spans="19:35">
      <c r="S50" s="11" t="s">
        <v>453</v>
      </c>
      <c r="T50" t="s">
        <v>426</v>
      </c>
      <c r="U50" t="s">
        <v>344</v>
      </c>
      <c r="V50" t="s">
        <v>427</v>
      </c>
      <c r="W50" t="s">
        <v>401</v>
      </c>
      <c r="X50" t="s">
        <v>344</v>
      </c>
      <c r="Y50" t="s">
        <v>489</v>
      </c>
      <c r="Z50" t="s">
        <v>428</v>
      </c>
      <c r="AA50" t="s">
        <v>429</v>
      </c>
      <c r="AB50" t="s">
        <v>271</v>
      </c>
      <c r="AC50" t="s">
        <v>430</v>
      </c>
      <c r="AD50" s="11" t="s">
        <v>444</v>
      </c>
      <c r="AE50" t="s">
        <v>431</v>
      </c>
      <c r="AF50" t="s">
        <v>312</v>
      </c>
      <c r="AG50" s="11" t="s">
        <v>432</v>
      </c>
      <c r="AH50" t="s">
        <v>433</v>
      </c>
      <c r="AI50" s="11" t="s">
        <v>204</v>
      </c>
    </row>
    <row r="51" spans="19:35">
      <c r="S51" s="11" t="s">
        <v>487</v>
      </c>
      <c r="V51" t="s">
        <v>183</v>
      </c>
      <c r="X51" t="s">
        <v>182</v>
      </c>
      <c r="Y51" t="s">
        <v>460</v>
      </c>
      <c r="AD51" s="11"/>
      <c r="AE51" t="s">
        <v>434</v>
      </c>
      <c r="AG51" s="11" t="s">
        <v>454</v>
      </c>
      <c r="AI51" s="11" t="s">
        <v>435</v>
      </c>
    </row>
    <row r="52" spans="19:35">
      <c r="S52" s="43" t="s">
        <v>104</v>
      </c>
      <c r="T52" s="43" t="s">
        <v>104</v>
      </c>
      <c r="U52" s="43" t="s">
        <v>104</v>
      </c>
      <c r="V52" s="43" t="s">
        <v>104</v>
      </c>
      <c r="W52" s="43" t="s">
        <v>104</v>
      </c>
      <c r="X52" s="43" t="s">
        <v>104</v>
      </c>
      <c r="Y52" s="43" t="s">
        <v>104</v>
      </c>
      <c r="Z52" s="43" t="s">
        <v>104</v>
      </c>
      <c r="AA52" s="43" t="s">
        <v>104</v>
      </c>
      <c r="AB52" s="43" t="s">
        <v>104</v>
      </c>
      <c r="AC52" s="43" t="s">
        <v>104</v>
      </c>
      <c r="AD52" s="43" t="s">
        <v>104</v>
      </c>
      <c r="AE52" s="43" t="s">
        <v>104</v>
      </c>
      <c r="AF52" s="43" t="s">
        <v>104</v>
      </c>
      <c r="AG52" s="43" t="s">
        <v>104</v>
      </c>
      <c r="AH52" s="43" t="s">
        <v>104</v>
      </c>
      <c r="AI52" s="43" t="s">
        <v>104</v>
      </c>
    </row>
    <row r="53" spans="19:35">
      <c r="S53" t="s">
        <v>511</v>
      </c>
      <c r="T53" t="s">
        <v>512</v>
      </c>
      <c r="U53" t="s">
        <v>513</v>
      </c>
      <c r="V53" t="s">
        <v>514</v>
      </c>
      <c r="W53" t="s">
        <v>515</v>
      </c>
      <c r="X53" t="s">
        <v>516</v>
      </c>
      <c r="Y53" t="s">
        <v>655</v>
      </c>
      <c r="Z53" t="s">
        <v>517</v>
      </c>
      <c r="AA53" t="s">
        <v>518</v>
      </c>
      <c r="AB53" t="s">
        <v>519</v>
      </c>
      <c r="AC53" t="s">
        <v>520</v>
      </c>
      <c r="AD53" t="s">
        <v>521</v>
      </c>
      <c r="AE53" t="s">
        <v>522</v>
      </c>
      <c r="AF53" t="s">
        <v>523</v>
      </c>
      <c r="AG53" t="s">
        <v>524</v>
      </c>
      <c r="AH53" t="s">
        <v>525</v>
      </c>
      <c r="AI53" t="s">
        <v>526</v>
      </c>
    </row>
    <row r="54" spans="19:35">
      <c r="S54" t="s">
        <v>527</v>
      </c>
      <c r="T54" t="s">
        <v>528</v>
      </c>
      <c r="U54" t="s">
        <v>529</v>
      </c>
      <c r="V54" t="s">
        <v>530</v>
      </c>
      <c r="W54" t="s">
        <v>495</v>
      </c>
      <c r="X54" t="s">
        <v>531</v>
      </c>
      <c r="Y54" t="s">
        <v>685</v>
      </c>
      <c r="Z54" t="s">
        <v>532</v>
      </c>
      <c r="AA54" t="s">
        <v>533</v>
      </c>
      <c r="AB54" t="s">
        <v>534</v>
      </c>
      <c r="AC54" t="s">
        <v>535</v>
      </c>
      <c r="AD54" t="s">
        <v>536</v>
      </c>
      <c r="AE54" t="s">
        <v>537</v>
      </c>
      <c r="AF54" t="s">
        <v>528</v>
      </c>
      <c r="AG54" t="s">
        <v>538</v>
      </c>
      <c r="AH54" t="s">
        <v>539</v>
      </c>
      <c r="AI54" t="s">
        <v>540</v>
      </c>
    </row>
    <row r="55" spans="19:35">
      <c r="S55" t="s">
        <v>541</v>
      </c>
      <c r="T55" t="s">
        <v>542</v>
      </c>
      <c r="U55" t="s">
        <v>666</v>
      </c>
      <c r="V55" t="s">
        <v>543</v>
      </c>
      <c r="W55" t="s">
        <v>544</v>
      </c>
      <c r="X55" t="s">
        <v>668</v>
      </c>
      <c r="Y55" t="s">
        <v>545</v>
      </c>
      <c r="Z55" t="s">
        <v>546</v>
      </c>
      <c r="AA55" t="s">
        <v>547</v>
      </c>
      <c r="AB55" t="s">
        <v>548</v>
      </c>
      <c r="AC55" t="s">
        <v>549</v>
      </c>
      <c r="AD55" t="s">
        <v>550</v>
      </c>
      <c r="AE55" t="s">
        <v>551</v>
      </c>
      <c r="AF55" t="s">
        <v>552</v>
      </c>
      <c r="AG55" t="s">
        <v>553</v>
      </c>
      <c r="AH55" t="s">
        <v>554</v>
      </c>
      <c r="AI55" t="s">
        <v>555</v>
      </c>
    </row>
    <row r="56" spans="19:35">
      <c r="S56" t="s">
        <v>556</v>
      </c>
      <c r="T56" t="s">
        <v>557</v>
      </c>
      <c r="U56" t="s">
        <v>558</v>
      </c>
      <c r="V56" t="s">
        <v>559</v>
      </c>
      <c r="W56" t="s">
        <v>516</v>
      </c>
      <c r="X56" t="s">
        <v>560</v>
      </c>
      <c r="Y56" t="s">
        <v>561</v>
      </c>
      <c r="Z56" t="s">
        <v>562</v>
      </c>
      <c r="AA56" t="s">
        <v>671</v>
      </c>
      <c r="AB56" t="s">
        <v>563</v>
      </c>
      <c r="AC56" t="s">
        <v>564</v>
      </c>
      <c r="AD56" t="s">
        <v>565</v>
      </c>
      <c r="AE56" t="s">
        <v>566</v>
      </c>
      <c r="AF56" t="s">
        <v>567</v>
      </c>
      <c r="AG56" t="s">
        <v>568</v>
      </c>
      <c r="AH56" t="s">
        <v>569</v>
      </c>
      <c r="AI56" t="s">
        <v>570</v>
      </c>
    </row>
    <row r="57" spans="19:35">
      <c r="S57" t="s">
        <v>571</v>
      </c>
      <c r="T57" t="s">
        <v>656</v>
      </c>
      <c r="U57" t="s">
        <v>572</v>
      </c>
      <c r="V57" t="s">
        <v>573</v>
      </c>
      <c r="W57" t="s">
        <v>574</v>
      </c>
      <c r="X57" t="s">
        <v>575</v>
      </c>
      <c r="Y57" t="s">
        <v>576</v>
      </c>
      <c r="Z57" t="s">
        <v>669</v>
      </c>
      <c r="AA57" t="s">
        <v>670</v>
      </c>
      <c r="AB57" t="s">
        <v>577</v>
      </c>
      <c r="AC57" t="s">
        <v>578</v>
      </c>
      <c r="AD57" t="s">
        <v>579</v>
      </c>
      <c r="AE57" t="s">
        <v>580</v>
      </c>
      <c r="AF57" t="s">
        <v>581</v>
      </c>
      <c r="AG57" t="s">
        <v>582</v>
      </c>
      <c r="AH57" t="s">
        <v>583</v>
      </c>
      <c r="AI57" t="s">
        <v>584</v>
      </c>
    </row>
    <row r="60" spans="19:35">
      <c r="S60" s="43" t="s">
        <v>105</v>
      </c>
      <c r="T60" s="43" t="s">
        <v>105</v>
      </c>
      <c r="U60" s="43" t="s">
        <v>105</v>
      </c>
      <c r="V60" s="43" t="s">
        <v>105</v>
      </c>
      <c r="W60" s="43" t="s">
        <v>105</v>
      </c>
      <c r="X60" s="43" t="s">
        <v>105</v>
      </c>
      <c r="Y60" s="43" t="s">
        <v>105</v>
      </c>
      <c r="Z60" s="43" t="s">
        <v>105</v>
      </c>
      <c r="AA60" s="43" t="s">
        <v>105</v>
      </c>
      <c r="AB60" s="43" t="s">
        <v>105</v>
      </c>
      <c r="AC60" s="43" t="s">
        <v>105</v>
      </c>
      <c r="AD60" s="43" t="s">
        <v>105</v>
      </c>
      <c r="AE60" s="43" t="s">
        <v>105</v>
      </c>
      <c r="AF60" s="43" t="s">
        <v>105</v>
      </c>
      <c r="AG60" s="43" t="s">
        <v>105</v>
      </c>
      <c r="AH60" s="43" t="s">
        <v>105</v>
      </c>
      <c r="AI60" s="43" t="s">
        <v>105</v>
      </c>
    </row>
    <row r="61" spans="19:35">
      <c r="S61" t="s">
        <v>686</v>
      </c>
      <c r="T61" t="s">
        <v>691</v>
      </c>
      <c r="U61" t="s">
        <v>695</v>
      </c>
      <c r="V61" t="s">
        <v>699</v>
      </c>
      <c r="W61" t="s">
        <v>703</v>
      </c>
      <c r="X61" t="s">
        <v>708</v>
      </c>
      <c r="Y61" t="s">
        <v>697</v>
      </c>
      <c r="Z61" t="s">
        <v>715</v>
      </c>
      <c r="AA61" t="s">
        <v>719</v>
      </c>
      <c r="AB61" t="s">
        <v>723</v>
      </c>
      <c r="AC61" s="82" t="s">
        <v>685</v>
      </c>
      <c r="AD61" t="s">
        <v>732</v>
      </c>
      <c r="AE61" s="82" t="s">
        <v>737</v>
      </c>
      <c r="AF61" t="s">
        <v>496</v>
      </c>
      <c r="AG61" t="s">
        <v>745</v>
      </c>
      <c r="AH61" t="s">
        <v>751</v>
      </c>
      <c r="AI61" t="s">
        <v>756</v>
      </c>
    </row>
    <row r="62" spans="19:35">
      <c r="S62" t="s">
        <v>687</v>
      </c>
      <c r="T62" t="s">
        <v>685</v>
      </c>
      <c r="U62" t="s">
        <v>696</v>
      </c>
      <c r="V62" s="82" t="s">
        <v>700</v>
      </c>
      <c r="W62" t="s">
        <v>704</v>
      </c>
      <c r="X62" t="s">
        <v>709</v>
      </c>
      <c r="Y62" t="s">
        <v>712</v>
      </c>
      <c r="Z62" t="s">
        <v>716</v>
      </c>
      <c r="AA62" s="82" t="s">
        <v>720</v>
      </c>
      <c r="AB62" t="s">
        <v>724</v>
      </c>
      <c r="AC62" t="s">
        <v>728</v>
      </c>
      <c r="AD62" t="s">
        <v>685</v>
      </c>
      <c r="AE62" t="s">
        <v>738</v>
      </c>
      <c r="AF62" t="s">
        <v>742</v>
      </c>
      <c r="AG62" t="s">
        <v>746</v>
      </c>
      <c r="AH62" t="s">
        <v>752</v>
      </c>
      <c r="AI62" s="82" t="s">
        <v>757</v>
      </c>
    </row>
    <row r="63" spans="19:35">
      <c r="S63" t="s">
        <v>688</v>
      </c>
      <c r="T63" t="s">
        <v>692</v>
      </c>
      <c r="U63" t="s">
        <v>697</v>
      </c>
      <c r="V63" t="s">
        <v>701</v>
      </c>
      <c r="W63" t="s">
        <v>705</v>
      </c>
      <c r="X63" t="s">
        <v>710</v>
      </c>
      <c r="Y63" t="s">
        <v>713</v>
      </c>
      <c r="Z63" s="82" t="s">
        <v>685</v>
      </c>
      <c r="AA63" t="s">
        <v>495</v>
      </c>
      <c r="AB63" s="82" t="s">
        <v>727</v>
      </c>
      <c r="AC63" t="s">
        <v>729</v>
      </c>
      <c r="AD63" t="s">
        <v>733</v>
      </c>
      <c r="AE63" s="82" t="s">
        <v>739</v>
      </c>
      <c r="AF63" t="s">
        <v>743</v>
      </c>
      <c r="AG63" t="s">
        <v>747</v>
      </c>
      <c r="AH63" t="s">
        <v>753</v>
      </c>
      <c r="AI63" t="s">
        <v>242</v>
      </c>
    </row>
    <row r="64" spans="19:35">
      <c r="S64" t="s">
        <v>689</v>
      </c>
      <c r="T64" t="s">
        <v>693</v>
      </c>
      <c r="U64" t="s">
        <v>698</v>
      </c>
      <c r="V64" t="s">
        <v>705</v>
      </c>
      <c r="W64" t="s">
        <v>706</v>
      </c>
      <c r="X64" t="s">
        <v>495</v>
      </c>
      <c r="Y64" t="s">
        <v>714</v>
      </c>
      <c r="Z64" t="s">
        <v>717</v>
      </c>
      <c r="AA64" t="s">
        <v>721</v>
      </c>
      <c r="AB64" t="s">
        <v>725</v>
      </c>
      <c r="AC64" t="s">
        <v>730</v>
      </c>
      <c r="AD64" t="s">
        <v>734</v>
      </c>
      <c r="AE64" t="s">
        <v>740</v>
      </c>
      <c r="AF64" t="s">
        <v>744</v>
      </c>
      <c r="AG64" s="82" t="s">
        <v>748</v>
      </c>
      <c r="AH64" t="s">
        <v>754</v>
      </c>
      <c r="AI64" t="s">
        <v>758</v>
      </c>
    </row>
    <row r="65" spans="19:35">
      <c r="S65" t="s">
        <v>690</v>
      </c>
      <c r="T65" t="s">
        <v>694</v>
      </c>
      <c r="U65" t="s">
        <v>685</v>
      </c>
      <c r="V65" s="82" t="s">
        <v>702</v>
      </c>
      <c r="W65" t="s">
        <v>707</v>
      </c>
      <c r="X65" t="s">
        <v>711</v>
      </c>
      <c r="Y65" s="82" t="s">
        <v>211</v>
      </c>
      <c r="Z65" s="82" t="s">
        <v>718</v>
      </c>
      <c r="AA65" t="s">
        <v>722</v>
      </c>
      <c r="AB65" t="s">
        <v>726</v>
      </c>
      <c r="AC65" t="s">
        <v>731</v>
      </c>
      <c r="AD65" t="s">
        <v>735</v>
      </c>
      <c r="AE65" t="s">
        <v>34</v>
      </c>
      <c r="AF65" s="82" t="s">
        <v>34</v>
      </c>
      <c r="AG65" s="82" t="s">
        <v>749</v>
      </c>
      <c r="AH65" t="s">
        <v>755</v>
      </c>
      <c r="AI65" t="s">
        <v>759</v>
      </c>
    </row>
    <row r="66" spans="19:35">
      <c r="V66" s="82"/>
      <c r="AD66" t="s">
        <v>736</v>
      </c>
      <c r="AE66" t="s">
        <v>741</v>
      </c>
      <c r="AG66" t="s">
        <v>750</v>
      </c>
      <c r="AI66" t="s">
        <v>760</v>
      </c>
    </row>
    <row r="67" spans="19:35">
      <c r="S67" s="43" t="s">
        <v>106</v>
      </c>
      <c r="T67" s="43" t="s">
        <v>106</v>
      </c>
      <c r="U67" s="43" t="s">
        <v>106</v>
      </c>
      <c r="V67" s="43" t="s">
        <v>106</v>
      </c>
      <c r="W67" s="43" t="s">
        <v>106</v>
      </c>
      <c r="X67" s="43" t="s">
        <v>106</v>
      </c>
      <c r="Y67" s="43" t="s">
        <v>106</v>
      </c>
      <c r="Z67" s="43" t="s">
        <v>106</v>
      </c>
      <c r="AA67" s="43" t="s">
        <v>106</v>
      </c>
      <c r="AB67" s="43" t="s">
        <v>106</v>
      </c>
      <c r="AC67" s="43" t="s">
        <v>106</v>
      </c>
      <c r="AD67" s="43" t="s">
        <v>106</v>
      </c>
      <c r="AE67" s="43" t="s">
        <v>106</v>
      </c>
      <c r="AF67" s="43" t="s">
        <v>106</v>
      </c>
      <c r="AG67" s="43" t="s">
        <v>106</v>
      </c>
      <c r="AH67" s="43" t="s">
        <v>106</v>
      </c>
      <c r="AI67" s="43" t="s">
        <v>106</v>
      </c>
    </row>
    <row r="68" spans="19:35">
      <c r="S68" t="s">
        <v>811</v>
      </c>
      <c r="T68" t="s">
        <v>812</v>
      </c>
      <c r="U68" t="s">
        <v>813</v>
      </c>
      <c r="V68" t="s">
        <v>814</v>
      </c>
      <c r="W68" t="s">
        <v>815</v>
      </c>
      <c r="X68" t="s">
        <v>816</v>
      </c>
      <c r="Y68" t="s">
        <v>817</v>
      </c>
      <c r="Z68" t="s">
        <v>818</v>
      </c>
      <c r="AA68" t="s">
        <v>819</v>
      </c>
      <c r="AB68" t="s">
        <v>820</v>
      </c>
      <c r="AC68" t="s">
        <v>821</v>
      </c>
      <c r="AD68" t="s">
        <v>822</v>
      </c>
      <c r="AE68" t="s">
        <v>823</v>
      </c>
      <c r="AF68" t="s">
        <v>824</v>
      </c>
      <c r="AG68" t="s">
        <v>825</v>
      </c>
      <c r="AH68" t="s">
        <v>826</v>
      </c>
      <c r="AI68" t="s">
        <v>827</v>
      </c>
    </row>
    <row r="69" spans="19:35">
      <c r="S69" t="s">
        <v>828</v>
      </c>
      <c r="T69" t="s">
        <v>829</v>
      </c>
      <c r="U69" t="s">
        <v>830</v>
      </c>
      <c r="V69" t="s">
        <v>831</v>
      </c>
      <c r="W69" t="s">
        <v>832</v>
      </c>
      <c r="X69" t="s">
        <v>833</v>
      </c>
      <c r="Y69" t="s">
        <v>834</v>
      </c>
      <c r="Z69" t="s">
        <v>835</v>
      </c>
      <c r="AA69" t="s">
        <v>836</v>
      </c>
      <c r="AB69" t="s">
        <v>837</v>
      </c>
      <c r="AC69" t="s">
        <v>838</v>
      </c>
      <c r="AD69" t="s">
        <v>839</v>
      </c>
      <c r="AE69" t="s">
        <v>840</v>
      </c>
      <c r="AF69" t="s">
        <v>841</v>
      </c>
      <c r="AG69" t="s">
        <v>842</v>
      </c>
      <c r="AH69" t="s">
        <v>843</v>
      </c>
      <c r="AI69" t="s">
        <v>844</v>
      </c>
    </row>
    <row r="70" spans="19:35">
      <c r="S70" t="s">
        <v>845</v>
      </c>
      <c r="T70" t="s">
        <v>846</v>
      </c>
      <c r="U70" t="s">
        <v>847</v>
      </c>
      <c r="V70" t="s">
        <v>848</v>
      </c>
      <c r="W70" t="s">
        <v>849</v>
      </c>
      <c r="X70" t="s">
        <v>850</v>
      </c>
      <c r="Y70" t="s">
        <v>851</v>
      </c>
      <c r="Z70" t="s">
        <v>852</v>
      </c>
      <c r="AA70" t="s">
        <v>853</v>
      </c>
      <c r="AB70" t="s">
        <v>854</v>
      </c>
      <c r="AC70" t="s">
        <v>855</v>
      </c>
      <c r="AD70" t="s">
        <v>856</v>
      </c>
      <c r="AE70" t="s">
        <v>857</v>
      </c>
      <c r="AF70" t="s">
        <v>858</v>
      </c>
      <c r="AG70" t="s">
        <v>859</v>
      </c>
      <c r="AH70" t="s">
        <v>837</v>
      </c>
      <c r="AI70" t="s">
        <v>860</v>
      </c>
    </row>
    <row r="71" spans="19:35">
      <c r="S71" t="s">
        <v>861</v>
      </c>
      <c r="T71" t="s">
        <v>862</v>
      </c>
      <c r="U71" t="s">
        <v>863</v>
      </c>
      <c r="V71" t="s">
        <v>864</v>
      </c>
      <c r="W71" t="s">
        <v>865</v>
      </c>
      <c r="X71" t="s">
        <v>866</v>
      </c>
      <c r="Y71" t="s">
        <v>867</v>
      </c>
      <c r="Z71" t="s">
        <v>868</v>
      </c>
      <c r="AA71" t="s">
        <v>869</v>
      </c>
      <c r="AB71" t="s">
        <v>870</v>
      </c>
      <c r="AC71" t="s">
        <v>871</v>
      </c>
      <c r="AD71" t="s">
        <v>872</v>
      </c>
      <c r="AE71" t="s">
        <v>873</v>
      </c>
      <c r="AF71" t="s">
        <v>874</v>
      </c>
      <c r="AG71" t="s">
        <v>875</v>
      </c>
      <c r="AH71" t="s">
        <v>876</v>
      </c>
      <c r="AI71" t="s">
        <v>877</v>
      </c>
    </row>
    <row r="72" spans="19:35">
      <c r="S72" t="s">
        <v>878</v>
      </c>
      <c r="T72" t="s">
        <v>879</v>
      </c>
      <c r="V72" t="s">
        <v>880</v>
      </c>
      <c r="AA72" t="s">
        <v>881</v>
      </c>
      <c r="AB72" t="s">
        <v>567</v>
      </c>
      <c r="AC72" t="s">
        <v>882</v>
      </c>
      <c r="AD72" t="s">
        <v>883</v>
      </c>
      <c r="AE72" t="s">
        <v>884</v>
      </c>
      <c r="AF72" t="s">
        <v>885</v>
      </c>
      <c r="AG72" t="s">
        <v>886</v>
      </c>
      <c r="AH72" t="s">
        <v>887</v>
      </c>
    </row>
    <row r="73" spans="19:35">
      <c r="T73" t="s">
        <v>888</v>
      </c>
      <c r="AE73" t="s">
        <v>889</v>
      </c>
    </row>
    <row r="75" spans="19:35">
      <c r="S75" s="43" t="s">
        <v>107</v>
      </c>
      <c r="T75" s="43" t="s">
        <v>107</v>
      </c>
      <c r="U75" s="43" t="s">
        <v>107</v>
      </c>
      <c r="V75" s="43" t="s">
        <v>107</v>
      </c>
      <c r="W75" s="43" t="s">
        <v>107</v>
      </c>
      <c r="X75" s="43" t="s">
        <v>107</v>
      </c>
      <c r="Y75" s="43" t="s">
        <v>107</v>
      </c>
      <c r="Z75" s="43" t="s">
        <v>107</v>
      </c>
      <c r="AA75" s="43" t="s">
        <v>107</v>
      </c>
      <c r="AB75" s="43" t="s">
        <v>107</v>
      </c>
      <c r="AC75" s="43" t="s">
        <v>107</v>
      </c>
      <c r="AD75" s="43" t="s">
        <v>107</v>
      </c>
      <c r="AE75" s="43" t="s">
        <v>107</v>
      </c>
      <c r="AF75" s="43" t="s">
        <v>107</v>
      </c>
      <c r="AG75" s="43" t="s">
        <v>107</v>
      </c>
      <c r="AH75" s="43" t="s">
        <v>107</v>
      </c>
      <c r="AI75" s="43" t="s">
        <v>107</v>
      </c>
    </row>
    <row r="81" spans="19:35">
      <c r="S81" s="43"/>
      <c r="T81" s="43"/>
      <c r="U81" s="43"/>
      <c r="V81" s="43"/>
      <c r="W81" s="43"/>
      <c r="X81" s="43"/>
      <c r="Y81" s="43"/>
      <c r="Z81" s="43"/>
      <c r="AA81" s="43"/>
      <c r="AB81" s="43"/>
      <c r="AC81" s="43"/>
      <c r="AD81" s="43"/>
      <c r="AE81" s="43"/>
      <c r="AF81" s="43"/>
      <c r="AG81" s="43" t="s">
        <v>108</v>
      </c>
      <c r="AH81" s="43"/>
      <c r="AI81" s="43"/>
    </row>
    <row r="87" spans="19:35">
      <c r="S87" s="43"/>
      <c r="T87" s="43"/>
      <c r="U87" s="43"/>
      <c r="V87" s="43"/>
      <c r="W87" s="43"/>
      <c r="X87" s="43"/>
      <c r="Y87" s="43"/>
      <c r="Z87" s="43"/>
      <c r="AA87" s="43"/>
      <c r="AB87" s="43"/>
      <c r="AC87" s="43"/>
      <c r="AD87" s="43"/>
      <c r="AE87" s="43"/>
      <c r="AF87" s="43"/>
      <c r="AG87" s="43" t="s">
        <v>109</v>
      </c>
      <c r="AH87" s="43"/>
      <c r="AI87" s="43"/>
    </row>
    <row r="93" spans="19:35" ht="23.25">
      <c r="S93" s="44" t="s">
        <v>52</v>
      </c>
      <c r="T93" s="44" t="s">
        <v>11</v>
      </c>
      <c r="U93" s="44" t="s">
        <v>53</v>
      </c>
      <c r="V93" s="44" t="s">
        <v>54</v>
      </c>
      <c r="W93" s="44" t="s">
        <v>55</v>
      </c>
      <c r="X93" s="44" t="s">
        <v>56</v>
      </c>
      <c r="Y93" s="44" t="s">
        <v>57</v>
      </c>
      <c r="Z93" s="44" t="s">
        <v>58</v>
      </c>
      <c r="AA93" s="44" t="s">
        <v>59</v>
      </c>
      <c r="AB93" s="44" t="s">
        <v>60</v>
      </c>
      <c r="AC93" s="44" t="s">
        <v>61</v>
      </c>
      <c r="AD93" s="44" t="s">
        <v>62</v>
      </c>
      <c r="AE93" s="44" t="s">
        <v>63</v>
      </c>
      <c r="AF93" s="44" t="s">
        <v>64</v>
      </c>
      <c r="AG93" s="44" t="s">
        <v>65</v>
      </c>
      <c r="AH93" s="44" t="s">
        <v>66</v>
      </c>
      <c r="AI93" s="44" t="s">
        <v>67</v>
      </c>
    </row>
    <row r="94" spans="19:35">
      <c r="S94" s="43" t="s">
        <v>438</v>
      </c>
      <c r="T94" s="43" t="s">
        <v>10</v>
      </c>
      <c r="U94" s="43" t="s">
        <v>10</v>
      </c>
      <c r="V94" s="43" t="s">
        <v>10</v>
      </c>
      <c r="W94" s="43" t="s">
        <v>10</v>
      </c>
      <c r="X94" s="43" t="s">
        <v>10</v>
      </c>
      <c r="Y94" s="43" t="s">
        <v>10</v>
      </c>
      <c r="Z94" s="43" t="s">
        <v>10</v>
      </c>
      <c r="AA94" s="43" t="s">
        <v>10</v>
      </c>
      <c r="AB94" s="43" t="s">
        <v>10</v>
      </c>
      <c r="AC94" s="43" t="s">
        <v>10</v>
      </c>
      <c r="AD94" s="43" t="s">
        <v>10</v>
      </c>
      <c r="AE94" s="43" t="s">
        <v>10</v>
      </c>
      <c r="AF94" s="43" t="s">
        <v>10</v>
      </c>
      <c r="AG94" s="43" t="s">
        <v>10</v>
      </c>
      <c r="AH94" s="43" t="s">
        <v>10</v>
      </c>
      <c r="AI94" s="43" t="s">
        <v>10</v>
      </c>
    </row>
    <row r="95" spans="19:35">
      <c r="S95" t="s">
        <v>177</v>
      </c>
      <c r="T95" t="s">
        <v>182</v>
      </c>
      <c r="U95" t="s">
        <v>181</v>
      </c>
      <c r="V95" t="s">
        <v>181</v>
      </c>
      <c r="W95" t="s">
        <v>181</v>
      </c>
      <c r="X95" t="s">
        <v>181</v>
      </c>
      <c r="Y95" t="s">
        <v>181</v>
      </c>
      <c r="Z95" t="s">
        <v>181</v>
      </c>
      <c r="AA95" t="s">
        <v>182</v>
      </c>
      <c r="AB95" t="s">
        <v>182</v>
      </c>
      <c r="AC95" t="s">
        <v>182</v>
      </c>
      <c r="AD95" t="s">
        <v>182</v>
      </c>
      <c r="AE95" t="s">
        <v>182</v>
      </c>
      <c r="AF95" t="s">
        <v>182</v>
      </c>
      <c r="AG95" t="s">
        <v>182</v>
      </c>
      <c r="AH95" t="s">
        <v>182</v>
      </c>
      <c r="AI95" t="s">
        <v>182</v>
      </c>
    </row>
    <row r="96" spans="19:35">
      <c r="S96" t="s">
        <v>178</v>
      </c>
      <c r="T96" t="s">
        <v>183</v>
      </c>
      <c r="U96" t="s">
        <v>184</v>
      </c>
      <c r="V96" t="s">
        <v>184</v>
      </c>
      <c r="W96" t="s">
        <v>184</v>
      </c>
      <c r="X96" t="s">
        <v>184</v>
      </c>
      <c r="Y96" t="s">
        <v>184</v>
      </c>
      <c r="Z96" t="s">
        <v>184</v>
      </c>
      <c r="AA96" t="s">
        <v>183</v>
      </c>
      <c r="AB96" t="s">
        <v>183</v>
      </c>
      <c r="AC96" t="s">
        <v>183</v>
      </c>
      <c r="AD96" t="s">
        <v>183</v>
      </c>
      <c r="AE96" t="s">
        <v>183</v>
      </c>
      <c r="AF96" t="s">
        <v>183</v>
      </c>
      <c r="AG96" t="s">
        <v>183</v>
      </c>
      <c r="AH96" t="s">
        <v>183</v>
      </c>
      <c r="AI96" t="s">
        <v>183</v>
      </c>
    </row>
    <row r="97" spans="19:35">
      <c r="S97" t="s">
        <v>181</v>
      </c>
      <c r="T97" t="s">
        <v>184</v>
      </c>
      <c r="U97" t="s">
        <v>207</v>
      </c>
      <c r="V97" t="s">
        <v>210</v>
      </c>
      <c r="W97" t="s">
        <v>210</v>
      </c>
      <c r="X97" t="s">
        <v>210</v>
      </c>
      <c r="Y97" t="s">
        <v>215</v>
      </c>
      <c r="Z97" t="s">
        <v>216</v>
      </c>
      <c r="AA97" t="s">
        <v>184</v>
      </c>
      <c r="AB97" t="s">
        <v>184</v>
      </c>
      <c r="AC97" t="s">
        <v>184</v>
      </c>
      <c r="AD97" t="s">
        <v>184</v>
      </c>
      <c r="AE97" t="s">
        <v>184</v>
      </c>
      <c r="AF97" t="s">
        <v>184</v>
      </c>
      <c r="AG97" t="s">
        <v>227</v>
      </c>
      <c r="AH97" t="s">
        <v>230</v>
      </c>
      <c r="AI97" t="s">
        <v>234</v>
      </c>
    </row>
    <row r="98" spans="19:35">
      <c r="S98" s="45" t="s">
        <v>186</v>
      </c>
      <c r="T98" t="s">
        <v>199</v>
      </c>
      <c r="U98" t="s">
        <v>208</v>
      </c>
      <c r="V98" t="s">
        <v>207</v>
      </c>
      <c r="W98" t="s">
        <v>207</v>
      </c>
      <c r="X98" t="s">
        <v>207</v>
      </c>
      <c r="Y98" t="s">
        <v>22</v>
      </c>
      <c r="Z98" t="s">
        <v>22</v>
      </c>
      <c r="AA98" t="s">
        <v>199</v>
      </c>
      <c r="AB98" t="s">
        <v>218</v>
      </c>
      <c r="AC98" t="s">
        <v>177</v>
      </c>
      <c r="AD98" t="s">
        <v>210</v>
      </c>
      <c r="AE98" t="s">
        <v>218</v>
      </c>
      <c r="AF98" t="s">
        <v>223</v>
      </c>
      <c r="AG98" t="s">
        <v>226</v>
      </c>
      <c r="AH98" t="s">
        <v>231</v>
      </c>
      <c r="AI98" t="s">
        <v>235</v>
      </c>
    </row>
    <row r="99" spans="19:35">
      <c r="S99" t="s">
        <v>179</v>
      </c>
      <c r="T99" t="s">
        <v>200</v>
      </c>
      <c r="U99" t="s">
        <v>209</v>
      </c>
      <c r="V99" t="s">
        <v>211</v>
      </c>
      <c r="W99" t="s">
        <v>211</v>
      </c>
      <c r="X99" t="s">
        <v>213</v>
      </c>
      <c r="Y99" t="s">
        <v>213</v>
      </c>
      <c r="Z99" t="s">
        <v>213</v>
      </c>
      <c r="AA99" t="s">
        <v>284</v>
      </c>
      <c r="AB99" t="s">
        <v>219</v>
      </c>
      <c r="AC99" t="s">
        <v>220</v>
      </c>
      <c r="AD99" t="s">
        <v>218</v>
      </c>
      <c r="AE99" t="s">
        <v>222</v>
      </c>
      <c r="AF99" t="s">
        <v>455</v>
      </c>
      <c r="AG99" t="s">
        <v>225</v>
      </c>
      <c r="AH99" t="s">
        <v>232</v>
      </c>
      <c r="AI99" t="s">
        <v>236</v>
      </c>
    </row>
    <row r="100" spans="19:35">
      <c r="T100" t="s">
        <v>201</v>
      </c>
      <c r="V100" t="s">
        <v>212</v>
      </c>
      <c r="X100" t="s">
        <v>214</v>
      </c>
      <c r="AA100" t="s">
        <v>217</v>
      </c>
      <c r="AB100" t="s">
        <v>181</v>
      </c>
      <c r="AC100" t="s">
        <v>206</v>
      </c>
      <c r="AD100" t="s">
        <v>221</v>
      </c>
      <c r="AE100" t="s">
        <v>21</v>
      </c>
      <c r="AF100" t="s">
        <v>204</v>
      </c>
      <c r="AG100" t="s">
        <v>228</v>
      </c>
      <c r="AH100" t="s">
        <v>233</v>
      </c>
      <c r="AI100" t="s">
        <v>237</v>
      </c>
    </row>
    <row r="101" spans="19:35">
      <c r="AA101" t="s">
        <v>206</v>
      </c>
      <c r="AE101" t="s">
        <v>223</v>
      </c>
      <c r="AG101" s="45"/>
    </row>
    <row r="103" spans="19:35">
      <c r="S103" s="43" t="s">
        <v>439</v>
      </c>
      <c r="T103" s="43" t="s">
        <v>17</v>
      </c>
      <c r="U103" s="43" t="s">
        <v>17</v>
      </c>
      <c r="V103" s="43" t="s">
        <v>17</v>
      </c>
      <c r="W103" s="43" t="s">
        <v>17</v>
      </c>
      <c r="X103" s="43" t="s">
        <v>17</v>
      </c>
      <c r="Y103" s="43" t="s">
        <v>17</v>
      </c>
      <c r="Z103" s="43" t="s">
        <v>17</v>
      </c>
      <c r="AA103" s="43" t="s">
        <v>17</v>
      </c>
      <c r="AB103" s="43" t="s">
        <v>17</v>
      </c>
      <c r="AC103" s="43" t="s">
        <v>17</v>
      </c>
      <c r="AD103" s="43" t="s">
        <v>17</v>
      </c>
      <c r="AE103" s="43" t="s">
        <v>17</v>
      </c>
      <c r="AF103" s="43" t="s">
        <v>17</v>
      </c>
      <c r="AG103" s="43" t="s">
        <v>17</v>
      </c>
      <c r="AH103" s="43" t="s">
        <v>17</v>
      </c>
      <c r="AI103" s="43" t="s">
        <v>17</v>
      </c>
    </row>
    <row r="104" spans="19:35">
      <c r="S104" t="s">
        <v>182</v>
      </c>
      <c r="T104" t="s">
        <v>181</v>
      </c>
      <c r="U104" t="s">
        <v>182</v>
      </c>
      <c r="V104" t="s">
        <v>283</v>
      </c>
      <c r="W104" t="s">
        <v>238</v>
      </c>
      <c r="X104" t="s">
        <v>245</v>
      </c>
      <c r="Y104" t="s">
        <v>238</v>
      </c>
      <c r="Z104" t="s">
        <v>238</v>
      </c>
      <c r="AA104" t="s">
        <v>181</v>
      </c>
      <c r="AB104" t="s">
        <v>199</v>
      </c>
      <c r="AC104" t="s">
        <v>258</v>
      </c>
      <c r="AD104" s="11" t="s">
        <v>258</v>
      </c>
      <c r="AE104" t="s">
        <v>181</v>
      </c>
      <c r="AF104" t="s">
        <v>181</v>
      </c>
      <c r="AG104" t="s">
        <v>181</v>
      </c>
      <c r="AH104" t="s">
        <v>181</v>
      </c>
      <c r="AI104" t="s">
        <v>181</v>
      </c>
    </row>
    <row r="105" spans="19:35">
      <c r="S105" t="s">
        <v>183</v>
      </c>
      <c r="T105" t="s">
        <v>448</v>
      </c>
      <c r="U105" t="s">
        <v>183</v>
      </c>
      <c r="V105" t="s">
        <v>243</v>
      </c>
      <c r="W105" t="s">
        <v>183</v>
      </c>
      <c r="X105" t="s">
        <v>244</v>
      </c>
      <c r="Y105" t="s">
        <v>183</v>
      </c>
      <c r="Z105" t="s">
        <v>183</v>
      </c>
      <c r="AA105" t="s">
        <v>244</v>
      </c>
      <c r="AB105" t="s">
        <v>244</v>
      </c>
      <c r="AC105" t="s">
        <v>259</v>
      </c>
      <c r="AD105" s="11" t="s">
        <v>440</v>
      </c>
      <c r="AE105" t="s">
        <v>441</v>
      </c>
      <c r="AF105" t="s">
        <v>448</v>
      </c>
      <c r="AG105" t="s">
        <v>236</v>
      </c>
      <c r="AH105" t="s">
        <v>278</v>
      </c>
      <c r="AI105" t="s">
        <v>184</v>
      </c>
    </row>
    <row r="106" spans="19:35">
      <c r="S106" t="s">
        <v>184</v>
      </c>
      <c r="T106" t="s">
        <v>203</v>
      </c>
      <c r="U106" t="s">
        <v>244</v>
      </c>
      <c r="V106" t="s">
        <v>244</v>
      </c>
      <c r="W106" t="s">
        <v>244</v>
      </c>
      <c r="X106" t="s">
        <v>442</v>
      </c>
      <c r="Y106" t="s">
        <v>244</v>
      </c>
      <c r="Z106" t="s">
        <v>244</v>
      </c>
      <c r="AA106" t="s">
        <v>254</v>
      </c>
      <c r="AB106" t="s">
        <v>257</v>
      </c>
      <c r="AC106" t="s">
        <v>260</v>
      </c>
      <c r="AD106" s="11" t="s">
        <v>264</v>
      </c>
      <c r="AE106" t="s">
        <v>22</v>
      </c>
      <c r="AF106" t="s">
        <v>271</v>
      </c>
      <c r="AG106" t="s">
        <v>274</v>
      </c>
      <c r="AH106" t="s">
        <v>186</v>
      </c>
      <c r="AI106" t="s">
        <v>185</v>
      </c>
    </row>
    <row r="107" spans="19:35">
      <c r="S107" t="s">
        <v>185</v>
      </c>
      <c r="T107" t="s">
        <v>204</v>
      </c>
      <c r="U107" t="s">
        <v>240</v>
      </c>
      <c r="V107" t="s">
        <v>245</v>
      </c>
      <c r="W107" t="s">
        <v>461</v>
      </c>
      <c r="X107" t="s">
        <v>250</v>
      </c>
      <c r="Y107" t="s">
        <v>443</v>
      </c>
      <c r="Z107" t="s">
        <v>252</v>
      </c>
      <c r="AA107" t="s">
        <v>185</v>
      </c>
      <c r="AB107" t="s">
        <v>207</v>
      </c>
      <c r="AC107" t="s">
        <v>261</v>
      </c>
      <c r="AD107" s="11" t="s">
        <v>265</v>
      </c>
      <c r="AE107" t="s">
        <v>307</v>
      </c>
      <c r="AF107" t="s">
        <v>272</v>
      </c>
      <c r="AG107" t="s">
        <v>275</v>
      </c>
      <c r="AH107" t="s">
        <v>456</v>
      </c>
      <c r="AI107" t="s">
        <v>281</v>
      </c>
    </row>
    <row r="108" spans="19:35">
      <c r="S108" t="s">
        <v>187</v>
      </c>
      <c r="T108" t="s">
        <v>206</v>
      </c>
      <c r="U108" t="s">
        <v>241</v>
      </c>
      <c r="V108" t="s">
        <v>246</v>
      </c>
      <c r="W108" t="s">
        <v>245</v>
      </c>
      <c r="X108" t="s">
        <v>218</v>
      </c>
      <c r="Y108" t="s">
        <v>216</v>
      </c>
      <c r="Z108" t="s">
        <v>253</v>
      </c>
      <c r="AA108" t="s">
        <v>255</v>
      </c>
      <c r="AB108" t="s">
        <v>242</v>
      </c>
      <c r="AC108" t="s">
        <v>262</v>
      </c>
      <c r="AD108" s="11" t="s">
        <v>266</v>
      </c>
      <c r="AE108" t="s">
        <v>654</v>
      </c>
      <c r="AF108" t="s">
        <v>273</v>
      </c>
      <c r="AG108" t="s">
        <v>276</v>
      </c>
      <c r="AH108" t="s">
        <v>280</v>
      </c>
      <c r="AI108" t="s">
        <v>282</v>
      </c>
    </row>
    <row r="109" spans="19:35">
      <c r="U109" t="s">
        <v>242</v>
      </c>
      <c r="V109" t="s">
        <v>216</v>
      </c>
      <c r="W109" t="s">
        <v>242</v>
      </c>
      <c r="Y109" t="s">
        <v>242</v>
      </c>
      <c r="Z109" t="s">
        <v>211</v>
      </c>
      <c r="AA109" t="s">
        <v>256</v>
      </c>
      <c r="AB109" t="s">
        <v>206</v>
      </c>
      <c r="AD109" s="11" t="s">
        <v>206</v>
      </c>
      <c r="AE109" t="s">
        <v>206</v>
      </c>
      <c r="AG109" t="s">
        <v>233</v>
      </c>
    </row>
    <row r="110" spans="19:35">
      <c r="W110" t="s">
        <v>248</v>
      </c>
    </row>
    <row r="111" spans="19:35">
      <c r="S111" s="43" t="s">
        <v>102</v>
      </c>
      <c r="T111" s="43" t="s">
        <v>102</v>
      </c>
      <c r="U111" s="43" t="s">
        <v>102</v>
      </c>
      <c r="V111" s="43" t="s">
        <v>102</v>
      </c>
      <c r="W111" s="43" t="s">
        <v>102</v>
      </c>
      <c r="X111" s="43" t="s">
        <v>102</v>
      </c>
      <c r="Y111" s="43" t="s">
        <v>102</v>
      </c>
      <c r="Z111" s="43" t="s">
        <v>102</v>
      </c>
      <c r="AA111" s="43" t="s">
        <v>102</v>
      </c>
      <c r="AB111" s="43" t="s">
        <v>102</v>
      </c>
      <c r="AC111" s="43" t="s">
        <v>102</v>
      </c>
      <c r="AD111" s="43" t="s">
        <v>102</v>
      </c>
      <c r="AE111" s="43" t="s">
        <v>102</v>
      </c>
      <c r="AF111" s="43" t="s">
        <v>102</v>
      </c>
      <c r="AG111" s="43" t="s">
        <v>102</v>
      </c>
      <c r="AH111" s="43" t="s">
        <v>102</v>
      </c>
      <c r="AI111" s="43" t="s">
        <v>102</v>
      </c>
    </row>
    <row r="112" spans="19:35">
      <c r="S112" t="s">
        <v>585</v>
      </c>
      <c r="T112" t="s">
        <v>586</v>
      </c>
      <c r="U112" t="s">
        <v>587</v>
      </c>
      <c r="V112" t="s">
        <v>588</v>
      </c>
      <c r="W112" t="s">
        <v>589</v>
      </c>
      <c r="X112" t="s">
        <v>590</v>
      </c>
      <c r="Y112" t="s">
        <v>591</v>
      </c>
      <c r="Z112" t="s">
        <v>303</v>
      </c>
      <c r="AA112" t="s">
        <v>672</v>
      </c>
      <c r="AB112" t="s">
        <v>592</v>
      </c>
      <c r="AC112" t="s">
        <v>593</v>
      </c>
      <c r="AD112" t="s">
        <v>594</v>
      </c>
      <c r="AE112" t="s">
        <v>595</v>
      </c>
      <c r="AF112" t="s">
        <v>673</v>
      </c>
      <c r="AG112" t="s">
        <v>596</v>
      </c>
      <c r="AH112" t="s">
        <v>597</v>
      </c>
      <c r="AI112" t="s">
        <v>598</v>
      </c>
    </row>
    <row r="113" spans="19:35">
      <c r="S113" t="s">
        <v>660</v>
      </c>
      <c r="T113" t="s">
        <v>675</v>
      </c>
      <c r="U113" t="s">
        <v>661</v>
      </c>
      <c r="V113" t="s">
        <v>661</v>
      </c>
      <c r="W113" t="s">
        <v>661</v>
      </c>
      <c r="X113" t="s">
        <v>294</v>
      </c>
      <c r="Y113" t="s">
        <v>599</v>
      </c>
      <c r="Z113" t="s">
        <v>662</v>
      </c>
      <c r="AA113" t="s">
        <v>661</v>
      </c>
      <c r="AB113" t="s">
        <v>658</v>
      </c>
      <c r="AC113" t="s">
        <v>661</v>
      </c>
      <c r="AD113" t="s">
        <v>664</v>
      </c>
      <c r="AE113" t="s">
        <v>600</v>
      </c>
      <c r="AF113" t="s">
        <v>601</v>
      </c>
      <c r="AG113" t="s">
        <v>602</v>
      </c>
      <c r="AH113" t="s">
        <v>603</v>
      </c>
      <c r="AI113" t="s">
        <v>259</v>
      </c>
    </row>
    <row r="114" spans="19:35">
      <c r="S114" t="s">
        <v>603</v>
      </c>
      <c r="T114" t="s">
        <v>604</v>
      </c>
      <c r="U114" t="s">
        <v>605</v>
      </c>
      <c r="V114" t="s">
        <v>606</v>
      </c>
      <c r="W114" t="s">
        <v>606</v>
      </c>
      <c r="X114" t="s">
        <v>607</v>
      </c>
      <c r="Y114" t="s">
        <v>608</v>
      </c>
      <c r="Z114" t="s">
        <v>301</v>
      </c>
      <c r="AA114" t="s">
        <v>609</v>
      </c>
      <c r="AB114" t="s">
        <v>610</v>
      </c>
      <c r="AC114" t="s">
        <v>350</v>
      </c>
      <c r="AD114" t="s">
        <v>611</v>
      </c>
      <c r="AE114" t="s">
        <v>612</v>
      </c>
      <c r="AF114" t="s">
        <v>580</v>
      </c>
      <c r="AG114" t="s">
        <v>613</v>
      </c>
      <c r="AH114" t="s">
        <v>585</v>
      </c>
      <c r="AI114" t="s">
        <v>614</v>
      </c>
    </row>
    <row r="115" spans="19:35">
      <c r="S115" t="s">
        <v>615</v>
      </c>
      <c r="T115" t="s">
        <v>615</v>
      </c>
      <c r="U115" t="s">
        <v>616</v>
      </c>
      <c r="V115" t="s">
        <v>617</v>
      </c>
      <c r="W115" t="s">
        <v>618</v>
      </c>
      <c r="X115" t="s">
        <v>617</v>
      </c>
      <c r="Y115" t="s">
        <v>294</v>
      </c>
      <c r="Z115" t="s">
        <v>619</v>
      </c>
      <c r="AA115" t="s">
        <v>353</v>
      </c>
      <c r="AB115" t="s">
        <v>614</v>
      </c>
      <c r="AC115" t="s">
        <v>616</v>
      </c>
      <c r="AD115" t="s">
        <v>620</v>
      </c>
      <c r="AE115" t="s">
        <v>621</v>
      </c>
      <c r="AF115" t="s">
        <v>622</v>
      </c>
      <c r="AG115" t="s">
        <v>623</v>
      </c>
      <c r="AH115" t="s">
        <v>624</v>
      </c>
      <c r="AI115" t="s">
        <v>625</v>
      </c>
    </row>
    <row r="116" spans="19:35">
      <c r="S116" t="s">
        <v>626</v>
      </c>
      <c r="T116" t="s">
        <v>627</v>
      </c>
      <c r="U116" t="s">
        <v>628</v>
      </c>
      <c r="V116" t="s">
        <v>629</v>
      </c>
      <c r="W116" t="s">
        <v>667</v>
      </c>
      <c r="X116" t="s">
        <v>630</v>
      </c>
      <c r="Y116" t="s">
        <v>618</v>
      </c>
      <c r="Z116" t="s">
        <v>631</v>
      </c>
      <c r="AA116" t="s">
        <v>358</v>
      </c>
      <c r="AB116" t="s">
        <v>632</v>
      </c>
      <c r="AC116" t="s">
        <v>633</v>
      </c>
      <c r="AD116" t="s">
        <v>634</v>
      </c>
      <c r="AE116" t="s">
        <v>616</v>
      </c>
      <c r="AF116" t="s">
        <v>635</v>
      </c>
      <c r="AG116" t="s">
        <v>636</v>
      </c>
      <c r="AH116" t="s">
        <v>637</v>
      </c>
      <c r="AI116" t="s">
        <v>674</v>
      </c>
    </row>
    <row r="117" spans="19:35">
      <c r="V117" s="82" t="s">
        <v>362</v>
      </c>
      <c r="AA117" t="s">
        <v>201</v>
      </c>
      <c r="AB117" t="s">
        <v>638</v>
      </c>
      <c r="AD117" t="s">
        <v>639</v>
      </c>
      <c r="AG117" t="s">
        <v>665</v>
      </c>
      <c r="AI117" t="s">
        <v>640</v>
      </c>
    </row>
    <row r="119" spans="19:35">
      <c r="S119" s="43" t="s">
        <v>103</v>
      </c>
      <c r="T119" s="43" t="s">
        <v>103</v>
      </c>
      <c r="U119" s="43" t="s">
        <v>103</v>
      </c>
      <c r="V119" s="43" t="s">
        <v>103</v>
      </c>
      <c r="W119" s="43" t="s">
        <v>103</v>
      </c>
      <c r="X119" s="43" t="s">
        <v>103</v>
      </c>
      <c r="Y119" s="43" t="s">
        <v>103</v>
      </c>
      <c r="Z119" s="43" t="s">
        <v>103</v>
      </c>
      <c r="AA119" s="43" t="s">
        <v>103</v>
      </c>
      <c r="AB119" s="43" t="s">
        <v>103</v>
      </c>
      <c r="AC119" s="43" t="s">
        <v>103</v>
      </c>
      <c r="AD119" s="43" t="s">
        <v>103</v>
      </c>
      <c r="AE119" s="43" t="s">
        <v>103</v>
      </c>
      <c r="AF119" s="43" t="s">
        <v>103</v>
      </c>
      <c r="AG119" s="43" t="s">
        <v>103</v>
      </c>
      <c r="AH119" s="43" t="s">
        <v>103</v>
      </c>
      <c r="AI119" s="43" t="s">
        <v>103</v>
      </c>
    </row>
    <row r="120" spans="19:35">
      <c r="S120" s="83" t="s">
        <v>487</v>
      </c>
      <c r="T120" t="s">
        <v>399</v>
      </c>
      <c r="U120" t="s">
        <v>344</v>
      </c>
      <c r="V120" t="s">
        <v>344</v>
      </c>
      <c r="W120" s="82" t="s">
        <v>676</v>
      </c>
      <c r="X120" s="82" t="s">
        <v>676</v>
      </c>
      <c r="Y120" s="82" t="s">
        <v>764</v>
      </c>
      <c r="Z120" t="s">
        <v>428</v>
      </c>
      <c r="AA120" t="s">
        <v>766</v>
      </c>
      <c r="AB120" t="s">
        <v>406</v>
      </c>
      <c r="AC120" t="s">
        <v>384</v>
      </c>
      <c r="AD120" s="11" t="s">
        <v>385</v>
      </c>
      <c r="AE120" t="s">
        <v>434</v>
      </c>
      <c r="AF120" t="s">
        <v>410</v>
      </c>
      <c r="AG120" s="84" t="s">
        <v>387</v>
      </c>
      <c r="AH120" t="s">
        <v>388</v>
      </c>
      <c r="AI120" s="11" t="s">
        <v>413</v>
      </c>
    </row>
    <row r="121" spans="19:35">
      <c r="S121" s="11" t="s">
        <v>414</v>
      </c>
      <c r="T121" s="82" t="s">
        <v>391</v>
      </c>
      <c r="U121" t="s">
        <v>380</v>
      </c>
      <c r="V121" t="s">
        <v>401</v>
      </c>
      <c r="W121" s="82" t="s">
        <v>488</v>
      </c>
      <c r="X121" t="s">
        <v>182</v>
      </c>
      <c r="Y121" t="s">
        <v>381</v>
      </c>
      <c r="Z121" t="s">
        <v>404</v>
      </c>
      <c r="AA121" t="s">
        <v>382</v>
      </c>
      <c r="AB121" t="s">
        <v>383</v>
      </c>
      <c r="AC121" t="s">
        <v>420</v>
      </c>
      <c r="AD121" s="11" t="s">
        <v>394</v>
      </c>
      <c r="AE121" t="s">
        <v>395</v>
      </c>
      <c r="AF121" t="s">
        <v>386</v>
      </c>
      <c r="AG121" s="11" t="s">
        <v>451</v>
      </c>
      <c r="AH121" t="s">
        <v>396</v>
      </c>
      <c r="AI121" s="11" t="s">
        <v>389</v>
      </c>
    </row>
    <row r="122" spans="19:35">
      <c r="S122" s="11" t="s">
        <v>453</v>
      </c>
      <c r="T122" t="s">
        <v>415</v>
      </c>
      <c r="U122" t="s">
        <v>392</v>
      </c>
      <c r="V122" t="s">
        <v>427</v>
      </c>
      <c r="W122" t="s">
        <v>401</v>
      </c>
      <c r="X122" t="s">
        <v>762</v>
      </c>
      <c r="Y122" s="82" t="s">
        <v>765</v>
      </c>
      <c r="Z122" t="s">
        <v>298</v>
      </c>
      <c r="AA122" t="s">
        <v>429</v>
      </c>
      <c r="AB122" t="s">
        <v>452</v>
      </c>
      <c r="AC122" t="s">
        <v>312</v>
      </c>
      <c r="AD122" s="11" t="s">
        <v>421</v>
      </c>
      <c r="AE122" t="s">
        <v>409</v>
      </c>
      <c r="AF122" t="s">
        <v>312</v>
      </c>
      <c r="AG122" s="11" t="s">
        <v>411</v>
      </c>
      <c r="AH122" t="s">
        <v>412</v>
      </c>
      <c r="AI122" s="11" t="s">
        <v>397</v>
      </c>
    </row>
    <row r="123" spans="19:35">
      <c r="S123" s="11" t="s">
        <v>379</v>
      </c>
      <c r="T123" t="s">
        <v>426</v>
      </c>
      <c r="U123" t="s">
        <v>400</v>
      </c>
      <c r="V123" s="82" t="s">
        <v>761</v>
      </c>
      <c r="W123" t="s">
        <v>402</v>
      </c>
      <c r="X123" t="s">
        <v>203</v>
      </c>
      <c r="Y123" t="s">
        <v>403</v>
      </c>
      <c r="Z123" t="s">
        <v>418</v>
      </c>
      <c r="AA123" t="s">
        <v>419</v>
      </c>
      <c r="AB123" t="s">
        <v>271</v>
      </c>
      <c r="AC123" t="s">
        <v>430</v>
      </c>
      <c r="AD123" s="11" t="s">
        <v>444</v>
      </c>
      <c r="AE123" t="s">
        <v>422</v>
      </c>
      <c r="AF123" t="s">
        <v>462</v>
      </c>
      <c r="AG123" s="11" t="s">
        <v>652</v>
      </c>
      <c r="AH123" t="s">
        <v>424</v>
      </c>
      <c r="AI123" s="11" t="s">
        <v>204</v>
      </c>
    </row>
    <row r="124" spans="19:35">
      <c r="S124" s="11" t="s">
        <v>390</v>
      </c>
      <c r="T124" t="s">
        <v>352</v>
      </c>
      <c r="U124" t="s">
        <v>416</v>
      </c>
      <c r="V124" t="s">
        <v>392</v>
      </c>
      <c r="W124" s="82" t="s">
        <v>651</v>
      </c>
      <c r="X124" t="s">
        <v>350</v>
      </c>
      <c r="Y124" t="s">
        <v>460</v>
      </c>
      <c r="Z124" t="s">
        <v>393</v>
      </c>
      <c r="AA124" t="s">
        <v>352</v>
      </c>
      <c r="AB124" t="s">
        <v>268</v>
      </c>
      <c r="AC124" t="s">
        <v>407</v>
      </c>
      <c r="AD124" s="11" t="s">
        <v>408</v>
      </c>
      <c r="AE124" t="s">
        <v>437</v>
      </c>
      <c r="AF124" t="s">
        <v>423</v>
      </c>
      <c r="AG124" s="84" t="s">
        <v>454</v>
      </c>
      <c r="AH124" t="s">
        <v>433</v>
      </c>
      <c r="AI124" s="11" t="s">
        <v>425</v>
      </c>
    </row>
    <row r="125" spans="19:35">
      <c r="S125" s="11" t="s">
        <v>398</v>
      </c>
      <c r="V125" t="s">
        <v>183</v>
      </c>
      <c r="X125" s="82" t="s">
        <v>763</v>
      </c>
      <c r="Y125" t="s">
        <v>417</v>
      </c>
      <c r="AD125" s="11"/>
      <c r="AE125" t="s">
        <v>431</v>
      </c>
      <c r="AG125" s="84" t="s">
        <v>432</v>
      </c>
      <c r="AI125" s="11" t="s">
        <v>435</v>
      </c>
    </row>
    <row r="126" spans="19:35">
      <c r="S126" s="43" t="s">
        <v>104</v>
      </c>
      <c r="T126" s="43" t="s">
        <v>104</v>
      </c>
      <c r="U126" s="43" t="s">
        <v>104</v>
      </c>
      <c r="V126" s="43" t="s">
        <v>104</v>
      </c>
      <c r="W126" s="43" t="s">
        <v>104</v>
      </c>
      <c r="X126" s="43" t="s">
        <v>104</v>
      </c>
      <c r="Y126" s="43" t="s">
        <v>104</v>
      </c>
      <c r="Z126" s="43" t="s">
        <v>104</v>
      </c>
      <c r="AA126" s="43" t="s">
        <v>104</v>
      </c>
      <c r="AB126" s="43" t="s">
        <v>104</v>
      </c>
      <c r="AC126" s="43" t="s">
        <v>104</v>
      </c>
      <c r="AD126" s="43" t="s">
        <v>104</v>
      </c>
      <c r="AE126" s="43" t="s">
        <v>104</v>
      </c>
      <c r="AF126" s="43" t="s">
        <v>104</v>
      </c>
      <c r="AG126" s="43" t="s">
        <v>104</v>
      </c>
      <c r="AH126" s="43" t="s">
        <v>104</v>
      </c>
      <c r="AI126" s="43" t="s">
        <v>104</v>
      </c>
    </row>
    <row r="127" spans="19:35">
      <c r="S127" t="s">
        <v>511</v>
      </c>
      <c r="T127" t="s">
        <v>512</v>
      </c>
      <c r="U127" t="s">
        <v>513</v>
      </c>
      <c r="V127" t="s">
        <v>514</v>
      </c>
      <c r="W127" t="s">
        <v>515</v>
      </c>
      <c r="X127" t="s">
        <v>516</v>
      </c>
      <c r="Y127" t="s">
        <v>655</v>
      </c>
      <c r="Z127" t="s">
        <v>517</v>
      </c>
      <c r="AA127" t="s">
        <v>518</v>
      </c>
      <c r="AB127" t="s">
        <v>519</v>
      </c>
      <c r="AC127" t="s">
        <v>520</v>
      </c>
      <c r="AD127" t="s">
        <v>521</v>
      </c>
      <c r="AE127" t="s">
        <v>522</v>
      </c>
      <c r="AF127" t="s">
        <v>523</v>
      </c>
      <c r="AG127" t="s">
        <v>524</v>
      </c>
      <c r="AH127" t="s">
        <v>525</v>
      </c>
      <c r="AI127" t="s">
        <v>526</v>
      </c>
    </row>
    <row r="128" spans="19:35">
      <c r="S128" t="s">
        <v>527</v>
      </c>
      <c r="T128" t="s">
        <v>528</v>
      </c>
      <c r="U128" t="s">
        <v>529</v>
      </c>
      <c r="V128" t="s">
        <v>530</v>
      </c>
      <c r="W128" t="s">
        <v>495</v>
      </c>
      <c r="X128" t="s">
        <v>531</v>
      </c>
      <c r="Y128" t="s">
        <v>685</v>
      </c>
      <c r="Z128" t="s">
        <v>532</v>
      </c>
      <c r="AA128" t="s">
        <v>533</v>
      </c>
      <c r="AB128" t="s">
        <v>534</v>
      </c>
      <c r="AC128" t="s">
        <v>535</v>
      </c>
      <c r="AD128" t="s">
        <v>536</v>
      </c>
      <c r="AE128" t="s">
        <v>537</v>
      </c>
      <c r="AF128" t="s">
        <v>528</v>
      </c>
      <c r="AG128" t="s">
        <v>538</v>
      </c>
      <c r="AH128" t="s">
        <v>539</v>
      </c>
      <c r="AI128" t="s">
        <v>540</v>
      </c>
    </row>
    <row r="129" spans="19:35">
      <c r="S129" t="s">
        <v>541</v>
      </c>
      <c r="T129" t="s">
        <v>542</v>
      </c>
      <c r="U129" t="s">
        <v>666</v>
      </c>
      <c r="V129" t="s">
        <v>543</v>
      </c>
      <c r="W129" t="s">
        <v>544</v>
      </c>
      <c r="X129" t="s">
        <v>668</v>
      </c>
      <c r="Y129" t="s">
        <v>545</v>
      </c>
      <c r="Z129" t="s">
        <v>546</v>
      </c>
      <c r="AA129" t="s">
        <v>547</v>
      </c>
      <c r="AB129" t="s">
        <v>548</v>
      </c>
      <c r="AC129" t="s">
        <v>549</v>
      </c>
      <c r="AD129" t="s">
        <v>550</v>
      </c>
      <c r="AE129" t="s">
        <v>551</v>
      </c>
      <c r="AF129" t="s">
        <v>552</v>
      </c>
      <c r="AG129" t="s">
        <v>553</v>
      </c>
      <c r="AH129" t="s">
        <v>554</v>
      </c>
      <c r="AI129" t="s">
        <v>555</v>
      </c>
    </row>
    <row r="130" spans="19:35">
      <c r="S130" t="s">
        <v>556</v>
      </c>
      <c r="T130" t="s">
        <v>557</v>
      </c>
      <c r="U130" t="s">
        <v>558</v>
      </c>
      <c r="V130" t="s">
        <v>559</v>
      </c>
      <c r="W130" t="s">
        <v>516</v>
      </c>
      <c r="X130" t="s">
        <v>560</v>
      </c>
      <c r="Y130" t="s">
        <v>561</v>
      </c>
      <c r="Z130" t="s">
        <v>562</v>
      </c>
      <c r="AA130" t="s">
        <v>671</v>
      </c>
      <c r="AB130" t="s">
        <v>563</v>
      </c>
      <c r="AC130" t="s">
        <v>564</v>
      </c>
      <c r="AD130" t="s">
        <v>565</v>
      </c>
      <c r="AE130" t="s">
        <v>566</v>
      </c>
      <c r="AF130" t="s">
        <v>567</v>
      </c>
      <c r="AG130" t="s">
        <v>568</v>
      </c>
      <c r="AH130" t="s">
        <v>569</v>
      </c>
      <c r="AI130" t="s">
        <v>570</v>
      </c>
    </row>
    <row r="131" spans="19:35">
      <c r="S131" t="s">
        <v>571</v>
      </c>
      <c r="T131" t="s">
        <v>656</v>
      </c>
      <c r="U131" t="s">
        <v>572</v>
      </c>
      <c r="V131" t="s">
        <v>573</v>
      </c>
      <c r="W131" t="s">
        <v>574</v>
      </c>
      <c r="X131" t="s">
        <v>575</v>
      </c>
      <c r="Y131" t="s">
        <v>576</v>
      </c>
      <c r="Z131" t="s">
        <v>890</v>
      </c>
      <c r="AA131" t="s">
        <v>670</v>
      </c>
      <c r="AB131" t="s">
        <v>577</v>
      </c>
      <c r="AC131" t="s">
        <v>578</v>
      </c>
      <c r="AD131" t="s">
        <v>579</v>
      </c>
      <c r="AE131" t="s">
        <v>580</v>
      </c>
      <c r="AF131" t="s">
        <v>581</v>
      </c>
      <c r="AG131" t="s">
        <v>582</v>
      </c>
      <c r="AH131" t="s">
        <v>583</v>
      </c>
      <c r="AI131" t="s">
        <v>584</v>
      </c>
    </row>
    <row r="134" spans="19:35">
      <c r="S134" s="43" t="s">
        <v>105</v>
      </c>
      <c r="T134" s="43" t="s">
        <v>105</v>
      </c>
      <c r="U134" s="43" t="s">
        <v>105</v>
      </c>
      <c r="V134" s="43" t="s">
        <v>105</v>
      </c>
      <c r="W134" s="43" t="s">
        <v>105</v>
      </c>
      <c r="X134" s="43" t="s">
        <v>105</v>
      </c>
      <c r="Y134" s="43" t="s">
        <v>105</v>
      </c>
      <c r="Z134" s="43" t="s">
        <v>105</v>
      </c>
      <c r="AA134" s="43" t="s">
        <v>105</v>
      </c>
      <c r="AB134" s="43" t="s">
        <v>105</v>
      </c>
      <c r="AC134" s="43" t="s">
        <v>105</v>
      </c>
      <c r="AD134" s="43" t="s">
        <v>105</v>
      </c>
      <c r="AE134" s="43" t="s">
        <v>105</v>
      </c>
      <c r="AF134" s="43" t="s">
        <v>105</v>
      </c>
      <c r="AG134" s="43" t="s">
        <v>105</v>
      </c>
      <c r="AH134" s="43" t="s">
        <v>105</v>
      </c>
      <c r="AI134" s="43" t="s">
        <v>105</v>
      </c>
    </row>
    <row r="140" spans="19:35">
      <c r="S140" s="43" t="s">
        <v>106</v>
      </c>
      <c r="T140" s="43" t="s">
        <v>106</v>
      </c>
      <c r="U140" s="43" t="s">
        <v>106</v>
      </c>
      <c r="V140" s="43" t="s">
        <v>106</v>
      </c>
      <c r="W140" s="43" t="s">
        <v>106</v>
      </c>
      <c r="X140" s="43" t="s">
        <v>106</v>
      </c>
      <c r="Y140" s="43" t="s">
        <v>106</v>
      </c>
      <c r="Z140" s="43" t="s">
        <v>106</v>
      </c>
      <c r="AA140" s="43" t="s">
        <v>106</v>
      </c>
      <c r="AB140" s="43" t="s">
        <v>106</v>
      </c>
      <c r="AC140" s="43" t="s">
        <v>106</v>
      </c>
      <c r="AD140" s="43" t="s">
        <v>106</v>
      </c>
      <c r="AE140" s="43" t="s">
        <v>106</v>
      </c>
      <c r="AF140" s="43" t="s">
        <v>106</v>
      </c>
      <c r="AG140" s="43" t="s">
        <v>106</v>
      </c>
      <c r="AH140" s="43" t="s">
        <v>106</v>
      </c>
      <c r="AI140" s="43" t="s">
        <v>106</v>
      </c>
    </row>
    <row r="146" spans="19:35">
      <c r="S146" s="43" t="s">
        <v>107</v>
      </c>
      <c r="T146" s="43" t="s">
        <v>107</v>
      </c>
      <c r="U146" s="43" t="s">
        <v>107</v>
      </c>
      <c r="V146" s="43" t="s">
        <v>107</v>
      </c>
      <c r="W146" s="43" t="s">
        <v>107</v>
      </c>
      <c r="X146" s="43" t="s">
        <v>107</v>
      </c>
      <c r="Y146" s="43" t="s">
        <v>107</v>
      </c>
      <c r="Z146" s="43" t="s">
        <v>107</v>
      </c>
      <c r="AA146" s="43" t="s">
        <v>107</v>
      </c>
      <c r="AB146" s="43" t="s">
        <v>107</v>
      </c>
      <c r="AC146" s="43" t="s">
        <v>107</v>
      </c>
      <c r="AD146" s="43" t="s">
        <v>107</v>
      </c>
      <c r="AE146" s="43" t="s">
        <v>107</v>
      </c>
      <c r="AF146" s="43" t="s">
        <v>107</v>
      </c>
      <c r="AG146" s="43" t="s">
        <v>107</v>
      </c>
      <c r="AH146" s="43" t="s">
        <v>107</v>
      </c>
      <c r="AI146" s="43" t="s">
        <v>107</v>
      </c>
    </row>
    <row r="152" spans="19:35">
      <c r="S152" s="43"/>
      <c r="T152" s="43"/>
      <c r="U152" s="43"/>
      <c r="V152" s="43"/>
      <c r="W152" s="43"/>
      <c r="X152" s="43"/>
      <c r="Y152" s="43"/>
      <c r="Z152" s="43"/>
      <c r="AA152" s="43"/>
      <c r="AB152" s="43"/>
      <c r="AC152" s="43"/>
      <c r="AD152" s="43"/>
      <c r="AE152" s="43"/>
      <c r="AF152" s="43"/>
      <c r="AG152" s="43" t="s">
        <v>108</v>
      </c>
      <c r="AH152" s="43"/>
      <c r="AI152" s="43"/>
    </row>
    <row r="158" spans="19:35">
      <c r="S158" s="43"/>
      <c r="T158" s="43"/>
      <c r="U158" s="43"/>
      <c r="V158" s="43"/>
      <c r="W158" s="43"/>
      <c r="X158" s="43"/>
      <c r="Y158" s="43"/>
      <c r="Z158" s="43"/>
      <c r="AA158" s="43"/>
      <c r="AB158" s="43"/>
      <c r="AC158" s="43"/>
      <c r="AD158" s="43"/>
      <c r="AE158" s="43"/>
      <c r="AF158" s="43"/>
      <c r="AG158" s="43" t="s">
        <v>109</v>
      </c>
      <c r="AH158" s="43"/>
      <c r="AI158" s="43"/>
    </row>
    <row r="165" spans="19:35" ht="23.25">
      <c r="S165" s="44" t="s">
        <v>68</v>
      </c>
      <c r="T165" s="44" t="s">
        <v>69</v>
      </c>
      <c r="U165" s="44" t="s">
        <v>70</v>
      </c>
      <c r="V165" s="44" t="s">
        <v>71</v>
      </c>
      <c r="W165" s="44" t="s">
        <v>72</v>
      </c>
      <c r="X165" s="44" t="s">
        <v>73</v>
      </c>
      <c r="Y165" s="44" t="s">
        <v>74</v>
      </c>
      <c r="Z165" s="44" t="s">
        <v>75</v>
      </c>
      <c r="AA165" s="44" t="s">
        <v>76</v>
      </c>
      <c r="AB165" s="44" t="s">
        <v>77</v>
      </c>
      <c r="AC165" s="44" t="s">
        <v>78</v>
      </c>
      <c r="AD165" s="44" t="s">
        <v>79</v>
      </c>
      <c r="AE165" s="44" t="s">
        <v>80</v>
      </c>
      <c r="AF165" s="44" t="s">
        <v>81</v>
      </c>
      <c r="AG165" s="44" t="s">
        <v>82</v>
      </c>
      <c r="AH165" s="44" t="s">
        <v>83</v>
      </c>
      <c r="AI165" s="44" t="s">
        <v>84</v>
      </c>
    </row>
    <row r="166" spans="19:35">
      <c r="S166" s="43" t="s">
        <v>445</v>
      </c>
      <c r="T166" s="43" t="s">
        <v>10</v>
      </c>
      <c r="U166" s="43" t="s">
        <v>10</v>
      </c>
      <c r="V166" s="43" t="s">
        <v>10</v>
      </c>
      <c r="W166" s="43" t="s">
        <v>10</v>
      </c>
      <c r="X166" s="43" t="s">
        <v>10</v>
      </c>
      <c r="Y166" s="43" t="s">
        <v>10</v>
      </c>
      <c r="Z166" s="43" t="s">
        <v>10</v>
      </c>
      <c r="AA166" s="43" t="s">
        <v>10</v>
      </c>
      <c r="AB166" s="43" t="s">
        <v>10</v>
      </c>
      <c r="AC166" s="43" t="s">
        <v>10</v>
      </c>
      <c r="AD166" s="43" t="s">
        <v>10</v>
      </c>
      <c r="AE166" s="43" t="s">
        <v>10</v>
      </c>
      <c r="AF166" s="43" t="s">
        <v>10</v>
      </c>
      <c r="AG166" s="43" t="s">
        <v>10</v>
      </c>
      <c r="AH166" s="43" t="s">
        <v>10</v>
      </c>
      <c r="AI166" s="43" t="s">
        <v>10</v>
      </c>
    </row>
    <row r="167" spans="19:35">
      <c r="S167" t="s">
        <v>181</v>
      </c>
      <c r="T167" t="s">
        <v>641</v>
      </c>
      <c r="U167" t="s">
        <v>181</v>
      </c>
      <c r="V167" t="s">
        <v>181</v>
      </c>
      <c r="W167" t="s">
        <v>181</v>
      </c>
      <c r="X167" t="s">
        <v>181</v>
      </c>
      <c r="Y167" t="s">
        <v>181</v>
      </c>
      <c r="Z167" t="s">
        <v>181</v>
      </c>
      <c r="AA167" t="s">
        <v>641</v>
      </c>
      <c r="AB167" t="s">
        <v>641</v>
      </c>
      <c r="AC167" t="s">
        <v>641</v>
      </c>
      <c r="AD167" t="s">
        <v>641</v>
      </c>
      <c r="AE167" t="s">
        <v>641</v>
      </c>
      <c r="AF167" t="s">
        <v>641</v>
      </c>
      <c r="AG167" t="s">
        <v>641</v>
      </c>
      <c r="AH167" t="s">
        <v>641</v>
      </c>
      <c r="AI167" t="s">
        <v>641</v>
      </c>
    </row>
    <row r="168" spans="19:35">
      <c r="S168" t="s">
        <v>186</v>
      </c>
      <c r="T168" t="s">
        <v>642</v>
      </c>
      <c r="U168" t="s">
        <v>184</v>
      </c>
      <c r="V168" t="s">
        <v>184</v>
      </c>
      <c r="W168" t="s">
        <v>184</v>
      </c>
      <c r="X168" t="s">
        <v>643</v>
      </c>
      <c r="Y168" t="s">
        <v>184</v>
      </c>
      <c r="Z168" t="s">
        <v>184</v>
      </c>
      <c r="AA168" t="s">
        <v>642</v>
      </c>
      <c r="AB168" t="s">
        <v>642</v>
      </c>
      <c r="AC168" t="s">
        <v>642</v>
      </c>
      <c r="AD168" t="s">
        <v>642</v>
      </c>
      <c r="AE168" t="s">
        <v>642</v>
      </c>
      <c r="AF168" t="s">
        <v>642</v>
      </c>
      <c r="AG168" t="s">
        <v>642</v>
      </c>
      <c r="AH168" t="s">
        <v>642</v>
      </c>
      <c r="AI168" t="s">
        <v>642</v>
      </c>
    </row>
    <row r="169" spans="19:35">
      <c r="S169" t="s">
        <v>177</v>
      </c>
      <c r="T169" t="s">
        <v>184</v>
      </c>
      <c r="U169" t="s">
        <v>208</v>
      </c>
      <c r="V169" t="s">
        <v>210</v>
      </c>
      <c r="W169" t="s">
        <v>210</v>
      </c>
      <c r="X169" t="s">
        <v>210</v>
      </c>
      <c r="Y169" t="s">
        <v>215</v>
      </c>
      <c r="Z169" t="s">
        <v>216</v>
      </c>
      <c r="AA169" t="s">
        <v>184</v>
      </c>
      <c r="AB169" t="s">
        <v>184</v>
      </c>
      <c r="AC169" t="s">
        <v>184</v>
      </c>
      <c r="AD169" t="s">
        <v>184</v>
      </c>
      <c r="AE169" t="s">
        <v>184</v>
      </c>
      <c r="AF169" t="s">
        <v>184</v>
      </c>
      <c r="AG169" t="s">
        <v>227</v>
      </c>
      <c r="AH169" t="s">
        <v>230</v>
      </c>
      <c r="AI169" t="s">
        <v>234</v>
      </c>
    </row>
    <row r="170" spans="19:35">
      <c r="S170" t="s">
        <v>178</v>
      </c>
      <c r="T170" s="82" t="s">
        <v>200</v>
      </c>
      <c r="U170" t="s">
        <v>207</v>
      </c>
      <c r="V170" t="s">
        <v>207</v>
      </c>
      <c r="W170" t="s">
        <v>207</v>
      </c>
      <c r="X170" t="s">
        <v>207</v>
      </c>
      <c r="Y170" t="s">
        <v>22</v>
      </c>
      <c r="Z170" t="s">
        <v>22</v>
      </c>
      <c r="AA170" t="s">
        <v>199</v>
      </c>
      <c r="AB170" t="s">
        <v>218</v>
      </c>
      <c r="AC170" t="s">
        <v>177</v>
      </c>
      <c r="AD170" t="s">
        <v>210</v>
      </c>
      <c r="AE170" t="s">
        <v>218</v>
      </c>
      <c r="AF170" t="s">
        <v>223</v>
      </c>
      <c r="AG170" t="s">
        <v>226</v>
      </c>
      <c r="AH170" t="s">
        <v>644</v>
      </c>
      <c r="AI170" t="s">
        <v>235</v>
      </c>
    </row>
    <row r="171" spans="19:35">
      <c r="T171" t="s">
        <v>201</v>
      </c>
      <c r="U171" t="s">
        <v>209</v>
      </c>
      <c r="V171" t="s">
        <v>211</v>
      </c>
      <c r="W171" t="s">
        <v>211</v>
      </c>
      <c r="X171" t="s">
        <v>213</v>
      </c>
      <c r="Y171" t="s">
        <v>213</v>
      </c>
      <c r="Z171" t="s">
        <v>213</v>
      </c>
      <c r="AA171" t="s">
        <v>645</v>
      </c>
      <c r="AB171" t="s">
        <v>219</v>
      </c>
      <c r="AC171" t="s">
        <v>646</v>
      </c>
      <c r="AD171" t="s">
        <v>647</v>
      </c>
      <c r="AE171" t="s">
        <v>222</v>
      </c>
      <c r="AF171" t="s">
        <v>455</v>
      </c>
      <c r="AG171" t="s">
        <v>225</v>
      </c>
      <c r="AH171" t="s">
        <v>232</v>
      </c>
      <c r="AI171" t="s">
        <v>236</v>
      </c>
    </row>
    <row r="172" spans="19:35">
      <c r="T172" t="s">
        <v>199</v>
      </c>
      <c r="V172" t="s">
        <v>212</v>
      </c>
      <c r="X172" t="s">
        <v>214</v>
      </c>
      <c r="AA172" t="s">
        <v>217</v>
      </c>
      <c r="AB172" t="s">
        <v>181</v>
      </c>
      <c r="AC172" t="s">
        <v>206</v>
      </c>
      <c r="AD172" t="s">
        <v>218</v>
      </c>
      <c r="AE172" t="s">
        <v>648</v>
      </c>
      <c r="AF172" t="s">
        <v>204</v>
      </c>
      <c r="AG172" t="s">
        <v>649</v>
      </c>
      <c r="AH172" t="s">
        <v>233</v>
      </c>
      <c r="AI172" t="s">
        <v>650</v>
      </c>
    </row>
    <row r="173" spans="19:35">
      <c r="X173" t="s">
        <v>218</v>
      </c>
      <c r="AA173" t="s">
        <v>206</v>
      </c>
      <c r="AE173" t="s">
        <v>177</v>
      </c>
    </row>
    <row r="175" spans="19:35">
      <c r="S175" s="43" t="s">
        <v>446</v>
      </c>
      <c r="T175" s="43" t="s">
        <v>17</v>
      </c>
      <c r="U175" s="43" t="s">
        <v>17</v>
      </c>
      <c r="V175" s="43" t="s">
        <v>17</v>
      </c>
      <c r="W175" s="43" t="s">
        <v>17</v>
      </c>
      <c r="X175" s="43" t="s">
        <v>17</v>
      </c>
      <c r="Y175" s="43" t="s">
        <v>17</v>
      </c>
      <c r="Z175" s="43" t="s">
        <v>17</v>
      </c>
      <c r="AA175" s="43" t="s">
        <v>17</v>
      </c>
      <c r="AB175" s="43" t="s">
        <v>17</v>
      </c>
      <c r="AC175" s="43" t="s">
        <v>17</v>
      </c>
      <c r="AD175" s="43" t="s">
        <v>17</v>
      </c>
      <c r="AE175" s="43" t="s">
        <v>17</v>
      </c>
      <c r="AF175" s="43" t="s">
        <v>17</v>
      </c>
      <c r="AG175" s="43" t="s">
        <v>17</v>
      </c>
      <c r="AH175" s="43" t="s">
        <v>17</v>
      </c>
      <c r="AI175" s="43" t="s">
        <v>17</v>
      </c>
    </row>
    <row r="176" spans="19:35">
      <c r="S176" s="11" t="s">
        <v>182</v>
      </c>
      <c r="T176" s="11" t="s">
        <v>181</v>
      </c>
      <c r="U176" s="11" t="s">
        <v>182</v>
      </c>
      <c r="V176" s="11" t="s">
        <v>767</v>
      </c>
      <c r="W176" s="11" t="s">
        <v>238</v>
      </c>
      <c r="X176" s="11" t="s">
        <v>182</v>
      </c>
      <c r="Y176" s="11" t="s">
        <v>182</v>
      </c>
      <c r="Z176" s="11" t="s">
        <v>182</v>
      </c>
      <c r="AA176" s="11" t="s">
        <v>181</v>
      </c>
      <c r="AB176" s="11" t="s">
        <v>199</v>
      </c>
      <c r="AC176" s="11" t="s">
        <v>181</v>
      </c>
      <c r="AD176" s="11" t="s">
        <v>181</v>
      </c>
      <c r="AE176" s="11" t="s">
        <v>181</v>
      </c>
      <c r="AF176" s="11" t="s">
        <v>181</v>
      </c>
      <c r="AG176" s="11" t="s">
        <v>181</v>
      </c>
      <c r="AH176" s="11" t="s">
        <v>181</v>
      </c>
      <c r="AI176" s="11" t="s">
        <v>181</v>
      </c>
    </row>
    <row r="177" spans="19:35">
      <c r="S177" s="11" t="s">
        <v>183</v>
      </c>
      <c r="T177" s="11" t="s">
        <v>448</v>
      </c>
      <c r="U177" s="11" t="s">
        <v>183</v>
      </c>
      <c r="V177" s="11" t="s">
        <v>242</v>
      </c>
      <c r="W177" s="11" t="s">
        <v>183</v>
      </c>
      <c r="X177" s="11" t="s">
        <v>183</v>
      </c>
      <c r="Y177" s="11" t="s">
        <v>183</v>
      </c>
      <c r="Z177" s="11" t="s">
        <v>183</v>
      </c>
      <c r="AA177" s="11" t="s">
        <v>244</v>
      </c>
      <c r="AB177" s="11" t="s">
        <v>244</v>
      </c>
      <c r="AC177" s="11" t="s">
        <v>244</v>
      </c>
      <c r="AD177" s="11" t="s">
        <v>448</v>
      </c>
      <c r="AE177" s="11" t="s">
        <v>307</v>
      </c>
      <c r="AF177" s="11" t="s">
        <v>448</v>
      </c>
      <c r="AG177" s="11" t="s">
        <v>236</v>
      </c>
      <c r="AH177" s="11" t="s">
        <v>278</v>
      </c>
      <c r="AI177" s="11" t="s">
        <v>184</v>
      </c>
    </row>
    <row r="178" spans="19:35">
      <c r="S178" s="11" t="s">
        <v>184</v>
      </c>
      <c r="T178" s="11" t="s">
        <v>203</v>
      </c>
      <c r="U178" s="11" t="s">
        <v>244</v>
      </c>
      <c r="V178" s="11" t="s">
        <v>244</v>
      </c>
      <c r="W178" s="11" t="s">
        <v>244</v>
      </c>
      <c r="X178" s="11" t="s">
        <v>184</v>
      </c>
      <c r="Y178" s="11" t="s">
        <v>244</v>
      </c>
      <c r="Z178" s="11" t="s">
        <v>244</v>
      </c>
      <c r="AA178" s="84" t="s">
        <v>254</v>
      </c>
      <c r="AB178" s="11" t="s">
        <v>257</v>
      </c>
      <c r="AC178" s="11" t="s">
        <v>185</v>
      </c>
      <c r="AD178" s="11" t="s">
        <v>207</v>
      </c>
      <c r="AE178" s="11" t="s">
        <v>22</v>
      </c>
      <c r="AF178" s="11" t="s">
        <v>271</v>
      </c>
      <c r="AG178" s="11" t="s">
        <v>274</v>
      </c>
      <c r="AH178" s="84" t="s">
        <v>186</v>
      </c>
      <c r="AI178" s="11" t="s">
        <v>185</v>
      </c>
    </row>
    <row r="179" spans="19:35">
      <c r="S179" s="11" t="s">
        <v>185</v>
      </c>
      <c r="T179" s="11" t="s">
        <v>204</v>
      </c>
      <c r="U179" s="11" t="s">
        <v>240</v>
      </c>
      <c r="V179" s="11" t="s">
        <v>245</v>
      </c>
      <c r="W179" s="11" t="s">
        <v>298</v>
      </c>
      <c r="X179" s="11" t="s">
        <v>245</v>
      </c>
      <c r="Y179" s="11" t="s">
        <v>443</v>
      </c>
      <c r="Z179" s="11" t="s">
        <v>252</v>
      </c>
      <c r="AA179" s="11" t="s">
        <v>185</v>
      </c>
      <c r="AB179" s="11" t="s">
        <v>207</v>
      </c>
      <c r="AC179" s="11" t="s">
        <v>218</v>
      </c>
      <c r="AD179" s="11" t="s">
        <v>199</v>
      </c>
      <c r="AE179" s="11" t="s">
        <v>441</v>
      </c>
      <c r="AF179" s="11" t="s">
        <v>272</v>
      </c>
      <c r="AG179" s="11" t="s">
        <v>275</v>
      </c>
      <c r="AH179" s="11" t="s">
        <v>456</v>
      </c>
      <c r="AI179" s="11" t="s">
        <v>281</v>
      </c>
    </row>
    <row r="180" spans="19:35">
      <c r="S180" s="84" t="s">
        <v>352</v>
      </c>
      <c r="T180" s="85" t="s">
        <v>206</v>
      </c>
      <c r="U180" s="11" t="s">
        <v>241</v>
      </c>
      <c r="V180" s="11" t="s">
        <v>246</v>
      </c>
      <c r="W180" s="11" t="s">
        <v>245</v>
      </c>
      <c r="X180" s="11" t="s">
        <v>442</v>
      </c>
      <c r="Y180" s="11" t="s">
        <v>216</v>
      </c>
      <c r="Z180" s="11" t="s">
        <v>253</v>
      </c>
      <c r="AA180" s="11" t="s">
        <v>255</v>
      </c>
      <c r="AB180" s="11" t="s">
        <v>242</v>
      </c>
      <c r="AC180" s="11" t="s">
        <v>204</v>
      </c>
      <c r="AD180" s="11" t="s">
        <v>768</v>
      </c>
      <c r="AE180" s="84" t="s">
        <v>654</v>
      </c>
      <c r="AF180" s="11" t="s">
        <v>273</v>
      </c>
      <c r="AG180" s="11" t="s">
        <v>276</v>
      </c>
      <c r="AH180" s="11" t="s">
        <v>280</v>
      </c>
      <c r="AI180" s="11" t="s">
        <v>282</v>
      </c>
    </row>
    <row r="181" spans="19:35">
      <c r="S181" s="11" t="s">
        <v>187</v>
      </c>
      <c r="U181" s="11" t="s">
        <v>242</v>
      </c>
      <c r="V181" s="11" t="s">
        <v>216</v>
      </c>
      <c r="W181" s="11" t="s">
        <v>242</v>
      </c>
      <c r="X181" s="11" t="s">
        <v>250</v>
      </c>
      <c r="Y181" s="11" t="s">
        <v>242</v>
      </c>
      <c r="Z181" s="11" t="s">
        <v>211</v>
      </c>
      <c r="AA181" s="11" t="s">
        <v>256</v>
      </c>
      <c r="AB181" s="11" t="s">
        <v>206</v>
      </c>
      <c r="AD181" s="11" t="s">
        <v>206</v>
      </c>
      <c r="AE181" s="11" t="s">
        <v>206</v>
      </c>
      <c r="AG181" s="11" t="s">
        <v>233</v>
      </c>
    </row>
    <row r="182" spans="19:35">
      <c r="W182" s="11" t="s">
        <v>248</v>
      </c>
    </row>
    <row r="183" spans="19:35">
      <c r="S183" s="43" t="s">
        <v>102</v>
      </c>
      <c r="T183" s="43" t="s">
        <v>102</v>
      </c>
      <c r="U183" s="43" t="s">
        <v>102</v>
      </c>
      <c r="V183" s="43" t="s">
        <v>102</v>
      </c>
      <c r="W183" s="43" t="s">
        <v>102</v>
      </c>
      <c r="X183" s="43" t="s">
        <v>102</v>
      </c>
      <c r="Y183" s="43" t="s">
        <v>102</v>
      </c>
      <c r="Z183" s="43" t="s">
        <v>102</v>
      </c>
      <c r="AA183" s="43" t="s">
        <v>102</v>
      </c>
      <c r="AB183" s="43" t="s">
        <v>102</v>
      </c>
      <c r="AC183" s="43" t="s">
        <v>102</v>
      </c>
      <c r="AD183" s="43" t="s">
        <v>102</v>
      </c>
      <c r="AE183" s="43" t="s">
        <v>102</v>
      </c>
      <c r="AF183" s="43" t="s">
        <v>102</v>
      </c>
      <c r="AG183" s="43" t="s">
        <v>102</v>
      </c>
      <c r="AH183" s="43" t="s">
        <v>102</v>
      </c>
      <c r="AI183" s="43" t="s">
        <v>102</v>
      </c>
    </row>
    <row r="184" spans="19:35">
      <c r="S184" t="s">
        <v>585</v>
      </c>
      <c r="T184" t="s">
        <v>586</v>
      </c>
      <c r="U184" t="s">
        <v>587</v>
      </c>
      <c r="V184" t="s">
        <v>588</v>
      </c>
      <c r="W184" t="s">
        <v>589</v>
      </c>
      <c r="X184" t="s">
        <v>590</v>
      </c>
      <c r="Y184" t="s">
        <v>591</v>
      </c>
      <c r="Z184" t="s">
        <v>303</v>
      </c>
      <c r="AA184" t="s">
        <v>891</v>
      </c>
      <c r="AB184" t="s">
        <v>592</v>
      </c>
      <c r="AC184" t="s">
        <v>593</v>
      </c>
      <c r="AD184" t="s">
        <v>594</v>
      </c>
      <c r="AE184" t="s">
        <v>595</v>
      </c>
      <c r="AF184" t="s">
        <v>892</v>
      </c>
      <c r="AG184" t="s">
        <v>596</v>
      </c>
      <c r="AH184" t="s">
        <v>597</v>
      </c>
      <c r="AI184" t="s">
        <v>598</v>
      </c>
    </row>
    <row r="185" spans="19:35">
      <c r="S185" t="s">
        <v>660</v>
      </c>
      <c r="T185" t="s">
        <v>676</v>
      </c>
      <c r="U185" t="s">
        <v>661</v>
      </c>
      <c r="V185" t="s">
        <v>661</v>
      </c>
      <c r="W185" t="s">
        <v>661</v>
      </c>
      <c r="X185" t="s">
        <v>294</v>
      </c>
      <c r="Y185" t="s">
        <v>599</v>
      </c>
      <c r="Z185" t="s">
        <v>662</v>
      </c>
      <c r="AA185" t="s">
        <v>661</v>
      </c>
      <c r="AB185" t="s">
        <v>658</v>
      </c>
      <c r="AC185" t="s">
        <v>661</v>
      </c>
      <c r="AD185" t="s">
        <v>664</v>
      </c>
      <c r="AE185" t="s">
        <v>600</v>
      </c>
      <c r="AF185" t="s">
        <v>601</v>
      </c>
      <c r="AG185" t="s">
        <v>602</v>
      </c>
      <c r="AH185" t="s">
        <v>603</v>
      </c>
      <c r="AI185" t="s">
        <v>259</v>
      </c>
    </row>
    <row r="186" spans="19:35">
      <c r="S186" t="s">
        <v>603</v>
      </c>
      <c r="T186" t="s">
        <v>604</v>
      </c>
      <c r="U186" t="s">
        <v>605</v>
      </c>
      <c r="V186" t="s">
        <v>606</v>
      </c>
      <c r="W186" t="s">
        <v>606</v>
      </c>
      <c r="X186" t="s">
        <v>607</v>
      </c>
      <c r="Y186" t="s">
        <v>608</v>
      </c>
      <c r="Z186" t="s">
        <v>301</v>
      </c>
      <c r="AA186" t="s">
        <v>609</v>
      </c>
      <c r="AB186" t="s">
        <v>610</v>
      </c>
      <c r="AC186" t="s">
        <v>350</v>
      </c>
      <c r="AD186" t="s">
        <v>611</v>
      </c>
      <c r="AE186" t="s">
        <v>612</v>
      </c>
      <c r="AF186" t="s">
        <v>580</v>
      </c>
      <c r="AG186" t="s">
        <v>613</v>
      </c>
      <c r="AH186" t="s">
        <v>585</v>
      </c>
      <c r="AI186" t="s">
        <v>614</v>
      </c>
    </row>
    <row r="187" spans="19:35">
      <c r="S187" t="s">
        <v>615</v>
      </c>
      <c r="T187" t="s">
        <v>615</v>
      </c>
      <c r="U187" t="s">
        <v>616</v>
      </c>
      <c r="V187" t="s">
        <v>617</v>
      </c>
      <c r="W187" t="s">
        <v>618</v>
      </c>
      <c r="X187" t="s">
        <v>617</v>
      </c>
      <c r="Y187" t="s">
        <v>294</v>
      </c>
      <c r="Z187" t="s">
        <v>619</v>
      </c>
      <c r="AA187" t="s">
        <v>353</v>
      </c>
      <c r="AB187" t="s">
        <v>614</v>
      </c>
      <c r="AC187" t="s">
        <v>616</v>
      </c>
      <c r="AD187" t="s">
        <v>620</v>
      </c>
      <c r="AE187" t="s">
        <v>621</v>
      </c>
      <c r="AF187" t="s">
        <v>622</v>
      </c>
      <c r="AG187" t="s">
        <v>623</v>
      </c>
      <c r="AH187" t="s">
        <v>624</v>
      </c>
      <c r="AI187" t="s">
        <v>625</v>
      </c>
    </row>
    <row r="188" spans="19:35">
      <c r="S188" t="s">
        <v>626</v>
      </c>
      <c r="T188" t="s">
        <v>627</v>
      </c>
      <c r="U188" t="s">
        <v>628</v>
      </c>
      <c r="V188" t="s">
        <v>629</v>
      </c>
      <c r="W188" t="s">
        <v>667</v>
      </c>
      <c r="X188" t="s">
        <v>630</v>
      </c>
      <c r="Y188" t="s">
        <v>618</v>
      </c>
      <c r="Z188" t="s">
        <v>631</v>
      </c>
      <c r="AA188" t="s">
        <v>358</v>
      </c>
      <c r="AB188" t="s">
        <v>632</v>
      </c>
      <c r="AC188" t="s">
        <v>633</v>
      </c>
      <c r="AD188" t="s">
        <v>634</v>
      </c>
      <c r="AE188" t="s">
        <v>616</v>
      </c>
      <c r="AF188" t="s">
        <v>635</v>
      </c>
      <c r="AG188" t="s">
        <v>636</v>
      </c>
      <c r="AH188" t="s">
        <v>637</v>
      </c>
      <c r="AI188" t="s">
        <v>674</v>
      </c>
    </row>
    <row r="189" spans="19:35">
      <c r="V189" s="82" t="s">
        <v>362</v>
      </c>
      <c r="AA189" t="s">
        <v>201</v>
      </c>
      <c r="AB189" t="s">
        <v>638</v>
      </c>
      <c r="AD189" t="s">
        <v>639</v>
      </c>
      <c r="AG189" t="s">
        <v>665</v>
      </c>
      <c r="AI189" t="s">
        <v>640</v>
      </c>
    </row>
    <row r="191" spans="19:35">
      <c r="S191" s="43" t="s">
        <v>103</v>
      </c>
      <c r="T191" s="43" t="s">
        <v>103</v>
      </c>
      <c r="U191" s="43" t="s">
        <v>103</v>
      </c>
      <c r="V191" s="43" t="s">
        <v>103</v>
      </c>
      <c r="W191" s="43" t="s">
        <v>103</v>
      </c>
      <c r="X191" s="43" t="s">
        <v>103</v>
      </c>
      <c r="Y191" s="43" t="s">
        <v>103</v>
      </c>
      <c r="Z191" s="43" t="s">
        <v>103</v>
      </c>
      <c r="AA191" s="43" t="s">
        <v>103</v>
      </c>
      <c r="AB191" s="43" t="s">
        <v>103</v>
      </c>
      <c r="AC191" s="43" t="s">
        <v>103</v>
      </c>
      <c r="AD191" s="43" t="s">
        <v>103</v>
      </c>
      <c r="AE191" s="43" t="s">
        <v>103</v>
      </c>
      <c r="AF191" s="43" t="s">
        <v>103</v>
      </c>
      <c r="AG191" s="43" t="s">
        <v>103</v>
      </c>
      <c r="AH191" s="43" t="s">
        <v>103</v>
      </c>
      <c r="AI191" s="43" t="s">
        <v>103</v>
      </c>
    </row>
    <row r="192" spans="19:35">
      <c r="S192" s="11"/>
      <c r="AD192" s="11"/>
      <c r="AG192" s="11"/>
      <c r="AI192" s="11"/>
    </row>
    <row r="193" spans="19:35">
      <c r="S193" s="11"/>
      <c r="AD193" s="11"/>
      <c r="AG193" s="11"/>
      <c r="AI193" s="11"/>
    </row>
    <row r="194" spans="19:35">
      <c r="S194" s="11"/>
      <c r="AD194" s="11"/>
      <c r="AG194" s="11"/>
      <c r="AI194" s="11"/>
    </row>
    <row r="195" spans="19:35">
      <c r="S195" s="11"/>
      <c r="AD195" s="11"/>
      <c r="AG195" s="11"/>
      <c r="AI195" s="11"/>
    </row>
    <row r="196" spans="19:35">
      <c r="S196" s="11"/>
      <c r="AD196" s="11"/>
      <c r="AG196" s="11"/>
      <c r="AI196" s="11"/>
    </row>
    <row r="197" spans="19:35">
      <c r="S197" s="11"/>
      <c r="AD197" s="11"/>
      <c r="AG197" s="11"/>
      <c r="AI197" s="11"/>
    </row>
    <row r="198" spans="19:35">
      <c r="S198" s="43" t="s">
        <v>104</v>
      </c>
      <c r="T198" s="43" t="s">
        <v>104</v>
      </c>
      <c r="U198" s="43" t="s">
        <v>104</v>
      </c>
      <c r="V198" s="43" t="s">
        <v>104</v>
      </c>
      <c r="W198" s="43" t="s">
        <v>104</v>
      </c>
      <c r="X198" s="43" t="s">
        <v>104</v>
      </c>
      <c r="Y198" s="43" t="s">
        <v>104</v>
      </c>
      <c r="Z198" s="43" t="s">
        <v>104</v>
      </c>
      <c r="AA198" s="43" t="s">
        <v>104</v>
      </c>
      <c r="AB198" s="43" t="s">
        <v>104</v>
      </c>
      <c r="AC198" s="43" t="s">
        <v>104</v>
      </c>
      <c r="AD198" s="43" t="s">
        <v>104</v>
      </c>
      <c r="AE198" s="43" t="s">
        <v>104</v>
      </c>
      <c r="AF198" s="43" t="s">
        <v>104</v>
      </c>
      <c r="AG198" s="43" t="s">
        <v>104</v>
      </c>
      <c r="AH198" s="43" t="s">
        <v>104</v>
      </c>
      <c r="AI198" s="43" t="s">
        <v>104</v>
      </c>
    </row>
    <row r="204" spans="19:35">
      <c r="S204" s="43" t="s">
        <v>105</v>
      </c>
      <c r="T204" s="43" t="s">
        <v>105</v>
      </c>
      <c r="U204" s="43" t="s">
        <v>105</v>
      </c>
      <c r="V204" s="43" t="s">
        <v>105</v>
      </c>
      <c r="W204" s="43" t="s">
        <v>105</v>
      </c>
      <c r="X204" s="43" t="s">
        <v>105</v>
      </c>
      <c r="Y204" s="43" t="s">
        <v>105</v>
      </c>
      <c r="Z204" s="43" t="s">
        <v>105</v>
      </c>
      <c r="AA204" s="43" t="s">
        <v>105</v>
      </c>
      <c r="AB204" s="43" t="s">
        <v>105</v>
      </c>
      <c r="AC204" s="43" t="s">
        <v>105</v>
      </c>
      <c r="AD204" s="43" t="s">
        <v>105</v>
      </c>
      <c r="AE204" s="43" t="s">
        <v>105</v>
      </c>
      <c r="AF204" s="43" t="s">
        <v>105</v>
      </c>
      <c r="AG204" s="43" t="s">
        <v>105</v>
      </c>
      <c r="AH204" s="43" t="s">
        <v>105</v>
      </c>
      <c r="AI204" s="43" t="s">
        <v>105</v>
      </c>
    </row>
    <row r="210" spans="19:35">
      <c r="S210" s="43" t="s">
        <v>106</v>
      </c>
      <c r="T210" s="43" t="s">
        <v>106</v>
      </c>
      <c r="U210" s="43" t="s">
        <v>106</v>
      </c>
      <c r="V210" s="43" t="s">
        <v>106</v>
      </c>
      <c r="W210" s="43" t="s">
        <v>106</v>
      </c>
      <c r="X210" s="43" t="s">
        <v>106</v>
      </c>
      <c r="Y210" s="43" t="s">
        <v>106</v>
      </c>
      <c r="Z210" s="43" t="s">
        <v>106</v>
      </c>
      <c r="AA210" s="43" t="s">
        <v>106</v>
      </c>
      <c r="AB210" s="43" t="s">
        <v>106</v>
      </c>
      <c r="AC210" s="43" t="s">
        <v>106</v>
      </c>
      <c r="AD210" s="43" t="s">
        <v>106</v>
      </c>
      <c r="AE210" s="43" t="s">
        <v>106</v>
      </c>
      <c r="AF210" s="43" t="s">
        <v>106</v>
      </c>
      <c r="AG210" s="43" t="s">
        <v>106</v>
      </c>
      <c r="AH210" s="43" t="s">
        <v>106</v>
      </c>
      <c r="AI210" s="43" t="s">
        <v>106</v>
      </c>
    </row>
    <row r="216" spans="19:35">
      <c r="S216" s="43" t="s">
        <v>107</v>
      </c>
      <c r="T216" s="43" t="s">
        <v>107</v>
      </c>
      <c r="U216" s="43" t="s">
        <v>107</v>
      </c>
      <c r="V216" s="43" t="s">
        <v>107</v>
      </c>
      <c r="W216" s="43" t="s">
        <v>107</v>
      </c>
      <c r="X216" s="43" t="s">
        <v>107</v>
      </c>
      <c r="Y216" s="43" t="s">
        <v>107</v>
      </c>
      <c r="Z216" s="43" t="s">
        <v>107</v>
      </c>
      <c r="AA216" s="43" t="s">
        <v>107</v>
      </c>
      <c r="AB216" s="43" t="s">
        <v>107</v>
      </c>
      <c r="AC216" s="43" t="s">
        <v>107</v>
      </c>
      <c r="AD216" s="43" t="s">
        <v>107</v>
      </c>
      <c r="AE216" s="43" t="s">
        <v>107</v>
      </c>
      <c r="AF216" s="43" t="s">
        <v>107</v>
      </c>
      <c r="AG216" s="43" t="s">
        <v>107</v>
      </c>
      <c r="AH216" s="43" t="s">
        <v>107</v>
      </c>
      <c r="AI216" s="43" t="s">
        <v>107</v>
      </c>
    </row>
    <row r="222" spans="19:35">
      <c r="S222" s="43"/>
      <c r="T222" s="43"/>
      <c r="U222" s="43"/>
      <c r="V222" s="43"/>
      <c r="W222" s="43"/>
      <c r="X222" s="43"/>
      <c r="Y222" s="43"/>
      <c r="Z222" s="43"/>
      <c r="AA222" s="43"/>
      <c r="AB222" s="43"/>
      <c r="AC222" s="43"/>
      <c r="AD222" s="43"/>
      <c r="AE222" s="43"/>
      <c r="AF222" s="43"/>
      <c r="AG222" s="43" t="s">
        <v>108</v>
      </c>
      <c r="AH222" s="43"/>
      <c r="AI222" s="43"/>
    </row>
    <row r="228" spans="19:35">
      <c r="S228" s="43"/>
      <c r="T228" s="43"/>
      <c r="U228" s="43"/>
      <c r="V228" s="43"/>
      <c r="W228" s="43"/>
      <c r="X228" s="43"/>
      <c r="Y228" s="43"/>
      <c r="Z228" s="43"/>
      <c r="AA228" s="43"/>
      <c r="AB228" s="43"/>
      <c r="AC228" s="43"/>
      <c r="AD228" s="43"/>
      <c r="AE228" s="43"/>
      <c r="AF228" s="43"/>
      <c r="AG228" s="43" t="s">
        <v>109</v>
      </c>
      <c r="AH228" s="43"/>
      <c r="AI228" s="43"/>
    </row>
    <row r="237" spans="19:35" ht="23.25">
      <c r="S237" s="44" t="s">
        <v>85</v>
      </c>
      <c r="T237" s="44" t="s">
        <v>86</v>
      </c>
      <c r="U237" s="44" t="s">
        <v>87</v>
      </c>
      <c r="V237" s="44" t="s">
        <v>88</v>
      </c>
      <c r="W237" s="44" t="s">
        <v>89</v>
      </c>
      <c r="X237" s="44" t="s">
        <v>90</v>
      </c>
      <c r="Y237" s="44" t="s">
        <v>91</v>
      </c>
      <c r="Z237" s="44" t="s">
        <v>92</v>
      </c>
      <c r="AA237" s="44" t="s">
        <v>93</v>
      </c>
      <c r="AB237" s="44" t="s">
        <v>94</v>
      </c>
      <c r="AC237" s="44" t="s">
        <v>95</v>
      </c>
      <c r="AD237" s="44" t="s">
        <v>96</v>
      </c>
      <c r="AE237" s="44" t="s">
        <v>97</v>
      </c>
      <c r="AF237" s="44" t="s">
        <v>98</v>
      </c>
      <c r="AG237" s="44" t="s">
        <v>99</v>
      </c>
      <c r="AH237" s="44" t="s">
        <v>100</v>
      </c>
      <c r="AI237" s="44" t="s">
        <v>101</v>
      </c>
    </row>
    <row r="238" spans="19:35">
      <c r="S238" s="87" t="s">
        <v>799</v>
      </c>
      <c r="T238" s="87" t="s">
        <v>10</v>
      </c>
      <c r="U238" s="87" t="s">
        <v>10</v>
      </c>
      <c r="V238" s="87" t="s">
        <v>10</v>
      </c>
      <c r="W238" s="87" t="s">
        <v>10</v>
      </c>
      <c r="X238" s="87" t="s">
        <v>10</v>
      </c>
      <c r="Y238" s="87" t="s">
        <v>10</v>
      </c>
      <c r="Z238" s="87" t="s">
        <v>10</v>
      </c>
      <c r="AA238" s="87" t="s">
        <v>10</v>
      </c>
      <c r="AB238" s="87" t="s">
        <v>10</v>
      </c>
      <c r="AC238" s="87" t="s">
        <v>10</v>
      </c>
      <c r="AD238" s="87" t="s">
        <v>10</v>
      </c>
      <c r="AE238" s="87" t="s">
        <v>10</v>
      </c>
      <c r="AF238" s="87" t="s">
        <v>10</v>
      </c>
      <c r="AG238" s="87" t="s">
        <v>10</v>
      </c>
      <c r="AH238" s="87" t="s">
        <v>10</v>
      </c>
      <c r="AI238" s="87" t="s">
        <v>10</v>
      </c>
    </row>
    <row r="239" spans="19:35">
      <c r="S239" t="s">
        <v>181</v>
      </c>
      <c r="T239" t="s">
        <v>641</v>
      </c>
      <c r="U239" t="s">
        <v>181</v>
      </c>
      <c r="V239" t="s">
        <v>181</v>
      </c>
      <c r="W239" t="s">
        <v>181</v>
      </c>
      <c r="X239" t="s">
        <v>181</v>
      </c>
      <c r="Y239" t="s">
        <v>181</v>
      </c>
      <c r="Z239" t="s">
        <v>181</v>
      </c>
      <c r="AA239" t="s">
        <v>641</v>
      </c>
      <c r="AB239" t="s">
        <v>641</v>
      </c>
      <c r="AC239" t="s">
        <v>641</v>
      </c>
      <c r="AD239" t="s">
        <v>641</v>
      </c>
      <c r="AE239" t="s">
        <v>641</v>
      </c>
      <c r="AF239" t="s">
        <v>641</v>
      </c>
      <c r="AG239" t="s">
        <v>641</v>
      </c>
      <c r="AH239" t="s">
        <v>641</v>
      </c>
      <c r="AI239" t="s">
        <v>641</v>
      </c>
    </row>
    <row r="240" spans="19:35">
      <c r="S240" t="s">
        <v>186</v>
      </c>
      <c r="T240" t="s">
        <v>642</v>
      </c>
      <c r="U240" t="s">
        <v>184</v>
      </c>
      <c r="V240" t="s">
        <v>184</v>
      </c>
      <c r="W240" t="s">
        <v>184</v>
      </c>
      <c r="X240" t="s">
        <v>643</v>
      </c>
      <c r="Y240" t="s">
        <v>184</v>
      </c>
      <c r="Z240" t="s">
        <v>184</v>
      </c>
      <c r="AA240" t="s">
        <v>642</v>
      </c>
      <c r="AB240" t="s">
        <v>642</v>
      </c>
      <c r="AC240" t="s">
        <v>642</v>
      </c>
      <c r="AD240" t="s">
        <v>642</v>
      </c>
      <c r="AE240" t="s">
        <v>642</v>
      </c>
      <c r="AF240" t="s">
        <v>642</v>
      </c>
      <c r="AG240" t="s">
        <v>642</v>
      </c>
      <c r="AH240" t="s">
        <v>642</v>
      </c>
      <c r="AI240" t="s">
        <v>642</v>
      </c>
    </row>
    <row r="241" spans="19:35">
      <c r="S241" t="s">
        <v>177</v>
      </c>
      <c r="T241" t="s">
        <v>184</v>
      </c>
      <c r="U241" t="s">
        <v>208</v>
      </c>
      <c r="V241" t="s">
        <v>210</v>
      </c>
      <c r="W241" t="s">
        <v>210</v>
      </c>
      <c r="X241" t="s">
        <v>210</v>
      </c>
      <c r="Y241" t="s">
        <v>215</v>
      </c>
      <c r="Z241" t="s">
        <v>216</v>
      </c>
      <c r="AA241" t="s">
        <v>184</v>
      </c>
      <c r="AB241" t="s">
        <v>184</v>
      </c>
      <c r="AC241" t="s">
        <v>184</v>
      </c>
      <c r="AD241" t="s">
        <v>184</v>
      </c>
      <c r="AE241" t="s">
        <v>184</v>
      </c>
      <c r="AF241" t="s">
        <v>184</v>
      </c>
      <c r="AG241" t="s">
        <v>227</v>
      </c>
      <c r="AH241" t="s">
        <v>230</v>
      </c>
      <c r="AI241" t="s">
        <v>234</v>
      </c>
    </row>
    <row r="242" spans="19:35">
      <c r="S242" t="s">
        <v>178</v>
      </c>
      <c r="T242" s="82" t="s">
        <v>200</v>
      </c>
      <c r="U242" t="s">
        <v>207</v>
      </c>
      <c r="V242" t="s">
        <v>207</v>
      </c>
      <c r="W242" t="s">
        <v>207</v>
      </c>
      <c r="X242" t="s">
        <v>207</v>
      </c>
      <c r="Y242" t="s">
        <v>22</v>
      </c>
      <c r="Z242" t="s">
        <v>22</v>
      </c>
      <c r="AA242" t="s">
        <v>199</v>
      </c>
      <c r="AB242" t="s">
        <v>218</v>
      </c>
      <c r="AC242" t="s">
        <v>177</v>
      </c>
      <c r="AD242" t="s">
        <v>210</v>
      </c>
      <c r="AE242" t="s">
        <v>218</v>
      </c>
      <c r="AF242" t="s">
        <v>223</v>
      </c>
      <c r="AG242" t="s">
        <v>226</v>
      </c>
      <c r="AH242" t="s">
        <v>644</v>
      </c>
      <c r="AI242" t="s">
        <v>235</v>
      </c>
    </row>
    <row r="243" spans="19:35">
      <c r="T243" t="s">
        <v>201</v>
      </c>
      <c r="U243" t="s">
        <v>209</v>
      </c>
      <c r="V243" t="s">
        <v>211</v>
      </c>
      <c r="W243" t="s">
        <v>211</v>
      </c>
      <c r="X243" t="s">
        <v>213</v>
      </c>
      <c r="Y243" t="s">
        <v>213</v>
      </c>
      <c r="Z243" t="s">
        <v>213</v>
      </c>
      <c r="AA243" t="s">
        <v>645</v>
      </c>
      <c r="AB243" t="s">
        <v>219</v>
      </c>
      <c r="AC243" t="s">
        <v>646</v>
      </c>
      <c r="AD243" t="s">
        <v>647</v>
      </c>
      <c r="AE243" t="s">
        <v>222</v>
      </c>
      <c r="AF243" t="s">
        <v>455</v>
      </c>
      <c r="AG243" t="s">
        <v>225</v>
      </c>
      <c r="AH243" t="s">
        <v>232</v>
      </c>
      <c r="AI243" t="s">
        <v>236</v>
      </c>
    </row>
    <row r="244" spans="19:35">
      <c r="T244" t="s">
        <v>199</v>
      </c>
      <c r="V244" t="s">
        <v>212</v>
      </c>
      <c r="X244" t="s">
        <v>214</v>
      </c>
      <c r="AA244" t="s">
        <v>217</v>
      </c>
      <c r="AB244" t="s">
        <v>181</v>
      </c>
      <c r="AC244" t="s">
        <v>206</v>
      </c>
      <c r="AD244" t="s">
        <v>218</v>
      </c>
      <c r="AE244" t="s">
        <v>648</v>
      </c>
      <c r="AF244" t="s">
        <v>204</v>
      </c>
      <c r="AG244" t="s">
        <v>649</v>
      </c>
      <c r="AH244" t="s">
        <v>233</v>
      </c>
      <c r="AI244" t="s">
        <v>650</v>
      </c>
    </row>
    <row r="245" spans="19:35">
      <c r="X245" t="s">
        <v>218</v>
      </c>
      <c r="AA245" t="s">
        <v>206</v>
      </c>
      <c r="AE245" t="s">
        <v>177</v>
      </c>
    </row>
    <row r="247" spans="19:35">
      <c r="S247" s="87" t="s">
        <v>446</v>
      </c>
      <c r="T247" s="87" t="s">
        <v>17</v>
      </c>
      <c r="U247" s="87" t="s">
        <v>17</v>
      </c>
      <c r="V247" s="87" t="s">
        <v>17</v>
      </c>
      <c r="W247" s="87" t="s">
        <v>17</v>
      </c>
      <c r="X247" s="87" t="s">
        <v>17</v>
      </c>
      <c r="Y247" s="87" t="s">
        <v>17</v>
      </c>
      <c r="Z247" s="87" t="s">
        <v>17</v>
      </c>
      <c r="AA247" s="87" t="s">
        <v>17</v>
      </c>
      <c r="AB247" s="87" t="s">
        <v>17</v>
      </c>
      <c r="AC247" s="87" t="s">
        <v>17</v>
      </c>
      <c r="AD247" s="87" t="s">
        <v>17</v>
      </c>
      <c r="AE247" s="87" t="s">
        <v>17</v>
      </c>
      <c r="AF247" s="87" t="s">
        <v>17</v>
      </c>
      <c r="AG247" s="87" t="s">
        <v>17</v>
      </c>
      <c r="AH247" s="87" t="s">
        <v>17</v>
      </c>
      <c r="AI247" s="87" t="s">
        <v>17</v>
      </c>
    </row>
    <row r="248" spans="19:35">
      <c r="S248" s="11" t="s">
        <v>182</v>
      </c>
      <c r="T248" s="11" t="s">
        <v>181</v>
      </c>
      <c r="U248" s="11" t="s">
        <v>182</v>
      </c>
      <c r="V248" s="11" t="s">
        <v>767</v>
      </c>
      <c r="W248" s="11" t="s">
        <v>238</v>
      </c>
      <c r="X248" s="11" t="s">
        <v>182</v>
      </c>
      <c r="Y248" s="11" t="s">
        <v>182</v>
      </c>
      <c r="Z248" s="11" t="s">
        <v>182</v>
      </c>
      <c r="AA248" s="11" t="s">
        <v>181</v>
      </c>
      <c r="AB248" s="11" t="s">
        <v>199</v>
      </c>
      <c r="AC248" s="11" t="s">
        <v>181</v>
      </c>
      <c r="AD248" s="11" t="s">
        <v>181</v>
      </c>
      <c r="AE248" s="11" t="s">
        <v>181</v>
      </c>
      <c r="AF248" s="11" t="s">
        <v>181</v>
      </c>
      <c r="AG248" s="11" t="s">
        <v>181</v>
      </c>
      <c r="AH248" s="11" t="s">
        <v>181</v>
      </c>
      <c r="AI248" s="11" t="s">
        <v>181</v>
      </c>
    </row>
    <row r="249" spans="19:35">
      <c r="S249" s="11" t="s">
        <v>183</v>
      </c>
      <c r="T249" s="11" t="s">
        <v>448</v>
      </c>
      <c r="U249" s="11" t="s">
        <v>183</v>
      </c>
      <c r="V249" s="11" t="s">
        <v>242</v>
      </c>
      <c r="W249" s="11" t="s">
        <v>183</v>
      </c>
      <c r="X249" s="11" t="s">
        <v>183</v>
      </c>
      <c r="Y249" s="11" t="s">
        <v>183</v>
      </c>
      <c r="Z249" s="11" t="s">
        <v>183</v>
      </c>
      <c r="AA249" s="11" t="s">
        <v>244</v>
      </c>
      <c r="AB249" s="11" t="s">
        <v>244</v>
      </c>
      <c r="AC249" s="11" t="s">
        <v>244</v>
      </c>
      <c r="AD249" s="11" t="s">
        <v>448</v>
      </c>
      <c r="AE249" s="11" t="s">
        <v>307</v>
      </c>
      <c r="AF249" s="11" t="s">
        <v>448</v>
      </c>
      <c r="AG249" s="11" t="s">
        <v>236</v>
      </c>
      <c r="AH249" s="11" t="s">
        <v>278</v>
      </c>
      <c r="AI249" s="11" t="s">
        <v>184</v>
      </c>
    </row>
    <row r="250" spans="19:35">
      <c r="S250" s="11" t="s">
        <v>184</v>
      </c>
      <c r="T250" s="11" t="s">
        <v>203</v>
      </c>
      <c r="U250" s="11" t="s">
        <v>244</v>
      </c>
      <c r="V250" s="11" t="s">
        <v>244</v>
      </c>
      <c r="W250" s="11" t="s">
        <v>244</v>
      </c>
      <c r="X250" s="11" t="s">
        <v>184</v>
      </c>
      <c r="Y250" s="11" t="s">
        <v>244</v>
      </c>
      <c r="Z250" s="11" t="s">
        <v>244</v>
      </c>
      <c r="AA250" s="84" t="s">
        <v>254</v>
      </c>
      <c r="AB250" s="11" t="s">
        <v>257</v>
      </c>
      <c r="AC250" s="11" t="s">
        <v>185</v>
      </c>
      <c r="AD250" s="11" t="s">
        <v>207</v>
      </c>
      <c r="AE250" s="11" t="s">
        <v>22</v>
      </c>
      <c r="AF250" s="11" t="s">
        <v>271</v>
      </c>
      <c r="AG250" s="11" t="s">
        <v>274</v>
      </c>
      <c r="AH250" s="84" t="s">
        <v>186</v>
      </c>
      <c r="AI250" s="11" t="s">
        <v>185</v>
      </c>
    </row>
    <row r="251" spans="19:35">
      <c r="S251" s="11" t="s">
        <v>185</v>
      </c>
      <c r="T251" s="11" t="s">
        <v>204</v>
      </c>
      <c r="U251" s="11" t="s">
        <v>240</v>
      </c>
      <c r="V251" s="11" t="s">
        <v>245</v>
      </c>
      <c r="W251" s="11" t="s">
        <v>298</v>
      </c>
      <c r="X251" s="11" t="s">
        <v>245</v>
      </c>
      <c r="Y251" s="11" t="s">
        <v>443</v>
      </c>
      <c r="Z251" s="11" t="s">
        <v>252</v>
      </c>
      <c r="AA251" s="11" t="s">
        <v>185</v>
      </c>
      <c r="AB251" s="11" t="s">
        <v>207</v>
      </c>
      <c r="AC251" s="11" t="s">
        <v>218</v>
      </c>
      <c r="AD251" s="11" t="s">
        <v>199</v>
      </c>
      <c r="AE251" s="11" t="s">
        <v>441</v>
      </c>
      <c r="AF251" s="11" t="s">
        <v>272</v>
      </c>
      <c r="AG251" s="11" t="s">
        <v>275</v>
      </c>
      <c r="AH251" s="11" t="s">
        <v>456</v>
      </c>
      <c r="AI251" s="11" t="s">
        <v>281</v>
      </c>
    </row>
    <row r="252" spans="19:35">
      <c r="S252" s="84" t="s">
        <v>352</v>
      </c>
      <c r="T252" s="85" t="s">
        <v>206</v>
      </c>
      <c r="U252" s="11" t="s">
        <v>241</v>
      </c>
      <c r="V252" s="11" t="s">
        <v>246</v>
      </c>
      <c r="W252" s="11" t="s">
        <v>245</v>
      </c>
      <c r="X252" s="11" t="s">
        <v>442</v>
      </c>
      <c r="Y252" s="11" t="s">
        <v>216</v>
      </c>
      <c r="Z252" s="11" t="s">
        <v>253</v>
      </c>
      <c r="AA252" s="11" t="s">
        <v>255</v>
      </c>
      <c r="AB252" s="11" t="s">
        <v>242</v>
      </c>
      <c r="AC252" s="11" t="s">
        <v>204</v>
      </c>
      <c r="AD252" s="11" t="s">
        <v>768</v>
      </c>
      <c r="AE252" s="84" t="s">
        <v>654</v>
      </c>
      <c r="AF252" s="11" t="s">
        <v>273</v>
      </c>
      <c r="AG252" s="11" t="s">
        <v>276</v>
      </c>
      <c r="AH252" s="11" t="s">
        <v>280</v>
      </c>
      <c r="AI252" s="11" t="s">
        <v>282</v>
      </c>
    </row>
    <row r="253" spans="19:35">
      <c r="S253" s="11" t="s">
        <v>187</v>
      </c>
      <c r="U253" s="11" t="s">
        <v>242</v>
      </c>
      <c r="V253" s="11" t="s">
        <v>216</v>
      </c>
      <c r="W253" s="11" t="s">
        <v>242</v>
      </c>
      <c r="X253" s="11" t="s">
        <v>250</v>
      </c>
      <c r="Y253" s="11" t="s">
        <v>242</v>
      </c>
      <c r="Z253" s="11" t="s">
        <v>211</v>
      </c>
      <c r="AA253" s="11" t="s">
        <v>256</v>
      </c>
      <c r="AB253" s="11" t="s">
        <v>206</v>
      </c>
      <c r="AD253" s="11" t="s">
        <v>206</v>
      </c>
      <c r="AE253" s="11" t="s">
        <v>206</v>
      </c>
      <c r="AG253" s="11" t="s">
        <v>233</v>
      </c>
    </row>
    <row r="254" spans="19:35">
      <c r="W254" s="11" t="s">
        <v>248</v>
      </c>
    </row>
    <row r="255" spans="19:35">
      <c r="S255" s="87" t="s">
        <v>102</v>
      </c>
      <c r="T255" s="87" t="s">
        <v>102</v>
      </c>
      <c r="U255" s="87" t="s">
        <v>102</v>
      </c>
      <c r="V255" s="87" t="s">
        <v>102</v>
      </c>
      <c r="W255" s="87" t="s">
        <v>102</v>
      </c>
      <c r="X255" s="87" t="s">
        <v>102</v>
      </c>
      <c r="Y255" s="87" t="s">
        <v>102</v>
      </c>
      <c r="Z255" s="87" t="s">
        <v>102</v>
      </c>
      <c r="AA255" s="87" t="s">
        <v>102</v>
      </c>
      <c r="AB255" s="87" t="s">
        <v>102</v>
      </c>
      <c r="AC255" s="87" t="s">
        <v>102</v>
      </c>
      <c r="AD255" s="87" t="s">
        <v>102</v>
      </c>
      <c r="AE255" s="87" t="s">
        <v>102</v>
      </c>
      <c r="AF255" s="87" t="s">
        <v>102</v>
      </c>
      <c r="AG255" s="87" t="s">
        <v>102</v>
      </c>
      <c r="AH255" s="87" t="s">
        <v>102</v>
      </c>
      <c r="AI255" s="87" t="s">
        <v>102</v>
      </c>
    </row>
    <row r="256" spans="19:35">
      <c r="AC256" s="11"/>
      <c r="AD256" s="11"/>
      <c r="AE256" s="11"/>
      <c r="AF256" s="11"/>
      <c r="AG256" s="11"/>
      <c r="AI256" s="11"/>
    </row>
    <row r="257" spans="19:35">
      <c r="AC257" s="11"/>
      <c r="AD257" s="11"/>
      <c r="AE257" s="11"/>
      <c r="AF257" s="11"/>
      <c r="AG257" s="11"/>
      <c r="AI257" s="11"/>
    </row>
    <row r="258" spans="19:35">
      <c r="AC258" s="11"/>
      <c r="AD258" s="11"/>
      <c r="AE258" s="11"/>
      <c r="AF258" s="11"/>
      <c r="AG258" s="11"/>
      <c r="AI258" s="11"/>
    </row>
    <row r="259" spans="19:35">
      <c r="AC259" s="11"/>
      <c r="AD259" s="11"/>
      <c r="AE259" s="11"/>
      <c r="AF259" s="11"/>
      <c r="AG259" s="11"/>
      <c r="AI259" s="11"/>
    </row>
    <row r="260" spans="19:35">
      <c r="AC260" s="11"/>
      <c r="AD260" s="11"/>
      <c r="AE260" s="11"/>
      <c r="AF260" s="11"/>
      <c r="AG260" s="11"/>
      <c r="AI260" s="11"/>
    </row>
    <row r="261" spans="19:35">
      <c r="AD261" s="11"/>
      <c r="AG261" s="11"/>
      <c r="AI261" s="11"/>
    </row>
    <row r="263" spans="19:35">
      <c r="S263" s="87" t="s">
        <v>103</v>
      </c>
      <c r="T263" s="87" t="s">
        <v>103</v>
      </c>
      <c r="U263" s="87" t="s">
        <v>103</v>
      </c>
      <c r="V263" s="87" t="s">
        <v>103</v>
      </c>
      <c r="W263" s="87" t="s">
        <v>103</v>
      </c>
      <c r="X263" s="87" t="s">
        <v>103</v>
      </c>
      <c r="Y263" s="87" t="s">
        <v>103</v>
      </c>
      <c r="Z263" s="87" t="s">
        <v>103</v>
      </c>
      <c r="AA263" s="87" t="s">
        <v>103</v>
      </c>
      <c r="AB263" s="87" t="s">
        <v>103</v>
      </c>
      <c r="AC263" s="87" t="s">
        <v>103</v>
      </c>
      <c r="AD263" s="87" t="s">
        <v>103</v>
      </c>
      <c r="AE263" s="87" t="s">
        <v>103</v>
      </c>
      <c r="AF263" s="87" t="s">
        <v>103</v>
      </c>
      <c r="AG263" s="87" t="s">
        <v>103</v>
      </c>
      <c r="AH263" s="87" t="s">
        <v>103</v>
      </c>
      <c r="AI263" s="87" t="s">
        <v>103</v>
      </c>
    </row>
    <row r="264" spans="19:35">
      <c r="S264" s="11"/>
      <c r="AD264" s="11"/>
      <c r="AG264" s="11"/>
      <c r="AI264" s="11"/>
    </row>
    <row r="265" spans="19:35">
      <c r="S265" s="11"/>
      <c r="AD265" s="11"/>
      <c r="AG265" s="11"/>
      <c r="AI265" s="11"/>
    </row>
    <row r="266" spans="19:35">
      <c r="S266" s="11"/>
      <c r="AD266" s="11"/>
      <c r="AG266" s="11"/>
      <c r="AI266" s="11"/>
    </row>
    <row r="267" spans="19:35">
      <c r="S267" s="11"/>
      <c r="AD267" s="11"/>
      <c r="AG267" s="11"/>
      <c r="AI267" s="11"/>
    </row>
    <row r="268" spans="19:35">
      <c r="S268" s="11"/>
      <c r="AD268" s="11"/>
      <c r="AG268" s="11"/>
      <c r="AI268" s="11"/>
    </row>
    <row r="269" spans="19:35">
      <c r="S269" s="11"/>
      <c r="AD269" s="11"/>
      <c r="AG269" s="11"/>
      <c r="AI269" s="11"/>
    </row>
    <row r="270" spans="19:35">
      <c r="S270" s="87" t="s">
        <v>104</v>
      </c>
      <c r="T270" s="87" t="s">
        <v>104</v>
      </c>
      <c r="U270" s="87" t="s">
        <v>104</v>
      </c>
      <c r="V270" s="87" t="s">
        <v>104</v>
      </c>
      <c r="W270" s="87" t="s">
        <v>104</v>
      </c>
      <c r="X270" s="87" t="s">
        <v>104</v>
      </c>
      <c r="Y270" s="87" t="s">
        <v>104</v>
      </c>
      <c r="Z270" s="87" t="s">
        <v>104</v>
      </c>
      <c r="AA270" s="87" t="s">
        <v>104</v>
      </c>
      <c r="AB270" s="87" t="s">
        <v>104</v>
      </c>
      <c r="AC270" s="87" t="s">
        <v>104</v>
      </c>
      <c r="AD270" s="87" t="s">
        <v>104</v>
      </c>
      <c r="AE270" s="87" t="s">
        <v>104</v>
      </c>
      <c r="AF270" s="87" t="s">
        <v>104</v>
      </c>
      <c r="AG270" s="87" t="s">
        <v>104</v>
      </c>
      <c r="AH270" s="87" t="s">
        <v>104</v>
      </c>
      <c r="AI270" s="87" t="s">
        <v>104</v>
      </c>
    </row>
    <row r="276" spans="19:35">
      <c r="S276" s="87" t="s">
        <v>105</v>
      </c>
      <c r="T276" s="87" t="s">
        <v>105</v>
      </c>
      <c r="U276" s="87" t="s">
        <v>105</v>
      </c>
      <c r="V276" s="87" t="s">
        <v>105</v>
      </c>
      <c r="W276" s="87" t="s">
        <v>105</v>
      </c>
      <c r="X276" s="87" t="s">
        <v>105</v>
      </c>
      <c r="Y276" s="87" t="s">
        <v>105</v>
      </c>
      <c r="Z276" s="87" t="s">
        <v>105</v>
      </c>
      <c r="AA276" s="87" t="s">
        <v>105</v>
      </c>
      <c r="AB276" s="87" t="s">
        <v>105</v>
      </c>
      <c r="AC276" s="87" t="s">
        <v>105</v>
      </c>
      <c r="AD276" s="87" t="s">
        <v>105</v>
      </c>
      <c r="AE276" s="87" t="s">
        <v>105</v>
      </c>
      <c r="AF276" s="87" t="s">
        <v>105</v>
      </c>
      <c r="AG276" s="87" t="s">
        <v>105</v>
      </c>
      <c r="AH276" s="87" t="s">
        <v>105</v>
      </c>
      <c r="AI276" s="87" t="s">
        <v>105</v>
      </c>
    </row>
    <row r="282" spans="19:35">
      <c r="S282" s="87" t="s">
        <v>106</v>
      </c>
      <c r="T282" s="87" t="s">
        <v>106</v>
      </c>
      <c r="U282" s="87" t="s">
        <v>106</v>
      </c>
      <c r="V282" s="87" t="s">
        <v>106</v>
      </c>
      <c r="W282" s="87" t="s">
        <v>106</v>
      </c>
      <c r="X282" s="87" t="s">
        <v>106</v>
      </c>
      <c r="Y282" s="87" t="s">
        <v>106</v>
      </c>
      <c r="Z282" s="87" t="s">
        <v>106</v>
      </c>
      <c r="AA282" s="87" t="s">
        <v>106</v>
      </c>
      <c r="AB282" s="87" t="s">
        <v>106</v>
      </c>
      <c r="AC282" s="87" t="s">
        <v>106</v>
      </c>
      <c r="AD282" s="87" t="s">
        <v>106</v>
      </c>
      <c r="AE282" s="87" t="s">
        <v>106</v>
      </c>
      <c r="AF282" s="87" t="s">
        <v>106</v>
      </c>
      <c r="AG282" s="87" t="s">
        <v>106</v>
      </c>
      <c r="AH282" s="87" t="s">
        <v>106</v>
      </c>
      <c r="AI282" s="87" t="s">
        <v>106</v>
      </c>
    </row>
    <row r="288" spans="19:35">
      <c r="S288" s="87" t="s">
        <v>107</v>
      </c>
      <c r="T288" s="87" t="s">
        <v>107</v>
      </c>
      <c r="U288" s="87" t="s">
        <v>107</v>
      </c>
      <c r="V288" s="87" t="s">
        <v>107</v>
      </c>
      <c r="W288" s="87" t="s">
        <v>107</v>
      </c>
      <c r="X288" s="87" t="s">
        <v>107</v>
      </c>
      <c r="Y288" s="87" t="s">
        <v>107</v>
      </c>
      <c r="Z288" s="87" t="s">
        <v>107</v>
      </c>
      <c r="AA288" s="87" t="s">
        <v>107</v>
      </c>
      <c r="AB288" s="87" t="s">
        <v>107</v>
      </c>
      <c r="AC288" s="87" t="s">
        <v>107</v>
      </c>
      <c r="AD288" s="87" t="s">
        <v>107</v>
      </c>
      <c r="AE288" s="87" t="s">
        <v>107</v>
      </c>
      <c r="AF288" s="87" t="s">
        <v>107</v>
      </c>
      <c r="AG288" s="87" t="s">
        <v>107</v>
      </c>
      <c r="AH288" s="87" t="s">
        <v>107</v>
      </c>
      <c r="AI288" s="87" t="s">
        <v>107</v>
      </c>
    </row>
    <row r="294" spans="19:35">
      <c r="S294" s="87"/>
      <c r="T294" s="87"/>
      <c r="U294" s="87"/>
      <c r="V294" s="87"/>
      <c r="W294" s="87"/>
      <c r="X294" s="87"/>
      <c r="Y294" s="87"/>
      <c r="Z294" s="87"/>
      <c r="AA294" s="87"/>
      <c r="AB294" s="87"/>
      <c r="AC294" s="87"/>
      <c r="AD294" s="87"/>
      <c r="AE294" s="87"/>
      <c r="AF294" s="87"/>
      <c r="AG294" s="87" t="s">
        <v>108</v>
      </c>
      <c r="AH294" s="87"/>
      <c r="AI294" s="87"/>
    </row>
    <row r="300" spans="19:35">
      <c r="S300" s="87"/>
      <c r="T300" s="87"/>
      <c r="U300" s="87"/>
      <c r="V300" s="87"/>
      <c r="W300" s="87"/>
      <c r="X300" s="87"/>
      <c r="Y300" s="87"/>
      <c r="Z300" s="87"/>
      <c r="AA300" s="87"/>
      <c r="AB300" s="87"/>
      <c r="AC300" s="87"/>
      <c r="AD300" s="87"/>
      <c r="AE300" s="87"/>
      <c r="AF300" s="87"/>
      <c r="AG300" s="87" t="s">
        <v>109</v>
      </c>
      <c r="AH300" s="87"/>
      <c r="AI300" s="87"/>
    </row>
    <row r="308" spans="19:35" ht="23.25">
      <c r="S308" s="44" t="s">
        <v>160</v>
      </c>
      <c r="T308" s="44" t="s">
        <v>161</v>
      </c>
      <c r="U308" s="44" t="s">
        <v>162</v>
      </c>
      <c r="V308" s="44" t="s">
        <v>163</v>
      </c>
      <c r="W308" s="44" t="s">
        <v>164</v>
      </c>
      <c r="X308" s="44" t="s">
        <v>165</v>
      </c>
      <c r="Y308" s="44" t="s">
        <v>166</v>
      </c>
      <c r="Z308" s="44" t="s">
        <v>167</v>
      </c>
      <c r="AA308" s="44" t="s">
        <v>168</v>
      </c>
      <c r="AB308" s="44" t="s">
        <v>169</v>
      </c>
      <c r="AC308" s="44" t="s">
        <v>170</v>
      </c>
      <c r="AD308" s="44" t="s">
        <v>171</v>
      </c>
      <c r="AE308" s="44" t="s">
        <v>172</v>
      </c>
      <c r="AF308" s="44" t="s">
        <v>173</v>
      </c>
      <c r="AG308" s="44" t="s">
        <v>174</v>
      </c>
      <c r="AH308" s="44" t="s">
        <v>175</v>
      </c>
      <c r="AI308" s="44" t="s">
        <v>176</v>
      </c>
    </row>
    <row r="309" spans="19:35">
      <c r="S309" s="43" t="s">
        <v>447</v>
      </c>
      <c r="T309" s="43" t="s">
        <v>10</v>
      </c>
      <c r="U309" s="43" t="s">
        <v>10</v>
      </c>
      <c r="V309" s="43"/>
      <c r="W309" s="43"/>
      <c r="X309" s="43"/>
      <c r="Y309" s="43"/>
      <c r="Z309" s="43"/>
      <c r="AA309" s="43"/>
      <c r="AB309" s="43" t="s">
        <v>10</v>
      </c>
      <c r="AC309" s="43" t="s">
        <v>10</v>
      </c>
      <c r="AD309" s="43" t="s">
        <v>10</v>
      </c>
      <c r="AE309" s="43" t="s">
        <v>10</v>
      </c>
      <c r="AF309" s="43" t="s">
        <v>10</v>
      </c>
      <c r="AG309" s="43" t="s">
        <v>10</v>
      </c>
      <c r="AH309" s="43" t="s">
        <v>10</v>
      </c>
      <c r="AI309" s="43" t="s">
        <v>10</v>
      </c>
    </row>
    <row r="310" spans="19:35">
      <c r="S310" t="s">
        <v>177</v>
      </c>
      <c r="T310" t="s">
        <v>182</v>
      </c>
      <c r="U310" t="s">
        <v>181</v>
      </c>
      <c r="AB310" t="s">
        <v>182</v>
      </c>
    </row>
    <row r="311" spans="19:35">
      <c r="S311" t="s">
        <v>178</v>
      </c>
      <c r="T311" t="s">
        <v>183</v>
      </c>
      <c r="U311" t="s">
        <v>184</v>
      </c>
      <c r="AB311" t="s">
        <v>183</v>
      </c>
    </row>
    <row r="312" spans="19:35">
      <c r="S312" t="s">
        <v>179</v>
      </c>
      <c r="T312" t="s">
        <v>184</v>
      </c>
      <c r="U312" t="s">
        <v>207</v>
      </c>
      <c r="AB312" t="s">
        <v>184</v>
      </c>
    </row>
    <row r="313" spans="19:35">
      <c r="S313" t="s">
        <v>180</v>
      </c>
      <c r="T313" t="s">
        <v>199</v>
      </c>
      <c r="U313" t="s">
        <v>208</v>
      </c>
      <c r="AB313" t="s">
        <v>218</v>
      </c>
    </row>
    <row r="314" spans="19:35">
      <c r="S314" t="s">
        <v>181</v>
      </c>
      <c r="T314" t="s">
        <v>200</v>
      </c>
      <c r="U314" t="s">
        <v>209</v>
      </c>
      <c r="AB314" t="s">
        <v>219</v>
      </c>
    </row>
    <row r="315" spans="19:35">
      <c r="S315" s="10"/>
      <c r="T315" t="s">
        <v>201</v>
      </c>
      <c r="AB315" t="s">
        <v>181</v>
      </c>
    </row>
    <row r="316" spans="19:35">
      <c r="AG316" s="10"/>
    </row>
    <row r="318" spans="19:35">
      <c r="S318" s="49" t="s">
        <v>17</v>
      </c>
      <c r="T318" s="49" t="s">
        <v>17</v>
      </c>
      <c r="U318" s="49" t="s">
        <v>17</v>
      </c>
      <c r="V318" s="43" t="s">
        <v>17</v>
      </c>
      <c r="W318" s="43" t="s">
        <v>17</v>
      </c>
      <c r="X318" s="43" t="s">
        <v>17</v>
      </c>
      <c r="Y318" s="43" t="s">
        <v>17</v>
      </c>
      <c r="Z318" s="43" t="s">
        <v>17</v>
      </c>
      <c r="AA318" s="43" t="s">
        <v>17</v>
      </c>
      <c r="AB318" s="49" t="s">
        <v>17</v>
      </c>
      <c r="AC318" s="43" t="s">
        <v>17</v>
      </c>
      <c r="AD318" s="43" t="s">
        <v>17</v>
      </c>
      <c r="AE318" s="43" t="s">
        <v>17</v>
      </c>
      <c r="AF318" s="43" t="s">
        <v>17</v>
      </c>
      <c r="AG318" s="43" t="s">
        <v>17</v>
      </c>
      <c r="AH318" s="43" t="s">
        <v>17</v>
      </c>
      <c r="AI318" s="43" t="s">
        <v>17</v>
      </c>
    </row>
    <row r="319" spans="19:35">
      <c r="S319" t="s">
        <v>182</v>
      </c>
      <c r="T319" t="s">
        <v>181</v>
      </c>
      <c r="U319" t="s">
        <v>182</v>
      </c>
      <c r="AB319" t="s">
        <v>199</v>
      </c>
    </row>
    <row r="320" spans="19:35">
      <c r="S320" t="s">
        <v>183</v>
      </c>
      <c r="T320" t="s">
        <v>202</v>
      </c>
      <c r="U320" t="s">
        <v>183</v>
      </c>
      <c r="AB320" t="s">
        <v>244</v>
      </c>
    </row>
    <row r="321" spans="19:35">
      <c r="S321" t="s">
        <v>184</v>
      </c>
      <c r="T321" t="s">
        <v>203</v>
      </c>
      <c r="U321" t="s">
        <v>239</v>
      </c>
      <c r="AB321" t="s">
        <v>257</v>
      </c>
    </row>
    <row r="322" spans="19:35">
      <c r="S322" t="s">
        <v>185</v>
      </c>
      <c r="T322" t="s">
        <v>204</v>
      </c>
      <c r="U322" t="s">
        <v>240</v>
      </c>
      <c r="AB322" t="s">
        <v>207</v>
      </c>
    </row>
    <row r="323" spans="19:35">
      <c r="S323" t="s">
        <v>186</v>
      </c>
      <c r="T323" t="s">
        <v>201</v>
      </c>
      <c r="U323" t="s">
        <v>241</v>
      </c>
      <c r="AB323" t="s">
        <v>242</v>
      </c>
    </row>
    <row r="324" spans="19:35">
      <c r="S324" t="s">
        <v>187</v>
      </c>
      <c r="T324" t="s">
        <v>205</v>
      </c>
      <c r="U324" t="s">
        <v>242</v>
      </c>
      <c r="AB324" t="s">
        <v>206</v>
      </c>
    </row>
    <row r="325" spans="19:35">
      <c r="T325" t="s">
        <v>206</v>
      </c>
    </row>
    <row r="326" spans="19:35">
      <c r="S326" s="49" t="s">
        <v>102</v>
      </c>
      <c r="T326" s="49" t="s">
        <v>102</v>
      </c>
      <c r="U326" s="49" t="s">
        <v>102</v>
      </c>
      <c r="V326" s="43" t="s">
        <v>102</v>
      </c>
      <c r="W326" s="43" t="s">
        <v>102</v>
      </c>
      <c r="X326" s="43" t="s">
        <v>102</v>
      </c>
      <c r="Y326" s="43" t="s">
        <v>102</v>
      </c>
      <c r="Z326" s="43" t="s">
        <v>102</v>
      </c>
      <c r="AA326" s="43" t="s">
        <v>102</v>
      </c>
      <c r="AB326" s="49" t="s">
        <v>102</v>
      </c>
      <c r="AC326" s="43" t="s">
        <v>102</v>
      </c>
      <c r="AD326" s="43" t="s">
        <v>102</v>
      </c>
      <c r="AE326" s="43" t="s">
        <v>102</v>
      </c>
      <c r="AF326" s="43" t="s">
        <v>102</v>
      </c>
      <c r="AG326" s="43" t="s">
        <v>102</v>
      </c>
      <c r="AH326" s="43" t="s">
        <v>102</v>
      </c>
      <c r="AI326" s="43" t="s">
        <v>102</v>
      </c>
    </row>
    <row r="327" spans="19:35">
      <c r="S327" t="s">
        <v>285</v>
      </c>
      <c r="T327" t="s">
        <v>125</v>
      </c>
      <c r="U327" t="s">
        <v>339</v>
      </c>
      <c r="AB327" t="s">
        <v>309</v>
      </c>
      <c r="AC327" s="11"/>
      <c r="AD327" s="11"/>
      <c r="AE327" s="11"/>
      <c r="AF327" s="11"/>
      <c r="AG327" s="11"/>
      <c r="AI327" s="11"/>
    </row>
    <row r="328" spans="19:35">
      <c r="S328" t="s">
        <v>286</v>
      </c>
      <c r="T328" t="s">
        <v>344</v>
      </c>
      <c r="U328" t="s">
        <v>290</v>
      </c>
      <c r="AB328" t="s">
        <v>310</v>
      </c>
      <c r="AC328" s="11"/>
      <c r="AD328" s="11"/>
      <c r="AE328" s="11"/>
      <c r="AF328" s="11"/>
      <c r="AG328" s="11"/>
      <c r="AI328" s="11"/>
    </row>
    <row r="329" spans="19:35">
      <c r="S329" t="s">
        <v>287</v>
      </c>
      <c r="T329" t="s">
        <v>347</v>
      </c>
      <c r="U329" t="s">
        <v>348</v>
      </c>
      <c r="AB329" t="s">
        <v>311</v>
      </c>
      <c r="AC329" s="11"/>
      <c r="AD329" s="11"/>
      <c r="AE329" s="11"/>
      <c r="AF329" s="11"/>
      <c r="AG329" s="11"/>
      <c r="AI329" s="11"/>
    </row>
    <row r="330" spans="19:35">
      <c r="S330" t="s">
        <v>288</v>
      </c>
      <c r="T330" t="s">
        <v>245</v>
      </c>
      <c r="U330" t="s">
        <v>268</v>
      </c>
      <c r="AB330" t="s">
        <v>312</v>
      </c>
      <c r="AC330" s="11"/>
      <c r="AD330" s="11"/>
      <c r="AE330" s="11"/>
      <c r="AF330" s="11"/>
      <c r="AG330" s="11"/>
      <c r="AI330" s="11"/>
    </row>
    <row r="331" spans="19:35">
      <c r="S331" t="s">
        <v>125</v>
      </c>
      <c r="T331" t="s">
        <v>356</v>
      </c>
      <c r="U331" t="s">
        <v>357</v>
      </c>
      <c r="AB331" t="s">
        <v>313</v>
      </c>
      <c r="AC331" s="11"/>
      <c r="AD331" s="11"/>
      <c r="AE331" s="11"/>
      <c r="AF331" s="11"/>
      <c r="AG331" s="11"/>
      <c r="AI331" s="11"/>
    </row>
    <row r="332" spans="19:35">
      <c r="AB332" t="s">
        <v>314</v>
      </c>
      <c r="AD332" s="11"/>
      <c r="AG332" s="11"/>
      <c r="AI332" s="11"/>
    </row>
    <row r="334" spans="19:35">
      <c r="S334" s="49" t="s">
        <v>103</v>
      </c>
      <c r="T334" s="49" t="s">
        <v>103</v>
      </c>
      <c r="U334" s="49" t="s">
        <v>103</v>
      </c>
      <c r="V334" s="43" t="s">
        <v>103</v>
      </c>
      <c r="W334" s="43" t="s">
        <v>103</v>
      </c>
      <c r="X334" s="43" t="s">
        <v>103</v>
      </c>
      <c r="Y334" s="43" t="s">
        <v>103</v>
      </c>
      <c r="Z334" s="43" t="s">
        <v>103</v>
      </c>
      <c r="AA334" s="43" t="s">
        <v>103</v>
      </c>
      <c r="AB334" s="49" t="s">
        <v>103</v>
      </c>
      <c r="AC334" s="43" t="s">
        <v>103</v>
      </c>
      <c r="AD334" s="43" t="s">
        <v>103</v>
      </c>
      <c r="AE334" s="43" t="s">
        <v>103</v>
      </c>
      <c r="AF334" s="43" t="s">
        <v>103</v>
      </c>
      <c r="AG334" s="43" t="s">
        <v>103</v>
      </c>
      <c r="AH334" s="43" t="s">
        <v>103</v>
      </c>
      <c r="AI334" s="43" t="s">
        <v>103</v>
      </c>
    </row>
    <row r="335" spans="19:35">
      <c r="S335" s="11" t="s">
        <v>379</v>
      </c>
      <c r="T335" t="s">
        <v>352</v>
      </c>
      <c r="U335" t="s">
        <v>380</v>
      </c>
      <c r="AB335" t="s">
        <v>383</v>
      </c>
      <c r="AD335" s="11"/>
      <c r="AG335" s="11"/>
      <c r="AI335" s="11"/>
    </row>
    <row r="336" spans="19:35">
      <c r="S336" s="11" t="s">
        <v>390</v>
      </c>
      <c r="T336" t="s">
        <v>391</v>
      </c>
      <c r="U336" t="s">
        <v>392</v>
      </c>
      <c r="AB336" t="s">
        <v>268</v>
      </c>
      <c r="AD336" s="11"/>
      <c r="AG336" s="11"/>
      <c r="AI336" s="11"/>
    </row>
    <row r="337" spans="19:35">
      <c r="S337" s="11" t="s">
        <v>398</v>
      </c>
      <c r="T337" t="s">
        <v>399</v>
      </c>
      <c r="U337" t="s">
        <v>400</v>
      </c>
      <c r="AB337" t="s">
        <v>406</v>
      </c>
      <c r="AD337" s="11"/>
      <c r="AG337" s="11"/>
      <c r="AI337" s="11"/>
    </row>
    <row r="338" spans="19:35">
      <c r="S338" s="11" t="s">
        <v>414</v>
      </c>
      <c r="T338" t="s">
        <v>415</v>
      </c>
      <c r="U338" t="s">
        <v>416</v>
      </c>
      <c r="AB338" t="s">
        <v>452</v>
      </c>
      <c r="AD338" s="11"/>
      <c r="AG338" s="11"/>
      <c r="AI338" s="11"/>
    </row>
    <row r="339" spans="19:35">
      <c r="S339" s="11" t="s">
        <v>453</v>
      </c>
      <c r="T339" t="s">
        <v>426</v>
      </c>
      <c r="U339" t="s">
        <v>344</v>
      </c>
      <c r="AB339" t="s">
        <v>271</v>
      </c>
      <c r="AD339" s="11"/>
      <c r="AG339" s="11"/>
      <c r="AI339" s="11"/>
    </row>
    <row r="340" spans="19:35">
      <c r="S340" s="11" t="s">
        <v>487</v>
      </c>
      <c r="AD340" s="11"/>
      <c r="AG340" s="11"/>
      <c r="AI340" s="11"/>
    </row>
    <row r="341" spans="19:35">
      <c r="S341" s="43" t="s">
        <v>104</v>
      </c>
      <c r="T341" s="43" t="s">
        <v>104</v>
      </c>
      <c r="U341" s="43" t="s">
        <v>104</v>
      </c>
      <c r="V341" s="43" t="s">
        <v>104</v>
      </c>
      <c r="W341" s="43" t="s">
        <v>104</v>
      </c>
      <c r="X341" s="43" t="s">
        <v>104</v>
      </c>
      <c r="Y341" s="43" t="s">
        <v>104</v>
      </c>
      <c r="Z341" s="43" t="s">
        <v>104</v>
      </c>
      <c r="AA341" s="43" t="s">
        <v>104</v>
      </c>
      <c r="AB341" s="43" t="s">
        <v>104</v>
      </c>
      <c r="AC341" s="43" t="s">
        <v>104</v>
      </c>
      <c r="AD341" s="43" t="s">
        <v>104</v>
      </c>
      <c r="AE341" s="43" t="s">
        <v>104</v>
      </c>
      <c r="AF341" s="43" t="s">
        <v>104</v>
      </c>
      <c r="AG341" s="43" t="s">
        <v>104</v>
      </c>
      <c r="AH341" s="43" t="s">
        <v>104</v>
      </c>
      <c r="AI341" s="43" t="s">
        <v>104</v>
      </c>
    </row>
    <row r="342" spans="19:35">
      <c r="S342" t="s">
        <v>391</v>
      </c>
      <c r="T342" t="s">
        <v>491</v>
      </c>
      <c r="U342" t="s">
        <v>492</v>
      </c>
      <c r="AB342" t="s">
        <v>493</v>
      </c>
    </row>
    <row r="343" spans="19:35">
      <c r="S343" t="s">
        <v>494</v>
      </c>
      <c r="T343" t="s">
        <v>495</v>
      </c>
      <c r="U343" t="s">
        <v>495</v>
      </c>
      <c r="AB343" t="s">
        <v>496</v>
      </c>
    </row>
    <row r="344" spans="19:35">
      <c r="S344" t="s">
        <v>497</v>
      </c>
      <c r="T344" t="s">
        <v>498</v>
      </c>
      <c r="U344" t="s">
        <v>666</v>
      </c>
      <c r="AB344" t="s">
        <v>499</v>
      </c>
    </row>
    <row r="345" spans="19:35">
      <c r="S345" t="s">
        <v>500</v>
      </c>
      <c r="T345" t="s">
        <v>501</v>
      </c>
      <c r="U345" t="s">
        <v>502</v>
      </c>
      <c r="AB345" t="s">
        <v>503</v>
      </c>
    </row>
    <row r="346" spans="19:35">
      <c r="S346" t="s">
        <v>504</v>
      </c>
      <c r="T346" t="s">
        <v>657</v>
      </c>
      <c r="U346" t="s">
        <v>505</v>
      </c>
      <c r="AB346" t="s">
        <v>506</v>
      </c>
    </row>
    <row r="347" spans="19:35">
      <c r="S347" s="43" t="s">
        <v>105</v>
      </c>
      <c r="T347" s="43" t="s">
        <v>105</v>
      </c>
      <c r="U347" s="43" t="s">
        <v>105</v>
      </c>
      <c r="V347" s="43" t="s">
        <v>105</v>
      </c>
      <c r="W347" s="43" t="s">
        <v>105</v>
      </c>
      <c r="X347" s="43" t="s">
        <v>105</v>
      </c>
      <c r="Y347" s="43" t="s">
        <v>105</v>
      </c>
      <c r="Z347" s="43" t="s">
        <v>105</v>
      </c>
      <c r="AA347" s="43" t="s">
        <v>105</v>
      </c>
      <c r="AB347" s="43" t="s">
        <v>105</v>
      </c>
      <c r="AC347" s="43" t="s">
        <v>105</v>
      </c>
      <c r="AD347" s="43" t="s">
        <v>105</v>
      </c>
      <c r="AE347" s="43" t="s">
        <v>105</v>
      </c>
      <c r="AF347" s="43" t="s">
        <v>105</v>
      </c>
      <c r="AG347" s="43" t="s">
        <v>105</v>
      </c>
      <c r="AH347" s="43" t="s">
        <v>105</v>
      </c>
      <c r="AI347" s="43" t="s">
        <v>105</v>
      </c>
    </row>
    <row r="348" spans="19:35">
      <c r="S348" t="s">
        <v>686</v>
      </c>
      <c r="T348" t="s">
        <v>691</v>
      </c>
      <c r="U348" t="s">
        <v>695</v>
      </c>
      <c r="AB348" t="s">
        <v>723</v>
      </c>
    </row>
    <row r="349" spans="19:35">
      <c r="S349" t="s">
        <v>687</v>
      </c>
      <c r="T349" t="s">
        <v>685</v>
      </c>
      <c r="U349" t="s">
        <v>696</v>
      </c>
      <c r="AB349" t="s">
        <v>724</v>
      </c>
    </row>
    <row r="350" spans="19:35">
      <c r="S350" t="s">
        <v>688</v>
      </c>
      <c r="T350" t="s">
        <v>692</v>
      </c>
      <c r="U350" t="s">
        <v>697</v>
      </c>
      <c r="AB350" s="82" t="s">
        <v>727</v>
      </c>
    </row>
    <row r="351" spans="19:35">
      <c r="S351" t="s">
        <v>689</v>
      </c>
      <c r="T351" t="s">
        <v>693</v>
      </c>
      <c r="U351" t="s">
        <v>698</v>
      </c>
      <c r="AB351" t="s">
        <v>725</v>
      </c>
    </row>
    <row r="352" spans="19:35">
      <c r="S352" t="s">
        <v>690</v>
      </c>
      <c r="T352" t="s">
        <v>694</v>
      </c>
      <c r="U352" t="s">
        <v>685</v>
      </c>
      <c r="AB352" t="s">
        <v>726</v>
      </c>
    </row>
    <row r="354" spans="19:35">
      <c r="S354" s="43" t="s">
        <v>106</v>
      </c>
      <c r="T354" s="43" t="s">
        <v>106</v>
      </c>
      <c r="U354" s="43" t="s">
        <v>106</v>
      </c>
      <c r="V354" s="43" t="s">
        <v>106</v>
      </c>
      <c r="W354" s="43" t="s">
        <v>106</v>
      </c>
      <c r="X354" s="43" t="s">
        <v>106</v>
      </c>
      <c r="Y354" s="43" t="s">
        <v>106</v>
      </c>
      <c r="Z354" s="43" t="s">
        <v>106</v>
      </c>
      <c r="AA354" s="43" t="s">
        <v>106</v>
      </c>
      <c r="AB354" s="43" t="s">
        <v>106</v>
      </c>
      <c r="AC354" s="43" t="s">
        <v>106</v>
      </c>
      <c r="AD354" s="43" t="s">
        <v>106</v>
      </c>
      <c r="AE354" s="43" t="s">
        <v>106</v>
      </c>
      <c r="AF354" s="43" t="s">
        <v>106</v>
      </c>
      <c r="AG354" s="43" t="s">
        <v>106</v>
      </c>
      <c r="AH354" s="43" t="s">
        <v>106</v>
      </c>
      <c r="AI354" s="43" t="s">
        <v>106</v>
      </c>
    </row>
    <row r="355" spans="19:35">
      <c r="S355" t="s">
        <v>811</v>
      </c>
      <c r="T355" t="s">
        <v>812</v>
      </c>
      <c r="U355" t="s">
        <v>813</v>
      </c>
      <c r="AB355" t="s">
        <v>820</v>
      </c>
    </row>
    <row r="356" spans="19:35">
      <c r="S356" t="s">
        <v>828</v>
      </c>
      <c r="T356" t="s">
        <v>829</v>
      </c>
      <c r="U356" t="s">
        <v>830</v>
      </c>
      <c r="AB356" t="s">
        <v>837</v>
      </c>
    </row>
    <row r="357" spans="19:35">
      <c r="S357" t="s">
        <v>845</v>
      </c>
      <c r="T357" t="s">
        <v>846</v>
      </c>
      <c r="U357" t="s">
        <v>847</v>
      </c>
      <c r="AB357" t="s">
        <v>854</v>
      </c>
    </row>
    <row r="358" spans="19:35">
      <c r="S358" t="s">
        <v>861</v>
      </c>
      <c r="T358" t="s">
        <v>862</v>
      </c>
      <c r="U358" t="s">
        <v>863</v>
      </c>
      <c r="AB358" t="s">
        <v>870</v>
      </c>
    </row>
    <row r="359" spans="19:35">
      <c r="S359" t="s">
        <v>878</v>
      </c>
      <c r="T359" t="s">
        <v>879</v>
      </c>
      <c r="AB359" t="s">
        <v>567</v>
      </c>
    </row>
    <row r="360" spans="19:35">
      <c r="T360" t="s">
        <v>888</v>
      </c>
    </row>
    <row r="362" spans="19:35">
      <c r="S362" s="43" t="s">
        <v>107</v>
      </c>
      <c r="T362" s="43" t="s">
        <v>107</v>
      </c>
      <c r="U362" s="43" t="s">
        <v>107</v>
      </c>
      <c r="V362" s="43" t="s">
        <v>107</v>
      </c>
      <c r="W362" s="43" t="s">
        <v>107</v>
      </c>
      <c r="X362" s="43" t="s">
        <v>107</v>
      </c>
      <c r="Y362" s="43" t="s">
        <v>107</v>
      </c>
      <c r="Z362" s="43" t="s">
        <v>107</v>
      </c>
      <c r="AA362" s="43" t="s">
        <v>107</v>
      </c>
      <c r="AB362" s="43" t="s">
        <v>107</v>
      </c>
      <c r="AC362" s="43" t="s">
        <v>107</v>
      </c>
      <c r="AD362" s="43" t="s">
        <v>107</v>
      </c>
      <c r="AE362" s="43" t="s">
        <v>107</v>
      </c>
      <c r="AF362" s="43" t="s">
        <v>107</v>
      </c>
      <c r="AG362" s="43" t="s">
        <v>107</v>
      </c>
      <c r="AH362" s="43" t="s">
        <v>107</v>
      </c>
      <c r="AI362" s="43" t="s">
        <v>107</v>
      </c>
    </row>
    <row r="368" spans="19:35">
      <c r="S368" s="43"/>
      <c r="T368" s="43"/>
      <c r="U368" s="43"/>
      <c r="V368" s="43"/>
      <c r="W368" s="43"/>
      <c r="X368" s="43"/>
      <c r="Y368" s="43"/>
      <c r="Z368" s="43"/>
      <c r="AA368" s="43"/>
      <c r="AB368" s="43"/>
      <c r="AC368" s="43"/>
      <c r="AD368" s="43"/>
      <c r="AE368" s="43"/>
      <c r="AF368" s="43"/>
      <c r="AG368" s="43" t="s">
        <v>108</v>
      </c>
      <c r="AH368" s="43"/>
      <c r="AI368" s="43"/>
    </row>
    <row r="374" spans="19:35">
      <c r="S374" s="43"/>
      <c r="T374" s="43"/>
      <c r="U374" s="43"/>
      <c r="V374" s="43"/>
      <c r="W374" s="43"/>
      <c r="X374" s="43"/>
      <c r="Y374" s="43"/>
      <c r="Z374" s="43"/>
      <c r="AA374" s="43"/>
      <c r="AB374" s="43"/>
      <c r="AC374" s="43"/>
      <c r="AD374" s="43"/>
      <c r="AE374" s="43"/>
      <c r="AF374" s="43"/>
      <c r="AG374" s="43" t="s">
        <v>109</v>
      </c>
      <c r="AH374" s="43"/>
      <c r="AI374" s="43"/>
    </row>
    <row r="380" spans="19:35" ht="23.25">
      <c r="S380" s="44" t="s">
        <v>126</v>
      </c>
      <c r="T380" s="44" t="s">
        <v>128</v>
      </c>
      <c r="U380" s="44" t="s">
        <v>130</v>
      </c>
      <c r="V380" s="44" t="s">
        <v>132</v>
      </c>
      <c r="W380" s="44" t="s">
        <v>134</v>
      </c>
      <c r="X380" s="44" t="s">
        <v>136</v>
      </c>
      <c r="Y380" s="44" t="s">
        <v>138</v>
      </c>
      <c r="Z380" s="44" t="s">
        <v>140</v>
      </c>
      <c r="AA380" s="44" t="s">
        <v>142</v>
      </c>
      <c r="AB380" s="44" t="s">
        <v>144</v>
      </c>
      <c r="AC380" s="44" t="s">
        <v>146</v>
      </c>
      <c r="AD380" s="44" t="s">
        <v>148</v>
      </c>
      <c r="AE380" s="44" t="s">
        <v>150</v>
      </c>
      <c r="AF380" s="44" t="s">
        <v>152</v>
      </c>
      <c r="AG380" s="44" t="s">
        <v>154</v>
      </c>
      <c r="AH380" s="44" t="s">
        <v>156</v>
      </c>
      <c r="AI380" s="44" t="s">
        <v>158</v>
      </c>
    </row>
    <row r="381" spans="19:35">
      <c r="S381" s="43" t="s">
        <v>438</v>
      </c>
      <c r="T381" s="43" t="s">
        <v>10</v>
      </c>
      <c r="U381" s="43" t="s">
        <v>10</v>
      </c>
      <c r="V381" s="43" t="s">
        <v>10</v>
      </c>
      <c r="W381" s="43" t="s">
        <v>10</v>
      </c>
      <c r="X381" s="43" t="s">
        <v>10</v>
      </c>
      <c r="Y381" s="43" t="s">
        <v>10</v>
      </c>
      <c r="Z381" s="43" t="s">
        <v>10</v>
      </c>
      <c r="AA381" s="43" t="s">
        <v>10</v>
      </c>
      <c r="AB381" s="43" t="s">
        <v>10</v>
      </c>
      <c r="AC381" s="43" t="s">
        <v>10</v>
      </c>
      <c r="AD381" s="43" t="s">
        <v>10</v>
      </c>
      <c r="AE381" s="43" t="s">
        <v>10</v>
      </c>
      <c r="AF381" s="43" t="s">
        <v>10</v>
      </c>
      <c r="AG381" s="43" t="s">
        <v>10</v>
      </c>
      <c r="AH381" s="43" t="s">
        <v>10</v>
      </c>
      <c r="AI381" s="43" t="s">
        <v>10</v>
      </c>
    </row>
    <row r="382" spans="19:35">
      <c r="S382" t="s">
        <v>177</v>
      </c>
      <c r="T382" t="s">
        <v>182</v>
      </c>
      <c r="U382" t="s">
        <v>181</v>
      </c>
      <c r="AB382" t="s">
        <v>182</v>
      </c>
    </row>
    <row r="383" spans="19:35">
      <c r="S383" t="s">
        <v>178</v>
      </c>
      <c r="T383" t="s">
        <v>183</v>
      </c>
      <c r="U383" t="s">
        <v>184</v>
      </c>
      <c r="AB383" t="s">
        <v>183</v>
      </c>
    </row>
    <row r="384" spans="19:35">
      <c r="S384" t="s">
        <v>181</v>
      </c>
      <c r="T384" t="s">
        <v>184</v>
      </c>
      <c r="U384" t="s">
        <v>207</v>
      </c>
      <c r="AB384" t="s">
        <v>184</v>
      </c>
    </row>
    <row r="385" spans="19:35">
      <c r="S385" s="45" t="s">
        <v>186</v>
      </c>
      <c r="T385" t="s">
        <v>199</v>
      </c>
      <c r="U385" t="s">
        <v>208</v>
      </c>
      <c r="AB385" t="s">
        <v>218</v>
      </c>
    </row>
    <row r="386" spans="19:35">
      <c r="T386" t="s">
        <v>200</v>
      </c>
      <c r="U386" t="s">
        <v>209</v>
      </c>
      <c r="AB386" t="s">
        <v>219</v>
      </c>
    </row>
    <row r="387" spans="19:35">
      <c r="T387" t="s">
        <v>201</v>
      </c>
      <c r="AB387" t="s">
        <v>181</v>
      </c>
    </row>
    <row r="388" spans="19:35">
      <c r="AG388" s="45"/>
    </row>
    <row r="390" spans="19:35">
      <c r="S390" s="49" t="s">
        <v>439</v>
      </c>
      <c r="T390" s="49" t="s">
        <v>17</v>
      </c>
      <c r="U390" s="49" t="s">
        <v>17</v>
      </c>
      <c r="V390" s="43" t="s">
        <v>17</v>
      </c>
      <c r="W390" s="43" t="s">
        <v>17</v>
      </c>
      <c r="X390" s="43" t="s">
        <v>17</v>
      </c>
      <c r="Y390" s="43" t="s">
        <v>17</v>
      </c>
      <c r="Z390" s="43" t="s">
        <v>17</v>
      </c>
      <c r="AA390" s="43" t="s">
        <v>17</v>
      </c>
      <c r="AB390" s="49" t="s">
        <v>17</v>
      </c>
      <c r="AC390" s="43" t="s">
        <v>17</v>
      </c>
      <c r="AD390" s="43" t="s">
        <v>17</v>
      </c>
      <c r="AE390" s="43" t="s">
        <v>17</v>
      </c>
      <c r="AF390" s="43" t="s">
        <v>17</v>
      </c>
      <c r="AG390" s="43" t="s">
        <v>17</v>
      </c>
      <c r="AH390" s="43" t="s">
        <v>17</v>
      </c>
      <c r="AI390" s="43" t="s">
        <v>17</v>
      </c>
    </row>
    <row r="391" spans="19:35">
      <c r="S391" t="s">
        <v>182</v>
      </c>
      <c r="T391" t="s">
        <v>181</v>
      </c>
      <c r="U391" t="s">
        <v>182</v>
      </c>
      <c r="AB391" t="s">
        <v>199</v>
      </c>
    </row>
    <row r="392" spans="19:35">
      <c r="S392" t="s">
        <v>183</v>
      </c>
      <c r="T392" t="s">
        <v>448</v>
      </c>
      <c r="U392" t="s">
        <v>183</v>
      </c>
      <c r="AB392" t="s">
        <v>244</v>
      </c>
    </row>
    <row r="393" spans="19:35">
      <c r="S393" t="s">
        <v>184</v>
      </c>
      <c r="T393" t="s">
        <v>203</v>
      </c>
      <c r="U393" t="s">
        <v>244</v>
      </c>
      <c r="AB393" t="s">
        <v>257</v>
      </c>
    </row>
    <row r="394" spans="19:35">
      <c r="S394" t="s">
        <v>185</v>
      </c>
      <c r="T394" t="s">
        <v>204</v>
      </c>
      <c r="U394" t="s">
        <v>240</v>
      </c>
      <c r="AB394" t="s">
        <v>207</v>
      </c>
    </row>
    <row r="395" spans="19:35">
      <c r="S395" t="s">
        <v>187</v>
      </c>
      <c r="T395" t="s">
        <v>206</v>
      </c>
      <c r="U395" t="s">
        <v>241</v>
      </c>
      <c r="AB395" t="s">
        <v>242</v>
      </c>
    </row>
    <row r="396" spans="19:35">
      <c r="S396" t="s">
        <v>580</v>
      </c>
      <c r="U396" t="s">
        <v>242</v>
      </c>
      <c r="AB396" t="s">
        <v>206</v>
      </c>
    </row>
    <row r="398" spans="19:35">
      <c r="S398" s="43" t="s">
        <v>102</v>
      </c>
      <c r="T398" s="43" t="s">
        <v>102</v>
      </c>
      <c r="U398" s="43" t="s">
        <v>102</v>
      </c>
      <c r="V398" s="43" t="s">
        <v>102</v>
      </c>
      <c r="W398" s="43" t="s">
        <v>102</v>
      </c>
      <c r="X398" s="43" t="s">
        <v>102</v>
      </c>
      <c r="Y398" s="43" t="s">
        <v>102</v>
      </c>
      <c r="Z398" s="43" t="s">
        <v>102</v>
      </c>
      <c r="AA398" s="43" t="s">
        <v>102</v>
      </c>
      <c r="AB398" s="43" t="s">
        <v>102</v>
      </c>
      <c r="AC398" s="43" t="s">
        <v>102</v>
      </c>
      <c r="AD398" s="43" t="s">
        <v>102</v>
      </c>
      <c r="AE398" s="43" t="s">
        <v>102</v>
      </c>
      <c r="AF398" s="43" t="s">
        <v>102</v>
      </c>
      <c r="AG398" s="43" t="s">
        <v>102</v>
      </c>
      <c r="AH398" s="43" t="s">
        <v>102</v>
      </c>
      <c r="AI398" s="43" t="s">
        <v>102</v>
      </c>
    </row>
    <row r="399" spans="19:35">
      <c r="S399" t="s">
        <v>285</v>
      </c>
      <c r="T399" t="s">
        <v>245</v>
      </c>
      <c r="U399" t="s">
        <v>339</v>
      </c>
      <c r="AB399" t="s">
        <v>309</v>
      </c>
      <c r="AE399" s="11"/>
      <c r="AF399" s="11"/>
      <c r="AG399" s="11"/>
      <c r="AI399" s="11"/>
    </row>
    <row r="400" spans="19:35">
      <c r="S400" t="s">
        <v>663</v>
      </c>
      <c r="T400" t="s">
        <v>676</v>
      </c>
      <c r="U400" t="s">
        <v>413</v>
      </c>
      <c r="AB400" t="s">
        <v>659</v>
      </c>
      <c r="AE400" s="11"/>
      <c r="AF400" s="11"/>
      <c r="AG400" s="11"/>
      <c r="AI400" s="11"/>
    </row>
    <row r="401" spans="19:35">
      <c r="S401" t="s">
        <v>287</v>
      </c>
      <c r="T401" t="s">
        <v>347</v>
      </c>
      <c r="U401" t="s">
        <v>348</v>
      </c>
      <c r="AB401" t="s">
        <v>311</v>
      </c>
      <c r="AE401" s="11"/>
      <c r="AF401" s="11"/>
      <c r="AG401" s="11"/>
      <c r="AI401" s="11"/>
    </row>
    <row r="402" spans="19:35">
      <c r="S402" t="s">
        <v>125</v>
      </c>
      <c r="T402" t="s">
        <v>125</v>
      </c>
      <c r="U402" t="s">
        <v>268</v>
      </c>
      <c r="AB402" t="s">
        <v>312</v>
      </c>
      <c r="AE402" s="11"/>
      <c r="AF402" s="11"/>
      <c r="AG402" s="11"/>
      <c r="AI402" s="11"/>
    </row>
    <row r="403" spans="19:35">
      <c r="S403" t="s">
        <v>288</v>
      </c>
      <c r="T403" t="s">
        <v>507</v>
      </c>
      <c r="U403" t="s">
        <v>357</v>
      </c>
      <c r="AB403" t="s">
        <v>313</v>
      </c>
      <c r="AE403" s="11"/>
      <c r="AF403" s="11"/>
      <c r="AG403" s="11"/>
      <c r="AI403" s="11"/>
    </row>
    <row r="404" spans="19:35">
      <c r="AB404" t="s">
        <v>314</v>
      </c>
      <c r="AG404" s="11"/>
      <c r="AI404" s="11"/>
    </row>
    <row r="406" spans="19:35">
      <c r="S406" s="43" t="s">
        <v>103</v>
      </c>
      <c r="T406" s="43" t="s">
        <v>103</v>
      </c>
      <c r="U406" s="43" t="s">
        <v>103</v>
      </c>
      <c r="V406" s="43" t="s">
        <v>103</v>
      </c>
      <c r="W406" s="43" t="s">
        <v>103</v>
      </c>
      <c r="X406" s="43" t="s">
        <v>103</v>
      </c>
      <c r="Y406" s="43" t="s">
        <v>103</v>
      </c>
      <c r="Z406" s="43" t="s">
        <v>103</v>
      </c>
      <c r="AA406" s="43" t="s">
        <v>103</v>
      </c>
      <c r="AB406" s="43" t="s">
        <v>103</v>
      </c>
      <c r="AC406" s="43" t="s">
        <v>103</v>
      </c>
      <c r="AD406" s="43" t="s">
        <v>103</v>
      </c>
      <c r="AE406" s="43" t="s">
        <v>103</v>
      </c>
      <c r="AF406" s="43" t="s">
        <v>103</v>
      </c>
      <c r="AG406" s="43" t="s">
        <v>103</v>
      </c>
      <c r="AH406" s="43" t="s">
        <v>103</v>
      </c>
      <c r="AI406" s="43" t="s">
        <v>103</v>
      </c>
    </row>
    <row r="407" spans="19:35">
      <c r="S407" s="83" t="s">
        <v>487</v>
      </c>
      <c r="T407" t="s">
        <v>399</v>
      </c>
      <c r="U407" t="s">
        <v>344</v>
      </c>
      <c r="AB407" t="s">
        <v>406</v>
      </c>
      <c r="AD407" s="11"/>
      <c r="AG407" s="11"/>
      <c r="AI407" s="11"/>
    </row>
    <row r="408" spans="19:35">
      <c r="S408" s="11" t="s">
        <v>414</v>
      </c>
      <c r="T408" s="82" t="s">
        <v>391</v>
      </c>
      <c r="U408" t="s">
        <v>380</v>
      </c>
      <c r="AB408" t="s">
        <v>383</v>
      </c>
      <c r="AD408" s="11"/>
      <c r="AG408" s="11"/>
      <c r="AI408" s="11"/>
    </row>
    <row r="409" spans="19:35">
      <c r="S409" s="11" t="s">
        <v>453</v>
      </c>
      <c r="T409" t="s">
        <v>415</v>
      </c>
      <c r="U409" t="s">
        <v>392</v>
      </c>
      <c r="AB409" t="s">
        <v>452</v>
      </c>
      <c r="AD409" s="11"/>
      <c r="AG409" s="11"/>
      <c r="AI409" s="11"/>
    </row>
    <row r="410" spans="19:35">
      <c r="S410" s="11" t="s">
        <v>379</v>
      </c>
      <c r="T410" t="s">
        <v>426</v>
      </c>
      <c r="U410" t="s">
        <v>400</v>
      </c>
      <c r="AB410" t="s">
        <v>271</v>
      </c>
      <c r="AD410" s="11"/>
      <c r="AG410" s="11"/>
      <c r="AI410" s="11"/>
    </row>
    <row r="411" spans="19:35">
      <c r="S411" s="11" t="s">
        <v>390</v>
      </c>
      <c r="T411" t="s">
        <v>352</v>
      </c>
      <c r="U411" t="s">
        <v>416</v>
      </c>
      <c r="AB411" t="s">
        <v>268</v>
      </c>
      <c r="AD411" s="11"/>
      <c r="AG411" s="11"/>
      <c r="AI411" s="11"/>
    </row>
    <row r="412" spans="19:35">
      <c r="S412" s="11" t="s">
        <v>398</v>
      </c>
      <c r="AD412" s="11"/>
      <c r="AG412" s="11"/>
      <c r="AI412" s="11"/>
    </row>
    <row r="413" spans="19:35">
      <c r="S413" s="43" t="s">
        <v>104</v>
      </c>
      <c r="T413" s="43" t="s">
        <v>104</v>
      </c>
      <c r="U413" s="43" t="s">
        <v>104</v>
      </c>
      <c r="V413" s="43" t="s">
        <v>104</v>
      </c>
      <c r="W413" s="43" t="s">
        <v>104</v>
      </c>
      <c r="X413" s="43" t="s">
        <v>104</v>
      </c>
      <c r="Y413" s="43" t="s">
        <v>104</v>
      </c>
      <c r="Z413" s="43" t="s">
        <v>104</v>
      </c>
      <c r="AA413" s="43" t="s">
        <v>104</v>
      </c>
      <c r="AB413" s="43" t="s">
        <v>104</v>
      </c>
      <c r="AC413" s="43" t="s">
        <v>104</v>
      </c>
      <c r="AD413" s="43" t="s">
        <v>104</v>
      </c>
      <c r="AE413" s="43" t="s">
        <v>104</v>
      </c>
      <c r="AF413" s="43" t="s">
        <v>104</v>
      </c>
      <c r="AG413" s="43" t="s">
        <v>104</v>
      </c>
      <c r="AH413" s="43" t="s">
        <v>104</v>
      </c>
      <c r="AI413" s="43" t="s">
        <v>104</v>
      </c>
    </row>
    <row r="414" spans="19:35">
      <c r="S414" t="s">
        <v>511</v>
      </c>
      <c r="T414" t="s">
        <v>512</v>
      </c>
      <c r="U414" t="s">
        <v>513</v>
      </c>
      <c r="AB414" t="s">
        <v>519</v>
      </c>
    </row>
    <row r="415" spans="19:35">
      <c r="S415" t="s">
        <v>527</v>
      </c>
      <c r="T415" t="s">
        <v>528</v>
      </c>
      <c r="U415" t="s">
        <v>529</v>
      </c>
      <c r="AB415" t="s">
        <v>534</v>
      </c>
    </row>
    <row r="416" spans="19:35">
      <c r="S416" t="s">
        <v>541</v>
      </c>
      <c r="T416" t="s">
        <v>542</v>
      </c>
      <c r="U416" t="s">
        <v>666</v>
      </c>
      <c r="AB416" t="s">
        <v>548</v>
      </c>
    </row>
    <row r="417" spans="19:35">
      <c r="S417" t="s">
        <v>556</v>
      </c>
      <c r="T417" t="s">
        <v>557</v>
      </c>
      <c r="U417" t="s">
        <v>558</v>
      </c>
      <c r="AB417" t="s">
        <v>563</v>
      </c>
    </row>
    <row r="418" spans="19:35">
      <c r="S418" t="s">
        <v>571</v>
      </c>
      <c r="T418" t="s">
        <v>656</v>
      </c>
      <c r="U418" t="s">
        <v>572</v>
      </c>
      <c r="AB418" t="s">
        <v>577</v>
      </c>
    </row>
    <row r="421" spans="19:35">
      <c r="S421" s="43" t="s">
        <v>105</v>
      </c>
      <c r="T421" s="43" t="s">
        <v>105</v>
      </c>
      <c r="U421" s="43" t="s">
        <v>105</v>
      </c>
      <c r="V421" s="43" t="s">
        <v>105</v>
      </c>
      <c r="W421" s="43" t="s">
        <v>105</v>
      </c>
      <c r="X421" s="43" t="s">
        <v>105</v>
      </c>
      <c r="Y421" s="43" t="s">
        <v>105</v>
      </c>
      <c r="Z421" s="43" t="s">
        <v>105</v>
      </c>
      <c r="AA421" s="43" t="s">
        <v>105</v>
      </c>
      <c r="AB421" s="43" t="s">
        <v>105</v>
      </c>
      <c r="AC421" s="43" t="s">
        <v>105</v>
      </c>
      <c r="AD421" s="43" t="s">
        <v>105</v>
      </c>
      <c r="AE421" s="43" t="s">
        <v>105</v>
      </c>
      <c r="AF421" s="43" t="s">
        <v>105</v>
      </c>
      <c r="AG421" s="43" t="s">
        <v>105</v>
      </c>
      <c r="AH421" s="43" t="s">
        <v>105</v>
      </c>
      <c r="AI421" s="43" t="s">
        <v>105</v>
      </c>
    </row>
    <row r="427" spans="19:35">
      <c r="S427" s="43" t="s">
        <v>106</v>
      </c>
      <c r="T427" s="43" t="s">
        <v>106</v>
      </c>
      <c r="U427" s="43" t="s">
        <v>106</v>
      </c>
      <c r="V427" s="43" t="s">
        <v>106</v>
      </c>
      <c r="W427" s="43" t="s">
        <v>106</v>
      </c>
      <c r="X427" s="43" t="s">
        <v>106</v>
      </c>
      <c r="Y427" s="43" t="s">
        <v>106</v>
      </c>
      <c r="Z427" s="43" t="s">
        <v>106</v>
      </c>
      <c r="AA427" s="43" t="s">
        <v>106</v>
      </c>
      <c r="AB427" s="43" t="s">
        <v>106</v>
      </c>
      <c r="AC427" s="43" t="s">
        <v>106</v>
      </c>
      <c r="AD427" s="43" t="s">
        <v>106</v>
      </c>
      <c r="AE427" s="43" t="s">
        <v>106</v>
      </c>
      <c r="AF427" s="43" t="s">
        <v>106</v>
      </c>
      <c r="AG427" s="43" t="s">
        <v>106</v>
      </c>
      <c r="AH427" s="43" t="s">
        <v>106</v>
      </c>
      <c r="AI427" s="43" t="s">
        <v>106</v>
      </c>
    </row>
    <row r="433" spans="19:35">
      <c r="S433" s="43" t="s">
        <v>107</v>
      </c>
      <c r="T433" s="43" t="s">
        <v>107</v>
      </c>
      <c r="U433" s="43" t="s">
        <v>107</v>
      </c>
      <c r="V433" s="43" t="s">
        <v>107</v>
      </c>
      <c r="W433" s="43" t="s">
        <v>107</v>
      </c>
      <c r="X433" s="43" t="s">
        <v>107</v>
      </c>
      <c r="Y433" s="43" t="s">
        <v>107</v>
      </c>
      <c r="Z433" s="43" t="s">
        <v>107</v>
      </c>
      <c r="AA433" s="43" t="s">
        <v>107</v>
      </c>
      <c r="AB433" s="43" t="s">
        <v>107</v>
      </c>
      <c r="AC433" s="43" t="s">
        <v>107</v>
      </c>
      <c r="AD433" s="43" t="s">
        <v>107</v>
      </c>
      <c r="AE433" s="43" t="s">
        <v>107</v>
      </c>
      <c r="AF433" s="43" t="s">
        <v>107</v>
      </c>
      <c r="AG433" s="43" t="s">
        <v>107</v>
      </c>
      <c r="AH433" s="43" t="s">
        <v>107</v>
      </c>
      <c r="AI433" s="43" t="s">
        <v>107</v>
      </c>
    </row>
    <row r="439" spans="19:35">
      <c r="S439" s="43"/>
      <c r="T439" s="43"/>
      <c r="U439" s="43"/>
      <c r="V439" s="43"/>
      <c r="W439" s="43"/>
      <c r="X439" s="43"/>
      <c r="Y439" s="43"/>
      <c r="Z439" s="43"/>
      <c r="AA439" s="43"/>
      <c r="AB439" s="43"/>
      <c r="AC439" s="43"/>
      <c r="AD439" s="43"/>
      <c r="AE439" s="43"/>
      <c r="AF439" s="43"/>
      <c r="AG439" s="43" t="s">
        <v>108</v>
      </c>
      <c r="AH439" s="43"/>
      <c r="AI439" s="43"/>
    </row>
    <row r="445" spans="19:35">
      <c r="S445" s="43"/>
      <c r="T445" s="43"/>
      <c r="U445" s="43"/>
      <c r="V445" s="43"/>
      <c r="W445" s="43"/>
      <c r="X445" s="43"/>
      <c r="Y445" s="43"/>
      <c r="Z445" s="43"/>
      <c r="AA445" s="43"/>
      <c r="AB445" s="43"/>
      <c r="AC445" s="43"/>
      <c r="AD445" s="43"/>
      <c r="AE445" s="43"/>
      <c r="AF445" s="43"/>
      <c r="AG445" s="43" t="s">
        <v>109</v>
      </c>
      <c r="AH445" s="43"/>
      <c r="AI445" s="43"/>
    </row>
    <row r="452" spans="19:35" ht="23.25">
      <c r="S452" s="44" t="s">
        <v>127</v>
      </c>
      <c r="T452" s="44" t="s">
        <v>129</v>
      </c>
      <c r="U452" s="44" t="s">
        <v>131</v>
      </c>
      <c r="V452" s="44" t="s">
        <v>133</v>
      </c>
      <c r="W452" s="44" t="s">
        <v>135</v>
      </c>
      <c r="X452" s="44" t="s">
        <v>137</v>
      </c>
      <c r="Y452" s="44" t="s">
        <v>139</v>
      </c>
      <c r="Z452" s="44" t="s">
        <v>141</v>
      </c>
      <c r="AA452" s="44" t="s">
        <v>143</v>
      </c>
      <c r="AB452" s="44" t="s">
        <v>145</v>
      </c>
      <c r="AC452" s="44" t="s">
        <v>147</v>
      </c>
      <c r="AD452" s="44" t="s">
        <v>149</v>
      </c>
      <c r="AE452" s="44" t="s">
        <v>151</v>
      </c>
      <c r="AF452" s="44" t="s">
        <v>153</v>
      </c>
      <c r="AG452" s="44" t="s">
        <v>155</v>
      </c>
      <c r="AH452" s="44" t="s">
        <v>157</v>
      </c>
      <c r="AI452" s="44" t="s">
        <v>159</v>
      </c>
    </row>
    <row r="453" spans="19:35">
      <c r="S453" s="43" t="s">
        <v>445</v>
      </c>
      <c r="T453" s="43" t="s">
        <v>10</v>
      </c>
      <c r="U453" s="43" t="s">
        <v>10</v>
      </c>
      <c r="V453" s="43" t="s">
        <v>10</v>
      </c>
      <c r="W453" s="43" t="s">
        <v>10</v>
      </c>
      <c r="X453" s="43" t="s">
        <v>10</v>
      </c>
      <c r="Y453" s="43" t="s">
        <v>10</v>
      </c>
      <c r="Z453" s="43" t="s">
        <v>10</v>
      </c>
      <c r="AA453" s="43" t="s">
        <v>10</v>
      </c>
      <c r="AB453" s="43" t="s">
        <v>10</v>
      </c>
      <c r="AC453" s="43" t="s">
        <v>10</v>
      </c>
      <c r="AD453" s="43" t="s">
        <v>10</v>
      </c>
      <c r="AE453" s="43" t="s">
        <v>10</v>
      </c>
      <c r="AF453" s="43" t="s">
        <v>10</v>
      </c>
      <c r="AG453" s="43" t="s">
        <v>10</v>
      </c>
      <c r="AH453" s="43" t="s">
        <v>10</v>
      </c>
      <c r="AI453" s="43" t="s">
        <v>10</v>
      </c>
    </row>
    <row r="454" spans="19:35">
      <c r="S454" s="45" t="s">
        <v>181</v>
      </c>
      <c r="T454" s="45" t="s">
        <v>508</v>
      </c>
      <c r="U454" s="45" t="s">
        <v>181</v>
      </c>
      <c r="V454" s="45"/>
      <c r="W454" s="45"/>
      <c r="X454" s="45"/>
      <c r="Y454" s="45"/>
      <c r="Z454" s="45"/>
      <c r="AA454" s="45"/>
      <c r="AB454" s="45" t="s">
        <v>509</v>
      </c>
      <c r="AC454" s="45"/>
      <c r="AD454" s="45"/>
      <c r="AE454" s="45"/>
      <c r="AF454" s="45"/>
    </row>
    <row r="455" spans="19:35">
      <c r="S455" s="45" t="s">
        <v>186</v>
      </c>
      <c r="T455" s="45" t="s">
        <v>183</v>
      </c>
      <c r="U455" s="45" t="s">
        <v>184</v>
      </c>
      <c r="V455" s="45"/>
      <c r="W455" s="45"/>
      <c r="X455" s="45"/>
      <c r="Y455" s="45"/>
      <c r="Z455" s="45"/>
      <c r="AA455" s="45"/>
      <c r="AB455" s="45" t="s">
        <v>183</v>
      </c>
      <c r="AC455" s="45"/>
      <c r="AD455" s="45"/>
      <c r="AE455" s="45"/>
      <c r="AF455" s="45"/>
    </row>
    <row r="456" spans="19:35">
      <c r="S456" s="45" t="s">
        <v>177</v>
      </c>
      <c r="T456" s="45" t="s">
        <v>184</v>
      </c>
      <c r="U456" s="45" t="s">
        <v>510</v>
      </c>
      <c r="V456" s="45"/>
      <c r="W456" s="45"/>
      <c r="X456" s="45"/>
      <c r="Y456" s="45"/>
      <c r="Z456" s="45"/>
      <c r="AA456" s="45"/>
      <c r="AB456" s="45" t="s">
        <v>184</v>
      </c>
      <c r="AC456" s="45"/>
      <c r="AD456" s="45"/>
      <c r="AE456" s="45"/>
      <c r="AF456" s="45"/>
    </row>
    <row r="457" spans="19:35">
      <c r="S457" t="s">
        <v>178</v>
      </c>
      <c r="T457" s="82" t="s">
        <v>200</v>
      </c>
      <c r="U457" s="45" t="s">
        <v>207</v>
      </c>
      <c r="V457" s="45"/>
      <c r="W457" s="45"/>
      <c r="X457" s="45"/>
      <c r="Y457" s="45"/>
      <c r="Z457" s="45"/>
      <c r="AA457" s="45"/>
      <c r="AB457" s="45" t="s">
        <v>218</v>
      </c>
      <c r="AC457" s="45"/>
      <c r="AD457" s="45"/>
      <c r="AE457" s="45"/>
      <c r="AF457" s="45"/>
    </row>
    <row r="458" spans="19:35">
      <c r="T458" s="45" t="s">
        <v>201</v>
      </c>
      <c r="U458" t="s">
        <v>209</v>
      </c>
      <c r="V458" s="45"/>
      <c r="W458" s="45"/>
      <c r="X458" s="45"/>
      <c r="Y458" s="45"/>
      <c r="Z458" s="45"/>
      <c r="AA458" s="45"/>
      <c r="AB458" t="s">
        <v>219</v>
      </c>
      <c r="AC458" s="45"/>
      <c r="AD458" s="45"/>
      <c r="AE458" s="45"/>
      <c r="AF458" s="45"/>
    </row>
    <row r="459" spans="19:35">
      <c r="S459" s="10"/>
      <c r="T459" s="45" t="s">
        <v>199</v>
      </c>
      <c r="U459" s="45"/>
      <c r="V459" s="45"/>
      <c r="W459" s="45"/>
      <c r="X459" s="45"/>
      <c r="Y459" s="45"/>
      <c r="Z459" s="45"/>
      <c r="AA459" s="45"/>
      <c r="AB459" s="45" t="s">
        <v>181</v>
      </c>
      <c r="AC459" s="45"/>
      <c r="AD459" s="45"/>
      <c r="AE459" s="45"/>
      <c r="AF459" s="45"/>
    </row>
    <row r="460" spans="19:35">
      <c r="T460" s="45"/>
      <c r="U460" s="45"/>
      <c r="V460" s="45"/>
      <c r="W460" s="45"/>
      <c r="X460" s="45"/>
      <c r="Y460" s="45"/>
      <c r="Z460" s="45"/>
      <c r="AA460" s="45"/>
      <c r="AB460" s="45"/>
      <c r="AC460" s="45"/>
      <c r="AD460" s="45"/>
      <c r="AE460" s="45"/>
      <c r="AF460" s="45"/>
      <c r="AG460" s="10"/>
    </row>
    <row r="461" spans="19:35">
      <c r="T461" s="45"/>
      <c r="U461" s="45"/>
      <c r="V461" s="45"/>
      <c r="W461" s="45"/>
      <c r="X461" s="45"/>
      <c r="Y461" s="45"/>
      <c r="Z461" s="45"/>
      <c r="AA461" s="45"/>
      <c r="AB461" s="45"/>
      <c r="AC461" s="45"/>
      <c r="AD461" s="45"/>
      <c r="AE461" s="45"/>
      <c r="AF461" s="45"/>
    </row>
    <row r="462" spans="19:35">
      <c r="S462" s="43" t="s">
        <v>446</v>
      </c>
      <c r="T462" s="43" t="s">
        <v>17</v>
      </c>
      <c r="U462" s="43" t="s">
        <v>17</v>
      </c>
      <c r="V462" s="43" t="s">
        <v>17</v>
      </c>
      <c r="W462" s="43" t="s">
        <v>17</v>
      </c>
      <c r="X462" s="43" t="s">
        <v>17</v>
      </c>
      <c r="Y462" s="43" t="s">
        <v>17</v>
      </c>
      <c r="Z462" s="43" t="s">
        <v>17</v>
      </c>
      <c r="AA462" s="43" t="s">
        <v>17</v>
      </c>
      <c r="AB462" s="43" t="s">
        <v>17</v>
      </c>
      <c r="AC462" s="43" t="s">
        <v>17</v>
      </c>
      <c r="AD462" s="43" t="s">
        <v>17</v>
      </c>
      <c r="AE462" s="43" t="s">
        <v>17</v>
      </c>
      <c r="AF462" s="43" t="s">
        <v>17</v>
      </c>
      <c r="AG462" s="43" t="s">
        <v>17</v>
      </c>
      <c r="AH462" s="43" t="s">
        <v>17</v>
      </c>
      <c r="AI462" s="43" t="s">
        <v>17</v>
      </c>
    </row>
    <row r="463" spans="19:35">
      <c r="S463" s="11" t="s">
        <v>182</v>
      </c>
      <c r="T463" s="11" t="s">
        <v>181</v>
      </c>
      <c r="U463" s="11" t="s">
        <v>182</v>
      </c>
      <c r="AB463" s="11" t="s">
        <v>199</v>
      </c>
    </row>
    <row r="464" spans="19:35">
      <c r="S464" s="11" t="s">
        <v>183</v>
      </c>
      <c r="T464" s="11" t="s">
        <v>448</v>
      </c>
      <c r="U464" s="11" t="s">
        <v>183</v>
      </c>
      <c r="AB464" s="11" t="s">
        <v>244</v>
      </c>
    </row>
    <row r="465" spans="19:35">
      <c r="S465" s="11" t="s">
        <v>184</v>
      </c>
      <c r="T465" s="11" t="s">
        <v>203</v>
      </c>
      <c r="U465" s="11" t="s">
        <v>244</v>
      </c>
      <c r="AB465" s="11" t="s">
        <v>257</v>
      </c>
    </row>
    <row r="466" spans="19:35">
      <c r="S466" s="11" t="s">
        <v>185</v>
      </c>
      <c r="T466" s="11" t="s">
        <v>204</v>
      </c>
      <c r="U466" s="11" t="s">
        <v>240</v>
      </c>
      <c r="AB466" s="11" t="s">
        <v>207</v>
      </c>
    </row>
    <row r="467" spans="19:35">
      <c r="S467" s="84" t="s">
        <v>352</v>
      </c>
      <c r="T467" s="85" t="s">
        <v>206</v>
      </c>
      <c r="U467" s="11" t="s">
        <v>241</v>
      </c>
      <c r="AB467" s="11" t="s">
        <v>242</v>
      </c>
    </row>
    <row r="468" spans="19:35">
      <c r="S468" s="11" t="s">
        <v>187</v>
      </c>
      <c r="U468" s="11" t="s">
        <v>242</v>
      </c>
      <c r="AB468" s="11" t="s">
        <v>206</v>
      </c>
    </row>
    <row r="470" spans="19:35">
      <c r="S470" s="43" t="s">
        <v>102</v>
      </c>
      <c r="T470" s="43" t="s">
        <v>102</v>
      </c>
      <c r="U470" s="43" t="s">
        <v>102</v>
      </c>
      <c r="V470" s="43" t="s">
        <v>102</v>
      </c>
      <c r="W470" s="43" t="s">
        <v>102</v>
      </c>
      <c r="X470" s="43" t="s">
        <v>102</v>
      </c>
      <c r="Y470" s="43" t="s">
        <v>102</v>
      </c>
      <c r="Z470" s="43" t="s">
        <v>102</v>
      </c>
      <c r="AA470" s="43" t="s">
        <v>102</v>
      </c>
      <c r="AB470" s="43" t="s">
        <v>102</v>
      </c>
      <c r="AC470" s="43" t="s">
        <v>102</v>
      </c>
      <c r="AD470" s="43" t="s">
        <v>102</v>
      </c>
      <c r="AE470" s="43" t="s">
        <v>102</v>
      </c>
      <c r="AF470" s="43" t="s">
        <v>102</v>
      </c>
      <c r="AG470" s="43" t="s">
        <v>102</v>
      </c>
      <c r="AH470" s="43" t="s">
        <v>102</v>
      </c>
      <c r="AI470" s="43" t="s">
        <v>102</v>
      </c>
    </row>
    <row r="471" spans="19:35">
      <c r="S471" t="s">
        <v>585</v>
      </c>
      <c r="T471" t="s">
        <v>586</v>
      </c>
      <c r="U471" t="s">
        <v>587</v>
      </c>
      <c r="AB471" t="s">
        <v>592</v>
      </c>
      <c r="AC471" s="11"/>
      <c r="AD471" s="11"/>
      <c r="AE471" s="11"/>
      <c r="AF471" s="11"/>
      <c r="AG471" s="11"/>
      <c r="AI471" s="11"/>
    </row>
    <row r="472" spans="19:35">
      <c r="S472" t="s">
        <v>660</v>
      </c>
      <c r="T472" t="s">
        <v>676</v>
      </c>
      <c r="U472" t="s">
        <v>661</v>
      </c>
      <c r="AB472" t="s">
        <v>658</v>
      </c>
      <c r="AC472" s="11"/>
      <c r="AD472" s="11"/>
      <c r="AE472" s="11"/>
      <c r="AF472" s="11"/>
      <c r="AG472" s="11"/>
      <c r="AI472" s="11"/>
    </row>
    <row r="473" spans="19:35">
      <c r="S473" t="s">
        <v>603</v>
      </c>
      <c r="T473" t="s">
        <v>604</v>
      </c>
      <c r="U473" t="s">
        <v>605</v>
      </c>
      <c r="AB473" t="s">
        <v>610</v>
      </c>
      <c r="AC473" s="11"/>
      <c r="AD473" s="11"/>
      <c r="AE473" s="11"/>
      <c r="AF473" s="11"/>
      <c r="AG473" s="11"/>
      <c r="AI473" s="11"/>
    </row>
    <row r="474" spans="19:35">
      <c r="S474" t="s">
        <v>615</v>
      </c>
      <c r="T474" t="s">
        <v>615</v>
      </c>
      <c r="U474" t="s">
        <v>616</v>
      </c>
      <c r="AB474" t="s">
        <v>614</v>
      </c>
      <c r="AC474" s="11"/>
      <c r="AD474" s="11"/>
      <c r="AE474" s="11"/>
      <c r="AF474" s="11"/>
      <c r="AG474" s="11"/>
      <c r="AI474" s="11"/>
    </row>
    <row r="475" spans="19:35">
      <c r="S475" t="s">
        <v>626</v>
      </c>
      <c r="T475" t="s">
        <v>627</v>
      </c>
      <c r="U475" t="s">
        <v>628</v>
      </c>
      <c r="AB475" t="s">
        <v>632</v>
      </c>
      <c r="AC475" s="11"/>
      <c r="AD475" s="11"/>
      <c r="AE475" s="11"/>
      <c r="AF475" s="11"/>
      <c r="AG475" s="11"/>
      <c r="AI475" s="11"/>
    </row>
    <row r="476" spans="19:35">
      <c r="AB476" t="s">
        <v>638</v>
      </c>
      <c r="AD476" s="11"/>
      <c r="AG476" s="11"/>
      <c r="AI476" s="11"/>
    </row>
    <row r="478" spans="19:35">
      <c r="S478" s="43" t="s">
        <v>103</v>
      </c>
      <c r="T478" s="43" t="s">
        <v>103</v>
      </c>
      <c r="U478" s="43" t="s">
        <v>103</v>
      </c>
      <c r="V478" s="43" t="s">
        <v>103</v>
      </c>
      <c r="W478" s="43" t="s">
        <v>103</v>
      </c>
      <c r="X478" s="43" t="s">
        <v>103</v>
      </c>
      <c r="Y478" s="43" t="s">
        <v>103</v>
      </c>
      <c r="Z478" s="43" t="s">
        <v>103</v>
      </c>
      <c r="AA478" s="43" t="s">
        <v>103</v>
      </c>
      <c r="AB478" s="43" t="s">
        <v>103</v>
      </c>
      <c r="AC478" s="43" t="s">
        <v>103</v>
      </c>
      <c r="AD478" s="43" t="s">
        <v>103</v>
      </c>
      <c r="AE478" s="43" t="s">
        <v>103</v>
      </c>
      <c r="AF478" s="43" t="s">
        <v>103</v>
      </c>
      <c r="AG478" s="43" t="s">
        <v>103</v>
      </c>
      <c r="AH478" s="43" t="s">
        <v>103</v>
      </c>
      <c r="AI478" s="43" t="s">
        <v>103</v>
      </c>
    </row>
    <row r="479" spans="19:35">
      <c r="S479" s="11"/>
      <c r="AD479" s="11"/>
      <c r="AG479" s="11"/>
      <c r="AI479" s="11"/>
    </row>
    <row r="480" spans="19:35">
      <c r="S480" s="11"/>
      <c r="AD480" s="11"/>
      <c r="AG480" s="11"/>
      <c r="AI480" s="11"/>
    </row>
    <row r="481" spans="19:35">
      <c r="S481" s="11"/>
      <c r="AD481" s="11"/>
      <c r="AG481" s="11"/>
      <c r="AI481" s="11"/>
    </row>
    <row r="482" spans="19:35">
      <c r="S482" s="11"/>
      <c r="AD482" s="11"/>
      <c r="AG482" s="11"/>
      <c r="AI482" s="11"/>
    </row>
    <row r="483" spans="19:35">
      <c r="S483" s="11"/>
      <c r="AD483" s="11"/>
      <c r="AG483" s="11"/>
      <c r="AI483" s="11"/>
    </row>
    <row r="484" spans="19:35">
      <c r="S484" s="11"/>
      <c r="AD484" s="11"/>
      <c r="AG484" s="11"/>
      <c r="AI484" s="11"/>
    </row>
    <row r="485" spans="19:35">
      <c r="S485" s="43" t="s">
        <v>104</v>
      </c>
      <c r="T485" s="43" t="s">
        <v>104</v>
      </c>
      <c r="U485" s="43" t="s">
        <v>104</v>
      </c>
      <c r="V485" s="43" t="s">
        <v>104</v>
      </c>
      <c r="W485" s="43" t="s">
        <v>104</v>
      </c>
      <c r="X485" s="43" t="s">
        <v>104</v>
      </c>
      <c r="Y485" s="43" t="s">
        <v>104</v>
      </c>
      <c r="Z485" s="43" t="s">
        <v>104</v>
      </c>
      <c r="AA485" s="43" t="s">
        <v>104</v>
      </c>
      <c r="AB485" s="43" t="s">
        <v>104</v>
      </c>
      <c r="AC485" s="43" t="s">
        <v>104</v>
      </c>
      <c r="AD485" s="43" t="s">
        <v>104</v>
      </c>
      <c r="AE485" s="43" t="s">
        <v>104</v>
      </c>
      <c r="AF485" s="43" t="s">
        <v>104</v>
      </c>
      <c r="AG485" s="43" t="s">
        <v>104</v>
      </c>
      <c r="AH485" s="43" t="s">
        <v>104</v>
      </c>
      <c r="AI485" s="43" t="s">
        <v>104</v>
      </c>
    </row>
    <row r="491" spans="19:35">
      <c r="S491" s="43" t="s">
        <v>105</v>
      </c>
      <c r="T491" s="43" t="s">
        <v>105</v>
      </c>
      <c r="U491" s="43" t="s">
        <v>105</v>
      </c>
      <c r="V491" s="43" t="s">
        <v>105</v>
      </c>
      <c r="W491" s="43" t="s">
        <v>105</v>
      </c>
      <c r="X491" s="43" t="s">
        <v>105</v>
      </c>
      <c r="Y491" s="43" t="s">
        <v>105</v>
      </c>
      <c r="Z491" s="43" t="s">
        <v>105</v>
      </c>
      <c r="AA491" s="43" t="s">
        <v>105</v>
      </c>
      <c r="AB491" s="43" t="s">
        <v>105</v>
      </c>
      <c r="AC491" s="43" t="s">
        <v>105</v>
      </c>
      <c r="AD491" s="43" t="s">
        <v>105</v>
      </c>
      <c r="AE491" s="43" t="s">
        <v>105</v>
      </c>
      <c r="AF491" s="43" t="s">
        <v>105</v>
      </c>
      <c r="AG491" s="43" t="s">
        <v>105</v>
      </c>
      <c r="AH491" s="43" t="s">
        <v>105</v>
      </c>
      <c r="AI491" s="43" t="s">
        <v>105</v>
      </c>
    </row>
    <row r="497" spans="19:35">
      <c r="S497" s="43" t="s">
        <v>106</v>
      </c>
      <c r="T497" s="43" t="s">
        <v>106</v>
      </c>
      <c r="U497" s="43" t="s">
        <v>106</v>
      </c>
      <c r="V497" s="43" t="s">
        <v>106</v>
      </c>
      <c r="W497" s="43" t="s">
        <v>106</v>
      </c>
      <c r="X497" s="43" t="s">
        <v>106</v>
      </c>
      <c r="Y497" s="43" t="s">
        <v>106</v>
      </c>
      <c r="Z497" s="43" t="s">
        <v>106</v>
      </c>
      <c r="AA497" s="43" t="s">
        <v>106</v>
      </c>
      <c r="AB497" s="43" t="s">
        <v>106</v>
      </c>
      <c r="AC497" s="43" t="s">
        <v>106</v>
      </c>
      <c r="AD497" s="43" t="s">
        <v>106</v>
      </c>
      <c r="AE497" s="43" t="s">
        <v>106</v>
      </c>
      <c r="AF497" s="43" t="s">
        <v>106</v>
      </c>
      <c r="AG497" s="43" t="s">
        <v>106</v>
      </c>
      <c r="AH497" s="43" t="s">
        <v>106</v>
      </c>
      <c r="AI497" s="43" t="s">
        <v>106</v>
      </c>
    </row>
    <row r="503" spans="19:35">
      <c r="S503" s="43" t="s">
        <v>107</v>
      </c>
      <c r="T503" s="43" t="s">
        <v>107</v>
      </c>
      <c r="U503" s="43" t="s">
        <v>107</v>
      </c>
      <c r="V503" s="43" t="s">
        <v>107</v>
      </c>
      <c r="W503" s="43" t="s">
        <v>107</v>
      </c>
      <c r="X503" s="43" t="s">
        <v>107</v>
      </c>
      <c r="Y503" s="43" t="s">
        <v>107</v>
      </c>
      <c r="Z503" s="43" t="s">
        <v>107</v>
      </c>
      <c r="AA503" s="43" t="s">
        <v>107</v>
      </c>
      <c r="AB503" s="43" t="s">
        <v>107</v>
      </c>
      <c r="AC503" s="43" t="s">
        <v>107</v>
      </c>
      <c r="AD503" s="43" t="s">
        <v>107</v>
      </c>
      <c r="AE503" s="43" t="s">
        <v>107</v>
      </c>
      <c r="AF503" s="43" t="s">
        <v>107</v>
      </c>
      <c r="AG503" s="43" t="s">
        <v>107</v>
      </c>
      <c r="AH503" s="43" t="s">
        <v>107</v>
      </c>
      <c r="AI503" s="43" t="s">
        <v>107</v>
      </c>
    </row>
    <row r="509" spans="19:35">
      <c r="S509" s="43"/>
      <c r="T509" s="43"/>
      <c r="U509" s="43"/>
      <c r="V509" s="43"/>
      <c r="W509" s="43"/>
      <c r="X509" s="43"/>
      <c r="Y509" s="43"/>
      <c r="Z509" s="43"/>
      <c r="AA509" s="43"/>
      <c r="AB509" s="43"/>
      <c r="AC509" s="43"/>
      <c r="AD509" s="43"/>
      <c r="AE509" s="43"/>
      <c r="AF509" s="43"/>
      <c r="AG509" s="43"/>
      <c r="AH509" s="43"/>
      <c r="AI509" s="43"/>
    </row>
    <row r="512" spans="19:35" ht="23.25">
      <c r="S512" s="44" t="s">
        <v>787</v>
      </c>
      <c r="T512" s="44" t="s">
        <v>788</v>
      </c>
      <c r="U512" s="44" t="s">
        <v>789</v>
      </c>
      <c r="V512" s="44" t="s">
        <v>790</v>
      </c>
      <c r="W512" s="44" t="s">
        <v>800</v>
      </c>
      <c r="X512" s="44" t="s">
        <v>801</v>
      </c>
      <c r="Y512" s="44" t="s">
        <v>802</v>
      </c>
      <c r="Z512" s="44" t="s">
        <v>791</v>
      </c>
      <c r="AA512" s="44" t="s">
        <v>803</v>
      </c>
      <c r="AB512" s="44" t="s">
        <v>797</v>
      </c>
      <c r="AC512" s="44" t="s">
        <v>804</v>
      </c>
      <c r="AD512" s="44" t="s">
        <v>805</v>
      </c>
      <c r="AE512" s="44" t="s">
        <v>806</v>
      </c>
      <c r="AF512" s="44" t="s">
        <v>807</v>
      </c>
      <c r="AG512" s="44" t="s">
        <v>808</v>
      </c>
      <c r="AH512" s="44" t="s">
        <v>809</v>
      </c>
      <c r="AI512" s="44" t="s">
        <v>810</v>
      </c>
    </row>
    <row r="513" spans="19:35">
      <c r="S513" s="87" t="s">
        <v>799</v>
      </c>
      <c r="T513" s="87" t="s">
        <v>10</v>
      </c>
      <c r="U513" s="87" t="s">
        <v>10</v>
      </c>
      <c r="V513" s="87" t="s">
        <v>10</v>
      </c>
      <c r="W513" s="87" t="s">
        <v>10</v>
      </c>
      <c r="X513" s="87" t="s">
        <v>10</v>
      </c>
      <c r="Y513" s="87" t="s">
        <v>10</v>
      </c>
      <c r="Z513" s="87" t="s">
        <v>10</v>
      </c>
      <c r="AA513" s="87" t="s">
        <v>10</v>
      </c>
      <c r="AB513" s="87" t="s">
        <v>10</v>
      </c>
      <c r="AC513" s="87" t="s">
        <v>10</v>
      </c>
      <c r="AD513" s="87" t="s">
        <v>10</v>
      </c>
      <c r="AE513" s="87" t="s">
        <v>10</v>
      </c>
      <c r="AF513" s="87" t="s">
        <v>10</v>
      </c>
      <c r="AG513" s="87" t="s">
        <v>10</v>
      </c>
      <c r="AH513" s="87" t="s">
        <v>10</v>
      </c>
      <c r="AI513" s="87" t="s">
        <v>10</v>
      </c>
    </row>
    <row r="514" spans="19:35">
      <c r="S514" s="45" t="s">
        <v>181</v>
      </c>
      <c r="T514" s="45" t="s">
        <v>508</v>
      </c>
      <c r="U514" s="45" t="s">
        <v>181</v>
      </c>
      <c r="V514" t="s">
        <v>181</v>
      </c>
      <c r="W514" s="45"/>
      <c r="X514" s="45"/>
      <c r="Y514" s="45"/>
      <c r="Z514" t="s">
        <v>181</v>
      </c>
      <c r="AA514" s="45"/>
      <c r="AB514" s="45" t="s">
        <v>509</v>
      </c>
      <c r="AC514" s="45"/>
      <c r="AD514" s="45"/>
      <c r="AE514" s="45"/>
      <c r="AF514" s="45"/>
    </row>
    <row r="515" spans="19:35">
      <c r="S515" s="45" t="s">
        <v>186</v>
      </c>
      <c r="T515" s="45" t="s">
        <v>183</v>
      </c>
      <c r="U515" s="45" t="s">
        <v>184</v>
      </c>
      <c r="V515" t="s">
        <v>184</v>
      </c>
      <c r="W515" s="45"/>
      <c r="X515" s="45"/>
      <c r="Y515" s="45"/>
      <c r="Z515" t="s">
        <v>184</v>
      </c>
      <c r="AA515" s="45"/>
      <c r="AB515" s="45" t="s">
        <v>183</v>
      </c>
      <c r="AC515" s="45"/>
      <c r="AD515" s="45"/>
      <c r="AE515" s="45"/>
      <c r="AF515" s="45"/>
    </row>
    <row r="516" spans="19:35">
      <c r="S516" s="45" t="s">
        <v>177</v>
      </c>
      <c r="T516" s="45" t="s">
        <v>184</v>
      </c>
      <c r="U516" s="45" t="s">
        <v>510</v>
      </c>
      <c r="V516" t="s">
        <v>210</v>
      </c>
      <c r="W516" s="45"/>
      <c r="X516" s="45"/>
      <c r="Y516" s="45"/>
      <c r="Z516" t="s">
        <v>216</v>
      </c>
      <c r="AA516" s="45"/>
      <c r="AB516" s="45" t="s">
        <v>184</v>
      </c>
      <c r="AC516" s="45"/>
      <c r="AD516" s="45"/>
      <c r="AE516" s="45"/>
      <c r="AF516" s="45"/>
    </row>
    <row r="517" spans="19:35">
      <c r="S517" t="s">
        <v>178</v>
      </c>
      <c r="T517" s="82" t="s">
        <v>200</v>
      </c>
      <c r="U517" s="45" t="s">
        <v>207</v>
      </c>
      <c r="V517" t="s">
        <v>207</v>
      </c>
      <c r="W517" s="45"/>
      <c r="X517" s="45"/>
      <c r="Y517" s="45"/>
      <c r="Z517" t="s">
        <v>22</v>
      </c>
      <c r="AA517" s="45"/>
      <c r="AB517" s="45" t="s">
        <v>218</v>
      </c>
      <c r="AC517" s="45"/>
      <c r="AD517" s="45"/>
      <c r="AE517" s="45"/>
      <c r="AF517" s="45"/>
    </row>
    <row r="518" spans="19:35">
      <c r="T518" s="45" t="s">
        <v>201</v>
      </c>
      <c r="U518" t="s">
        <v>209</v>
      </c>
      <c r="V518" t="s">
        <v>211</v>
      </c>
      <c r="W518" s="45"/>
      <c r="X518" s="45"/>
      <c r="Y518" s="45"/>
      <c r="Z518" t="s">
        <v>213</v>
      </c>
      <c r="AA518" s="45"/>
      <c r="AB518" t="s">
        <v>219</v>
      </c>
      <c r="AC518" s="45"/>
      <c r="AD518" s="45"/>
      <c r="AE518" s="45"/>
      <c r="AF518" s="45"/>
    </row>
    <row r="519" spans="19:35">
      <c r="S519" s="10"/>
      <c r="T519" s="45" t="s">
        <v>199</v>
      </c>
      <c r="U519" s="45"/>
      <c r="V519" t="s">
        <v>212</v>
      </c>
      <c r="W519" s="45"/>
      <c r="X519" s="45"/>
      <c r="Y519" s="45"/>
      <c r="Z519" s="45"/>
      <c r="AA519" s="45"/>
      <c r="AB519" s="45" t="s">
        <v>181</v>
      </c>
      <c r="AC519" s="45"/>
      <c r="AD519" s="45"/>
      <c r="AE519" s="45"/>
      <c r="AF519" s="45"/>
    </row>
    <row r="520" spans="19:35">
      <c r="T520" s="45"/>
      <c r="U520" s="45"/>
      <c r="V520" s="45"/>
      <c r="W520" s="45"/>
      <c r="X520" s="45"/>
      <c r="Y520" s="45"/>
      <c r="Z520" s="45"/>
      <c r="AA520" s="45"/>
      <c r="AB520" s="45"/>
      <c r="AC520" s="45"/>
      <c r="AD520" s="45"/>
      <c r="AE520" s="45"/>
      <c r="AF520" s="45"/>
      <c r="AG520" s="10"/>
    </row>
    <row r="521" spans="19:35">
      <c r="T521" s="45"/>
      <c r="U521" s="45"/>
      <c r="V521" s="45"/>
      <c r="W521" s="45"/>
      <c r="X521" s="45"/>
      <c r="Y521" s="45"/>
      <c r="Z521" s="45"/>
      <c r="AA521" s="45"/>
      <c r="AB521" s="45"/>
      <c r="AC521" s="45"/>
      <c r="AD521" s="45"/>
      <c r="AE521" s="45"/>
      <c r="AF521" s="45"/>
    </row>
    <row r="522" spans="19:35">
      <c r="S522" s="87" t="s">
        <v>446</v>
      </c>
      <c r="T522" s="87" t="s">
        <v>17</v>
      </c>
      <c r="U522" s="87" t="s">
        <v>17</v>
      </c>
      <c r="V522" s="87" t="s">
        <v>17</v>
      </c>
      <c r="W522" s="87" t="s">
        <v>17</v>
      </c>
      <c r="X522" s="87" t="s">
        <v>17</v>
      </c>
      <c r="Y522" s="87" t="s">
        <v>17</v>
      </c>
      <c r="Z522" s="87" t="s">
        <v>17</v>
      </c>
      <c r="AA522" s="87" t="s">
        <v>17</v>
      </c>
      <c r="AB522" s="87" t="s">
        <v>17</v>
      </c>
      <c r="AC522" s="87" t="s">
        <v>17</v>
      </c>
      <c r="AD522" s="87" t="s">
        <v>17</v>
      </c>
      <c r="AE522" s="87" t="s">
        <v>17</v>
      </c>
      <c r="AF522" s="87" t="s">
        <v>17</v>
      </c>
      <c r="AG522" s="87" t="s">
        <v>17</v>
      </c>
      <c r="AH522" s="87" t="s">
        <v>17</v>
      </c>
      <c r="AI522" s="87" t="s">
        <v>17</v>
      </c>
    </row>
    <row r="523" spans="19:35">
      <c r="S523" s="11" t="s">
        <v>182</v>
      </c>
      <c r="T523" s="11" t="s">
        <v>181</v>
      </c>
      <c r="U523" s="11" t="s">
        <v>182</v>
      </c>
      <c r="AB523" s="11" t="s">
        <v>199</v>
      </c>
    </row>
    <row r="524" spans="19:35">
      <c r="S524" s="11" t="s">
        <v>183</v>
      </c>
      <c r="T524" s="11" t="s">
        <v>448</v>
      </c>
      <c r="U524" s="11" t="s">
        <v>183</v>
      </c>
      <c r="AB524" s="11" t="s">
        <v>244</v>
      </c>
    </row>
    <row r="525" spans="19:35">
      <c r="S525" s="11" t="s">
        <v>184</v>
      </c>
      <c r="T525" s="11" t="s">
        <v>203</v>
      </c>
      <c r="U525" s="11" t="s">
        <v>244</v>
      </c>
      <c r="AB525" s="11" t="s">
        <v>257</v>
      </c>
    </row>
    <row r="526" spans="19:35">
      <c r="S526" s="11" t="s">
        <v>185</v>
      </c>
      <c r="T526" s="11" t="s">
        <v>204</v>
      </c>
      <c r="U526" s="11" t="s">
        <v>240</v>
      </c>
      <c r="AB526" s="11" t="s">
        <v>207</v>
      </c>
    </row>
    <row r="527" spans="19:35">
      <c r="S527" s="84" t="s">
        <v>352</v>
      </c>
      <c r="T527" s="85" t="s">
        <v>206</v>
      </c>
      <c r="U527" s="11" t="s">
        <v>241</v>
      </c>
      <c r="AB527" s="11" t="s">
        <v>242</v>
      </c>
    </row>
    <row r="528" spans="19:35">
      <c r="S528" s="11" t="s">
        <v>187</v>
      </c>
      <c r="U528" s="11" t="s">
        <v>242</v>
      </c>
      <c r="AB528" s="11" t="s">
        <v>206</v>
      </c>
    </row>
    <row r="530" spans="19:35">
      <c r="S530" s="87" t="s">
        <v>102</v>
      </c>
      <c r="T530" s="87" t="s">
        <v>102</v>
      </c>
      <c r="U530" s="87" t="s">
        <v>102</v>
      </c>
      <c r="V530" s="87" t="s">
        <v>102</v>
      </c>
      <c r="W530" s="87" t="s">
        <v>102</v>
      </c>
      <c r="X530" s="87" t="s">
        <v>102</v>
      </c>
      <c r="Y530" s="87" t="s">
        <v>102</v>
      </c>
      <c r="Z530" s="87" t="s">
        <v>102</v>
      </c>
      <c r="AA530" s="87" t="s">
        <v>102</v>
      </c>
      <c r="AB530" s="87" t="s">
        <v>102</v>
      </c>
      <c r="AC530" s="87" t="s">
        <v>102</v>
      </c>
      <c r="AD530" s="87" t="s">
        <v>102</v>
      </c>
      <c r="AE530" s="87" t="s">
        <v>102</v>
      </c>
      <c r="AF530" s="87" t="s">
        <v>102</v>
      </c>
      <c r="AG530" s="87" t="s">
        <v>102</v>
      </c>
      <c r="AH530" s="87" t="s">
        <v>102</v>
      </c>
      <c r="AI530" s="87" t="s">
        <v>102</v>
      </c>
    </row>
    <row r="531" spans="19:35">
      <c r="AC531" s="11"/>
      <c r="AD531" s="11"/>
      <c r="AE531" s="11"/>
      <c r="AF531" s="11"/>
      <c r="AG531" s="11"/>
      <c r="AI531" s="11"/>
    </row>
    <row r="532" spans="19:35">
      <c r="AC532" s="11"/>
      <c r="AD532" s="11"/>
      <c r="AE532" s="11"/>
      <c r="AF532" s="11"/>
      <c r="AG532" s="11"/>
      <c r="AI532" s="11"/>
    </row>
    <row r="533" spans="19:35">
      <c r="AC533" s="11"/>
      <c r="AD533" s="11"/>
      <c r="AE533" s="11"/>
      <c r="AF533" s="11"/>
      <c r="AG533" s="11"/>
      <c r="AI533" s="11"/>
    </row>
    <row r="534" spans="19:35">
      <c r="AC534" s="11"/>
      <c r="AD534" s="11"/>
      <c r="AE534" s="11"/>
      <c r="AF534" s="11"/>
      <c r="AG534" s="11"/>
      <c r="AI534" s="11"/>
    </row>
    <row r="535" spans="19:35">
      <c r="AC535" s="11"/>
      <c r="AD535" s="11"/>
      <c r="AE535" s="11"/>
      <c r="AF535" s="11"/>
      <c r="AG535" s="11"/>
      <c r="AI535" s="11"/>
    </row>
    <row r="536" spans="19:35">
      <c r="AD536" s="11"/>
      <c r="AG536" s="11"/>
      <c r="AI536" s="11"/>
    </row>
    <row r="538" spans="19:35">
      <c r="S538" s="87" t="s">
        <v>103</v>
      </c>
      <c r="T538" s="87" t="s">
        <v>103</v>
      </c>
      <c r="U538" s="87" t="s">
        <v>103</v>
      </c>
      <c r="V538" s="87" t="s">
        <v>103</v>
      </c>
      <c r="W538" s="87" t="s">
        <v>103</v>
      </c>
      <c r="X538" s="87" t="s">
        <v>103</v>
      </c>
      <c r="Y538" s="87" t="s">
        <v>103</v>
      </c>
      <c r="Z538" s="87" t="s">
        <v>103</v>
      </c>
      <c r="AA538" s="87" t="s">
        <v>103</v>
      </c>
      <c r="AB538" s="87" t="s">
        <v>103</v>
      </c>
      <c r="AC538" s="87" t="s">
        <v>103</v>
      </c>
      <c r="AD538" s="87" t="s">
        <v>103</v>
      </c>
      <c r="AE538" s="87" t="s">
        <v>103</v>
      </c>
      <c r="AF538" s="87" t="s">
        <v>103</v>
      </c>
      <c r="AG538" s="87" t="s">
        <v>103</v>
      </c>
      <c r="AH538" s="87" t="s">
        <v>103</v>
      </c>
      <c r="AI538" s="87" t="s">
        <v>103</v>
      </c>
    </row>
    <row r="539" spans="19:35">
      <c r="S539" s="11"/>
      <c r="AD539" s="11"/>
      <c r="AG539" s="11"/>
      <c r="AI539" s="11"/>
    </row>
    <row r="540" spans="19:35">
      <c r="S540" s="11"/>
      <c r="AD540" s="11"/>
      <c r="AG540" s="11"/>
      <c r="AI540" s="11"/>
    </row>
    <row r="541" spans="19:35">
      <c r="S541" s="11"/>
      <c r="AD541" s="11"/>
      <c r="AG541" s="11"/>
      <c r="AI541" s="11"/>
    </row>
    <row r="542" spans="19:35">
      <c r="S542" s="11"/>
      <c r="AD542" s="11"/>
      <c r="AG542" s="11"/>
      <c r="AI542" s="11"/>
    </row>
    <row r="543" spans="19:35">
      <c r="S543" s="11"/>
      <c r="AD543" s="11"/>
      <c r="AG543" s="11"/>
      <c r="AI543" s="11"/>
    </row>
    <row r="544" spans="19:35">
      <c r="S544" s="11"/>
      <c r="AD544" s="11"/>
      <c r="AG544" s="11"/>
      <c r="AI544" s="11"/>
    </row>
    <row r="545" spans="19:35">
      <c r="S545" s="87" t="s">
        <v>104</v>
      </c>
      <c r="T545" s="87" t="s">
        <v>104</v>
      </c>
      <c r="U545" s="87" t="s">
        <v>104</v>
      </c>
      <c r="V545" s="87" t="s">
        <v>104</v>
      </c>
      <c r="W545" s="87" t="s">
        <v>104</v>
      </c>
      <c r="X545" s="87" t="s">
        <v>104</v>
      </c>
      <c r="Y545" s="87" t="s">
        <v>104</v>
      </c>
      <c r="Z545" s="87" t="s">
        <v>104</v>
      </c>
      <c r="AA545" s="87" t="s">
        <v>104</v>
      </c>
      <c r="AB545" s="87" t="s">
        <v>104</v>
      </c>
      <c r="AC545" s="87" t="s">
        <v>104</v>
      </c>
      <c r="AD545" s="87" t="s">
        <v>104</v>
      </c>
      <c r="AE545" s="87" t="s">
        <v>104</v>
      </c>
      <c r="AF545" s="87" t="s">
        <v>104</v>
      </c>
      <c r="AG545" s="87" t="s">
        <v>104</v>
      </c>
      <c r="AH545" s="87" t="s">
        <v>104</v>
      </c>
      <c r="AI545" s="87" t="s">
        <v>104</v>
      </c>
    </row>
    <row r="551" spans="19:35">
      <c r="S551" s="87" t="s">
        <v>105</v>
      </c>
      <c r="T551" s="87" t="s">
        <v>105</v>
      </c>
      <c r="U551" s="87" t="s">
        <v>105</v>
      </c>
      <c r="V551" s="87" t="s">
        <v>105</v>
      </c>
      <c r="W551" s="87" t="s">
        <v>105</v>
      </c>
      <c r="X551" s="87" t="s">
        <v>105</v>
      </c>
      <c r="Y551" s="87" t="s">
        <v>105</v>
      </c>
      <c r="Z551" s="87" t="s">
        <v>105</v>
      </c>
      <c r="AA551" s="87" t="s">
        <v>105</v>
      </c>
      <c r="AB551" s="87" t="s">
        <v>105</v>
      </c>
      <c r="AC551" s="87" t="s">
        <v>105</v>
      </c>
      <c r="AD551" s="87" t="s">
        <v>105</v>
      </c>
      <c r="AE551" s="87" t="s">
        <v>105</v>
      </c>
      <c r="AF551" s="87" t="s">
        <v>105</v>
      </c>
      <c r="AG551" s="87" t="s">
        <v>105</v>
      </c>
      <c r="AH551" s="87" t="s">
        <v>105</v>
      </c>
      <c r="AI551" s="87" t="s">
        <v>105</v>
      </c>
    </row>
    <row r="557" spans="19:35">
      <c r="S557" s="87" t="s">
        <v>106</v>
      </c>
      <c r="T557" s="87" t="s">
        <v>106</v>
      </c>
      <c r="U557" s="87" t="s">
        <v>106</v>
      </c>
      <c r="V557" s="87" t="s">
        <v>106</v>
      </c>
      <c r="W557" s="87" t="s">
        <v>106</v>
      </c>
      <c r="X557" s="87" t="s">
        <v>106</v>
      </c>
      <c r="Y557" s="87" t="s">
        <v>106</v>
      </c>
      <c r="Z557" s="87" t="s">
        <v>106</v>
      </c>
      <c r="AA557" s="87" t="s">
        <v>106</v>
      </c>
      <c r="AB557" s="87" t="s">
        <v>106</v>
      </c>
      <c r="AC557" s="87" t="s">
        <v>106</v>
      </c>
      <c r="AD557" s="87" t="s">
        <v>106</v>
      </c>
      <c r="AE557" s="87" t="s">
        <v>106</v>
      </c>
      <c r="AF557" s="87" t="s">
        <v>106</v>
      </c>
      <c r="AG557" s="87" t="s">
        <v>106</v>
      </c>
      <c r="AH557" s="87" t="s">
        <v>106</v>
      </c>
      <c r="AI557" s="87" t="s">
        <v>106</v>
      </c>
    </row>
    <row r="563" spans="19:35">
      <c r="S563" s="87" t="s">
        <v>107</v>
      </c>
      <c r="T563" s="87" t="s">
        <v>107</v>
      </c>
      <c r="U563" s="87" t="s">
        <v>107</v>
      </c>
      <c r="V563" s="87" t="s">
        <v>107</v>
      </c>
      <c r="W563" s="87" t="s">
        <v>107</v>
      </c>
      <c r="X563" s="87" t="s">
        <v>107</v>
      </c>
      <c r="Y563" s="87" t="s">
        <v>107</v>
      </c>
      <c r="Z563" s="87" t="s">
        <v>107</v>
      </c>
      <c r="AA563" s="87" t="s">
        <v>107</v>
      </c>
      <c r="AB563" s="87" t="s">
        <v>107</v>
      </c>
      <c r="AC563" s="87" t="s">
        <v>107</v>
      </c>
      <c r="AD563" s="87" t="s">
        <v>107</v>
      </c>
      <c r="AE563" s="87" t="s">
        <v>107</v>
      </c>
      <c r="AF563" s="87" t="s">
        <v>107</v>
      </c>
      <c r="AG563" s="87" t="s">
        <v>107</v>
      </c>
      <c r="AH563" s="87" t="s">
        <v>107</v>
      </c>
      <c r="AI563" s="87" t="s">
        <v>107</v>
      </c>
    </row>
    <row r="569" spans="19:35">
      <c r="S569" s="87"/>
      <c r="T569" s="87"/>
      <c r="U569" s="87"/>
      <c r="V569" s="87"/>
      <c r="W569" s="87"/>
      <c r="X569" s="87"/>
      <c r="Y569" s="87"/>
      <c r="Z569" s="87"/>
      <c r="AA569" s="87"/>
      <c r="AB569" s="87"/>
      <c r="AC569" s="87"/>
      <c r="AD569" s="87"/>
      <c r="AE569" s="87"/>
      <c r="AF569" s="87"/>
      <c r="AG569" s="87" t="s">
        <v>108</v>
      </c>
      <c r="AH569" s="87"/>
      <c r="AI569" s="87"/>
    </row>
    <row r="575" spans="19:35">
      <c r="S575" s="87"/>
      <c r="T575" s="87"/>
      <c r="U575" s="87"/>
      <c r="V575" s="87"/>
      <c r="W575" s="87"/>
      <c r="X575" s="87"/>
      <c r="Y575" s="87"/>
      <c r="Z575" s="87"/>
      <c r="AA575" s="87"/>
      <c r="AB575" s="87"/>
      <c r="AC575" s="87"/>
      <c r="AD575" s="87"/>
      <c r="AE575" s="87"/>
      <c r="AF575" s="87"/>
      <c r="AG575" s="87" t="s">
        <v>109</v>
      </c>
      <c r="AH575" s="87"/>
      <c r="AI575" s="87"/>
    </row>
  </sheetData>
  <sheetProtection password="8AEA" sheet="1" objects="1" scenarios="1" selectLockedCells="1" selectUnlockedCells="1"/>
  <mergeCells count="19">
    <mergeCell ref="AD2:AD19"/>
    <mergeCell ref="AE2:AE19"/>
    <mergeCell ref="AF2:AF19"/>
    <mergeCell ref="B1:R1"/>
    <mergeCell ref="S1:AI1"/>
    <mergeCell ref="S2:S19"/>
    <mergeCell ref="T2:T19"/>
    <mergeCell ref="U2:U19"/>
    <mergeCell ref="V2:V19"/>
    <mergeCell ref="W2:W19"/>
    <mergeCell ref="X2:X19"/>
    <mergeCell ref="Y2:Y19"/>
    <mergeCell ref="Z2:Z19"/>
    <mergeCell ref="AG2:AG19"/>
    <mergeCell ref="AH2:AH19"/>
    <mergeCell ref="AI2:AI19"/>
    <mergeCell ref="AA2:AA19"/>
    <mergeCell ref="AB2:AB19"/>
    <mergeCell ref="AC2:AC19"/>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dimension ref="A1:H1"/>
  <sheetViews>
    <sheetView workbookViewId="0">
      <selection activeCell="A2" sqref="A2"/>
    </sheetView>
  </sheetViews>
  <sheetFormatPr defaultRowHeight="15"/>
  <cols>
    <col min="1" max="1" width="8.42578125" bestFit="1" customWidth="1"/>
    <col min="2" max="2" width="9.42578125" bestFit="1" customWidth="1"/>
    <col min="3" max="3" width="10.85546875" bestFit="1" customWidth="1"/>
    <col min="4" max="4" width="12" bestFit="1" customWidth="1"/>
    <col min="5" max="5" width="17.28515625" bestFit="1" customWidth="1"/>
    <col min="6" max="6" width="10.42578125" bestFit="1" customWidth="1"/>
    <col min="7" max="7" width="13.42578125" bestFit="1" customWidth="1"/>
    <col min="8" max="8" width="16.28515625" bestFit="1" customWidth="1"/>
  </cols>
  <sheetData>
    <row r="1" spans="1:8">
      <c r="A1" t="s">
        <v>679</v>
      </c>
      <c r="B1" t="s">
        <v>1</v>
      </c>
      <c r="C1" t="s">
        <v>680</v>
      </c>
      <c r="D1" t="s">
        <v>681</v>
      </c>
      <c r="E1" t="s">
        <v>370</v>
      </c>
      <c r="F1" t="s">
        <v>682</v>
      </c>
      <c r="G1" t="s">
        <v>683</v>
      </c>
      <c r="H1" t="s">
        <v>684</v>
      </c>
    </row>
  </sheetData>
  <sheetProtection password="8AEA" sheet="1" objects="1" scenarios="1" selectLockedCells="1" selectUnlockedCells="1"/>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J222"/>
  <sheetViews>
    <sheetView workbookViewId="0"/>
  </sheetViews>
  <sheetFormatPr defaultRowHeight="15"/>
  <cols>
    <col min="3" max="3" width="12" bestFit="1" customWidth="1"/>
    <col min="4" max="4" width="51.28515625" customWidth="1"/>
    <col min="5" max="5" width="17.28515625" style="78" bestFit="1" customWidth="1"/>
    <col min="6" max="6" width="9.7109375" style="78" bestFit="1" customWidth="1"/>
    <col min="7" max="7" width="16.28515625" style="78" bestFit="1" customWidth="1"/>
    <col min="8" max="8" width="16.28515625" style="78" customWidth="1"/>
    <col min="9" max="9" width="12" bestFit="1" customWidth="1"/>
    <col min="10" max="10" width="15.28515625" bestFit="1" customWidth="1"/>
  </cols>
  <sheetData>
    <row r="1" spans="1:10">
      <c r="A1" t="s">
        <v>679</v>
      </c>
      <c r="B1" t="s">
        <v>1</v>
      </c>
      <c r="C1" t="s">
        <v>680</v>
      </c>
      <c r="D1" t="s">
        <v>681</v>
      </c>
      <c r="E1" s="78" t="s">
        <v>901</v>
      </c>
      <c r="F1" s="78" t="s">
        <v>902</v>
      </c>
      <c r="G1" s="78" t="s">
        <v>903</v>
      </c>
      <c r="H1" s="78" t="s">
        <v>904</v>
      </c>
      <c r="I1" s="78" t="s">
        <v>769</v>
      </c>
      <c r="J1" s="78" t="s">
        <v>4</v>
      </c>
    </row>
    <row r="2" spans="1:10">
      <c r="A2" s="76" t="str">
        <f>IF(OR(LEFT(Sheet1!G8,1)="K",LEN(Sheet1!G8)=4),RIGHT(Sheet1!G8,2),RIGHT(Sheet1!G8,3))</f>
        <v>EL</v>
      </c>
      <c r="B2" s="76" t="str">
        <f>Sheet1!B8</f>
        <v>Seventh</v>
      </c>
      <c r="C2" s="76" t="str">
        <f>IF(Sheet1!B21&lt;&gt;"",Sheet1!B21,"")</f>
        <v/>
      </c>
      <c r="D2" s="76" t="str">
        <f>Sheet1!B9</f>
        <v>Thesis/Project-I</v>
      </c>
      <c r="E2" s="79" t="str">
        <f>IF(C2&lt;&gt;"",IF(Sheet1!D21="ABS",0,Sheet1!D21),"")</f>
        <v/>
      </c>
      <c r="F2" s="79" t="str">
        <f>IF(C2&lt;&gt;"",IF(Sheet1!F21="ABS","A", Sheet1!F21),"")</f>
        <v/>
      </c>
      <c r="G2" s="79" t="str">
        <f>IF(C2&lt;&gt;"",IF(Sheet1!H21="ABS","A", Sheet1!H21),"")</f>
        <v/>
      </c>
      <c r="H2" s="79" t="str">
        <f>IF(C2&lt;&gt;"",IF(Sheet1!J21="ABS","A", Sheet1!J21),"")</f>
        <v/>
      </c>
      <c r="I2" t="str">
        <f>IF(C2&lt;&gt;"",IF(Sheet1!O17=50,1,IF(Sheet1!O17=100,2,IF(Sheet1!O17=150,3, IF(Sheet1!O17=200,4)))),"")</f>
        <v/>
      </c>
      <c r="J2" s="86" t="str">
        <f>Sheet1!O9</f>
        <v>21/05/2016</v>
      </c>
    </row>
    <row r="3" spans="1:10">
      <c r="A3" t="str">
        <f>IF(C3&lt;&gt;"",A2,"")</f>
        <v/>
      </c>
      <c r="B3" t="str">
        <f>IF(C3&lt;&gt;"",B2,"")</f>
        <v/>
      </c>
      <c r="C3" s="75" t="str">
        <f>IF(Sheet1!B22&lt;&gt;"",Sheet1!B22,"")</f>
        <v/>
      </c>
      <c r="D3" t="str">
        <f>IF(C3&lt;&gt;"",D2,"")</f>
        <v/>
      </c>
      <c r="E3" s="80" t="str">
        <f>IF(C3&lt;&gt;"",IF(Sheet1!D22="ABS",0,Sheet1!D22),"")</f>
        <v/>
      </c>
      <c r="F3" s="94" t="str">
        <f>IF(C3&lt;&gt;"",IF(Sheet1!F22="ABS","A", Sheet1!F22),"")</f>
        <v/>
      </c>
      <c r="G3" s="95" t="str">
        <f>IF(C3&lt;&gt;"",IF(Sheet1!H22="ABS","A", Sheet1!H22),"")</f>
        <v/>
      </c>
      <c r="H3" s="95" t="str">
        <f>IF(C3&lt;&gt;"",IF(Sheet1!J22="ABS","A", Sheet1!J22),"")</f>
        <v/>
      </c>
      <c r="I3" t="str">
        <f>IF(C3&lt;&gt;"",I2,"")</f>
        <v/>
      </c>
      <c r="J3" t="str">
        <f>IF(C3&lt;&gt;"",J2,"")</f>
        <v/>
      </c>
    </row>
    <row r="4" spans="1:10">
      <c r="A4" t="str">
        <f>IF(C4&lt;&gt;"",A2,"")</f>
        <v/>
      </c>
      <c r="B4" t="str">
        <f>IF(C4&lt;&gt;"",B2,"")</f>
        <v/>
      </c>
      <c r="C4" s="75" t="str">
        <f>IF(Sheet1!B23&lt;&gt;"",Sheet1!B23,"")</f>
        <v/>
      </c>
      <c r="D4" t="str">
        <f>IF(C4&lt;&gt;"",D2,"")</f>
        <v/>
      </c>
      <c r="E4" s="80" t="str">
        <f>IF(C4&lt;&gt;"",IF(Sheet1!D23="ABS",0,Sheet1!D23),"")</f>
        <v/>
      </c>
      <c r="F4" s="94" t="str">
        <f>IF(C4&lt;&gt;"",IF(Sheet1!F23="ABS","A", Sheet1!F23),"")</f>
        <v/>
      </c>
      <c r="G4" s="95" t="str">
        <f>IF(C4&lt;&gt;"",IF(Sheet1!H23="ABS","A", Sheet1!H23),"")</f>
        <v/>
      </c>
      <c r="H4" s="95" t="str">
        <f>IF(C4&lt;&gt;"",IF(Sheet1!J23="ABS","A", Sheet1!J23),"")</f>
        <v/>
      </c>
      <c r="I4" t="str">
        <f>IF(C4&lt;&gt;"",I2,"")</f>
        <v/>
      </c>
      <c r="J4" t="str">
        <f>IF(C4&lt;&gt;"",J2,"")</f>
        <v/>
      </c>
    </row>
    <row r="5" spans="1:10">
      <c r="A5" t="str">
        <f>IF(C5&lt;&gt;"",A2,"")</f>
        <v/>
      </c>
      <c r="B5" t="str">
        <f>IF(C5&lt;&gt;"",B2,"")</f>
        <v/>
      </c>
      <c r="C5" s="75" t="str">
        <f>IF(Sheet1!B24&lt;&gt;"",Sheet1!B24,"")</f>
        <v/>
      </c>
      <c r="D5" t="str">
        <f>IF(C5&lt;&gt;"",D2,"")</f>
        <v/>
      </c>
      <c r="E5" s="80" t="str">
        <f>IF(C5&lt;&gt;"",IF(Sheet1!D24="ABS",0,Sheet1!D24),"")</f>
        <v/>
      </c>
      <c r="F5" s="94" t="str">
        <f>IF(C5&lt;&gt;"",IF(Sheet1!F24="ABS","A", Sheet1!F24),"")</f>
        <v/>
      </c>
      <c r="G5" s="95" t="str">
        <f>IF(C5&lt;&gt;"",IF(Sheet1!H24="ABS","A", Sheet1!H24),"")</f>
        <v/>
      </c>
      <c r="H5" s="95" t="str">
        <f>IF(C5&lt;&gt;"",IF(Sheet1!J24="ABS","A", Sheet1!J24),"")</f>
        <v/>
      </c>
      <c r="I5" t="str">
        <f>IF(C5&lt;&gt;"",I2,"")</f>
        <v/>
      </c>
      <c r="J5" t="str">
        <f>IF(C5&lt;&gt;"",J2,"")</f>
        <v/>
      </c>
    </row>
    <row r="6" spans="1:10">
      <c r="A6" t="str">
        <f>IF(C6&lt;&gt;"",A2,"")</f>
        <v/>
      </c>
      <c r="B6" t="str">
        <f>IF(C6&lt;&gt;"",B2,"")</f>
        <v/>
      </c>
      <c r="C6" s="75" t="str">
        <f>IF(Sheet1!B25&lt;&gt;"",Sheet1!B25,"")</f>
        <v/>
      </c>
      <c r="D6" t="str">
        <f>IF(C6&lt;&gt;"",D2,"")</f>
        <v/>
      </c>
      <c r="E6" s="80" t="str">
        <f>IF(C6&lt;&gt;"",IF(Sheet1!D25="ABS",0,Sheet1!D25),"")</f>
        <v/>
      </c>
      <c r="F6" s="94" t="str">
        <f>IF(C6&lt;&gt;"",IF(Sheet1!F25="ABS","A", Sheet1!F25),"")</f>
        <v/>
      </c>
      <c r="G6" s="95" t="str">
        <f>IF(C6&lt;&gt;"",IF(Sheet1!H25="ABS","A", Sheet1!H25),"")</f>
        <v/>
      </c>
      <c r="H6" s="95" t="str">
        <f>IF(C6&lt;&gt;"",IF(Sheet1!J25="ABS","A", Sheet1!J25),"")</f>
        <v/>
      </c>
      <c r="I6" t="str">
        <f>IF(C6&lt;&gt;"",I2,"")</f>
        <v/>
      </c>
      <c r="J6" t="str">
        <f>IF(C6&lt;&gt;"",J2,"")</f>
        <v/>
      </c>
    </row>
    <row r="7" spans="1:10">
      <c r="A7" t="str">
        <f>IF(C7&lt;&gt;"",A2,"")</f>
        <v/>
      </c>
      <c r="B7" t="str">
        <f>IF(C7&lt;&gt;"",B2,"")</f>
        <v/>
      </c>
      <c r="C7" s="75" t="str">
        <f>IF(Sheet1!B26&lt;&gt;"",Sheet1!B26,"")</f>
        <v/>
      </c>
      <c r="D7" t="str">
        <f>IF(C7&lt;&gt;"",D2,"")</f>
        <v/>
      </c>
      <c r="E7" s="80" t="str">
        <f>IF(C7&lt;&gt;"",IF(Sheet1!D26="ABS",0,Sheet1!D26),"")</f>
        <v/>
      </c>
      <c r="F7" s="94" t="str">
        <f>IF(C7&lt;&gt;"",IF(Sheet1!F26="ABS","A", Sheet1!F26),"")</f>
        <v/>
      </c>
      <c r="G7" s="95" t="str">
        <f>IF(C7&lt;&gt;"",IF(Sheet1!H26="ABS","A", Sheet1!H26),"")</f>
        <v/>
      </c>
      <c r="H7" s="95" t="str">
        <f>IF(C7&lt;&gt;"",IF(Sheet1!J26="ABS","A", Sheet1!J26),"")</f>
        <v/>
      </c>
      <c r="I7" t="str">
        <f>IF(C7&lt;&gt;"",I2,"")</f>
        <v/>
      </c>
      <c r="J7" t="str">
        <f>IF(C7&lt;&gt;"",J2,"")</f>
        <v/>
      </c>
    </row>
    <row r="8" spans="1:10">
      <c r="A8" t="str">
        <f>IF(C8&lt;&gt;"",A2,"")</f>
        <v/>
      </c>
      <c r="B8" t="str">
        <f>IF(C8&lt;&gt;"",B2,"")</f>
        <v/>
      </c>
      <c r="C8" s="75" t="str">
        <f>IF(Sheet1!B27&lt;&gt;"",Sheet1!B27,"")</f>
        <v/>
      </c>
      <c r="D8" t="str">
        <f>IF(C8&lt;&gt;"",D2,"")</f>
        <v/>
      </c>
      <c r="E8" s="80" t="str">
        <f>IF(C8&lt;&gt;"",IF(Sheet1!D27="ABS",0,Sheet1!D27),"")</f>
        <v/>
      </c>
      <c r="F8" s="94" t="str">
        <f>IF(C8&lt;&gt;"",IF(Sheet1!F27="ABS","A", Sheet1!F27),"")</f>
        <v/>
      </c>
      <c r="G8" s="95" t="str">
        <f>IF(C8&lt;&gt;"",IF(Sheet1!H27="ABS","A", Sheet1!H27),"")</f>
        <v/>
      </c>
      <c r="H8" s="95" t="str">
        <f>IF(C8&lt;&gt;"",IF(Sheet1!J27="ABS","A", Sheet1!J27),"")</f>
        <v/>
      </c>
      <c r="I8" t="str">
        <f>IF(C8&lt;&gt;"",I2,"")</f>
        <v/>
      </c>
      <c r="J8" t="str">
        <f>IF(C8&lt;&gt;"",J2,"")</f>
        <v/>
      </c>
    </row>
    <row r="9" spans="1:10">
      <c r="A9" t="str">
        <f>IF(C9&lt;&gt;"",A2,"")</f>
        <v/>
      </c>
      <c r="B9" t="str">
        <f>IF(C9&lt;&gt;"",B2,"")</f>
        <v/>
      </c>
      <c r="C9" s="75" t="str">
        <f>IF(Sheet1!B28&lt;&gt;"",Sheet1!B28,"")</f>
        <v/>
      </c>
      <c r="D9" t="str">
        <f>IF(C9&lt;&gt;"",D2,"")</f>
        <v/>
      </c>
      <c r="E9" s="80" t="str">
        <f>IF(C9&lt;&gt;"",IF(Sheet1!D28="ABS",0,Sheet1!D28),"")</f>
        <v/>
      </c>
      <c r="F9" s="94" t="str">
        <f>IF(C9&lt;&gt;"",IF(Sheet1!F28="ABS","A", Sheet1!F28),"")</f>
        <v/>
      </c>
      <c r="G9" s="95" t="str">
        <f>IF(C9&lt;&gt;"",IF(Sheet1!H28="ABS","A", Sheet1!H28),"")</f>
        <v/>
      </c>
      <c r="H9" s="95" t="str">
        <f>IF(C9&lt;&gt;"",IF(Sheet1!J28="ABS","A", Sheet1!J28),"")</f>
        <v/>
      </c>
      <c r="I9" t="str">
        <f>IF(C9&lt;&gt;"",I2,"")</f>
        <v/>
      </c>
      <c r="J9" t="str">
        <f>IF(C9&lt;&gt;"",J2,"")</f>
        <v/>
      </c>
    </row>
    <row r="10" spans="1:10">
      <c r="A10" t="str">
        <f>IF(C10&lt;&gt;"",A2,"")</f>
        <v/>
      </c>
      <c r="B10" t="str">
        <f>IF(C10&lt;&gt;"",B2,"")</f>
        <v/>
      </c>
      <c r="C10" s="75" t="str">
        <f>IF(Sheet1!B29&lt;&gt;"",Sheet1!B29,"")</f>
        <v/>
      </c>
      <c r="D10" t="str">
        <f>IF(C10&lt;&gt;"",D2,"")</f>
        <v/>
      </c>
      <c r="E10" s="80" t="str">
        <f>IF(C10&lt;&gt;"",IF(Sheet1!D29="ABS",0,Sheet1!D29),"")</f>
        <v/>
      </c>
      <c r="F10" s="94" t="str">
        <f>IF(C10&lt;&gt;"",IF(Sheet1!F29="ABS","A", Sheet1!F29),"")</f>
        <v/>
      </c>
      <c r="G10" s="95" t="str">
        <f>IF(C10&lt;&gt;"",IF(Sheet1!H29="ABS","A", Sheet1!H29),"")</f>
        <v/>
      </c>
      <c r="H10" s="95" t="str">
        <f>IF(C10&lt;&gt;"",IF(Sheet1!J29="ABS","A", Sheet1!J29),"")</f>
        <v/>
      </c>
      <c r="I10" t="str">
        <f>IF(C10&lt;&gt;"",I2,"")</f>
        <v/>
      </c>
      <c r="J10" t="str">
        <f>IF(C10&lt;&gt;"",J2,"")</f>
        <v/>
      </c>
    </row>
    <row r="11" spans="1:10">
      <c r="A11" t="str">
        <f>IF(C11&lt;&gt;"",A2,"")</f>
        <v/>
      </c>
      <c r="B11" t="str">
        <f>IF(C11&lt;&gt;"",B2,"")</f>
        <v/>
      </c>
      <c r="C11" s="75" t="str">
        <f>IF(Sheet1!B30&lt;&gt;"",Sheet1!B30,"")</f>
        <v/>
      </c>
      <c r="D11" t="str">
        <f>IF(C11&lt;&gt;"",D2,"")</f>
        <v/>
      </c>
      <c r="E11" s="80" t="str">
        <f>IF(C11&lt;&gt;"",IF(Sheet1!D30="ABS",0,Sheet1!D30),"")</f>
        <v/>
      </c>
      <c r="F11" s="94" t="str">
        <f>IF(C11&lt;&gt;"",IF(Sheet1!F30="ABS","A", Sheet1!F30),"")</f>
        <v/>
      </c>
      <c r="G11" s="95" t="str">
        <f>IF(C11&lt;&gt;"",IF(Sheet1!H30="ABS","A", Sheet1!H30),"")</f>
        <v/>
      </c>
      <c r="H11" s="95" t="str">
        <f>IF(C11&lt;&gt;"",IF(Sheet1!J30="ABS","A", Sheet1!J30),"")</f>
        <v/>
      </c>
      <c r="I11" t="str">
        <f>IF(C11&lt;&gt;"",I2,"")</f>
        <v/>
      </c>
      <c r="J11" t="str">
        <f>IF(C11&lt;&gt;"",J2,"")</f>
        <v/>
      </c>
    </row>
    <row r="12" spans="1:10">
      <c r="A12" t="str">
        <f>IF(C12&lt;&gt;"",A2,"")</f>
        <v/>
      </c>
      <c r="B12" t="str">
        <f>IF(C12&lt;&gt;"",B2,"")</f>
        <v/>
      </c>
      <c r="C12" s="75" t="str">
        <f>IF(Sheet1!B31&lt;&gt;"",Sheet1!B31,"")</f>
        <v/>
      </c>
      <c r="D12" t="str">
        <f>IF(C12&lt;&gt;"",D2,"")</f>
        <v/>
      </c>
      <c r="E12" s="80" t="str">
        <f>IF(C12&lt;&gt;"",IF(Sheet1!D31="ABS",0,Sheet1!D31),"")</f>
        <v/>
      </c>
      <c r="F12" s="94" t="str">
        <f>IF(C12&lt;&gt;"",IF(Sheet1!F31="ABS","A", Sheet1!F31),"")</f>
        <v/>
      </c>
      <c r="G12" s="95" t="str">
        <f>IF(C12&lt;&gt;"",IF(Sheet1!H31="ABS","A", Sheet1!H31),"")</f>
        <v/>
      </c>
      <c r="H12" s="95" t="str">
        <f>IF(C12&lt;&gt;"",IF(Sheet1!J31="ABS","A", Sheet1!J31),"")</f>
        <v/>
      </c>
      <c r="I12" t="str">
        <f>IF(C12&lt;&gt;"",I2,"")</f>
        <v/>
      </c>
      <c r="J12" t="str">
        <f>IF(C12&lt;&gt;"",J2,"")</f>
        <v/>
      </c>
    </row>
    <row r="13" spans="1:10">
      <c r="A13" t="str">
        <f>IF(C13&lt;&gt;"",A2,"")</f>
        <v/>
      </c>
      <c r="B13" t="str">
        <f>IF(C13&lt;&gt;"",B2,"")</f>
        <v/>
      </c>
      <c r="C13" s="75" t="str">
        <f>IF(Sheet1!B32&lt;&gt;"",Sheet1!B32,"")</f>
        <v/>
      </c>
      <c r="D13" t="str">
        <f>IF(C13&lt;&gt;"",D2,"")</f>
        <v/>
      </c>
      <c r="E13" s="80" t="str">
        <f>IF(C13&lt;&gt;"",IF(Sheet1!D32="ABS",0,Sheet1!D32),"")</f>
        <v/>
      </c>
      <c r="F13" s="94" t="str">
        <f>IF(C13&lt;&gt;"",IF(Sheet1!F32="ABS","A", Sheet1!F32),"")</f>
        <v/>
      </c>
      <c r="G13" s="95" t="str">
        <f>IF(C13&lt;&gt;"",IF(Sheet1!H32="ABS","A", Sheet1!H32),"")</f>
        <v/>
      </c>
      <c r="H13" s="95" t="str">
        <f>IF(C13&lt;&gt;"",IF(Sheet1!J32="ABS","A", Sheet1!J32),"")</f>
        <v/>
      </c>
      <c r="I13" t="str">
        <f>IF(C13&lt;&gt;"",I2,"")</f>
        <v/>
      </c>
      <c r="J13" t="str">
        <f>IF(C13&lt;&gt;"",J2,"")</f>
        <v/>
      </c>
    </row>
    <row r="14" spans="1:10">
      <c r="A14" t="str">
        <f>IF(C14&lt;&gt;"",A2,"")</f>
        <v/>
      </c>
      <c r="B14" t="str">
        <f>IF(C14&lt;&gt;"",B2,"")</f>
        <v/>
      </c>
      <c r="C14" s="75" t="str">
        <f>IF(Sheet1!B33&lt;&gt;"",Sheet1!B33,"")</f>
        <v/>
      </c>
      <c r="D14" t="str">
        <f>IF(C14&lt;&gt;"",D2,"")</f>
        <v/>
      </c>
      <c r="E14" s="80" t="str">
        <f>IF(C14&lt;&gt;"",IF(Sheet1!D33="ABS",0,Sheet1!D33),"")</f>
        <v/>
      </c>
      <c r="F14" s="94" t="str">
        <f>IF(C14&lt;&gt;"",IF(Sheet1!F33="ABS","A", Sheet1!F33),"")</f>
        <v/>
      </c>
      <c r="G14" s="95" t="str">
        <f>IF(C14&lt;&gt;"",IF(Sheet1!H33="ABS","A", Sheet1!H33),"")</f>
        <v/>
      </c>
      <c r="H14" s="95" t="str">
        <f>IF(C14&lt;&gt;"",IF(Sheet1!J33="ABS","A", Sheet1!J33),"")</f>
        <v/>
      </c>
      <c r="I14" t="str">
        <f>IF(C14&lt;&gt;"",I2,"")</f>
        <v/>
      </c>
      <c r="J14" t="str">
        <f>IF(C14&lt;&gt;"",J2,"")</f>
        <v/>
      </c>
    </row>
    <row r="15" spans="1:10">
      <c r="A15" t="str">
        <f>IF(C15&lt;&gt;"",A2,"")</f>
        <v/>
      </c>
      <c r="B15" t="str">
        <f>IF(C15&lt;&gt;"",B2,"")</f>
        <v/>
      </c>
      <c r="C15" s="75" t="str">
        <f>IF(Sheet1!B34&lt;&gt;"",Sheet1!B34,"")</f>
        <v/>
      </c>
      <c r="D15" t="str">
        <f>IF(C15&lt;&gt;"",D2,"")</f>
        <v/>
      </c>
      <c r="E15" s="80" t="str">
        <f>IF(C15&lt;&gt;"",IF(Sheet1!D34="ABS",0,Sheet1!D34),"")</f>
        <v/>
      </c>
      <c r="F15" s="94" t="str">
        <f>IF(C15&lt;&gt;"",IF(Sheet1!F34="ABS","A", Sheet1!F34),"")</f>
        <v/>
      </c>
      <c r="G15" s="95" t="str">
        <f>IF(C15&lt;&gt;"",IF(Sheet1!H34="ABS","A", Sheet1!H34),"")</f>
        <v/>
      </c>
      <c r="H15" s="95" t="str">
        <f>IF(C15&lt;&gt;"",IF(Sheet1!J34="ABS","A", Sheet1!J34),"")</f>
        <v/>
      </c>
      <c r="I15" t="str">
        <f>IF(C15&lt;&gt;"",I2,"")</f>
        <v/>
      </c>
      <c r="J15" t="str">
        <f>IF(C15&lt;&gt;"",J2,"")</f>
        <v/>
      </c>
    </row>
    <row r="16" spans="1:10">
      <c r="A16" t="str">
        <f>IF(C16&lt;&gt;"",A2,"")</f>
        <v/>
      </c>
      <c r="B16" t="str">
        <f>IF(C16&lt;&gt;"",B2,"")</f>
        <v/>
      </c>
      <c r="C16" s="75" t="str">
        <f>IF(Sheet1!B35&lt;&gt;"",Sheet1!B35,"")</f>
        <v/>
      </c>
      <c r="D16" t="str">
        <f>IF(C16&lt;&gt;"",D2,"")</f>
        <v/>
      </c>
      <c r="E16" s="80" t="str">
        <f>IF(C16&lt;&gt;"",IF(Sheet1!D35="ABS",0,Sheet1!D35),"")</f>
        <v/>
      </c>
      <c r="F16" s="94" t="str">
        <f>IF(C16&lt;&gt;"",IF(Sheet1!F35="ABS","A", Sheet1!F35),"")</f>
        <v/>
      </c>
      <c r="G16" s="95" t="str">
        <f>IF(C16&lt;&gt;"",IF(Sheet1!H35="ABS","A", Sheet1!H35),"")</f>
        <v/>
      </c>
      <c r="H16" s="95" t="str">
        <f>IF(C16&lt;&gt;"",IF(Sheet1!J35="ABS","A", Sheet1!J35),"")</f>
        <v/>
      </c>
      <c r="I16" t="str">
        <f>IF(C16&lt;&gt;"",I2,"")</f>
        <v/>
      </c>
      <c r="J16" t="str">
        <f>IF(C16&lt;&gt;"",J2,"")</f>
        <v/>
      </c>
    </row>
    <row r="17" spans="1:10">
      <c r="A17" t="str">
        <f>IF(C17&lt;&gt;"",A2,"")</f>
        <v/>
      </c>
      <c r="B17" t="str">
        <f>IF(C17&lt;&gt;"",B2,"")</f>
        <v/>
      </c>
      <c r="C17" s="75" t="str">
        <f>IF(Sheet1!B36&lt;&gt;"",Sheet1!B36,"")</f>
        <v/>
      </c>
      <c r="D17" t="str">
        <f>IF(C17&lt;&gt;"",D2,"")</f>
        <v/>
      </c>
      <c r="E17" s="80" t="str">
        <f>IF(C17&lt;&gt;"",IF(Sheet1!D36="ABS",0,Sheet1!D36),"")</f>
        <v/>
      </c>
      <c r="F17" s="94" t="str">
        <f>IF(C17&lt;&gt;"",IF(Sheet1!F36="ABS","A", Sheet1!F36),"")</f>
        <v/>
      </c>
      <c r="G17" s="95" t="str">
        <f>IF(C17&lt;&gt;"",IF(Sheet1!H36="ABS","A", Sheet1!H36),"")</f>
        <v/>
      </c>
      <c r="H17" s="95" t="str">
        <f>IF(C17&lt;&gt;"",IF(Sheet1!J36="ABS","A", Sheet1!J36),"")</f>
        <v/>
      </c>
      <c r="I17" t="str">
        <f>IF(C17&lt;&gt;"",I2,"")</f>
        <v/>
      </c>
      <c r="J17" t="str">
        <f>IF(C17&lt;&gt;"",J2,"")</f>
        <v/>
      </c>
    </row>
    <row r="18" spans="1:10">
      <c r="A18" t="str">
        <f>IF(C18&lt;&gt;"",A2,"")</f>
        <v/>
      </c>
      <c r="B18" t="str">
        <f>IF(C18&lt;&gt;"",B2,"")</f>
        <v/>
      </c>
      <c r="C18" s="75" t="str">
        <f>IF(Sheet1!B37&lt;&gt;"",Sheet1!B37,"")</f>
        <v/>
      </c>
      <c r="D18" t="str">
        <f>IF(C18&lt;&gt;"",D2,"")</f>
        <v/>
      </c>
      <c r="E18" s="80" t="str">
        <f>IF(C18&lt;&gt;"",IF(Sheet1!D37="ABS",0,Sheet1!D37),"")</f>
        <v/>
      </c>
      <c r="F18" s="94" t="str">
        <f>IF(C18&lt;&gt;"",IF(Sheet1!F37="ABS","A", Sheet1!F37),"")</f>
        <v/>
      </c>
      <c r="G18" s="95" t="str">
        <f>IF(C18&lt;&gt;"",IF(Sheet1!H37="ABS","A", Sheet1!H37),"")</f>
        <v/>
      </c>
      <c r="H18" s="95" t="str">
        <f>IF(C18&lt;&gt;"",IF(Sheet1!J37="ABS","A", Sheet1!J37),"")</f>
        <v/>
      </c>
      <c r="I18" t="str">
        <f>IF(C18&lt;&gt;"",I2,"")</f>
        <v/>
      </c>
      <c r="J18" t="str">
        <f>IF(C18&lt;&gt;"",J2,"")</f>
        <v/>
      </c>
    </row>
    <row r="19" spans="1:10">
      <c r="A19" t="str">
        <f>IF(C19&lt;&gt;"",A2,"")</f>
        <v/>
      </c>
      <c r="B19" t="str">
        <f>IF(C19&lt;&gt;"",B2,"")</f>
        <v/>
      </c>
      <c r="C19" s="75" t="str">
        <f>IF(Sheet1!B38&lt;&gt;"",Sheet1!B38,"")</f>
        <v/>
      </c>
      <c r="D19" t="str">
        <f>IF(C19&lt;&gt;"",D2,"")</f>
        <v/>
      </c>
      <c r="E19" s="80" t="str">
        <f>IF(C19&lt;&gt;"",IF(Sheet1!D38="ABS",0,Sheet1!D38),"")</f>
        <v/>
      </c>
      <c r="F19" s="94" t="str">
        <f>IF(C19&lt;&gt;"",IF(Sheet1!F38="ABS","A", Sheet1!F38),"")</f>
        <v/>
      </c>
      <c r="G19" s="95" t="str">
        <f>IF(C19&lt;&gt;"",IF(Sheet1!H38="ABS","A", Sheet1!H38),"")</f>
        <v/>
      </c>
      <c r="H19" s="95" t="str">
        <f>IF(C19&lt;&gt;"",IF(Sheet1!J38="ABS","A", Sheet1!J38),"")</f>
        <v/>
      </c>
      <c r="I19" t="str">
        <f>IF(C19&lt;&gt;"",I2,"")</f>
        <v/>
      </c>
      <c r="J19" t="str">
        <f>IF(C19&lt;&gt;"",J2,"")</f>
        <v/>
      </c>
    </row>
    <row r="20" spans="1:10">
      <c r="A20" t="str">
        <f>IF(C20&lt;&gt;"",A2,"")</f>
        <v/>
      </c>
      <c r="B20" t="str">
        <f>IF(C20&lt;&gt;"",B2,"")</f>
        <v/>
      </c>
      <c r="C20" s="75" t="str">
        <f>IF(Sheet1!B39&lt;&gt;"",Sheet1!B39,"")</f>
        <v/>
      </c>
      <c r="D20" t="str">
        <f>IF(C20&lt;&gt;"",D2,"")</f>
        <v/>
      </c>
      <c r="E20" s="80" t="str">
        <f>IF(C20&lt;&gt;"",IF(Sheet1!D39="ABS",0,Sheet1!D39),"")</f>
        <v/>
      </c>
      <c r="F20" s="94" t="str">
        <f>IF(C20&lt;&gt;"",IF(Sheet1!F39="ABS","A", Sheet1!F39),"")</f>
        <v/>
      </c>
      <c r="G20" s="95" t="str">
        <f>IF(C20&lt;&gt;"",IF(Sheet1!H39="ABS","A", Sheet1!H39),"")</f>
        <v/>
      </c>
      <c r="H20" s="95" t="str">
        <f>IF(C20&lt;&gt;"",IF(Sheet1!J39="ABS","A", Sheet1!J39),"")</f>
        <v/>
      </c>
      <c r="I20" t="str">
        <f>IF(C20&lt;&gt;"",I2,"")</f>
        <v/>
      </c>
      <c r="J20" t="str">
        <f>IF(C20&lt;&gt;"",J2,"")</f>
        <v/>
      </c>
    </row>
    <row r="21" spans="1:10">
      <c r="A21" t="str">
        <f>IF(C21&lt;&gt;"",A2,"")</f>
        <v/>
      </c>
      <c r="B21" t="str">
        <f>IF(C21&lt;&gt;"",B2,"")</f>
        <v/>
      </c>
      <c r="C21" s="75" t="str">
        <f>IF(Sheet1!B40&lt;&gt;"",Sheet1!B40,"")</f>
        <v/>
      </c>
      <c r="D21" t="str">
        <f>IF(C21&lt;&gt;"",D2,"")</f>
        <v/>
      </c>
      <c r="E21" s="80" t="str">
        <f>IF(C21&lt;&gt;"",IF(Sheet1!D40="ABS",0,Sheet1!D40),"")</f>
        <v/>
      </c>
      <c r="F21" s="94" t="str">
        <f>IF(C21&lt;&gt;"",IF(Sheet1!F40="ABS","A", Sheet1!F40),"")</f>
        <v/>
      </c>
      <c r="G21" s="95" t="str">
        <f>IF(C21&lt;&gt;"",IF(Sheet1!H40="ABS","A", Sheet1!H40),"")</f>
        <v/>
      </c>
      <c r="H21" s="95" t="str">
        <f>IF(C21&lt;&gt;"",IF(Sheet1!J40="ABS","A", Sheet1!J40),"")</f>
        <v/>
      </c>
      <c r="I21" t="str">
        <f>IF(C21&lt;&gt;"",I2,"")</f>
        <v/>
      </c>
      <c r="J21" t="str">
        <f>IF(C21&lt;&gt;"",J2,"")</f>
        <v/>
      </c>
    </row>
    <row r="22" spans="1:10">
      <c r="A22" s="77" t="str">
        <f>IF(C22&lt;&gt;"",A2,"")</f>
        <v/>
      </c>
      <c r="B22" s="77" t="str">
        <f>IF(C22&lt;&gt;"",B2,"")</f>
        <v/>
      </c>
      <c r="C22" s="76" t="str">
        <f>IF(Sheet2!B21&lt;&gt;"",Sheet2!B21,"")</f>
        <v/>
      </c>
      <c r="D22" s="77" t="str">
        <f>IF(C22&lt;&gt;"",D2,"")</f>
        <v/>
      </c>
      <c r="E22" s="79" t="str">
        <f>IF(C22&lt;&gt;"",IF(Sheet2!D21="ABS",0,Sheet2!D21),"")</f>
        <v/>
      </c>
      <c r="F22" s="79" t="str">
        <f>IF(C22&lt;&gt;"",IF(Sheet2!F21="ABS","A", Sheet2!F21),"")</f>
        <v/>
      </c>
      <c r="G22" s="79" t="str">
        <f>IF(C22&lt;&gt;"",IF(Sheet2!H21="ABS","A", Sheet2!H21),"")</f>
        <v/>
      </c>
      <c r="H22" s="79" t="str">
        <f>IF(C22&lt;&gt;"",IF(Sheet2!J21="ABS","A", Sheet2!J21),"")</f>
        <v/>
      </c>
      <c r="I22" t="str">
        <f>IF(C22&lt;&gt;"",I2,"")</f>
        <v/>
      </c>
      <c r="J22" t="str">
        <f>IF(C22&lt;&gt;"",J2,"")</f>
        <v/>
      </c>
    </row>
    <row r="23" spans="1:10">
      <c r="A23" t="str">
        <f>IF(C23&lt;&gt;"",A2,"")</f>
        <v/>
      </c>
      <c r="B23" t="str">
        <f>IF(C23&lt;&gt;"",B2,"")</f>
        <v/>
      </c>
      <c r="C23" t="str">
        <f>IF(Sheet2!B22&lt;&gt;"",Sheet2!B22,"")</f>
        <v/>
      </c>
      <c r="D23" t="str">
        <f>IF(C23&lt;&gt;"",D2,"")</f>
        <v/>
      </c>
      <c r="E23" s="80" t="str">
        <f>IF(C23&lt;&gt;"",IF(Sheet2!D22="ABS",0,Sheet2!D22),"")</f>
        <v/>
      </c>
      <c r="F23" s="94" t="str">
        <f>IF(C23&lt;&gt;"",IF(Sheet2!F22="ABS","A", Sheet2!F22),"")</f>
        <v/>
      </c>
      <c r="G23" s="95" t="str">
        <f>IF(C23&lt;&gt;"",IF(Sheet2!H22="ABS","A", Sheet2!H22),"")</f>
        <v/>
      </c>
      <c r="H23" s="95" t="str">
        <f>IF(C23&lt;&gt;"",IF(Sheet2!J22="ABS","A", Sheet2!J22),"")</f>
        <v/>
      </c>
      <c r="I23" t="str">
        <f>IF(C23&lt;&gt;"",I2,"")</f>
        <v/>
      </c>
      <c r="J23" t="str">
        <f>IF(C23&lt;&gt;"",J2,"")</f>
        <v/>
      </c>
    </row>
    <row r="24" spans="1:10">
      <c r="A24" t="str">
        <f>IF(C24&lt;&gt;"",A2,"")</f>
        <v/>
      </c>
      <c r="B24" t="str">
        <f>IF(C24&lt;&gt;"",B2,"")</f>
        <v/>
      </c>
      <c r="C24" t="str">
        <f>IF(Sheet2!B23&lt;&gt;"",Sheet2!B23,"")</f>
        <v/>
      </c>
      <c r="D24" t="str">
        <f>IF(C24&lt;&gt;"",D2,"")</f>
        <v/>
      </c>
      <c r="E24" s="80" t="str">
        <f>IF(C24&lt;&gt;"",IF(Sheet2!D23="ABS",0,Sheet2!D23),"")</f>
        <v/>
      </c>
      <c r="F24" s="94" t="str">
        <f>IF(C24&lt;&gt;"",IF(Sheet2!F23="ABS","A", Sheet2!F23),"")</f>
        <v/>
      </c>
      <c r="G24" s="95" t="str">
        <f>IF(C24&lt;&gt;"",IF(Sheet2!H23="ABS","A", Sheet2!H23),"")</f>
        <v/>
      </c>
      <c r="H24" s="95" t="str">
        <f>IF(C24&lt;&gt;"",IF(Sheet2!J23="ABS","A", Sheet2!J23),"")</f>
        <v/>
      </c>
      <c r="I24" t="str">
        <f>IF(C24&lt;&gt;"",I2,"")</f>
        <v/>
      </c>
      <c r="J24" t="str">
        <f>IF(C24&lt;&gt;"",J2,"")</f>
        <v/>
      </c>
    </row>
    <row r="25" spans="1:10">
      <c r="A25" t="str">
        <f>IF(C25&lt;&gt;"",A2,"")</f>
        <v/>
      </c>
      <c r="B25" t="str">
        <f>IF(C25&lt;&gt;"",B2,"")</f>
        <v/>
      </c>
      <c r="C25" t="str">
        <f>IF(Sheet2!B24&lt;&gt;"",Sheet2!B24,"")</f>
        <v/>
      </c>
      <c r="D25" t="str">
        <f>IF(C25&lt;&gt;"",D2,"")</f>
        <v/>
      </c>
      <c r="E25" s="80" t="str">
        <f>IF(C25&lt;&gt;"",IF(Sheet2!D24="ABS",0,Sheet2!D24),"")</f>
        <v/>
      </c>
      <c r="F25" s="94" t="str">
        <f>IF(C25&lt;&gt;"",IF(Sheet2!F24="ABS","A", Sheet2!F24),"")</f>
        <v/>
      </c>
      <c r="G25" s="95" t="str">
        <f>IF(C25&lt;&gt;"",IF(Sheet2!H24="ABS","A", Sheet2!H24),"")</f>
        <v/>
      </c>
      <c r="H25" s="95" t="str">
        <f>IF(C25&lt;&gt;"",IF(Sheet2!J24="ABS","A", Sheet2!J24),"")</f>
        <v/>
      </c>
      <c r="I25" t="str">
        <f>IF(C25&lt;&gt;"",I2,"")</f>
        <v/>
      </c>
      <c r="J25" t="str">
        <f>IF(C25&lt;&gt;"",J2,"")</f>
        <v/>
      </c>
    </row>
    <row r="26" spans="1:10">
      <c r="A26" t="str">
        <f>IF(C26&lt;&gt;"",A2,"")</f>
        <v/>
      </c>
      <c r="B26" t="str">
        <f>IF(C26&lt;&gt;"",B2,"")</f>
        <v/>
      </c>
      <c r="C26" t="str">
        <f>IF(Sheet2!B25&lt;&gt;"",Sheet2!B25,"")</f>
        <v/>
      </c>
      <c r="D26" t="str">
        <f>IF(C26&lt;&gt;"",D2,"")</f>
        <v/>
      </c>
      <c r="E26" s="80" t="str">
        <f>IF(C26&lt;&gt;"",IF(Sheet2!D25="ABS",0,Sheet2!D25),"")</f>
        <v/>
      </c>
      <c r="F26" s="94" t="str">
        <f>IF(C26&lt;&gt;"",IF(Sheet2!F25="ABS","A", Sheet2!F25),"")</f>
        <v/>
      </c>
      <c r="G26" s="95" t="str">
        <f>IF(C26&lt;&gt;"",IF(Sheet2!H25="ABS","A", Sheet2!H25),"")</f>
        <v/>
      </c>
      <c r="H26" s="95" t="str">
        <f>IF(C26&lt;&gt;"",IF(Sheet2!J25="ABS","A", Sheet2!J25),"")</f>
        <v/>
      </c>
      <c r="I26" t="str">
        <f>IF(C26&lt;&gt;"",I2,"")</f>
        <v/>
      </c>
      <c r="J26" t="str">
        <f>IF(C26&lt;&gt;"",J2,"")</f>
        <v/>
      </c>
    </row>
    <row r="27" spans="1:10">
      <c r="A27" t="str">
        <f>IF(C27&lt;&gt;"",A2,"")</f>
        <v/>
      </c>
      <c r="B27" t="str">
        <f>IF(C27&lt;&gt;"",B2,"")</f>
        <v/>
      </c>
      <c r="C27" t="str">
        <f>IF(Sheet2!B26&lt;&gt;"",Sheet2!B26,"")</f>
        <v/>
      </c>
      <c r="D27" t="str">
        <f>IF(C27&lt;&gt;"",D2,"")</f>
        <v/>
      </c>
      <c r="E27" s="80" t="str">
        <f>IF(C27&lt;&gt;"",IF(Sheet2!D26="ABS",0,Sheet2!D26),"")</f>
        <v/>
      </c>
      <c r="F27" s="94" t="str">
        <f>IF(C27&lt;&gt;"",IF(Sheet2!F26="ABS","A", Sheet2!F26),"")</f>
        <v/>
      </c>
      <c r="G27" s="95" t="str">
        <f>IF(C27&lt;&gt;"",IF(Sheet2!H26="ABS","A", Sheet2!H26),"")</f>
        <v/>
      </c>
      <c r="H27" s="95" t="str">
        <f>IF(C27&lt;&gt;"",IF(Sheet2!J26="ABS","A", Sheet2!J26),"")</f>
        <v/>
      </c>
      <c r="I27" t="str">
        <f>IF(C27&lt;&gt;"",I2,"")</f>
        <v/>
      </c>
      <c r="J27" t="str">
        <f>IF(C27&lt;&gt;"",J2,"")</f>
        <v/>
      </c>
    </row>
    <row r="28" spans="1:10">
      <c r="A28" t="str">
        <f>IF(C28&lt;&gt;"",A2,"")</f>
        <v/>
      </c>
      <c r="B28" t="str">
        <f>IF(C28&lt;&gt;"",B2,"")</f>
        <v/>
      </c>
      <c r="C28" t="str">
        <f>IF(Sheet2!B27&lt;&gt;"",Sheet2!B27,"")</f>
        <v/>
      </c>
      <c r="D28" t="str">
        <f>IF(C28&lt;&gt;"",D2,"")</f>
        <v/>
      </c>
      <c r="E28" s="80" t="str">
        <f>IF(C28&lt;&gt;"",IF(Sheet2!D27="ABS",0,Sheet2!D27),"")</f>
        <v/>
      </c>
      <c r="F28" s="94" t="str">
        <f>IF(C28&lt;&gt;"",IF(Sheet2!F27="ABS","A", Sheet2!F27),"")</f>
        <v/>
      </c>
      <c r="G28" s="95" t="str">
        <f>IF(C28&lt;&gt;"",IF(Sheet2!H27="ABS","A", Sheet2!H27),"")</f>
        <v/>
      </c>
      <c r="H28" s="95" t="str">
        <f>IF(C28&lt;&gt;"",IF(Sheet2!J27="ABS","A", Sheet2!J27),"")</f>
        <v/>
      </c>
      <c r="I28" t="str">
        <f>IF(C28&lt;&gt;"",I2,"")</f>
        <v/>
      </c>
      <c r="J28" t="str">
        <f>IF(C28&lt;&gt;"",J2,"")</f>
        <v/>
      </c>
    </row>
    <row r="29" spans="1:10">
      <c r="A29" t="str">
        <f>IF(C29&lt;&gt;"",A2,"")</f>
        <v/>
      </c>
      <c r="B29" t="str">
        <f>IF(C29&lt;&gt;"",B2,"")</f>
        <v/>
      </c>
      <c r="C29" t="str">
        <f>IF(Sheet2!B28&lt;&gt;"",Sheet2!B28,"")</f>
        <v/>
      </c>
      <c r="D29" t="str">
        <f>IF(C29&lt;&gt;"",D2,"")</f>
        <v/>
      </c>
      <c r="E29" s="80" t="str">
        <f>IF(C29&lt;&gt;"",IF(Sheet2!D28="ABS",0,Sheet2!D28),"")</f>
        <v/>
      </c>
      <c r="F29" s="94" t="str">
        <f>IF(C29&lt;&gt;"",IF(Sheet2!F28="ABS","A", Sheet2!F28),"")</f>
        <v/>
      </c>
      <c r="G29" s="95" t="str">
        <f>IF(C29&lt;&gt;"",IF(Sheet2!H28="ABS","A", Sheet2!H28),"")</f>
        <v/>
      </c>
      <c r="H29" s="95" t="str">
        <f>IF(C29&lt;&gt;"",IF(Sheet2!J28="ABS","A", Sheet2!J28),"")</f>
        <v/>
      </c>
      <c r="I29" t="str">
        <f>IF(C29&lt;&gt;"",I2,"")</f>
        <v/>
      </c>
      <c r="J29" t="str">
        <f>IF(C29&lt;&gt;"",J2,"")</f>
        <v/>
      </c>
    </row>
    <row r="30" spans="1:10">
      <c r="A30" t="str">
        <f>IF(C30&lt;&gt;"",A2,"")</f>
        <v/>
      </c>
      <c r="B30" t="str">
        <f>IF(C30&lt;&gt;"",B2,"")</f>
        <v/>
      </c>
      <c r="C30" t="str">
        <f>IF(Sheet2!B29&lt;&gt;"",Sheet2!B29,"")</f>
        <v/>
      </c>
      <c r="D30" t="str">
        <f>IF(C30&lt;&gt;"",D2,"")</f>
        <v/>
      </c>
      <c r="E30" s="80" t="str">
        <f>IF(C30&lt;&gt;"",IF(Sheet2!D29="ABS",0,Sheet2!D29),"")</f>
        <v/>
      </c>
      <c r="F30" s="94" t="str">
        <f>IF(C30&lt;&gt;"",IF(Sheet2!F29="ABS","A", Sheet2!F29),"")</f>
        <v/>
      </c>
      <c r="G30" s="95" t="str">
        <f>IF(C30&lt;&gt;"",IF(Sheet2!H29="ABS","A", Sheet2!H29),"")</f>
        <v/>
      </c>
      <c r="H30" s="95" t="str">
        <f>IF(C30&lt;&gt;"",IF(Sheet2!J29="ABS","A", Sheet2!J29),"")</f>
        <v/>
      </c>
      <c r="I30" t="str">
        <f>IF(C30&lt;&gt;"",I2,"")</f>
        <v/>
      </c>
      <c r="J30" t="str">
        <f>IF(C30&lt;&gt;"",J2,"")</f>
        <v/>
      </c>
    </row>
    <row r="31" spans="1:10">
      <c r="A31" t="str">
        <f>IF(C31&lt;&gt;"",A2,"")</f>
        <v/>
      </c>
      <c r="B31" t="str">
        <f>IF(C31&lt;&gt;"",B2,"")</f>
        <v/>
      </c>
      <c r="C31" t="str">
        <f>IF(Sheet2!B30&lt;&gt;"",Sheet2!B30,"")</f>
        <v/>
      </c>
      <c r="D31" t="str">
        <f>IF(C31&lt;&gt;"",D2,"")</f>
        <v/>
      </c>
      <c r="E31" s="80" t="str">
        <f>IF(C31&lt;&gt;"",IF(Sheet2!D30="ABS",0,Sheet2!D30),"")</f>
        <v/>
      </c>
      <c r="F31" s="94" t="str">
        <f>IF(C31&lt;&gt;"",IF(Sheet2!F30="ABS","A", Sheet2!F30),"")</f>
        <v/>
      </c>
      <c r="G31" s="95" t="str">
        <f>IF(C31&lt;&gt;"",IF(Sheet2!H30="ABS","A", Sheet2!H30),"")</f>
        <v/>
      </c>
      <c r="H31" s="95" t="str">
        <f>IF(C31&lt;&gt;"",IF(Sheet2!J30="ABS","A", Sheet2!J30),"")</f>
        <v/>
      </c>
      <c r="I31" t="str">
        <f>IF(C31&lt;&gt;"",I2,"")</f>
        <v/>
      </c>
      <c r="J31" t="str">
        <f>IF(C31&lt;&gt;"",J2,"")</f>
        <v/>
      </c>
    </row>
    <row r="32" spans="1:10">
      <c r="A32" t="str">
        <f>IF(C32&lt;&gt;"",A2,"")</f>
        <v/>
      </c>
      <c r="B32" t="str">
        <f>IF(C32&lt;&gt;"",B2,"")</f>
        <v/>
      </c>
      <c r="C32" t="str">
        <f>IF(Sheet2!B31&lt;&gt;"",Sheet2!B31,"")</f>
        <v/>
      </c>
      <c r="D32" t="str">
        <f>IF(C32&lt;&gt;"",D2,"")</f>
        <v/>
      </c>
      <c r="E32" s="80" t="str">
        <f>IF(C32&lt;&gt;"",IF(Sheet2!D31="ABS",0,Sheet2!D31),"")</f>
        <v/>
      </c>
      <c r="F32" s="94" t="str">
        <f>IF(C32&lt;&gt;"",IF(Sheet2!F31="ABS","A", Sheet2!F31),"")</f>
        <v/>
      </c>
      <c r="G32" s="95" t="str">
        <f>IF(C32&lt;&gt;"",IF(Sheet2!H31="ABS","A", Sheet2!H31),"")</f>
        <v/>
      </c>
      <c r="H32" s="95" t="str">
        <f>IF(C32&lt;&gt;"",IF(Sheet2!J31="ABS","A", Sheet2!J31),"")</f>
        <v/>
      </c>
      <c r="I32" t="str">
        <f>IF(C32&lt;&gt;"",I2,"")</f>
        <v/>
      </c>
      <c r="J32" t="str">
        <f>IF(C32&lt;&gt;"",J2,"")</f>
        <v/>
      </c>
    </row>
    <row r="33" spans="1:10">
      <c r="A33" t="str">
        <f>IF(C33&lt;&gt;"",A2,"")</f>
        <v/>
      </c>
      <c r="B33" t="str">
        <f>IF(C33&lt;&gt;"",B2,"")</f>
        <v/>
      </c>
      <c r="C33" t="str">
        <f>IF(Sheet2!B32&lt;&gt;"",Sheet2!B32,"")</f>
        <v/>
      </c>
      <c r="D33" t="str">
        <f>IF(C33&lt;&gt;"",D2,"")</f>
        <v/>
      </c>
      <c r="E33" s="80" t="str">
        <f>IF(C33&lt;&gt;"",IF(Sheet2!D32="ABS",0,Sheet2!D32),"")</f>
        <v/>
      </c>
      <c r="F33" s="94" t="str">
        <f>IF(C33&lt;&gt;"",IF(Sheet2!F32="ABS","A", Sheet2!F32),"")</f>
        <v/>
      </c>
      <c r="G33" s="95" t="str">
        <f>IF(C33&lt;&gt;"",IF(Sheet2!H32="ABS","A", Sheet2!H32),"")</f>
        <v/>
      </c>
      <c r="H33" s="95" t="str">
        <f>IF(C33&lt;&gt;"",IF(Sheet2!J32="ABS","A", Sheet2!J32),"")</f>
        <v/>
      </c>
      <c r="I33" t="str">
        <f>IF(C33&lt;&gt;"",I2,"")</f>
        <v/>
      </c>
      <c r="J33" t="str">
        <f>IF(C33&lt;&gt;"",J2,"")</f>
        <v/>
      </c>
    </row>
    <row r="34" spans="1:10">
      <c r="A34" t="str">
        <f>IF(C34&lt;&gt;"",A2,"")</f>
        <v/>
      </c>
      <c r="B34" t="str">
        <f>IF(C34&lt;&gt;"",B2,"")</f>
        <v/>
      </c>
      <c r="C34" t="str">
        <f>IF(Sheet2!B33&lt;&gt;"",Sheet2!B33,"")</f>
        <v/>
      </c>
      <c r="D34" t="str">
        <f>IF(C34&lt;&gt;"",D2,"")</f>
        <v/>
      </c>
      <c r="E34" s="80" t="str">
        <f>IF(C34&lt;&gt;"",IF(Sheet2!D33="ABS",0,Sheet2!D33),"")</f>
        <v/>
      </c>
      <c r="F34" s="94" t="str">
        <f>IF(C34&lt;&gt;"",IF(Sheet2!F33="ABS","A", Sheet2!F33),"")</f>
        <v/>
      </c>
      <c r="G34" s="95" t="str">
        <f>IF(C34&lt;&gt;"",IF(Sheet2!H33="ABS","A", Sheet2!H33),"")</f>
        <v/>
      </c>
      <c r="H34" s="95" t="str">
        <f>IF(C34&lt;&gt;"",IF(Sheet2!J33="ABS","A", Sheet2!J33),"")</f>
        <v/>
      </c>
      <c r="I34" t="str">
        <f>IF(C34&lt;&gt;"",I2,"")</f>
        <v/>
      </c>
      <c r="J34" t="str">
        <f>IF(C34&lt;&gt;"",J2,"")</f>
        <v/>
      </c>
    </row>
    <row r="35" spans="1:10">
      <c r="A35" t="str">
        <f>IF(C35&lt;&gt;"",A2,"")</f>
        <v/>
      </c>
      <c r="B35" t="str">
        <f>IF(C35&lt;&gt;"",B2,"")</f>
        <v/>
      </c>
      <c r="C35" t="str">
        <f>IF(Sheet2!B34&lt;&gt;"",Sheet2!B34,"")</f>
        <v/>
      </c>
      <c r="D35" t="str">
        <f>IF(C35&lt;&gt;"",D2,"")</f>
        <v/>
      </c>
      <c r="E35" s="80" t="str">
        <f>IF(C35&lt;&gt;"",IF(Sheet2!D34="ABS",0,Sheet2!D34),"")</f>
        <v/>
      </c>
      <c r="F35" s="94" t="str">
        <f>IF(C35&lt;&gt;"",IF(Sheet2!F34="ABS","A", Sheet2!F34),"")</f>
        <v/>
      </c>
      <c r="G35" s="95" t="str">
        <f>IF(C35&lt;&gt;"",IF(Sheet2!H34="ABS","A", Sheet2!H34),"")</f>
        <v/>
      </c>
      <c r="H35" s="95" t="str">
        <f>IF(C35&lt;&gt;"",IF(Sheet2!J34="ABS","A", Sheet2!J34),"")</f>
        <v/>
      </c>
      <c r="I35" t="str">
        <f>IF(C35&lt;&gt;"",I2,"")</f>
        <v/>
      </c>
      <c r="J35" t="str">
        <f>IF(C35&lt;&gt;"",J2,"")</f>
        <v/>
      </c>
    </row>
    <row r="36" spans="1:10">
      <c r="A36" t="str">
        <f>IF(C36&lt;&gt;"",A2,"")</f>
        <v/>
      </c>
      <c r="B36" t="str">
        <f>IF(C36&lt;&gt;"",B2,"")</f>
        <v/>
      </c>
      <c r="C36" t="str">
        <f>IF(Sheet2!B35&lt;&gt;"",Sheet2!B35,"")</f>
        <v/>
      </c>
      <c r="D36" t="str">
        <f>IF(C36&lt;&gt;"",D2,"")</f>
        <v/>
      </c>
      <c r="E36" s="80" t="str">
        <f>IF(C36&lt;&gt;"",IF(Sheet2!D35="ABS",0,Sheet2!D35),"")</f>
        <v/>
      </c>
      <c r="F36" s="94" t="str">
        <f>IF(C36&lt;&gt;"",IF(Sheet2!F35="ABS","A", Sheet2!F35),"")</f>
        <v/>
      </c>
      <c r="G36" s="95" t="str">
        <f>IF(C36&lt;&gt;"",IF(Sheet2!H35="ABS","A", Sheet2!H35),"")</f>
        <v/>
      </c>
      <c r="H36" s="95" t="str">
        <f>IF(C36&lt;&gt;"",IF(Sheet2!J35="ABS","A", Sheet2!J35),"")</f>
        <v/>
      </c>
      <c r="I36" t="str">
        <f>IF(C36&lt;&gt;"",I2,"")</f>
        <v/>
      </c>
      <c r="J36" t="str">
        <f>IF(C36&lt;&gt;"",J2,"")</f>
        <v/>
      </c>
    </row>
    <row r="37" spans="1:10">
      <c r="A37" t="str">
        <f>IF(C37&lt;&gt;"",A2,"")</f>
        <v/>
      </c>
      <c r="B37" t="str">
        <f>IF(C37&lt;&gt;"",B2,"")</f>
        <v/>
      </c>
      <c r="C37" t="str">
        <f>IF(Sheet2!B36&lt;&gt;"",Sheet2!B36,"")</f>
        <v/>
      </c>
      <c r="D37" t="str">
        <f>IF(C37&lt;&gt;"",D2,"")</f>
        <v/>
      </c>
      <c r="E37" s="80" t="str">
        <f>IF(C37&lt;&gt;"",IF(Sheet2!D36="ABS",0,Sheet2!D36),"")</f>
        <v/>
      </c>
      <c r="F37" s="94" t="str">
        <f>IF(C37&lt;&gt;"",IF(Sheet2!F36="ABS","A", Sheet2!F36),"")</f>
        <v/>
      </c>
      <c r="G37" s="95" t="str">
        <f>IF(C37&lt;&gt;"",IF(Sheet2!H36="ABS","A", Sheet2!H36),"")</f>
        <v/>
      </c>
      <c r="H37" s="95" t="str">
        <f>IF(C37&lt;&gt;"",IF(Sheet2!J36="ABS","A", Sheet2!J36),"")</f>
        <v/>
      </c>
      <c r="I37" t="str">
        <f>IF(C37&lt;&gt;"",I2,"")</f>
        <v/>
      </c>
      <c r="J37" t="str">
        <f>IF(C37&lt;&gt;"",J2,"")</f>
        <v/>
      </c>
    </row>
    <row r="38" spans="1:10">
      <c r="A38" t="str">
        <f>IF(C38&lt;&gt;"",A2,"")</f>
        <v/>
      </c>
      <c r="B38" t="str">
        <f>IF(C38&lt;&gt;"",B2,"")</f>
        <v/>
      </c>
      <c r="C38" t="str">
        <f>IF(Sheet2!B37&lt;&gt;"",Sheet2!B37,"")</f>
        <v/>
      </c>
      <c r="D38" t="str">
        <f>IF(C38&lt;&gt;"",D2,"")</f>
        <v/>
      </c>
      <c r="E38" s="80" t="str">
        <f>IF(C38&lt;&gt;"",IF(Sheet2!D37="ABS",0,Sheet2!D37),"")</f>
        <v/>
      </c>
      <c r="F38" s="94" t="str">
        <f>IF(C38&lt;&gt;"",IF(Sheet2!F37="ABS","A", Sheet2!F37),"")</f>
        <v/>
      </c>
      <c r="G38" s="95" t="str">
        <f>IF(C38&lt;&gt;"",IF(Sheet2!H37="ABS","A", Sheet2!H37),"")</f>
        <v/>
      </c>
      <c r="H38" s="95" t="str">
        <f>IF(C38&lt;&gt;"",IF(Sheet2!J37="ABS","A", Sheet2!J37),"")</f>
        <v/>
      </c>
      <c r="I38" t="str">
        <f>IF(C38&lt;&gt;"",I2,"")</f>
        <v/>
      </c>
      <c r="J38" t="str">
        <f>IF(C38&lt;&gt;"",J2,"")</f>
        <v/>
      </c>
    </row>
    <row r="39" spans="1:10">
      <c r="A39" t="str">
        <f>IF(C39&lt;&gt;"",A2,"")</f>
        <v/>
      </c>
      <c r="B39" t="str">
        <f>IF(C39&lt;&gt;"",B2,"")</f>
        <v/>
      </c>
      <c r="C39" t="str">
        <f>IF(Sheet2!B38&lt;&gt;"",Sheet2!B38,"")</f>
        <v/>
      </c>
      <c r="D39" t="str">
        <f>IF(C39&lt;&gt;"",D2,"")</f>
        <v/>
      </c>
      <c r="E39" s="80" t="str">
        <f>IF(C39&lt;&gt;"",IF(Sheet2!D38="ABS",0,Sheet2!D38),"")</f>
        <v/>
      </c>
      <c r="F39" s="94" t="str">
        <f>IF(C39&lt;&gt;"",IF(Sheet2!F38="ABS","A", Sheet2!F38),"")</f>
        <v/>
      </c>
      <c r="G39" s="95" t="str">
        <f>IF(C39&lt;&gt;"",IF(Sheet2!H38="ABS","A", Sheet2!H38),"")</f>
        <v/>
      </c>
      <c r="H39" s="95" t="str">
        <f>IF(C39&lt;&gt;"",IF(Sheet2!J38="ABS","A", Sheet2!J38),"")</f>
        <v/>
      </c>
      <c r="I39" t="str">
        <f>IF(C39&lt;&gt;"",I2,"")</f>
        <v/>
      </c>
      <c r="J39" t="str">
        <f>IF(C39&lt;&gt;"",J2,"")</f>
        <v/>
      </c>
    </row>
    <row r="40" spans="1:10">
      <c r="A40" t="str">
        <f>IF(C40&lt;&gt;"",A2,"")</f>
        <v/>
      </c>
      <c r="B40" t="str">
        <f>IF(C40&lt;&gt;"",B2,"")</f>
        <v/>
      </c>
      <c r="C40" t="str">
        <f>IF(Sheet2!B39&lt;&gt;"",Sheet2!B39,"")</f>
        <v/>
      </c>
      <c r="D40" t="str">
        <f>IF(C40&lt;&gt;"",D2,"")</f>
        <v/>
      </c>
      <c r="E40" s="80" t="str">
        <f>IF(C40&lt;&gt;"",IF(Sheet2!D39="ABS",0,Sheet2!D39),"")</f>
        <v/>
      </c>
      <c r="F40" s="94" t="str">
        <f>IF(C40&lt;&gt;"",IF(Sheet2!F39="ABS","A", Sheet2!F39),"")</f>
        <v/>
      </c>
      <c r="G40" s="95" t="str">
        <f>IF(C40&lt;&gt;"",IF(Sheet2!H39="ABS","A", Sheet2!H39),"")</f>
        <v/>
      </c>
      <c r="H40" s="95" t="str">
        <f>IF(C40&lt;&gt;"",IF(Sheet2!J39="ABS","A", Sheet2!J39),"")</f>
        <v/>
      </c>
      <c r="I40" t="str">
        <f>IF(C40&lt;&gt;"",I2,"")</f>
        <v/>
      </c>
      <c r="J40" t="str">
        <f>IF(C40&lt;&gt;"",J2,"")</f>
        <v/>
      </c>
    </row>
    <row r="41" spans="1:10">
      <c r="A41" t="str">
        <f>IF(C41&lt;&gt;"",A2,"")</f>
        <v/>
      </c>
      <c r="B41" t="str">
        <f>IF(C41&lt;&gt;"",B2,"")</f>
        <v/>
      </c>
      <c r="C41" t="str">
        <f>IF(Sheet2!B40&lt;&gt;"",Sheet2!B40,"")</f>
        <v/>
      </c>
      <c r="D41" t="str">
        <f>IF(C41&lt;&gt;"",D2,"")</f>
        <v/>
      </c>
      <c r="E41" s="80" t="str">
        <f>IF(C41&lt;&gt;"",IF(Sheet2!D40="ABS",0,Sheet2!D40),"")</f>
        <v/>
      </c>
      <c r="F41" s="94" t="str">
        <f>IF(C41&lt;&gt;"",IF(Sheet2!F40="ABS","A", Sheet2!F40),"")</f>
        <v/>
      </c>
      <c r="G41" s="95" t="str">
        <f>IF(C41&lt;&gt;"",IF(Sheet2!H40="ABS","A", Sheet2!H40),"")</f>
        <v/>
      </c>
      <c r="H41" s="95" t="str">
        <f>IF(C41&lt;&gt;"",IF(Sheet2!J40="ABS","A", Sheet2!J40),"")</f>
        <v/>
      </c>
      <c r="I41" t="str">
        <f>IF(C41&lt;&gt;"",I2,"")</f>
        <v/>
      </c>
      <c r="J41" t="str">
        <f>IF(C41&lt;&gt;"",J2,"")</f>
        <v/>
      </c>
    </row>
    <row r="42" spans="1:10">
      <c r="A42" s="77" t="str">
        <f>IF(C42&lt;&gt;"",A2,"")</f>
        <v/>
      </c>
      <c r="B42" s="77" t="str">
        <f>IF(C42&lt;&gt;"",B2,"")</f>
        <v/>
      </c>
      <c r="C42" s="77" t="str">
        <f>IF(Sheet3!B21&lt;&gt;"",Sheet3!B21,"")</f>
        <v/>
      </c>
      <c r="D42" s="77" t="str">
        <f>IF(C42&lt;&gt;"",D2,"")</f>
        <v/>
      </c>
      <c r="E42" s="79" t="str">
        <f>IF(C42&lt;&gt;"",IF(Sheet3!D21="ABS",0,Sheet3!D21),"")</f>
        <v/>
      </c>
      <c r="F42" s="81" t="str">
        <f>IF(C42&lt;&gt;"",IF(Sheet3!F21="ABS","A", Sheet3!F21),"")</f>
        <v/>
      </c>
      <c r="G42" s="79" t="str">
        <f>IF(C42&lt;&gt;"",IF(Sheet3!H21="ABS","A", Sheet3!H21),"")</f>
        <v/>
      </c>
      <c r="H42" s="79" t="str">
        <f>IF(C42&lt;&gt;"",IF(Sheet3!J21="ABS","A", Sheet3!J21),"")</f>
        <v/>
      </c>
      <c r="I42" t="str">
        <f>IF(C42&lt;&gt;"",I2,"")</f>
        <v/>
      </c>
      <c r="J42" t="str">
        <f>IF(C42&lt;&gt;"",J2,"")</f>
        <v/>
      </c>
    </row>
    <row r="43" spans="1:10">
      <c r="A43" t="str">
        <f>IF(C43&lt;&gt;"",A2,"")</f>
        <v/>
      </c>
      <c r="B43" t="str">
        <f>IF(C43&lt;&gt;"",B2,"")</f>
        <v/>
      </c>
      <c r="C43" t="str">
        <f>IF(Sheet3!B22&lt;&gt;"",Sheet3!B22,"")</f>
        <v/>
      </c>
      <c r="D43" t="str">
        <f>IF(C43&lt;&gt;"",D2,"")</f>
        <v/>
      </c>
      <c r="E43" s="80" t="str">
        <f>IF(C43&lt;&gt;"",IF(Sheet3!D22="ABS",0,Sheet3!D22),"")</f>
        <v/>
      </c>
      <c r="F43" s="94" t="str">
        <f>IF(C43&lt;&gt;"",IF(Sheet3!F22="ABS","A", Sheet3!F22),"")</f>
        <v/>
      </c>
      <c r="G43" s="95" t="str">
        <f>IF(C43&lt;&gt;"",IF(Sheet3!H22="ABS","A", Sheet3!H22),"")</f>
        <v/>
      </c>
      <c r="H43" s="95" t="str">
        <f>IF(C43&lt;&gt;"",IF(Sheet3!J22="ABS","A", Sheet3!J22),"")</f>
        <v/>
      </c>
      <c r="I43" t="str">
        <f>IF(C43&lt;&gt;"",I2,"")</f>
        <v/>
      </c>
      <c r="J43" t="str">
        <f>IF(C43&lt;&gt;"",J2,"")</f>
        <v/>
      </c>
    </row>
    <row r="44" spans="1:10">
      <c r="A44" t="str">
        <f>IF(C44&lt;&gt;"",A2,"")</f>
        <v/>
      </c>
      <c r="B44" t="str">
        <f>IF(C44&lt;&gt;"",B2,"")</f>
        <v/>
      </c>
      <c r="C44" t="str">
        <f>IF(Sheet3!B23&lt;&gt;"",Sheet3!B23,"")</f>
        <v/>
      </c>
      <c r="D44" t="str">
        <f>IF(C44&lt;&gt;"",D2,"")</f>
        <v/>
      </c>
      <c r="E44" s="80" t="str">
        <f>IF(C44&lt;&gt;"",IF(Sheet3!D23="ABS",0,Sheet3!D23),"")</f>
        <v/>
      </c>
      <c r="F44" s="94" t="str">
        <f>IF(C44&lt;&gt;"",IF(Sheet3!F23="ABS","A", Sheet3!F23),"")</f>
        <v/>
      </c>
      <c r="G44" s="95" t="str">
        <f>IF(C44&lt;&gt;"",IF(Sheet3!H23="ABS","A", Sheet3!H23),"")</f>
        <v/>
      </c>
      <c r="H44" s="95" t="str">
        <f>IF(C44&lt;&gt;"",IF(Sheet3!J23="ABS","A", Sheet3!J23),"")</f>
        <v/>
      </c>
      <c r="I44" t="str">
        <f>IF(C44&lt;&gt;"",I2,"")</f>
        <v/>
      </c>
      <c r="J44" t="str">
        <f>IF(C44&lt;&gt;"",J2,"")</f>
        <v/>
      </c>
    </row>
    <row r="45" spans="1:10">
      <c r="A45" t="str">
        <f>IF(C45&lt;&gt;"",A2,"")</f>
        <v/>
      </c>
      <c r="B45" t="str">
        <f>IF(C45&lt;&gt;"",B2,"")</f>
        <v/>
      </c>
      <c r="C45" t="str">
        <f>IF(Sheet3!B24&lt;&gt;"",Sheet3!B24,"")</f>
        <v/>
      </c>
      <c r="D45" t="str">
        <f>IF(C45&lt;&gt;"",D2,"")</f>
        <v/>
      </c>
      <c r="E45" s="80" t="str">
        <f>IF(C45&lt;&gt;"",IF(Sheet3!D24="ABS",0,Sheet3!D24),"")</f>
        <v/>
      </c>
      <c r="F45" s="94" t="str">
        <f>IF(C45&lt;&gt;"",IF(Sheet3!F24="ABS","A", Sheet3!F24),"")</f>
        <v/>
      </c>
      <c r="G45" s="95" t="str">
        <f>IF(C45&lt;&gt;"",IF(Sheet3!H24="ABS","A", Sheet3!H24),"")</f>
        <v/>
      </c>
      <c r="H45" s="95" t="str">
        <f>IF(C45&lt;&gt;"",IF(Sheet3!J24="ABS","A", Sheet3!J24),"")</f>
        <v/>
      </c>
      <c r="I45" t="str">
        <f>IF(C45&lt;&gt;"",I2,"")</f>
        <v/>
      </c>
      <c r="J45" t="str">
        <f>IF(C45&lt;&gt;"",J2,"")</f>
        <v/>
      </c>
    </row>
    <row r="46" spans="1:10">
      <c r="A46" t="str">
        <f>IF(C46&lt;&gt;"",A2,"")</f>
        <v/>
      </c>
      <c r="B46" t="str">
        <f>IF(C46&lt;&gt;"",B2,"")</f>
        <v/>
      </c>
      <c r="C46" t="str">
        <f>IF(Sheet3!B25&lt;&gt;"",Sheet3!B25,"")</f>
        <v/>
      </c>
      <c r="D46" t="str">
        <f>IF(C46&lt;&gt;"",D2,"")</f>
        <v/>
      </c>
      <c r="E46" s="80" t="str">
        <f>IF(C46&lt;&gt;"",IF(Sheet3!D25="ABS",0,Sheet3!D25),"")</f>
        <v/>
      </c>
      <c r="F46" s="94" t="str">
        <f>IF(C46&lt;&gt;"",IF(Sheet3!F25="ABS","A", Sheet3!F25),"")</f>
        <v/>
      </c>
      <c r="G46" s="95" t="str">
        <f>IF(C46&lt;&gt;"",IF(Sheet3!H25="ABS","A", Sheet3!H25),"")</f>
        <v/>
      </c>
      <c r="H46" s="95" t="str">
        <f>IF(C46&lt;&gt;"",IF(Sheet3!J25="ABS","A", Sheet3!J25),"")</f>
        <v/>
      </c>
      <c r="I46" t="str">
        <f>IF(C46&lt;&gt;"",I2,"")</f>
        <v/>
      </c>
      <c r="J46" t="str">
        <f>IF(C46&lt;&gt;"",J2,"")</f>
        <v/>
      </c>
    </row>
    <row r="47" spans="1:10">
      <c r="A47" t="str">
        <f>IF(C47&lt;&gt;"",A2,"")</f>
        <v/>
      </c>
      <c r="B47" t="str">
        <f>IF(C47&lt;&gt;"",B2,"")</f>
        <v/>
      </c>
      <c r="C47" t="str">
        <f>IF(Sheet3!B26&lt;&gt;"",Sheet3!B26,"")</f>
        <v/>
      </c>
      <c r="D47" t="str">
        <f>IF(C47&lt;&gt;"",D2,"")</f>
        <v/>
      </c>
      <c r="E47" s="80" t="str">
        <f>IF(C47&lt;&gt;"",IF(Sheet3!D26="ABS",0,Sheet3!D26),"")</f>
        <v/>
      </c>
      <c r="F47" s="94" t="str">
        <f>IF(C47&lt;&gt;"",IF(Sheet3!F26="ABS","A", Sheet3!F26),"")</f>
        <v/>
      </c>
      <c r="G47" s="95" t="str">
        <f>IF(C47&lt;&gt;"",IF(Sheet3!H26="ABS","A", Sheet3!H26),"")</f>
        <v/>
      </c>
      <c r="H47" s="95" t="str">
        <f>IF(C47&lt;&gt;"",IF(Sheet3!J26="ABS","A", Sheet3!J26),"")</f>
        <v/>
      </c>
      <c r="I47" t="str">
        <f>IF(C47&lt;&gt;"",I2,"")</f>
        <v/>
      </c>
      <c r="J47" t="str">
        <f>IF(C47&lt;&gt;"",J2,"")</f>
        <v/>
      </c>
    </row>
    <row r="48" spans="1:10">
      <c r="A48" t="str">
        <f>IF(C48&lt;&gt;"",A2,"")</f>
        <v/>
      </c>
      <c r="B48" t="str">
        <f>IF(C48&lt;&gt;"",B2,"")</f>
        <v/>
      </c>
      <c r="C48" t="str">
        <f>IF(Sheet3!B27&lt;&gt;"",Sheet3!B27,"")</f>
        <v/>
      </c>
      <c r="D48" t="str">
        <f>IF(C48&lt;&gt;"",D2,"")</f>
        <v/>
      </c>
      <c r="E48" s="80" t="str">
        <f>IF(C48&lt;&gt;"",IF(Sheet3!D27="ABS",0,Sheet3!D27),"")</f>
        <v/>
      </c>
      <c r="F48" s="94" t="str">
        <f>IF(C48&lt;&gt;"",IF(Sheet3!F27="ABS","A", Sheet3!F27),"")</f>
        <v/>
      </c>
      <c r="G48" s="95" t="str">
        <f>IF(C48&lt;&gt;"",IF(Sheet3!H27="ABS","A", Sheet3!H27),"")</f>
        <v/>
      </c>
      <c r="H48" s="95" t="str">
        <f>IF(C48&lt;&gt;"",IF(Sheet3!J27="ABS","A", Sheet3!J27),"")</f>
        <v/>
      </c>
      <c r="I48" t="str">
        <f>IF(C48&lt;&gt;"",I2,"")</f>
        <v/>
      </c>
      <c r="J48" t="str">
        <f>IF(C48&lt;&gt;"",J2,"")</f>
        <v/>
      </c>
    </row>
    <row r="49" spans="1:10">
      <c r="A49" t="str">
        <f>IF(C49&lt;&gt;"",A2,"")</f>
        <v/>
      </c>
      <c r="B49" t="str">
        <f>IF(C49&lt;&gt;"",B2,"")</f>
        <v/>
      </c>
      <c r="C49" t="str">
        <f>IF(Sheet3!B28&lt;&gt;"",Sheet3!B28,"")</f>
        <v/>
      </c>
      <c r="D49" t="str">
        <f>IF(C49&lt;&gt;"",D2,"")</f>
        <v/>
      </c>
      <c r="E49" s="80" t="str">
        <f>IF(C49&lt;&gt;"",IF(Sheet3!D28="ABS",0,Sheet3!D28),"")</f>
        <v/>
      </c>
      <c r="F49" s="94" t="str">
        <f>IF(C49&lt;&gt;"",IF(Sheet3!F28="ABS","A", Sheet3!F28),"")</f>
        <v/>
      </c>
      <c r="G49" s="95" t="str">
        <f>IF(C49&lt;&gt;"",IF(Sheet3!H28="ABS","A", Sheet3!H28),"")</f>
        <v/>
      </c>
      <c r="H49" s="95" t="str">
        <f>IF(C49&lt;&gt;"",IF(Sheet3!J28="ABS","A", Sheet3!J28),"")</f>
        <v/>
      </c>
      <c r="I49" t="str">
        <f>IF(C49&lt;&gt;"",I2,"")</f>
        <v/>
      </c>
      <c r="J49" t="str">
        <f>IF(C49&lt;&gt;"",J2,"")</f>
        <v/>
      </c>
    </row>
    <row r="50" spans="1:10">
      <c r="A50" t="str">
        <f>IF(C50&lt;&gt;"",A2,"")</f>
        <v/>
      </c>
      <c r="B50" t="str">
        <f>IF(C50&lt;&gt;"",B2,"")</f>
        <v/>
      </c>
      <c r="C50" t="str">
        <f>IF(Sheet3!B29&lt;&gt;"",Sheet3!B29,"")</f>
        <v/>
      </c>
      <c r="D50" t="str">
        <f>IF(C50&lt;&gt;"",D2,"")</f>
        <v/>
      </c>
      <c r="E50" s="80" t="str">
        <f>IF(C50&lt;&gt;"",IF(Sheet3!D29="ABS",0,Sheet3!D29),"")</f>
        <v/>
      </c>
      <c r="F50" s="94" t="str">
        <f>IF(C50&lt;&gt;"",IF(Sheet3!F29="ABS","A", Sheet3!F29),"")</f>
        <v/>
      </c>
      <c r="G50" s="95" t="str">
        <f>IF(C50&lt;&gt;"",IF(Sheet3!H29="ABS","A", Sheet3!H29),"")</f>
        <v/>
      </c>
      <c r="H50" s="95" t="str">
        <f>IF(C50&lt;&gt;"",IF(Sheet3!J29="ABS","A", Sheet3!J29),"")</f>
        <v/>
      </c>
      <c r="I50" t="str">
        <f>IF(C50&lt;&gt;"",I2,"")</f>
        <v/>
      </c>
      <c r="J50" t="str">
        <f>IF(C50&lt;&gt;"",J2,"")</f>
        <v/>
      </c>
    </row>
    <row r="51" spans="1:10">
      <c r="A51" t="str">
        <f>IF(C51&lt;&gt;"",A2,"")</f>
        <v/>
      </c>
      <c r="B51" t="str">
        <f>IF(C51&lt;&gt;"",B2,"")</f>
        <v/>
      </c>
      <c r="C51" t="str">
        <f>IF(Sheet3!B30&lt;&gt;"",Sheet3!B30,"")</f>
        <v/>
      </c>
      <c r="D51" t="str">
        <f>IF(C51&lt;&gt;"",D2,"")</f>
        <v/>
      </c>
      <c r="E51" s="80" t="str">
        <f>IF(C51&lt;&gt;"",IF(Sheet3!D30="ABS",0,Sheet3!D30),"")</f>
        <v/>
      </c>
      <c r="F51" s="94" t="str">
        <f>IF(C51&lt;&gt;"",IF(Sheet3!F30="ABS","A", Sheet3!F30),"")</f>
        <v/>
      </c>
      <c r="G51" s="95" t="str">
        <f>IF(C51&lt;&gt;"",IF(Sheet3!H30="ABS","A", Sheet3!H30),"")</f>
        <v/>
      </c>
      <c r="H51" s="95" t="str">
        <f>IF(C51&lt;&gt;"",IF(Sheet3!J30="ABS","A", Sheet3!J30),"")</f>
        <v/>
      </c>
      <c r="I51" t="str">
        <f>IF(C51&lt;&gt;"",I2,"")</f>
        <v/>
      </c>
      <c r="J51" t="str">
        <f>IF(C51&lt;&gt;"",J2,"")</f>
        <v/>
      </c>
    </row>
    <row r="52" spans="1:10">
      <c r="A52" t="str">
        <f>IF(C52&lt;&gt;"",A2,"")</f>
        <v/>
      </c>
      <c r="B52" t="str">
        <f>IF(C52&lt;&gt;"",B2,"")</f>
        <v/>
      </c>
      <c r="C52" t="str">
        <f>IF(Sheet3!B31&lt;&gt;"",Sheet3!B31,"")</f>
        <v/>
      </c>
      <c r="D52" t="str">
        <f>IF(C52&lt;&gt;"",D2,"")</f>
        <v/>
      </c>
      <c r="E52" s="80" t="str">
        <f>IF(C52&lt;&gt;"",IF(Sheet3!D31="ABS",0,Sheet3!D31),"")</f>
        <v/>
      </c>
      <c r="F52" s="94" t="str">
        <f>IF(C52&lt;&gt;"",IF(Sheet3!F31="ABS","A", Sheet3!F31),"")</f>
        <v/>
      </c>
      <c r="G52" s="95" t="str">
        <f>IF(C52&lt;&gt;"",IF(Sheet3!H31="ABS","A", Sheet3!H31),"")</f>
        <v/>
      </c>
      <c r="H52" s="95" t="str">
        <f>IF(C52&lt;&gt;"",IF(Sheet3!J31="ABS","A", Sheet3!J31),"")</f>
        <v/>
      </c>
      <c r="I52" t="str">
        <f>IF(C52&lt;&gt;"",I2,"")</f>
        <v/>
      </c>
      <c r="J52" t="str">
        <f>IF(C52&lt;&gt;"",J2,"")</f>
        <v/>
      </c>
    </row>
    <row r="53" spans="1:10">
      <c r="A53" t="str">
        <f>IF(C53&lt;&gt;"",A2,"")</f>
        <v/>
      </c>
      <c r="B53" t="str">
        <f>IF(C53&lt;&gt;"",B2,"")</f>
        <v/>
      </c>
      <c r="C53" t="str">
        <f>IF(Sheet3!B32&lt;&gt;"",Sheet3!B32,"")</f>
        <v/>
      </c>
      <c r="D53" t="str">
        <f>IF(C53&lt;&gt;"",D2,"")</f>
        <v/>
      </c>
      <c r="E53" s="80" t="str">
        <f>IF(C53&lt;&gt;"",IF(Sheet3!D32="ABS",0,Sheet3!D32),"")</f>
        <v/>
      </c>
      <c r="F53" s="94" t="str">
        <f>IF(C53&lt;&gt;"",IF(Sheet3!F32="ABS","A", Sheet3!F32),"")</f>
        <v/>
      </c>
      <c r="G53" s="95" t="str">
        <f>IF(C53&lt;&gt;"",IF(Sheet3!H32="ABS","A", Sheet3!H32),"")</f>
        <v/>
      </c>
      <c r="H53" s="95" t="str">
        <f>IF(C53&lt;&gt;"",IF(Sheet3!J32="ABS","A", Sheet3!J32),"")</f>
        <v/>
      </c>
      <c r="I53" t="str">
        <f>IF(C53&lt;&gt;"",I2,"")</f>
        <v/>
      </c>
      <c r="J53" t="str">
        <f>IF(C53&lt;&gt;"",J2,"")</f>
        <v/>
      </c>
    </row>
    <row r="54" spans="1:10">
      <c r="A54" t="str">
        <f>IF(C54&lt;&gt;"",A2,"")</f>
        <v/>
      </c>
      <c r="B54" t="str">
        <f>IF(C54&lt;&gt;"",B2,"")</f>
        <v/>
      </c>
      <c r="C54" t="str">
        <f>IF(Sheet3!B33&lt;&gt;"",Sheet3!B33,"")</f>
        <v/>
      </c>
      <c r="D54" t="str">
        <f>IF(C54&lt;&gt;"",D2,"")</f>
        <v/>
      </c>
      <c r="E54" s="80" t="str">
        <f>IF(C54&lt;&gt;"",IF(Sheet3!D33="ABS",0,Sheet3!D33),"")</f>
        <v/>
      </c>
      <c r="F54" s="94" t="str">
        <f>IF(C54&lt;&gt;"",IF(Sheet3!F33="ABS","A", Sheet3!F33),"")</f>
        <v/>
      </c>
      <c r="G54" s="95" t="str">
        <f>IF(C54&lt;&gt;"",IF(Sheet3!H33="ABS","A", Sheet3!H33),"")</f>
        <v/>
      </c>
      <c r="H54" s="95" t="str">
        <f>IF(C54&lt;&gt;"",IF(Sheet3!J33="ABS","A", Sheet3!J33),"")</f>
        <v/>
      </c>
      <c r="I54" t="str">
        <f>IF(C54&lt;&gt;"",I2,"")</f>
        <v/>
      </c>
      <c r="J54" t="str">
        <f>IF(C54&lt;&gt;"",J2,"")</f>
        <v/>
      </c>
    </row>
    <row r="55" spans="1:10">
      <c r="A55" t="str">
        <f>IF(C55&lt;&gt;"",A2,"")</f>
        <v/>
      </c>
      <c r="B55" t="str">
        <f>IF(C55&lt;&gt;"",B2,"")</f>
        <v/>
      </c>
      <c r="C55" t="str">
        <f>IF(Sheet3!B34&lt;&gt;"",Sheet3!B34,"")</f>
        <v/>
      </c>
      <c r="D55" t="str">
        <f>IF(C55&lt;&gt;"",D2,"")</f>
        <v/>
      </c>
      <c r="E55" s="80" t="str">
        <f>IF(C55&lt;&gt;"",IF(Sheet3!D34="ABS",0,Sheet3!D34),"")</f>
        <v/>
      </c>
      <c r="F55" s="94" t="str">
        <f>IF(C55&lt;&gt;"",IF(Sheet3!F34="ABS","A", Sheet3!F34),"")</f>
        <v/>
      </c>
      <c r="G55" s="95" t="str">
        <f>IF(C55&lt;&gt;"",IF(Sheet3!H34="ABS","A", Sheet3!H34),"")</f>
        <v/>
      </c>
      <c r="H55" s="95" t="str">
        <f>IF(C55&lt;&gt;"",IF(Sheet3!J34="ABS","A", Sheet3!J34),"")</f>
        <v/>
      </c>
      <c r="I55" t="str">
        <f>IF(C55&lt;&gt;"",I2,"")</f>
        <v/>
      </c>
      <c r="J55" t="str">
        <f>IF(C55&lt;&gt;"",J2,"")</f>
        <v/>
      </c>
    </row>
    <row r="56" spans="1:10">
      <c r="A56" t="str">
        <f>IF(C56&lt;&gt;"",A2,"")</f>
        <v/>
      </c>
      <c r="B56" t="str">
        <f>IF(C56&lt;&gt;"",B2,"")</f>
        <v/>
      </c>
      <c r="C56" t="str">
        <f>IF(Sheet3!B35&lt;&gt;"",Sheet3!B35,"")</f>
        <v/>
      </c>
      <c r="D56" t="str">
        <f>IF(C56&lt;&gt;"",D2,"")</f>
        <v/>
      </c>
      <c r="E56" s="80" t="str">
        <f>IF(C56&lt;&gt;"",IF(Sheet3!D35="ABS",0,Sheet3!D35),"")</f>
        <v/>
      </c>
      <c r="F56" s="94" t="str">
        <f>IF(C56&lt;&gt;"",IF(Sheet3!F35="ABS","A", Sheet3!F35),"")</f>
        <v/>
      </c>
      <c r="G56" s="95" t="str">
        <f>IF(C56&lt;&gt;"",IF(Sheet3!H35="ABS","A", Sheet3!H35),"")</f>
        <v/>
      </c>
      <c r="H56" s="95" t="str">
        <f>IF(C56&lt;&gt;"",IF(Sheet3!J35="ABS","A", Sheet3!J35),"")</f>
        <v/>
      </c>
      <c r="I56" t="str">
        <f>IF(C56&lt;&gt;"",I2,"")</f>
        <v/>
      </c>
      <c r="J56" t="str">
        <f>IF(C56&lt;&gt;"",J2,"")</f>
        <v/>
      </c>
    </row>
    <row r="57" spans="1:10">
      <c r="A57" t="str">
        <f>IF(C57&lt;&gt;"",A2,"")</f>
        <v/>
      </c>
      <c r="B57" t="str">
        <f>IF(C57&lt;&gt;"",B2,"")</f>
        <v/>
      </c>
      <c r="C57" t="str">
        <f>IF(Sheet3!B36&lt;&gt;"",Sheet3!B36,"")</f>
        <v/>
      </c>
      <c r="D57" t="str">
        <f>IF(C57&lt;&gt;"",D2,"")</f>
        <v/>
      </c>
      <c r="E57" s="80" t="str">
        <f>IF(C57&lt;&gt;"",IF(Sheet3!D36="ABS",0,Sheet3!D36),"")</f>
        <v/>
      </c>
      <c r="F57" s="94" t="str">
        <f>IF(C57&lt;&gt;"",IF(Sheet3!F36="ABS","A", Sheet3!F36),"")</f>
        <v/>
      </c>
      <c r="G57" s="95" t="str">
        <f>IF(C57&lt;&gt;"",IF(Sheet3!H36="ABS","A", Sheet3!H36),"")</f>
        <v/>
      </c>
      <c r="H57" s="95" t="str">
        <f>IF(C57&lt;&gt;"",IF(Sheet3!J36="ABS","A", Sheet3!J36),"")</f>
        <v/>
      </c>
      <c r="I57" t="str">
        <f>IF(C57&lt;&gt;"",I2,"")</f>
        <v/>
      </c>
      <c r="J57" t="str">
        <f>IF(C57&lt;&gt;"",J2,"")</f>
        <v/>
      </c>
    </row>
    <row r="58" spans="1:10">
      <c r="A58" t="str">
        <f>IF(C58&lt;&gt;"",A2,"")</f>
        <v/>
      </c>
      <c r="B58" t="str">
        <f>IF(C58&lt;&gt;"",B2,"")</f>
        <v/>
      </c>
      <c r="C58" t="str">
        <f>IF(Sheet3!B37&lt;&gt;"",Sheet3!B37,"")</f>
        <v/>
      </c>
      <c r="D58" t="str">
        <f>IF(C58&lt;&gt;"",D2,"")</f>
        <v/>
      </c>
      <c r="E58" s="80" t="str">
        <f>IF(C58&lt;&gt;"",IF(Sheet3!D37="ABS",0,Sheet3!D37),"")</f>
        <v/>
      </c>
      <c r="F58" s="94" t="str">
        <f>IF(C58&lt;&gt;"",IF(Sheet3!F37="ABS","A", Sheet3!F37),"")</f>
        <v/>
      </c>
      <c r="G58" s="95" t="str">
        <f>IF(C58&lt;&gt;"",IF(Sheet3!H37="ABS","A", Sheet3!H37),"")</f>
        <v/>
      </c>
      <c r="H58" s="95" t="str">
        <f>IF(C58&lt;&gt;"",IF(Sheet3!J37="ABS","A", Sheet3!J37),"")</f>
        <v/>
      </c>
      <c r="I58" t="str">
        <f>IF(C58&lt;&gt;"",I2,"")</f>
        <v/>
      </c>
      <c r="J58" t="str">
        <f>IF(C58&lt;&gt;"",J2,"")</f>
        <v/>
      </c>
    </row>
    <row r="59" spans="1:10">
      <c r="A59" t="str">
        <f>IF(C59&lt;&gt;"",A2,"")</f>
        <v/>
      </c>
      <c r="B59" t="str">
        <f>IF(C59&lt;&gt;"",B2,"")</f>
        <v/>
      </c>
      <c r="C59" t="str">
        <f>IF(Sheet3!B38&lt;&gt;"",Sheet3!B38,"")</f>
        <v/>
      </c>
      <c r="D59" t="str">
        <f>IF(C59&lt;&gt;"",D2,"")</f>
        <v/>
      </c>
      <c r="E59" s="80" t="str">
        <f>IF(C59&lt;&gt;"",IF(Sheet3!D38="ABS",0,Sheet3!D38),"")</f>
        <v/>
      </c>
      <c r="F59" s="94" t="str">
        <f>IF(C59&lt;&gt;"",IF(Sheet3!F38="ABS","A", Sheet3!F38),"")</f>
        <v/>
      </c>
      <c r="G59" s="95" t="str">
        <f>IF(C59&lt;&gt;"",IF(Sheet3!H38="ABS","A", Sheet3!H38),"")</f>
        <v/>
      </c>
      <c r="H59" s="95" t="str">
        <f>IF(C59&lt;&gt;"",IF(Sheet3!J38="ABS","A", Sheet3!J38),"")</f>
        <v/>
      </c>
      <c r="I59" t="str">
        <f>IF(C59&lt;&gt;"",I2,"")</f>
        <v/>
      </c>
      <c r="J59" t="str">
        <f>IF(C59&lt;&gt;"",J2,"")</f>
        <v/>
      </c>
    </row>
    <row r="60" spans="1:10">
      <c r="A60" t="str">
        <f>IF(C60&lt;&gt;"",A2,"")</f>
        <v/>
      </c>
      <c r="B60" t="str">
        <f>IF(C60&lt;&gt;"",B2,"")</f>
        <v/>
      </c>
      <c r="C60" t="str">
        <f>IF(Sheet3!B39&lt;&gt;"",Sheet3!B39,"")</f>
        <v/>
      </c>
      <c r="D60" t="str">
        <f>IF(C60&lt;&gt;"",D2,"")</f>
        <v/>
      </c>
      <c r="E60" s="80" t="str">
        <f>IF(C60&lt;&gt;"",IF(Sheet3!D39="ABS",0,Sheet3!D39),"")</f>
        <v/>
      </c>
      <c r="F60" s="94" t="str">
        <f>IF(C60&lt;&gt;"",IF(Sheet3!F39="ABS","A", Sheet3!F39),"")</f>
        <v/>
      </c>
      <c r="G60" s="95" t="str">
        <f>IF(C60&lt;&gt;"",IF(Sheet3!H39="ABS","A", Sheet3!H39),"")</f>
        <v/>
      </c>
      <c r="H60" s="95" t="str">
        <f>IF(C60&lt;&gt;"",IF(Sheet3!J39="ABS","A", Sheet3!J39),"")</f>
        <v/>
      </c>
      <c r="I60" t="str">
        <f>IF(C60&lt;&gt;"",I2,"")</f>
        <v/>
      </c>
      <c r="J60" t="str">
        <f>IF(C60&lt;&gt;"",J2,"")</f>
        <v/>
      </c>
    </row>
    <row r="61" spans="1:10">
      <c r="A61" t="str">
        <f>IF(C61&lt;&gt;"",A2,"")</f>
        <v/>
      </c>
      <c r="B61" t="str">
        <f>IF(C61&lt;&gt;"",B2,"")</f>
        <v/>
      </c>
      <c r="C61" t="str">
        <f>IF(Sheet3!B40&lt;&gt;"",Sheet3!B40,"")</f>
        <v/>
      </c>
      <c r="D61" t="str">
        <f>IF(C61&lt;&gt;"",D2,"")</f>
        <v/>
      </c>
      <c r="E61" s="80" t="str">
        <f>IF(C61&lt;&gt;"",IF(Sheet3!D40="ABS",0,Sheet3!D40),"")</f>
        <v/>
      </c>
      <c r="F61" s="94" t="str">
        <f>IF(C61&lt;&gt;"",IF(Sheet3!F40="ABS","A", Sheet3!F40),"")</f>
        <v/>
      </c>
      <c r="G61" s="95" t="str">
        <f>IF(C61&lt;&gt;"",IF(Sheet3!H40="ABS","A", Sheet3!H40),"")</f>
        <v/>
      </c>
      <c r="H61" s="95" t="str">
        <f>IF(C61&lt;&gt;"",IF(Sheet3!J40="ABS","A", Sheet3!J40),"")</f>
        <v/>
      </c>
      <c r="I61" t="str">
        <f>IF(C61&lt;&gt;"",I2,"")</f>
        <v/>
      </c>
      <c r="J61" t="str">
        <f>IF(C61&lt;&gt;"",J2,"")</f>
        <v/>
      </c>
    </row>
    <row r="62" spans="1:10">
      <c r="A62" s="77" t="str">
        <f>IF(C62&lt;&gt;"",A2,"")</f>
        <v/>
      </c>
      <c r="B62" s="77" t="str">
        <f>IF(C62&lt;&gt;"",B2,"")</f>
        <v/>
      </c>
      <c r="C62" s="77" t="str">
        <f>IF(Sheet4!B21&lt;&gt;"",Sheet4!B21,"")</f>
        <v/>
      </c>
      <c r="D62" s="77" t="str">
        <f>IF(C62&lt;&gt;"",D2,"")</f>
        <v/>
      </c>
      <c r="E62" s="79" t="str">
        <f>IF(C62&lt;&gt;"",IF(Sheet4!D21="ABS",0,Sheet4!D21),"")</f>
        <v/>
      </c>
      <c r="F62" s="81" t="str">
        <f>IF(C62&lt;&gt;"",IF(Sheet4!F21="ABS","A", Sheet4!F21),"")</f>
        <v/>
      </c>
      <c r="G62" s="79" t="str">
        <f>IF(C62&lt;&gt;"",IF(Sheet4!H21="ABS","A", Sheet4!H21),"")</f>
        <v/>
      </c>
      <c r="H62" s="79" t="str">
        <f>IF(C62&lt;&gt;"",IF(Sheet4!J21="ABS","A", Sheet4!J21),"")</f>
        <v/>
      </c>
      <c r="I62" t="str">
        <f>IF(C62&lt;&gt;"",I2,"")</f>
        <v/>
      </c>
      <c r="J62" t="str">
        <f>IF(C62&lt;&gt;"",J2,"")</f>
        <v/>
      </c>
    </row>
    <row r="63" spans="1:10">
      <c r="A63" t="str">
        <f>IF(C63&lt;&gt;"",A2,"")</f>
        <v/>
      </c>
      <c r="B63" t="str">
        <f>IF(C63&lt;&gt;"",B2,"")</f>
        <v/>
      </c>
      <c r="C63" t="str">
        <f>IF(Sheet4!B22&lt;&gt;"",Sheet4!B22,"")</f>
        <v/>
      </c>
      <c r="D63" t="str">
        <f>IF(C63&lt;&gt;"",D2,"")</f>
        <v/>
      </c>
      <c r="E63" s="80" t="str">
        <f>IF(C63&lt;&gt;"",IF(Sheet4!D22="ABS",0,Sheet4!D22),"")</f>
        <v/>
      </c>
      <c r="F63" s="94" t="str">
        <f>IF(C63&lt;&gt;"",IF(Sheet4!F22="ABS","A", Sheet4!F22),"")</f>
        <v/>
      </c>
      <c r="G63" s="95" t="str">
        <f>IF(C63&lt;&gt;"",IF(Sheet4!H22="ABS","A", Sheet4!H22),"")</f>
        <v/>
      </c>
      <c r="H63" s="95" t="str">
        <f>IF(C63&lt;&gt;"",IF(Sheet4!J22="ABS","A", Sheet4!J22),"")</f>
        <v/>
      </c>
      <c r="I63" t="str">
        <f>IF(C63&lt;&gt;"",I2,"")</f>
        <v/>
      </c>
      <c r="J63" t="str">
        <f>IF(C63&lt;&gt;"",J2,"")</f>
        <v/>
      </c>
    </row>
    <row r="64" spans="1:10">
      <c r="A64" t="str">
        <f>IF(C64&lt;&gt;"",A2,"")</f>
        <v/>
      </c>
      <c r="B64" t="str">
        <f>IF(C64&lt;&gt;"",B2,"")</f>
        <v/>
      </c>
      <c r="C64" t="str">
        <f>IF(Sheet4!B23&lt;&gt;"",Sheet4!B23,"")</f>
        <v/>
      </c>
      <c r="D64" t="str">
        <f>IF(C64&lt;&gt;"",D2,"")</f>
        <v/>
      </c>
      <c r="E64" s="80" t="str">
        <f>IF(C64&lt;&gt;"",IF(Sheet4!D23="ABS",0,Sheet4!D23),"")</f>
        <v/>
      </c>
      <c r="F64" s="94" t="str">
        <f>IF(C64&lt;&gt;"",IF(Sheet4!F23="ABS","A", Sheet4!F23),"")</f>
        <v/>
      </c>
      <c r="G64" s="95" t="str">
        <f>IF(C64&lt;&gt;"",IF(Sheet4!H23="ABS","A", Sheet4!H23),"")</f>
        <v/>
      </c>
      <c r="H64" s="95" t="str">
        <f>IF(C64&lt;&gt;"",IF(Sheet4!J23="ABS","A", Sheet4!J23),"")</f>
        <v/>
      </c>
      <c r="I64" t="str">
        <f>IF(C64&lt;&gt;"",I2,"")</f>
        <v/>
      </c>
      <c r="J64" t="str">
        <f>IF(C64&lt;&gt;"",J2,"")</f>
        <v/>
      </c>
    </row>
    <row r="65" spans="1:10">
      <c r="A65" t="str">
        <f>IF(C65&lt;&gt;"",A2,"")</f>
        <v/>
      </c>
      <c r="B65" t="str">
        <f>IF(C65&lt;&gt;"",B2,"")</f>
        <v/>
      </c>
      <c r="C65" t="str">
        <f>IF(Sheet4!B24&lt;&gt;"",Sheet4!B24,"")</f>
        <v/>
      </c>
      <c r="D65" t="str">
        <f>IF(C65&lt;&gt;"",D2,"")</f>
        <v/>
      </c>
      <c r="E65" s="80" t="str">
        <f>IF(C65&lt;&gt;"",IF(Sheet4!D24="ABS",0,Sheet4!D24),"")</f>
        <v/>
      </c>
      <c r="F65" s="94" t="str">
        <f>IF(C65&lt;&gt;"",IF(Sheet4!F24="ABS","A", Sheet4!F24),"")</f>
        <v/>
      </c>
      <c r="G65" s="95" t="str">
        <f>IF(C65&lt;&gt;"",IF(Sheet4!H24="ABS","A", Sheet4!H24),"")</f>
        <v/>
      </c>
      <c r="H65" s="95" t="str">
        <f>IF(C65&lt;&gt;"",IF(Sheet4!J24="ABS","A", Sheet4!J24),"")</f>
        <v/>
      </c>
      <c r="I65" t="str">
        <f>IF(C65&lt;&gt;"",I2,"")</f>
        <v/>
      </c>
      <c r="J65" t="str">
        <f>IF(C65&lt;&gt;"",J2,"")</f>
        <v/>
      </c>
    </row>
    <row r="66" spans="1:10">
      <c r="A66" t="str">
        <f>IF(C66&lt;&gt;"",A2,"")</f>
        <v/>
      </c>
      <c r="B66" t="str">
        <f>IF(C66&lt;&gt;"",B2,"")</f>
        <v/>
      </c>
      <c r="C66" t="str">
        <f>IF(Sheet4!B25&lt;&gt;"",Sheet4!B25,"")</f>
        <v/>
      </c>
      <c r="D66" t="str">
        <f>IF(C66&lt;&gt;"",D2,"")</f>
        <v/>
      </c>
      <c r="E66" s="80" t="str">
        <f>IF(C66&lt;&gt;"",IF(Sheet4!D25="ABS",0,Sheet4!D25),"")</f>
        <v/>
      </c>
      <c r="F66" s="94" t="str">
        <f>IF(C66&lt;&gt;"",IF(Sheet4!F25="ABS","A", Sheet4!F25),"")</f>
        <v/>
      </c>
      <c r="G66" s="95" t="str">
        <f>IF(C66&lt;&gt;"",IF(Sheet4!H25="ABS","A", Sheet4!H25),"")</f>
        <v/>
      </c>
      <c r="H66" s="95" t="str">
        <f>IF(C66&lt;&gt;"",IF(Sheet4!J25="ABS","A", Sheet4!J25),"")</f>
        <v/>
      </c>
      <c r="I66" t="str">
        <f>IF(C66&lt;&gt;"",I2,"")</f>
        <v/>
      </c>
      <c r="J66" t="str">
        <f>IF(C66&lt;&gt;"",J2,"")</f>
        <v/>
      </c>
    </row>
    <row r="67" spans="1:10">
      <c r="A67" t="str">
        <f>IF(C67&lt;&gt;"",A2,"")</f>
        <v/>
      </c>
      <c r="B67" t="str">
        <f>IF(C67&lt;&gt;"",B2,"")</f>
        <v/>
      </c>
      <c r="C67" t="str">
        <f>IF(Sheet4!B26&lt;&gt;"",Sheet4!B26,"")</f>
        <v/>
      </c>
      <c r="D67" t="str">
        <f>IF(C67&lt;&gt;"",D2,"")</f>
        <v/>
      </c>
      <c r="E67" s="80" t="str">
        <f>IF(C67&lt;&gt;"",IF(Sheet4!D26="ABS",0,Sheet4!D26),"")</f>
        <v/>
      </c>
      <c r="F67" s="94" t="str">
        <f>IF(C67&lt;&gt;"",IF(Sheet4!F26="ABS","A", Sheet4!F26),"")</f>
        <v/>
      </c>
      <c r="G67" s="95" t="str">
        <f>IF(C67&lt;&gt;"",IF(Sheet4!H26="ABS","A", Sheet4!H26),"")</f>
        <v/>
      </c>
      <c r="H67" s="95" t="str">
        <f>IF(C67&lt;&gt;"",IF(Sheet4!J26="ABS","A", Sheet4!J26),"")</f>
        <v/>
      </c>
      <c r="I67" t="str">
        <f>IF(C67&lt;&gt;"",I2,"")</f>
        <v/>
      </c>
      <c r="J67" t="str">
        <f>IF(C67&lt;&gt;"",J2,"")</f>
        <v/>
      </c>
    </row>
    <row r="68" spans="1:10">
      <c r="A68" t="str">
        <f>IF(C68&lt;&gt;"",A2,"")</f>
        <v/>
      </c>
      <c r="B68" t="str">
        <f>IF(C68&lt;&gt;"",B2,"")</f>
        <v/>
      </c>
      <c r="C68" t="str">
        <f>IF(Sheet4!B27&lt;&gt;"",Sheet4!B27,"")</f>
        <v/>
      </c>
      <c r="D68" t="str">
        <f>IF(C68&lt;&gt;"",D2,"")</f>
        <v/>
      </c>
      <c r="E68" s="80" t="str">
        <f>IF(C68&lt;&gt;"",IF(Sheet4!D27="ABS",0,Sheet4!D27),"")</f>
        <v/>
      </c>
      <c r="F68" s="94" t="str">
        <f>IF(C68&lt;&gt;"",IF(Sheet4!F27="ABS","A", Sheet4!F27),"")</f>
        <v/>
      </c>
      <c r="G68" s="95" t="str">
        <f>IF(C68&lt;&gt;"",IF(Sheet4!H27="ABS","A", Sheet4!H27),"")</f>
        <v/>
      </c>
      <c r="H68" s="95" t="str">
        <f>IF(C68&lt;&gt;"",IF(Sheet4!J27="ABS","A", Sheet4!J27),"")</f>
        <v/>
      </c>
      <c r="I68" t="str">
        <f>IF(C68&lt;&gt;"",I2,"")</f>
        <v/>
      </c>
      <c r="J68" t="str">
        <f>IF(C68&lt;&gt;"",J2,"")</f>
        <v/>
      </c>
    </row>
    <row r="69" spans="1:10">
      <c r="A69" t="str">
        <f>IF(C69&lt;&gt;"",A2,"")</f>
        <v/>
      </c>
      <c r="B69" t="str">
        <f>IF(C69&lt;&gt;"",B2,"")</f>
        <v/>
      </c>
      <c r="C69" t="str">
        <f>IF(Sheet4!B28&lt;&gt;"",Sheet4!B28,"")</f>
        <v/>
      </c>
      <c r="D69" t="str">
        <f>IF(C69&lt;&gt;"",D2,"")</f>
        <v/>
      </c>
      <c r="E69" s="80" t="str">
        <f>IF(C69&lt;&gt;"",IF(Sheet4!D28="ABS",0,Sheet4!D28),"")</f>
        <v/>
      </c>
      <c r="F69" s="94" t="str">
        <f>IF(C69&lt;&gt;"",IF(Sheet4!F28="ABS","A", Sheet4!F28),"")</f>
        <v/>
      </c>
      <c r="G69" s="95" t="str">
        <f>IF(C69&lt;&gt;"",IF(Sheet4!H28="ABS","A", Sheet4!H28),"")</f>
        <v/>
      </c>
      <c r="H69" s="95" t="str">
        <f>IF(C69&lt;&gt;"",IF(Sheet4!J28="ABS","A", Sheet4!J28),"")</f>
        <v/>
      </c>
      <c r="I69" t="str">
        <f>IF(C69&lt;&gt;"",I2,"")</f>
        <v/>
      </c>
      <c r="J69" t="str">
        <f>IF(C69&lt;&gt;"",J2,"")</f>
        <v/>
      </c>
    </row>
    <row r="70" spans="1:10">
      <c r="A70" t="str">
        <f>IF(C70&lt;&gt;"",A2,"")</f>
        <v/>
      </c>
      <c r="B70" t="str">
        <f>IF(C70&lt;&gt;"",B2,"")</f>
        <v/>
      </c>
      <c r="C70" t="str">
        <f>IF(Sheet4!B29&lt;&gt;"",Sheet4!B29,"")</f>
        <v/>
      </c>
      <c r="D70" t="str">
        <f>IF(C70&lt;&gt;"",D2,"")</f>
        <v/>
      </c>
      <c r="E70" s="80" t="str">
        <f>IF(C70&lt;&gt;"",IF(Sheet4!D29="ABS",0,Sheet4!D29),"")</f>
        <v/>
      </c>
      <c r="F70" s="94" t="str">
        <f>IF(C70&lt;&gt;"",IF(Sheet4!F29="ABS","A", Sheet4!F29),"")</f>
        <v/>
      </c>
      <c r="G70" s="95" t="str">
        <f>IF(C70&lt;&gt;"",IF(Sheet4!H29="ABS","A", Sheet4!H29),"")</f>
        <v/>
      </c>
      <c r="H70" s="95" t="str">
        <f>IF(C70&lt;&gt;"",IF(Sheet4!J29="ABS","A", Sheet4!J29),"")</f>
        <v/>
      </c>
      <c r="I70" t="str">
        <f>IF(C70&lt;&gt;"",I2,"")</f>
        <v/>
      </c>
      <c r="J70" t="str">
        <f>IF(C70&lt;&gt;"",J2,"")</f>
        <v/>
      </c>
    </row>
    <row r="71" spans="1:10">
      <c r="A71" t="str">
        <f>IF(C71&lt;&gt;"",A2,"")</f>
        <v/>
      </c>
      <c r="B71" t="str">
        <f>IF(C71&lt;&gt;"",B2,"")</f>
        <v/>
      </c>
      <c r="C71" t="str">
        <f>IF(Sheet4!B30&lt;&gt;"",Sheet4!B30,"")</f>
        <v/>
      </c>
      <c r="D71" t="str">
        <f>IF(C71&lt;&gt;"",D2,"")</f>
        <v/>
      </c>
      <c r="E71" s="80" t="str">
        <f>IF(C71&lt;&gt;"",IF(Sheet4!D30="ABS",0,Sheet4!D30),"")</f>
        <v/>
      </c>
      <c r="F71" s="94" t="str">
        <f>IF(C71&lt;&gt;"",IF(Sheet4!F30="ABS","A", Sheet4!F30),"")</f>
        <v/>
      </c>
      <c r="G71" s="95" t="str">
        <f>IF(C71&lt;&gt;"",IF(Sheet4!H30="ABS","A", Sheet4!H30),"")</f>
        <v/>
      </c>
      <c r="H71" s="95" t="str">
        <f>IF(C71&lt;&gt;"",IF(Sheet4!J30="ABS","A", Sheet4!J30),"")</f>
        <v/>
      </c>
      <c r="I71" t="str">
        <f>IF(C71&lt;&gt;"",I2,"")</f>
        <v/>
      </c>
      <c r="J71" t="str">
        <f>IF(C71&lt;&gt;"",J2,"")</f>
        <v/>
      </c>
    </row>
    <row r="72" spans="1:10">
      <c r="A72" t="str">
        <f>IF(C72&lt;&gt;"",A2,"")</f>
        <v/>
      </c>
      <c r="B72" t="str">
        <f>IF(C72&lt;&gt;"",B2,"")</f>
        <v/>
      </c>
      <c r="C72" t="str">
        <f>IF(Sheet4!B31&lt;&gt;"",Sheet4!B31,"")</f>
        <v/>
      </c>
      <c r="D72" t="str">
        <f>IF(C72&lt;&gt;"",D2,"")</f>
        <v/>
      </c>
      <c r="E72" s="80" t="str">
        <f>IF(C72&lt;&gt;"",IF(Sheet4!D31="ABS",0,Sheet4!D31),"")</f>
        <v/>
      </c>
      <c r="F72" s="94" t="str">
        <f>IF(C72&lt;&gt;"",IF(Sheet4!F31="ABS","A", Sheet4!F31),"")</f>
        <v/>
      </c>
      <c r="G72" s="95" t="str">
        <f>IF(C72&lt;&gt;"",IF(Sheet4!H31="ABS","A", Sheet4!H31),"")</f>
        <v/>
      </c>
      <c r="H72" s="95" t="str">
        <f>IF(C72&lt;&gt;"",IF(Sheet4!J31="ABS","A", Sheet4!J31),"")</f>
        <v/>
      </c>
      <c r="I72" t="str">
        <f>IF(C72&lt;&gt;"",I2,"")</f>
        <v/>
      </c>
      <c r="J72" t="str">
        <f>IF(C72&lt;&gt;"",J2,"")</f>
        <v/>
      </c>
    </row>
    <row r="73" spans="1:10">
      <c r="A73" t="str">
        <f>IF(C73&lt;&gt;"",A2,"")</f>
        <v/>
      </c>
      <c r="B73" t="str">
        <f>IF(C73&lt;&gt;"",B2,"")</f>
        <v/>
      </c>
      <c r="C73" t="str">
        <f>IF(Sheet4!B32&lt;&gt;"",Sheet4!B32,"")</f>
        <v/>
      </c>
      <c r="D73" t="str">
        <f>IF(C73&lt;&gt;"",D2,"")</f>
        <v/>
      </c>
      <c r="E73" s="80" t="str">
        <f>IF(C73&lt;&gt;"",IF(Sheet4!D32="ABS",0,Sheet4!D32),"")</f>
        <v/>
      </c>
      <c r="F73" s="94" t="str">
        <f>IF(C73&lt;&gt;"",IF(Sheet4!F32="ABS","A", Sheet4!F32),"")</f>
        <v/>
      </c>
      <c r="G73" s="95" t="str">
        <f>IF(C73&lt;&gt;"",IF(Sheet4!H32="ABS","A", Sheet4!H32),"")</f>
        <v/>
      </c>
      <c r="H73" s="95" t="str">
        <f>IF(C73&lt;&gt;"",IF(Sheet4!J32="ABS","A", Sheet4!J32),"")</f>
        <v/>
      </c>
      <c r="I73" t="str">
        <f>IF(C73&lt;&gt;"",I2,"")</f>
        <v/>
      </c>
      <c r="J73" t="str">
        <f>IF(C73&lt;&gt;"",J2,"")</f>
        <v/>
      </c>
    </row>
    <row r="74" spans="1:10">
      <c r="A74" t="str">
        <f>IF(C74&lt;&gt;"",A2,"")</f>
        <v/>
      </c>
      <c r="B74" t="str">
        <f>IF(C74&lt;&gt;"",B2,"")</f>
        <v/>
      </c>
      <c r="C74" t="str">
        <f>IF(Sheet4!B33&lt;&gt;"",Sheet4!B33,"")</f>
        <v/>
      </c>
      <c r="D74" t="str">
        <f>IF(C74&lt;&gt;"",D2,"")</f>
        <v/>
      </c>
      <c r="E74" s="80" t="str">
        <f>IF(C74&lt;&gt;"",IF(Sheet4!D33="ABS",0,Sheet4!D33),"")</f>
        <v/>
      </c>
      <c r="F74" s="94" t="str">
        <f>IF(C74&lt;&gt;"",IF(Sheet4!F33="ABS","A", Sheet4!F33),"")</f>
        <v/>
      </c>
      <c r="G74" s="95" t="str">
        <f>IF(C74&lt;&gt;"",IF(Sheet4!H33="ABS","A", Sheet4!H33),"")</f>
        <v/>
      </c>
      <c r="H74" s="95" t="str">
        <f>IF(C74&lt;&gt;"",IF(Sheet4!J33="ABS","A", Sheet4!J33),"")</f>
        <v/>
      </c>
      <c r="I74" t="str">
        <f>IF(C74&lt;&gt;"",I2,"")</f>
        <v/>
      </c>
      <c r="J74" t="str">
        <f>IF(C74&lt;&gt;"",J2,"")</f>
        <v/>
      </c>
    </row>
    <row r="75" spans="1:10">
      <c r="A75" t="str">
        <f>IF(C75&lt;&gt;"",A2,"")</f>
        <v/>
      </c>
      <c r="B75" t="str">
        <f>IF(C75&lt;&gt;"",B2,"")</f>
        <v/>
      </c>
      <c r="C75" t="str">
        <f>IF(Sheet4!B34&lt;&gt;"",Sheet4!B34,"")</f>
        <v/>
      </c>
      <c r="D75" t="str">
        <f>IF(C75&lt;&gt;"",D2,"")</f>
        <v/>
      </c>
      <c r="E75" s="80" t="str">
        <f>IF(C75&lt;&gt;"",IF(Sheet4!D34="ABS",0,Sheet4!D34),"")</f>
        <v/>
      </c>
      <c r="F75" s="94" t="str">
        <f>IF(C75&lt;&gt;"",IF(Sheet4!F34="ABS","A", Sheet4!F34),"")</f>
        <v/>
      </c>
      <c r="G75" s="95" t="str">
        <f>IF(C75&lt;&gt;"",IF(Sheet4!H34="ABS","A", Sheet4!H34),"")</f>
        <v/>
      </c>
      <c r="H75" s="95" t="str">
        <f>IF(C75&lt;&gt;"",IF(Sheet4!J34="ABS","A", Sheet4!J34),"")</f>
        <v/>
      </c>
      <c r="I75" t="str">
        <f>IF(C75&lt;&gt;"",I2,"")</f>
        <v/>
      </c>
      <c r="J75" t="str">
        <f>IF(C75&lt;&gt;"",J2,"")</f>
        <v/>
      </c>
    </row>
    <row r="76" spans="1:10">
      <c r="A76" t="str">
        <f>IF(C76&lt;&gt;"",A2,"")</f>
        <v/>
      </c>
      <c r="B76" t="str">
        <f>IF(C76&lt;&gt;"",B2,"")</f>
        <v/>
      </c>
      <c r="C76" t="str">
        <f>IF(Sheet4!B35&lt;&gt;"",Sheet4!B35,"")</f>
        <v/>
      </c>
      <c r="D76" t="str">
        <f>IF(C76&lt;&gt;"",D2,"")</f>
        <v/>
      </c>
      <c r="E76" s="80" t="str">
        <f>IF(C76&lt;&gt;"",IF(Sheet4!D35="ABS",0,Sheet4!D35),"")</f>
        <v/>
      </c>
      <c r="F76" s="94" t="str">
        <f>IF(C76&lt;&gt;"",IF(Sheet4!F35="ABS","A", Sheet4!F35),"")</f>
        <v/>
      </c>
      <c r="G76" s="95" t="str">
        <f>IF(C76&lt;&gt;"",IF(Sheet4!H35="ABS","A", Sheet4!H35),"")</f>
        <v/>
      </c>
      <c r="H76" s="95" t="str">
        <f>IF(C76&lt;&gt;"",IF(Sheet4!J35="ABS","A", Sheet4!J35),"")</f>
        <v/>
      </c>
      <c r="I76" t="str">
        <f>IF(C76&lt;&gt;"",I2,"")</f>
        <v/>
      </c>
      <c r="J76" t="str">
        <f>IF(C76&lt;&gt;"",J2,"")</f>
        <v/>
      </c>
    </row>
    <row r="77" spans="1:10">
      <c r="A77" t="str">
        <f>IF(C77&lt;&gt;"",A2,"")</f>
        <v/>
      </c>
      <c r="B77" t="str">
        <f>IF(C77&lt;&gt;"",B2,"")</f>
        <v/>
      </c>
      <c r="C77" t="str">
        <f>IF(Sheet4!B36&lt;&gt;"",Sheet4!B36,"")</f>
        <v/>
      </c>
      <c r="D77" t="str">
        <f>IF(C77&lt;&gt;"",D2,"")</f>
        <v/>
      </c>
      <c r="E77" s="80" t="str">
        <f>IF(C77&lt;&gt;"",IF(Sheet4!D36="ABS",0,Sheet4!D36),"")</f>
        <v/>
      </c>
      <c r="F77" s="94" t="str">
        <f>IF(C77&lt;&gt;"",IF(Sheet4!F36="ABS","A", Sheet4!F36),"")</f>
        <v/>
      </c>
      <c r="G77" s="95" t="str">
        <f>IF(C77&lt;&gt;"",IF(Sheet4!H36="ABS","A", Sheet4!H36),"")</f>
        <v/>
      </c>
      <c r="H77" s="95" t="str">
        <f>IF(C77&lt;&gt;"",IF(Sheet4!J36="ABS","A", Sheet4!J36),"")</f>
        <v/>
      </c>
      <c r="I77" t="str">
        <f>IF(C77&lt;&gt;"",I2,"")</f>
        <v/>
      </c>
      <c r="J77" t="str">
        <f>IF(C77&lt;&gt;"",J2,"")</f>
        <v/>
      </c>
    </row>
    <row r="78" spans="1:10">
      <c r="A78" t="str">
        <f>IF(C78&lt;&gt;"",A2,"")</f>
        <v/>
      </c>
      <c r="B78" t="str">
        <f>IF(C78&lt;&gt;"",B2,"")</f>
        <v/>
      </c>
      <c r="C78" t="str">
        <f>IF(Sheet4!B37&lt;&gt;"",Sheet4!B37,"")</f>
        <v/>
      </c>
      <c r="D78" t="str">
        <f>IF(C78&lt;&gt;"",D2,"")</f>
        <v/>
      </c>
      <c r="E78" s="80" t="str">
        <f>IF(C78&lt;&gt;"",IF(Sheet4!D37="ABS",0,Sheet4!D37),"")</f>
        <v/>
      </c>
      <c r="F78" s="94" t="str">
        <f>IF(C78&lt;&gt;"",IF(Sheet4!F37="ABS","A", Sheet4!F37),"")</f>
        <v/>
      </c>
      <c r="G78" s="95" t="str">
        <f>IF(C78&lt;&gt;"",IF(Sheet4!H37="ABS","A", Sheet4!H37),"")</f>
        <v/>
      </c>
      <c r="H78" s="95" t="str">
        <f>IF(C78&lt;&gt;"",IF(Sheet4!J37="ABS","A", Sheet4!J37),"")</f>
        <v/>
      </c>
      <c r="I78" t="str">
        <f>IF(C78&lt;&gt;"",I2,"")</f>
        <v/>
      </c>
      <c r="J78" t="str">
        <f>IF(C78&lt;&gt;"",J2,"")</f>
        <v/>
      </c>
    </row>
    <row r="79" spans="1:10">
      <c r="A79" t="str">
        <f>IF(C79&lt;&gt;"",A2,"")</f>
        <v/>
      </c>
      <c r="B79" t="str">
        <f>IF(C79&lt;&gt;"",B2,"")</f>
        <v/>
      </c>
      <c r="C79" t="str">
        <f>IF(Sheet4!B38&lt;&gt;"",Sheet4!B38,"")</f>
        <v/>
      </c>
      <c r="D79" t="str">
        <f>IF(C79&lt;&gt;"",D2,"")</f>
        <v/>
      </c>
      <c r="E79" s="80" t="str">
        <f>IF(C79&lt;&gt;"",IF(Sheet4!D38="ABS",0,Sheet4!D38),"")</f>
        <v/>
      </c>
      <c r="F79" s="94" t="str">
        <f>IF(C79&lt;&gt;"",IF(Sheet4!F38="ABS","A", Sheet4!F38),"")</f>
        <v/>
      </c>
      <c r="G79" s="95" t="str">
        <f>IF(C79&lt;&gt;"",IF(Sheet4!H38="ABS","A", Sheet4!H38),"")</f>
        <v/>
      </c>
      <c r="H79" s="95" t="str">
        <f>IF(C79&lt;&gt;"",IF(Sheet4!J38="ABS","A", Sheet4!J38),"")</f>
        <v/>
      </c>
      <c r="I79" t="str">
        <f>IF(C79&lt;&gt;"",I2,"")</f>
        <v/>
      </c>
      <c r="J79" t="str">
        <f>IF(C79&lt;&gt;"",J2,"")</f>
        <v/>
      </c>
    </row>
    <row r="80" spans="1:10">
      <c r="A80" t="str">
        <f>IF(C80&lt;&gt;"",A2,"")</f>
        <v/>
      </c>
      <c r="B80" t="str">
        <f>IF(C80&lt;&gt;"",B2,"")</f>
        <v/>
      </c>
      <c r="C80" t="str">
        <f>IF(Sheet4!B39&lt;&gt;"",Sheet4!B39,"")</f>
        <v/>
      </c>
      <c r="D80" t="str">
        <f>IF(C80&lt;&gt;"",D2,"")</f>
        <v/>
      </c>
      <c r="E80" s="80" t="str">
        <f>IF(C80&lt;&gt;"",IF(Sheet4!D39="ABS",0,Sheet4!D39),"")</f>
        <v/>
      </c>
      <c r="F80" s="94" t="str">
        <f>IF(C80&lt;&gt;"",IF(Sheet4!F39="ABS","A", Sheet4!F39),"")</f>
        <v/>
      </c>
      <c r="G80" s="95" t="str">
        <f>IF(C80&lt;&gt;"",IF(Sheet4!H39="ABS","A", Sheet4!H39),"")</f>
        <v/>
      </c>
      <c r="H80" s="95" t="str">
        <f>IF(C80&lt;&gt;"",IF(Sheet4!J39="ABS","A", Sheet4!J39),"")</f>
        <v/>
      </c>
      <c r="I80" t="str">
        <f>IF(C80&lt;&gt;"",I2,"")</f>
        <v/>
      </c>
      <c r="J80" t="str">
        <f>IF(C80&lt;&gt;"",J2,"")</f>
        <v/>
      </c>
    </row>
    <row r="81" spans="1:10">
      <c r="A81" t="str">
        <f>IF(C81&lt;&gt;"",A2,"")</f>
        <v/>
      </c>
      <c r="B81" t="str">
        <f>IF(C81&lt;&gt;"",B2,"")</f>
        <v/>
      </c>
      <c r="C81" t="str">
        <f>IF(Sheet4!B40&lt;&gt;"",Sheet4!B40,"")</f>
        <v/>
      </c>
      <c r="D81" t="str">
        <f>IF(C81&lt;&gt;"",D2,"")</f>
        <v/>
      </c>
      <c r="E81" s="80" t="str">
        <f>IF(C81&lt;&gt;"",IF(Sheet4!D40="ABS",0,Sheet4!D40),"")</f>
        <v/>
      </c>
      <c r="F81" s="94" t="str">
        <f>IF(C81&lt;&gt;"",IF(Sheet4!F40="ABS","A", Sheet4!F40),"")</f>
        <v/>
      </c>
      <c r="G81" s="95" t="str">
        <f>IF(C81&lt;&gt;"",IF(Sheet4!H40="ABS","A", Sheet4!H40),"")</f>
        <v/>
      </c>
      <c r="H81" s="95" t="str">
        <f>IF(C81&lt;&gt;"",IF(Sheet4!J40="ABS","A", Sheet4!J40),"")</f>
        <v/>
      </c>
      <c r="I81" t="str">
        <f>IF(C81&lt;&gt;"",I2,"")</f>
        <v/>
      </c>
      <c r="J81" t="str">
        <f>IF(C81&lt;&gt;"",J2,"")</f>
        <v/>
      </c>
    </row>
    <row r="82" spans="1:10">
      <c r="A82" s="77" t="str">
        <f>IF(C82&lt;&gt;"",A2,"")</f>
        <v/>
      </c>
      <c r="B82" s="77" t="str">
        <f>IF(C82&lt;&gt;"",B2,"")</f>
        <v/>
      </c>
      <c r="C82" s="77" t="str">
        <f>IF(Sheet5!B21&lt;&gt;"",Sheet5!B21,"")</f>
        <v/>
      </c>
      <c r="D82" s="77" t="str">
        <f>IF(C82&lt;&gt;"",D2,"")</f>
        <v/>
      </c>
      <c r="E82" s="79" t="str">
        <f>IF(C82&lt;&gt;"",IF(Sheet5!D21="ABS",0,Sheet5!D21),"")</f>
        <v/>
      </c>
      <c r="F82" s="81" t="str">
        <f>IF(C82&lt;&gt;"",IF(Sheet5!F21="ABS","A", Sheet5!F21),"")</f>
        <v/>
      </c>
      <c r="G82" s="79" t="str">
        <f>IF(C82&lt;&gt;"",IF(Sheet5!H21="ABS","A", Sheet5!H21),"")</f>
        <v/>
      </c>
      <c r="H82" s="79" t="str">
        <f>IF(C82&lt;&gt;"",IF(Sheet5!J21="ABS","A", Sheet5!J21),"")</f>
        <v/>
      </c>
      <c r="I82" t="str">
        <f>IF(C82&lt;&gt;"",I2,"")</f>
        <v/>
      </c>
      <c r="J82" t="str">
        <f>IF(C82&lt;&gt;"",J2,"")</f>
        <v/>
      </c>
    </row>
    <row r="83" spans="1:10">
      <c r="A83" t="str">
        <f>IF(C83&lt;&gt;"",A2,"")</f>
        <v/>
      </c>
      <c r="B83" t="str">
        <f>IF(C83&lt;&gt;"",B2,"")</f>
        <v/>
      </c>
      <c r="C83" t="str">
        <f>IF(Sheet5!B22&lt;&gt;"",Sheet5!B22,"")</f>
        <v/>
      </c>
      <c r="D83" t="str">
        <f>IF(C83&lt;&gt;"",D2,"")</f>
        <v/>
      </c>
      <c r="E83" s="80" t="str">
        <f>IF(C83&lt;&gt;"",IF(Sheet5!D22="ABS",0,Sheet5!D22),"")</f>
        <v/>
      </c>
      <c r="F83" s="94" t="str">
        <f>IF(C83&lt;&gt;"",IF(Sheet5!F22="ABS","A", Sheet5!F22),"")</f>
        <v/>
      </c>
      <c r="G83" s="95" t="str">
        <f>IF(C83&lt;&gt;"",IF(Sheet5!H22="ABS","A", Sheet5!H22),"")</f>
        <v/>
      </c>
      <c r="H83" s="95" t="str">
        <f>IF(C83&lt;&gt;"",IF(Sheet5!J22="ABS","A", Sheet5!J22),"")</f>
        <v/>
      </c>
      <c r="I83" t="str">
        <f>IF(C83&lt;&gt;"",I2,"")</f>
        <v/>
      </c>
      <c r="J83" t="str">
        <f>IF(C83&lt;&gt;"",J2,"")</f>
        <v/>
      </c>
    </row>
    <row r="84" spans="1:10">
      <c r="A84" t="str">
        <f>IF(C84&lt;&gt;"",A2,"")</f>
        <v/>
      </c>
      <c r="B84" t="str">
        <f>IF(C84&lt;&gt;"",B2,"")</f>
        <v/>
      </c>
      <c r="C84" t="str">
        <f>IF(Sheet5!B23&lt;&gt;"",Sheet5!B23,"")</f>
        <v/>
      </c>
      <c r="D84" t="str">
        <f>IF(C84&lt;&gt;"",D2,"")</f>
        <v/>
      </c>
      <c r="E84" s="80" t="str">
        <f>IF(C84&lt;&gt;"",IF(Sheet5!D23="ABS",0,Sheet5!D23),"")</f>
        <v/>
      </c>
      <c r="F84" s="94" t="str">
        <f>IF(C84&lt;&gt;"",IF(Sheet5!F23="ABS","A", Sheet5!F23),"")</f>
        <v/>
      </c>
      <c r="G84" s="95" t="str">
        <f>IF(C84&lt;&gt;"",IF(Sheet5!H23="ABS","A", Sheet5!H23),"")</f>
        <v/>
      </c>
      <c r="H84" s="95" t="str">
        <f>IF(C84&lt;&gt;"",IF(Sheet5!J23="ABS","A", Sheet5!J23),"")</f>
        <v/>
      </c>
      <c r="I84" t="str">
        <f>IF(C84&lt;&gt;"",I2,"")</f>
        <v/>
      </c>
      <c r="J84" t="str">
        <f>IF(C84&lt;&gt;"",J2,"")</f>
        <v/>
      </c>
    </row>
    <row r="85" spans="1:10">
      <c r="A85" t="str">
        <f>IF(C85&lt;&gt;"",A2,"")</f>
        <v/>
      </c>
      <c r="B85" t="str">
        <f>IF(C85&lt;&gt;"",B2,"")</f>
        <v/>
      </c>
      <c r="C85" t="str">
        <f>IF(Sheet5!B24&lt;&gt;"",Sheet5!B24,"")</f>
        <v/>
      </c>
      <c r="D85" t="str">
        <f>IF(C85&lt;&gt;"",D2,"")</f>
        <v/>
      </c>
      <c r="E85" s="80" t="str">
        <f>IF(C85&lt;&gt;"",IF(Sheet5!D24="ABS",0,Sheet5!D24),"")</f>
        <v/>
      </c>
      <c r="F85" s="94" t="str">
        <f>IF(C85&lt;&gt;"",IF(Sheet5!F24="ABS","A", Sheet5!F24),"")</f>
        <v/>
      </c>
      <c r="G85" s="95" t="str">
        <f>IF(C85&lt;&gt;"",IF(Sheet5!H24="ABS","A", Sheet5!H24),"")</f>
        <v/>
      </c>
      <c r="H85" s="95" t="str">
        <f>IF(C85&lt;&gt;"",IF(Sheet5!J24="ABS","A", Sheet5!J24),"")</f>
        <v/>
      </c>
      <c r="I85" t="str">
        <f>IF(C85&lt;&gt;"",I2,"")</f>
        <v/>
      </c>
      <c r="J85" t="str">
        <f>IF(C85&lt;&gt;"",J2,"")</f>
        <v/>
      </c>
    </row>
    <row r="86" spans="1:10">
      <c r="A86" t="str">
        <f>IF(C86&lt;&gt;"",A2,"")</f>
        <v/>
      </c>
      <c r="B86" t="str">
        <f>IF(C86&lt;&gt;"",B2,"")</f>
        <v/>
      </c>
      <c r="C86" t="str">
        <f>IF(Sheet5!B25&lt;&gt;"",Sheet5!B25,"")</f>
        <v/>
      </c>
      <c r="D86" t="str">
        <f>IF(C86&lt;&gt;"",D2,"")</f>
        <v/>
      </c>
      <c r="E86" s="80" t="str">
        <f>IF(C86&lt;&gt;"",IF(Sheet5!D25="ABS",0,Sheet5!D25),"")</f>
        <v/>
      </c>
      <c r="F86" s="94" t="str">
        <f>IF(C86&lt;&gt;"",IF(Sheet5!F25="ABS","A", Sheet5!F25),"")</f>
        <v/>
      </c>
      <c r="G86" s="95" t="str">
        <f>IF(C86&lt;&gt;"",IF(Sheet5!H25="ABS","A", Sheet5!H25),"")</f>
        <v/>
      </c>
      <c r="H86" s="95" t="str">
        <f>IF(C86&lt;&gt;"",IF(Sheet5!J25="ABS","A", Sheet5!J25),"")</f>
        <v/>
      </c>
      <c r="I86" t="str">
        <f>IF(C86&lt;&gt;"",I2,"")</f>
        <v/>
      </c>
      <c r="J86" t="str">
        <f>IF(C86&lt;&gt;"",J2,"")</f>
        <v/>
      </c>
    </row>
    <row r="87" spans="1:10">
      <c r="A87" t="str">
        <f>IF(C87&lt;&gt;"",A2,"")</f>
        <v/>
      </c>
      <c r="B87" t="str">
        <f>IF(C87&lt;&gt;"",B2,"")</f>
        <v/>
      </c>
      <c r="C87" t="str">
        <f>IF(Sheet5!B26&lt;&gt;"",Sheet5!B26,"")</f>
        <v/>
      </c>
      <c r="D87" t="str">
        <f>IF(C87&lt;&gt;"",D2,"")</f>
        <v/>
      </c>
      <c r="E87" s="80" t="str">
        <f>IF(C87&lt;&gt;"",IF(Sheet5!D26="ABS",0,Sheet5!D26),"")</f>
        <v/>
      </c>
      <c r="F87" s="94" t="str">
        <f>IF(C87&lt;&gt;"",IF(Sheet5!F26="ABS","A", Sheet5!F26),"")</f>
        <v/>
      </c>
      <c r="G87" s="95" t="str">
        <f>IF(C87&lt;&gt;"",IF(Sheet5!H26="ABS","A", Sheet5!H26),"")</f>
        <v/>
      </c>
      <c r="H87" s="95" t="str">
        <f>IF(C87&lt;&gt;"",IF(Sheet5!J26="ABS","A", Sheet5!J26),"")</f>
        <v/>
      </c>
      <c r="I87" t="str">
        <f>IF(C87&lt;&gt;"",I2,"")</f>
        <v/>
      </c>
      <c r="J87" t="str">
        <f>IF(C87&lt;&gt;"",J2,"")</f>
        <v/>
      </c>
    </row>
    <row r="88" spans="1:10">
      <c r="A88" t="str">
        <f>IF(C88&lt;&gt;"",A2,"")</f>
        <v/>
      </c>
      <c r="B88" t="str">
        <f>IF(C88&lt;&gt;"",B2,"")</f>
        <v/>
      </c>
      <c r="C88" t="str">
        <f>IF(Sheet5!B27&lt;&gt;"",Sheet5!B27,"")</f>
        <v/>
      </c>
      <c r="D88" t="str">
        <f>IF(C88&lt;&gt;"",D2,"")</f>
        <v/>
      </c>
      <c r="E88" s="80" t="str">
        <f>IF(C88&lt;&gt;"",IF(Sheet5!D27="ABS",0,Sheet5!D27),"")</f>
        <v/>
      </c>
      <c r="F88" s="94" t="str">
        <f>IF(C88&lt;&gt;"",IF(Sheet5!F27="ABS","A", Sheet5!F27),"")</f>
        <v/>
      </c>
      <c r="G88" s="95" t="str">
        <f>IF(C88&lt;&gt;"",IF(Sheet5!H27="ABS","A", Sheet5!H27),"")</f>
        <v/>
      </c>
      <c r="H88" s="95" t="str">
        <f>IF(C88&lt;&gt;"",IF(Sheet5!J27="ABS","A", Sheet5!J27),"")</f>
        <v/>
      </c>
      <c r="I88" t="str">
        <f>IF(C88&lt;&gt;"",I2,"")</f>
        <v/>
      </c>
      <c r="J88" t="str">
        <f>IF(C88&lt;&gt;"",J2,"")</f>
        <v/>
      </c>
    </row>
    <row r="89" spans="1:10">
      <c r="A89" t="str">
        <f>IF(C89&lt;&gt;"",A2,"")</f>
        <v/>
      </c>
      <c r="B89" t="str">
        <f>IF(C89&lt;&gt;"",B2,"")</f>
        <v/>
      </c>
      <c r="C89" t="str">
        <f>IF(Sheet5!B28&lt;&gt;"",Sheet5!B28,"")</f>
        <v/>
      </c>
      <c r="D89" t="str">
        <f>IF(C89&lt;&gt;"",D2,"")</f>
        <v/>
      </c>
      <c r="E89" s="80" t="str">
        <f>IF(C89&lt;&gt;"",IF(Sheet5!D28="ABS",0,Sheet5!D28),"")</f>
        <v/>
      </c>
      <c r="F89" s="94" t="str">
        <f>IF(C89&lt;&gt;"",IF(Sheet5!F28="ABS","A", Sheet5!F28),"")</f>
        <v/>
      </c>
      <c r="G89" s="95" t="str">
        <f>IF(C89&lt;&gt;"",IF(Sheet5!H28="ABS","A", Sheet5!H28),"")</f>
        <v/>
      </c>
      <c r="H89" s="95" t="str">
        <f>IF(C89&lt;&gt;"",IF(Sheet5!J28="ABS","A", Sheet5!J28),"")</f>
        <v/>
      </c>
      <c r="I89" t="str">
        <f>IF(C89&lt;&gt;"",I2,"")</f>
        <v/>
      </c>
      <c r="J89" t="str">
        <f>IF(C89&lt;&gt;"",J2,"")</f>
        <v/>
      </c>
    </row>
    <row r="90" spans="1:10">
      <c r="A90" t="str">
        <f>IF(C90&lt;&gt;"",A2,"")</f>
        <v/>
      </c>
      <c r="B90" t="str">
        <f>IF(C90&lt;&gt;"",B2,"")</f>
        <v/>
      </c>
      <c r="C90" t="str">
        <f>IF(Sheet5!B29&lt;&gt;"",Sheet5!B29,"")</f>
        <v/>
      </c>
      <c r="D90" t="str">
        <f>IF(C90&lt;&gt;"",D2,"")</f>
        <v/>
      </c>
      <c r="E90" s="80" t="str">
        <f>IF(C90&lt;&gt;"",IF(Sheet5!D29="ABS",0,Sheet5!D29),"")</f>
        <v/>
      </c>
      <c r="F90" s="94" t="str">
        <f>IF(C90&lt;&gt;"",IF(Sheet5!F29="ABS","A", Sheet5!F29),"")</f>
        <v/>
      </c>
      <c r="G90" s="95" t="str">
        <f>IF(C90&lt;&gt;"",IF(Sheet5!H29="ABS","A", Sheet5!H29),"")</f>
        <v/>
      </c>
      <c r="H90" s="95" t="str">
        <f>IF(C90&lt;&gt;"",IF(Sheet5!J29="ABS","A", Sheet5!J29),"")</f>
        <v/>
      </c>
      <c r="I90" t="str">
        <f>IF(C90&lt;&gt;"",I2,"")</f>
        <v/>
      </c>
      <c r="J90" t="str">
        <f>IF(C90&lt;&gt;"",J2,"")</f>
        <v/>
      </c>
    </row>
    <row r="91" spans="1:10">
      <c r="A91" t="str">
        <f>IF(C91&lt;&gt;"",A2,"")</f>
        <v/>
      </c>
      <c r="B91" t="str">
        <f>IF(C91&lt;&gt;"",B2,"")</f>
        <v/>
      </c>
      <c r="C91" t="str">
        <f>IF(Sheet5!B30&lt;&gt;"",Sheet5!B30,"")</f>
        <v/>
      </c>
      <c r="D91" t="str">
        <f>IF(C91&lt;&gt;"",D2,"")</f>
        <v/>
      </c>
      <c r="E91" s="80" t="str">
        <f>IF(C91&lt;&gt;"",IF(Sheet5!D30="ABS",0,Sheet5!D30),"")</f>
        <v/>
      </c>
      <c r="F91" s="94" t="str">
        <f>IF(C91&lt;&gt;"",IF(Sheet5!F30="ABS","A", Sheet5!F30),"")</f>
        <v/>
      </c>
      <c r="G91" s="95" t="str">
        <f>IF(C91&lt;&gt;"",IF(Sheet5!H30="ABS","A", Sheet5!H30),"")</f>
        <v/>
      </c>
      <c r="H91" s="95" t="str">
        <f>IF(C91&lt;&gt;"",IF(Sheet5!J30="ABS","A", Sheet5!J30),"")</f>
        <v/>
      </c>
      <c r="I91" t="str">
        <f>IF(C91&lt;&gt;"",I2,"")</f>
        <v/>
      </c>
      <c r="J91" t="str">
        <f>IF(C91&lt;&gt;"",J2,"")</f>
        <v/>
      </c>
    </row>
    <row r="92" spans="1:10">
      <c r="A92" t="str">
        <f>IF(C92&lt;&gt;"",A2,"")</f>
        <v/>
      </c>
      <c r="B92" t="str">
        <f>IF(C92&lt;&gt;"",B2,"")</f>
        <v/>
      </c>
      <c r="C92" t="str">
        <f>IF(Sheet5!B31&lt;&gt;"",Sheet5!B31,"")</f>
        <v/>
      </c>
      <c r="D92" t="str">
        <f>IF(C92&lt;&gt;"",D2,"")</f>
        <v/>
      </c>
      <c r="E92" s="80" t="str">
        <f>IF(C92&lt;&gt;"",IF(Sheet5!D31="ABS",0,Sheet5!D31),"")</f>
        <v/>
      </c>
      <c r="F92" s="94" t="str">
        <f>IF(C92&lt;&gt;"",IF(Sheet5!F31="ABS","A", Sheet5!F31),"")</f>
        <v/>
      </c>
      <c r="G92" s="95" t="str">
        <f>IF(C92&lt;&gt;"",IF(Sheet5!H31="ABS","A", Sheet5!H31),"")</f>
        <v/>
      </c>
      <c r="H92" s="95" t="str">
        <f>IF(C92&lt;&gt;"",IF(Sheet5!J31="ABS","A", Sheet5!J31),"")</f>
        <v/>
      </c>
      <c r="I92" t="str">
        <f>IF(C92&lt;&gt;"",I2,"")</f>
        <v/>
      </c>
      <c r="J92" t="str">
        <f>IF(C92&lt;&gt;"",J2,"")</f>
        <v/>
      </c>
    </row>
    <row r="93" spans="1:10">
      <c r="A93" t="str">
        <f>IF(C93&lt;&gt;"",A2,"")</f>
        <v/>
      </c>
      <c r="B93" t="str">
        <f>IF(C93&lt;&gt;"",B2,"")</f>
        <v/>
      </c>
      <c r="C93" t="str">
        <f>IF(Sheet5!B32&lt;&gt;"",Sheet5!B32,"")</f>
        <v/>
      </c>
      <c r="D93" t="str">
        <f>IF(C93&lt;&gt;"",D2,"")</f>
        <v/>
      </c>
      <c r="E93" s="80" t="str">
        <f>IF(C93&lt;&gt;"",IF(Sheet5!D32="ABS",0,Sheet5!D32),"")</f>
        <v/>
      </c>
      <c r="F93" s="94" t="str">
        <f>IF(C93&lt;&gt;"",IF(Sheet5!F32="ABS","A", Sheet5!F32),"")</f>
        <v/>
      </c>
      <c r="G93" s="95" t="str">
        <f>IF(C93&lt;&gt;"",IF(Sheet5!H32="ABS","A", Sheet5!H32),"")</f>
        <v/>
      </c>
      <c r="H93" s="95" t="str">
        <f>IF(C93&lt;&gt;"",IF(Sheet5!J32="ABS","A", Sheet5!J32),"")</f>
        <v/>
      </c>
      <c r="I93" t="str">
        <f>IF(C93&lt;&gt;"",I2,"")</f>
        <v/>
      </c>
      <c r="J93" t="str">
        <f>IF(C93&lt;&gt;"",J2,"")</f>
        <v/>
      </c>
    </row>
    <row r="94" spans="1:10">
      <c r="A94" t="str">
        <f>IF(C94&lt;&gt;"",A2,"")</f>
        <v/>
      </c>
      <c r="B94" t="str">
        <f>IF(C94&lt;&gt;"",B2,"")</f>
        <v/>
      </c>
      <c r="C94" t="str">
        <f>IF(Sheet5!B33&lt;&gt;"",Sheet5!B33,"")</f>
        <v/>
      </c>
      <c r="D94" t="str">
        <f>IF(C94&lt;&gt;"",D2,"")</f>
        <v/>
      </c>
      <c r="E94" s="80" t="str">
        <f>IF(C94&lt;&gt;"",IF(Sheet5!D33="ABS",0,Sheet5!D33),"")</f>
        <v/>
      </c>
      <c r="F94" s="94" t="str">
        <f>IF(C94&lt;&gt;"",IF(Sheet5!F33="ABS","A", Sheet5!F33),"")</f>
        <v/>
      </c>
      <c r="G94" s="95" t="str">
        <f>IF(C94&lt;&gt;"",IF(Sheet5!H33="ABS","A", Sheet5!H33),"")</f>
        <v/>
      </c>
      <c r="H94" s="95" t="str">
        <f>IF(C94&lt;&gt;"",IF(Sheet5!J33="ABS","A", Sheet5!J33),"")</f>
        <v/>
      </c>
      <c r="I94" t="str">
        <f>IF(C94&lt;&gt;"",I2,"")</f>
        <v/>
      </c>
      <c r="J94" t="str">
        <f>IF(C94&lt;&gt;"",J2,"")</f>
        <v/>
      </c>
    </row>
    <row r="95" spans="1:10">
      <c r="A95" t="str">
        <f>IF(C95&lt;&gt;"",A2,"")</f>
        <v/>
      </c>
      <c r="B95" t="str">
        <f>IF(C95&lt;&gt;"",B2,"")</f>
        <v/>
      </c>
      <c r="C95" t="str">
        <f>IF(Sheet5!B34&lt;&gt;"",Sheet5!B34,"")</f>
        <v/>
      </c>
      <c r="D95" t="str">
        <f>IF(C95&lt;&gt;"",D2,"")</f>
        <v/>
      </c>
      <c r="E95" s="80" t="str">
        <f>IF(C95&lt;&gt;"",IF(Sheet5!D34="ABS",0,Sheet5!D34),"")</f>
        <v/>
      </c>
      <c r="F95" s="94" t="str">
        <f>IF(C95&lt;&gt;"",IF(Sheet5!F34="ABS","A", Sheet5!F34),"")</f>
        <v/>
      </c>
      <c r="G95" s="95" t="str">
        <f>IF(C95&lt;&gt;"",IF(Sheet5!H34="ABS","A", Sheet5!H34),"")</f>
        <v/>
      </c>
      <c r="H95" s="95" t="str">
        <f>IF(C95&lt;&gt;"",IF(Sheet5!J34="ABS","A", Sheet5!J34),"")</f>
        <v/>
      </c>
      <c r="I95" t="str">
        <f>IF(C95&lt;&gt;"",I2,"")</f>
        <v/>
      </c>
      <c r="J95" t="str">
        <f>IF(C95&lt;&gt;"",J2,"")</f>
        <v/>
      </c>
    </row>
    <row r="96" spans="1:10">
      <c r="A96" t="str">
        <f>IF(C96&lt;&gt;"",A2,"")</f>
        <v/>
      </c>
      <c r="B96" t="str">
        <f>IF(C96&lt;&gt;"",B2,"")</f>
        <v/>
      </c>
      <c r="C96" t="str">
        <f>IF(Sheet5!B35&lt;&gt;"",Sheet5!B35,"")</f>
        <v/>
      </c>
      <c r="D96" t="str">
        <f>IF(C96&lt;&gt;"",D2,"")</f>
        <v/>
      </c>
      <c r="E96" s="80" t="str">
        <f>IF(C96&lt;&gt;"",IF(Sheet5!D35="ABS",0,Sheet5!D35),"")</f>
        <v/>
      </c>
      <c r="F96" s="94" t="str">
        <f>IF(C96&lt;&gt;"",IF(Sheet5!F35="ABS","A", Sheet5!F35),"")</f>
        <v/>
      </c>
      <c r="G96" s="95" t="str">
        <f>IF(C96&lt;&gt;"",IF(Sheet5!H35="ABS","A", Sheet5!H35),"")</f>
        <v/>
      </c>
      <c r="H96" s="95" t="str">
        <f>IF(C96&lt;&gt;"",IF(Sheet5!J35="ABS","A", Sheet5!J35),"")</f>
        <v/>
      </c>
      <c r="I96" t="str">
        <f>IF(C96&lt;&gt;"",I2,"")</f>
        <v/>
      </c>
      <c r="J96" t="str">
        <f>IF(C96&lt;&gt;"",J2,"")</f>
        <v/>
      </c>
    </row>
    <row r="97" spans="1:10">
      <c r="A97" t="str">
        <f>IF(C97&lt;&gt;"",A2,"")</f>
        <v/>
      </c>
      <c r="B97" t="str">
        <f>IF(C97&lt;&gt;"",B2,"")</f>
        <v/>
      </c>
      <c r="C97" t="str">
        <f>IF(Sheet5!B36&lt;&gt;"",Sheet5!B36,"")</f>
        <v/>
      </c>
      <c r="D97" t="str">
        <f>IF(C97&lt;&gt;"",D2,"")</f>
        <v/>
      </c>
      <c r="E97" s="80" t="str">
        <f>IF(C97&lt;&gt;"",IF(Sheet5!D36="ABS",0,Sheet5!D36),"")</f>
        <v/>
      </c>
      <c r="F97" s="94" t="str">
        <f>IF(C97&lt;&gt;"",IF(Sheet5!F36="ABS","A", Sheet5!F36),"")</f>
        <v/>
      </c>
      <c r="G97" s="95" t="str">
        <f>IF(C97&lt;&gt;"",IF(Sheet5!H36="ABS","A", Sheet5!H36),"")</f>
        <v/>
      </c>
      <c r="H97" s="95" t="str">
        <f>IF(C97&lt;&gt;"",IF(Sheet5!J36="ABS","A", Sheet5!J36),"")</f>
        <v/>
      </c>
      <c r="I97" t="str">
        <f>IF(C97&lt;&gt;"",I2,"")</f>
        <v/>
      </c>
      <c r="J97" t="str">
        <f>IF(C97&lt;&gt;"",J2,"")</f>
        <v/>
      </c>
    </row>
    <row r="98" spans="1:10">
      <c r="A98" t="str">
        <f>IF(C98&lt;&gt;"",A2,"")</f>
        <v/>
      </c>
      <c r="B98" t="str">
        <f>IF(C98&lt;&gt;"",B2,"")</f>
        <v/>
      </c>
      <c r="C98" t="str">
        <f>IF(Sheet5!B37&lt;&gt;"",Sheet5!B37,"")</f>
        <v/>
      </c>
      <c r="D98" t="str">
        <f>IF(C98&lt;&gt;"",D2,"")</f>
        <v/>
      </c>
      <c r="E98" s="80" t="str">
        <f>IF(C98&lt;&gt;"",IF(Sheet5!D37="ABS",0,Sheet5!D37),"")</f>
        <v/>
      </c>
      <c r="F98" s="94" t="str">
        <f>IF(C98&lt;&gt;"",IF(Sheet5!F37="ABS","A", Sheet5!F37),"")</f>
        <v/>
      </c>
      <c r="G98" s="95" t="str">
        <f>IF(C98&lt;&gt;"",IF(Sheet5!H37="ABS","A", Sheet5!H37),"")</f>
        <v/>
      </c>
      <c r="H98" s="95" t="str">
        <f>IF(C98&lt;&gt;"",IF(Sheet5!J37="ABS","A", Sheet5!J37),"")</f>
        <v/>
      </c>
      <c r="I98" t="str">
        <f>IF(C98&lt;&gt;"",I2,"")</f>
        <v/>
      </c>
      <c r="J98" t="str">
        <f>IF(C98&lt;&gt;"",J2,"")</f>
        <v/>
      </c>
    </row>
    <row r="99" spans="1:10">
      <c r="A99" t="str">
        <f>IF(C99&lt;&gt;"",A2,"")</f>
        <v/>
      </c>
      <c r="B99" t="str">
        <f>IF(C99&lt;&gt;"",B2,"")</f>
        <v/>
      </c>
      <c r="C99" t="str">
        <f>IF(Sheet5!B38&lt;&gt;"",Sheet5!B38,"")</f>
        <v/>
      </c>
      <c r="D99" t="str">
        <f>IF(C99&lt;&gt;"",D2,"")</f>
        <v/>
      </c>
      <c r="E99" s="80" t="str">
        <f>IF(C99&lt;&gt;"",IF(Sheet5!D38="ABS",0,Sheet5!D38),"")</f>
        <v/>
      </c>
      <c r="F99" s="94" t="str">
        <f>IF(C99&lt;&gt;"",IF(Sheet5!F38="ABS","A", Sheet5!F38),"")</f>
        <v/>
      </c>
      <c r="G99" s="95" t="str">
        <f>IF(C99&lt;&gt;"",IF(Sheet5!H38="ABS","A", Sheet5!H38),"")</f>
        <v/>
      </c>
      <c r="H99" s="95" t="str">
        <f>IF(C99&lt;&gt;"",IF(Sheet5!J38="ABS","A", Sheet5!J38),"")</f>
        <v/>
      </c>
      <c r="I99" t="str">
        <f>IF(C99&lt;&gt;"",I2,"")</f>
        <v/>
      </c>
      <c r="J99" t="str">
        <f>IF(C99&lt;&gt;"",J2,"")</f>
        <v/>
      </c>
    </row>
    <row r="100" spans="1:10">
      <c r="A100" t="str">
        <f>IF(C100&lt;&gt;"",A2,"")</f>
        <v/>
      </c>
      <c r="B100" t="str">
        <f>IF(C100&lt;&gt;"",B2,"")</f>
        <v/>
      </c>
      <c r="C100" t="str">
        <f>IF(Sheet5!B39&lt;&gt;"",Sheet5!B39,"")</f>
        <v/>
      </c>
      <c r="D100" t="str">
        <f>IF(C100&lt;&gt;"",D2,"")</f>
        <v/>
      </c>
      <c r="E100" s="80" t="str">
        <f>IF(C100&lt;&gt;"",IF(Sheet5!D39="ABS",0,Sheet5!D39),"")</f>
        <v/>
      </c>
      <c r="F100" s="94" t="str">
        <f>IF(C100&lt;&gt;"",IF(Sheet5!F39="ABS","A", Sheet5!F39),"")</f>
        <v/>
      </c>
      <c r="G100" s="95" t="str">
        <f>IF(C100&lt;&gt;"",IF(Sheet5!H39="ABS","A", Sheet5!H39),"")</f>
        <v/>
      </c>
      <c r="H100" s="95" t="str">
        <f>IF(C100&lt;&gt;"",IF(Sheet5!J39="ABS","A", Sheet5!J39),"")</f>
        <v/>
      </c>
      <c r="I100" t="str">
        <f>IF(C100&lt;&gt;"",I2,"")</f>
        <v/>
      </c>
      <c r="J100" t="str">
        <f>IF(C100&lt;&gt;"",J2,"")</f>
        <v/>
      </c>
    </row>
    <row r="101" spans="1:10">
      <c r="A101" t="str">
        <f>IF(C101&lt;&gt;"",A2,"")</f>
        <v/>
      </c>
      <c r="B101" t="str">
        <f>IF(C101&lt;&gt;"",B2,"")</f>
        <v/>
      </c>
      <c r="C101" t="str">
        <f>IF(Sheet5!B40&lt;&gt;"",Sheet5!B40,"")</f>
        <v/>
      </c>
      <c r="D101" t="str">
        <f>IF(C101&lt;&gt;"",D2,"")</f>
        <v/>
      </c>
      <c r="E101" s="80" t="str">
        <f>IF(C101&lt;&gt;"",IF(Sheet5!D40="ABS",0,Sheet5!D40),"")</f>
        <v/>
      </c>
      <c r="F101" s="94" t="str">
        <f>IF(C101&lt;&gt;"",IF(Sheet5!F40="ABS","A", Sheet5!F40),"")</f>
        <v/>
      </c>
      <c r="G101" s="95" t="str">
        <f>IF(C101&lt;&gt;"",IF(Sheet5!H40="ABS","A", Sheet5!H40),"")</f>
        <v/>
      </c>
      <c r="H101" s="95" t="str">
        <f>IF(C101&lt;&gt;"",IF(Sheet5!J40="ABS","A", Sheet5!J40),"")</f>
        <v/>
      </c>
      <c r="I101" t="str">
        <f>IF(C101&lt;&gt;"",I2,"")</f>
        <v/>
      </c>
      <c r="J101" t="str">
        <f>IF(C101&lt;&gt;"",J2,"")</f>
        <v/>
      </c>
    </row>
    <row r="102" spans="1:10">
      <c r="A102" s="77" t="str">
        <f>IF(C102&lt;&gt;"",A2,"")</f>
        <v/>
      </c>
      <c r="B102" s="77" t="str">
        <f>IF(C102&lt;&gt;"",B2,"")</f>
        <v/>
      </c>
      <c r="C102" s="77" t="str">
        <f>IF(Sheet6!B21&lt;&gt;"",Sheet6!B21,"")</f>
        <v/>
      </c>
      <c r="D102" s="77" t="str">
        <f>IF(C102&lt;&gt;"",D2,"")</f>
        <v/>
      </c>
      <c r="E102" s="79" t="str">
        <f>IF(C102&lt;&gt;"",IF(Sheet6!D21="ABS",0,Sheet6!D21),"")</f>
        <v/>
      </c>
      <c r="F102" s="81" t="str">
        <f>IF(C102&lt;&gt;"",IF(Sheet6!F21="ABS","A", Sheet6!F21),"")</f>
        <v/>
      </c>
      <c r="G102" s="79" t="str">
        <f>IF(C102&lt;&gt;"",IF(Sheet6!H21="ABS","A", Sheet6!H21),"")</f>
        <v/>
      </c>
      <c r="H102" s="79" t="str">
        <f>IF(C102&lt;&gt;"",IF(Sheet6!J21="ABS","A", Sheet6!J21),"")</f>
        <v/>
      </c>
      <c r="I102" t="str">
        <f>IF(C102&lt;&gt;"",I2,"")</f>
        <v/>
      </c>
      <c r="J102" t="str">
        <f>IF(C102&lt;&gt;"",J2,"")</f>
        <v/>
      </c>
    </row>
    <row r="103" spans="1:10">
      <c r="A103" t="str">
        <f>IF(C103&lt;&gt;"",A2,"")</f>
        <v/>
      </c>
      <c r="B103" t="str">
        <f>IF(C103&lt;&gt;"",B2,"")</f>
        <v/>
      </c>
      <c r="C103" t="str">
        <f>IF(Sheet6!B22&lt;&gt;"",Sheet6!B22,"")</f>
        <v/>
      </c>
      <c r="D103" t="str">
        <f>IF(C103&lt;&gt;"",D2,"")</f>
        <v/>
      </c>
      <c r="E103" s="80" t="str">
        <f>IF(C103&lt;&gt;"",IF(Sheet6!D22="ABS",0,Sheet6!D22),"")</f>
        <v/>
      </c>
      <c r="F103" s="94" t="str">
        <f>IF(C103&lt;&gt;"",IF(Sheet6!F22="ABS","A", Sheet6!F22),"")</f>
        <v/>
      </c>
      <c r="G103" s="95" t="str">
        <f>IF(C103&lt;&gt;"",IF(Sheet6!H22="ABS","A", Sheet6!H22),"")</f>
        <v/>
      </c>
      <c r="H103" s="95" t="str">
        <f>IF(C103&lt;&gt;"",IF(Sheet6!J22="ABS","A", Sheet6!J22),"")</f>
        <v/>
      </c>
      <c r="I103" t="str">
        <f>IF(C103&lt;&gt;"",I2,"")</f>
        <v/>
      </c>
      <c r="J103" t="str">
        <f>IF(C103&lt;&gt;"",J2,"")</f>
        <v/>
      </c>
    </row>
    <row r="104" spans="1:10">
      <c r="A104" t="str">
        <f>IF(C104&lt;&gt;"",A2,"")</f>
        <v/>
      </c>
      <c r="B104" t="str">
        <f>IF(C104&lt;&gt;"",B2,"")</f>
        <v/>
      </c>
      <c r="C104" t="str">
        <f>IF(Sheet6!B23&lt;&gt;"",Sheet6!B23,"")</f>
        <v/>
      </c>
      <c r="D104" t="str">
        <f>IF(C104&lt;&gt;"",D2,"")</f>
        <v/>
      </c>
      <c r="E104" s="80" t="str">
        <f>IF(C104&lt;&gt;"",IF(Sheet6!D23="ABS",0,Sheet6!D23),"")</f>
        <v/>
      </c>
      <c r="F104" s="94" t="str">
        <f>IF(C104&lt;&gt;"",IF(Sheet6!F23="ABS","A", Sheet6!F23),"")</f>
        <v/>
      </c>
      <c r="G104" s="95" t="str">
        <f>IF(C104&lt;&gt;"",IF(Sheet6!H23="ABS","A", Sheet6!H23),"")</f>
        <v/>
      </c>
      <c r="H104" s="95" t="str">
        <f>IF(C104&lt;&gt;"",IF(Sheet6!J23="ABS","A", Sheet6!J23),"")</f>
        <v/>
      </c>
      <c r="I104" t="str">
        <f>IF(C104&lt;&gt;"",I2,"")</f>
        <v/>
      </c>
      <c r="J104" t="str">
        <f>IF(C104&lt;&gt;"",J2,"")</f>
        <v/>
      </c>
    </row>
    <row r="105" spans="1:10">
      <c r="A105" t="str">
        <f>IF(C105&lt;&gt;"",A2,"")</f>
        <v/>
      </c>
      <c r="B105" t="str">
        <f>IF(C105&lt;&gt;"",B2,"")</f>
        <v/>
      </c>
      <c r="C105" t="str">
        <f>IF(Sheet6!B24&lt;&gt;"",Sheet6!B24,"")</f>
        <v/>
      </c>
      <c r="D105" t="str">
        <f>IF(C105&lt;&gt;"",D2,"")</f>
        <v/>
      </c>
      <c r="E105" s="80" t="str">
        <f>IF(C105&lt;&gt;"",IF(Sheet6!D24="ABS",0,Sheet6!D24),"")</f>
        <v/>
      </c>
      <c r="F105" s="94" t="str">
        <f>IF(C105&lt;&gt;"",IF(Sheet6!F24="ABS","A", Sheet6!F24),"")</f>
        <v/>
      </c>
      <c r="G105" s="95" t="str">
        <f>IF(C105&lt;&gt;"",IF(Sheet6!H24="ABS","A", Sheet6!H24),"")</f>
        <v/>
      </c>
      <c r="H105" s="95" t="str">
        <f>IF(C105&lt;&gt;"",IF(Sheet6!J24="ABS","A", Sheet6!J24),"")</f>
        <v/>
      </c>
      <c r="I105" t="str">
        <f>IF(C105&lt;&gt;"",I2,"")</f>
        <v/>
      </c>
      <c r="J105" t="str">
        <f>IF(C105&lt;&gt;"",J2,"")</f>
        <v/>
      </c>
    </row>
    <row r="106" spans="1:10">
      <c r="A106" t="str">
        <f>IF(C106&lt;&gt;"",A2,"")</f>
        <v/>
      </c>
      <c r="B106" t="str">
        <f>IF(C106&lt;&gt;"",B2,"")</f>
        <v/>
      </c>
      <c r="C106" t="str">
        <f>IF(Sheet6!B25&lt;&gt;"",Sheet6!B25,"")</f>
        <v/>
      </c>
      <c r="D106" t="str">
        <f>IF(C106&lt;&gt;"",D2,"")</f>
        <v/>
      </c>
      <c r="E106" s="80" t="str">
        <f>IF(C106&lt;&gt;"",IF(Sheet6!D25="ABS",0,Sheet6!D25),"")</f>
        <v/>
      </c>
      <c r="F106" s="94" t="str">
        <f>IF(C106&lt;&gt;"",IF(Sheet6!F25="ABS","A", Sheet6!F25),"")</f>
        <v/>
      </c>
      <c r="G106" s="95" t="str">
        <f>IF(C106&lt;&gt;"",IF(Sheet6!H25="ABS","A", Sheet6!H25),"")</f>
        <v/>
      </c>
      <c r="H106" s="95" t="str">
        <f>IF(C106&lt;&gt;"",IF(Sheet6!J25="ABS","A", Sheet6!J25),"")</f>
        <v/>
      </c>
      <c r="I106" t="str">
        <f>IF(C106&lt;&gt;"",I2,"")</f>
        <v/>
      </c>
      <c r="J106" t="str">
        <f>IF(C106&lt;&gt;"",J2,"")</f>
        <v/>
      </c>
    </row>
    <row r="107" spans="1:10">
      <c r="A107" t="str">
        <f>IF(C107&lt;&gt;"",A2,"")</f>
        <v/>
      </c>
      <c r="B107" t="str">
        <f>IF(C107&lt;&gt;"",B2,"")</f>
        <v/>
      </c>
      <c r="C107" t="str">
        <f>IF(Sheet6!B26&lt;&gt;"",Sheet6!B26,"")</f>
        <v/>
      </c>
      <c r="D107" t="str">
        <f>IF(C107&lt;&gt;"",D2,"")</f>
        <v/>
      </c>
      <c r="E107" s="80" t="str">
        <f>IF(C107&lt;&gt;"",IF(Sheet6!D26="ABS",0,Sheet6!D26),"")</f>
        <v/>
      </c>
      <c r="F107" s="94" t="str">
        <f>IF(C107&lt;&gt;"",IF(Sheet6!F26="ABS","A", Sheet6!F26),"")</f>
        <v/>
      </c>
      <c r="G107" s="95" t="str">
        <f>IF(C107&lt;&gt;"",IF(Sheet6!H26="ABS","A", Sheet6!H26),"")</f>
        <v/>
      </c>
      <c r="H107" s="95" t="str">
        <f>IF(C107&lt;&gt;"",IF(Sheet6!J26="ABS","A", Sheet6!J26),"")</f>
        <v/>
      </c>
      <c r="I107" t="str">
        <f>IF(C107&lt;&gt;"",I2,"")</f>
        <v/>
      </c>
      <c r="J107" t="str">
        <f>IF(C107&lt;&gt;"",J2,"")</f>
        <v/>
      </c>
    </row>
    <row r="108" spans="1:10">
      <c r="A108" t="str">
        <f>IF(C108&lt;&gt;"",A2,"")</f>
        <v/>
      </c>
      <c r="B108" t="str">
        <f>IF(C108&lt;&gt;"",B2,"")</f>
        <v/>
      </c>
      <c r="C108" t="str">
        <f>IF(Sheet6!B27&lt;&gt;"",Sheet6!B27,"")</f>
        <v/>
      </c>
      <c r="D108" t="str">
        <f>IF(C108&lt;&gt;"",D2,"")</f>
        <v/>
      </c>
      <c r="E108" s="80" t="str">
        <f>IF(C108&lt;&gt;"",IF(Sheet6!D27="ABS",0,Sheet6!D27),"")</f>
        <v/>
      </c>
      <c r="F108" s="94" t="str">
        <f>IF(C108&lt;&gt;"",IF(Sheet6!F27="ABS","A", Sheet6!F27),"")</f>
        <v/>
      </c>
      <c r="G108" s="95" t="str">
        <f>IF(C108&lt;&gt;"",IF(Sheet6!H27="ABS","A", Sheet6!H27),"")</f>
        <v/>
      </c>
      <c r="H108" s="95" t="str">
        <f>IF(C108&lt;&gt;"",IF(Sheet6!J27="ABS","A", Sheet6!J27),"")</f>
        <v/>
      </c>
      <c r="I108" t="str">
        <f>IF(C108&lt;&gt;"",I2,"")</f>
        <v/>
      </c>
      <c r="J108" t="str">
        <f>IF(C108&lt;&gt;"",J2,"")</f>
        <v/>
      </c>
    </row>
    <row r="109" spans="1:10">
      <c r="A109" t="str">
        <f>IF(C109&lt;&gt;"",A2,"")</f>
        <v/>
      </c>
      <c r="B109" t="str">
        <f>IF(C109&lt;&gt;"",B2,"")</f>
        <v/>
      </c>
      <c r="C109" t="str">
        <f>IF(Sheet6!B28&lt;&gt;"",Sheet6!B28,"")</f>
        <v/>
      </c>
      <c r="D109" t="str">
        <f>IF(C109&lt;&gt;"",D2,"")</f>
        <v/>
      </c>
      <c r="E109" s="80" t="str">
        <f>IF(C109&lt;&gt;"",IF(Sheet6!D28="ABS",0,Sheet6!D28),"")</f>
        <v/>
      </c>
      <c r="F109" s="94" t="str">
        <f>IF(C109&lt;&gt;"",IF(Sheet6!F28="ABS","A", Sheet6!F28),"")</f>
        <v/>
      </c>
      <c r="G109" s="95" t="str">
        <f>IF(C109&lt;&gt;"",IF(Sheet6!H28="ABS","A", Sheet6!H28),"")</f>
        <v/>
      </c>
      <c r="H109" s="95" t="str">
        <f>IF(C109&lt;&gt;"",IF(Sheet6!J28="ABS","A", Sheet6!J28),"")</f>
        <v/>
      </c>
      <c r="I109" t="str">
        <f>IF(C109&lt;&gt;"",I2,"")</f>
        <v/>
      </c>
      <c r="J109" t="str">
        <f>IF(C109&lt;&gt;"",J2,"")</f>
        <v/>
      </c>
    </row>
    <row r="110" spans="1:10">
      <c r="A110" t="str">
        <f>IF(C110&lt;&gt;"",A2,"")</f>
        <v/>
      </c>
      <c r="B110" t="str">
        <f>IF(C110&lt;&gt;"",B2,"")</f>
        <v/>
      </c>
      <c r="C110" t="str">
        <f>IF(Sheet6!B29&lt;&gt;"",Sheet6!B29,"")</f>
        <v/>
      </c>
      <c r="D110" t="str">
        <f>IF(C110&lt;&gt;"",D2,"")</f>
        <v/>
      </c>
      <c r="E110" s="80" t="str">
        <f>IF(C110&lt;&gt;"",IF(Sheet6!D29="ABS",0,Sheet6!D29),"")</f>
        <v/>
      </c>
      <c r="F110" s="94" t="str">
        <f>IF(C110&lt;&gt;"",IF(Sheet6!F29="ABS","A", Sheet6!F29),"")</f>
        <v/>
      </c>
      <c r="G110" s="95" t="str">
        <f>IF(C110&lt;&gt;"",IF(Sheet6!H29="ABS","A", Sheet6!H29),"")</f>
        <v/>
      </c>
      <c r="H110" s="95" t="str">
        <f>IF(C110&lt;&gt;"",IF(Sheet6!J29="ABS","A", Sheet6!J29),"")</f>
        <v/>
      </c>
      <c r="I110" t="str">
        <f>IF(C110&lt;&gt;"",I2,"")</f>
        <v/>
      </c>
      <c r="J110" t="str">
        <f>IF(C110&lt;&gt;"",J2,"")</f>
        <v/>
      </c>
    </row>
    <row r="111" spans="1:10">
      <c r="A111" t="str">
        <f>IF(C111&lt;&gt;"",A2,"")</f>
        <v/>
      </c>
      <c r="B111" t="str">
        <f>IF(C111&lt;&gt;"",B2,"")</f>
        <v/>
      </c>
      <c r="C111" t="str">
        <f>IF(Sheet6!B30&lt;&gt;"",Sheet6!B30,"")</f>
        <v/>
      </c>
      <c r="D111" t="str">
        <f>IF(C111&lt;&gt;"",D2,"")</f>
        <v/>
      </c>
      <c r="E111" s="80" t="str">
        <f>IF(C111&lt;&gt;"",IF(Sheet6!D30="ABS",0,Sheet6!D30),"")</f>
        <v/>
      </c>
      <c r="F111" s="94" t="str">
        <f>IF(C111&lt;&gt;"",IF(Sheet6!F30="ABS","A", Sheet6!F30),"")</f>
        <v/>
      </c>
      <c r="G111" s="95" t="str">
        <f>IF(C111&lt;&gt;"",IF(Sheet6!H30="ABS","A", Sheet6!H30),"")</f>
        <v/>
      </c>
      <c r="H111" s="95" t="str">
        <f>IF(C111&lt;&gt;"",IF(Sheet6!J30="ABS","A", Sheet6!J30),"")</f>
        <v/>
      </c>
      <c r="I111" t="str">
        <f>IF(C111&lt;&gt;"",I2,"")</f>
        <v/>
      </c>
      <c r="J111" t="str">
        <f>IF(C111&lt;&gt;"",J2,"")</f>
        <v/>
      </c>
    </row>
    <row r="112" spans="1:10">
      <c r="A112" t="str">
        <f>IF(C112&lt;&gt;"",A2,"")</f>
        <v/>
      </c>
      <c r="B112" t="str">
        <f>IF(C112&lt;&gt;"",B2,"")</f>
        <v/>
      </c>
      <c r="C112" t="str">
        <f>IF(Sheet6!B31&lt;&gt;"",Sheet6!B31,"")</f>
        <v/>
      </c>
      <c r="D112" t="str">
        <f>IF(C112&lt;&gt;"",D2,"")</f>
        <v/>
      </c>
      <c r="E112" s="80" t="str">
        <f>IF(C112&lt;&gt;"",IF(Sheet6!D31="ABS",0,Sheet6!D31),"")</f>
        <v/>
      </c>
      <c r="F112" s="94" t="str">
        <f>IF(C112&lt;&gt;"",IF(Sheet6!F31="ABS","A", Sheet6!F31),"")</f>
        <v/>
      </c>
      <c r="G112" s="95" t="str">
        <f>IF(C112&lt;&gt;"",IF(Sheet6!H31="ABS","A", Sheet6!H31),"")</f>
        <v/>
      </c>
      <c r="H112" s="95" t="str">
        <f>IF(C112&lt;&gt;"",IF(Sheet6!J31="ABS","A", Sheet6!J31),"")</f>
        <v/>
      </c>
      <c r="I112" t="str">
        <f>IF(C112&lt;&gt;"",I2,"")</f>
        <v/>
      </c>
      <c r="J112" t="str">
        <f>IF(C112&lt;&gt;"",J2,"")</f>
        <v/>
      </c>
    </row>
    <row r="113" spans="1:10">
      <c r="A113" t="str">
        <f>IF(C113&lt;&gt;"",A2,"")</f>
        <v/>
      </c>
      <c r="B113" t="str">
        <f>IF(C113&lt;&gt;"",B2,"")</f>
        <v/>
      </c>
      <c r="C113" t="str">
        <f>IF(Sheet6!B32&lt;&gt;"",Sheet6!B32,"")</f>
        <v/>
      </c>
      <c r="D113" t="str">
        <f>IF(C113&lt;&gt;"",D2,"")</f>
        <v/>
      </c>
      <c r="E113" s="80" t="str">
        <f>IF(C113&lt;&gt;"",IF(Sheet6!D32="ABS",0,Sheet6!D32),"")</f>
        <v/>
      </c>
      <c r="F113" s="94" t="str">
        <f>IF(C113&lt;&gt;"",IF(Sheet6!F32="ABS","A", Sheet6!F32),"")</f>
        <v/>
      </c>
      <c r="G113" s="95" t="str">
        <f>IF(C113&lt;&gt;"",IF(Sheet6!H32="ABS","A", Sheet6!H32),"")</f>
        <v/>
      </c>
      <c r="H113" s="95" t="str">
        <f>IF(C113&lt;&gt;"",IF(Sheet6!J32="ABS","A", Sheet6!J32),"")</f>
        <v/>
      </c>
      <c r="I113" t="str">
        <f>IF(C113&lt;&gt;"",I2,"")</f>
        <v/>
      </c>
      <c r="J113" t="str">
        <f>IF(C113&lt;&gt;"",J2,"")</f>
        <v/>
      </c>
    </row>
    <row r="114" spans="1:10">
      <c r="A114" t="str">
        <f>IF(C114&lt;&gt;"",A2,"")</f>
        <v/>
      </c>
      <c r="B114" t="str">
        <f>IF(C114&lt;&gt;"",B2,"")</f>
        <v/>
      </c>
      <c r="C114" t="str">
        <f>IF(Sheet6!B33&lt;&gt;"",Sheet6!B33,"")</f>
        <v/>
      </c>
      <c r="D114" t="str">
        <f>IF(C114&lt;&gt;"",D2,"")</f>
        <v/>
      </c>
      <c r="E114" s="80" t="str">
        <f>IF(C114&lt;&gt;"",IF(Sheet6!D33="ABS",0,Sheet6!D33),"")</f>
        <v/>
      </c>
      <c r="F114" s="94" t="str">
        <f>IF(C114&lt;&gt;"",IF(Sheet6!F33="ABS","A", Sheet6!F33),"")</f>
        <v/>
      </c>
      <c r="G114" s="95" t="str">
        <f>IF(C114&lt;&gt;"",IF(Sheet6!H33="ABS","A", Sheet6!H33),"")</f>
        <v/>
      </c>
      <c r="H114" s="95" t="str">
        <f>IF(C114&lt;&gt;"",IF(Sheet6!J33="ABS","A", Sheet6!J33),"")</f>
        <v/>
      </c>
      <c r="I114" t="str">
        <f>IF(C114&lt;&gt;"",I2,"")</f>
        <v/>
      </c>
      <c r="J114" t="str">
        <f>IF(C114&lt;&gt;"",J2,"")</f>
        <v/>
      </c>
    </row>
    <row r="115" spans="1:10">
      <c r="A115" t="str">
        <f>IF(C115&lt;&gt;"",A2,"")</f>
        <v/>
      </c>
      <c r="B115" t="str">
        <f>IF(C115&lt;&gt;"",B2,"")</f>
        <v/>
      </c>
      <c r="C115" t="str">
        <f>IF(Sheet6!B34&lt;&gt;"",Sheet6!B34,"")</f>
        <v/>
      </c>
      <c r="D115" t="str">
        <f>IF(C115&lt;&gt;"",D2,"")</f>
        <v/>
      </c>
      <c r="E115" s="80" t="str">
        <f>IF(C115&lt;&gt;"",IF(Sheet6!D34="ABS",0,Sheet6!D34),"")</f>
        <v/>
      </c>
      <c r="F115" s="94" t="str">
        <f>IF(C115&lt;&gt;"",IF(Sheet6!F34="ABS","A", Sheet6!F34),"")</f>
        <v/>
      </c>
      <c r="G115" s="95" t="str">
        <f>IF(C115&lt;&gt;"",IF(Sheet6!H34="ABS","A", Sheet6!H34),"")</f>
        <v/>
      </c>
      <c r="H115" s="95" t="str">
        <f>IF(C115&lt;&gt;"",IF(Sheet6!J34="ABS","A", Sheet6!J34),"")</f>
        <v/>
      </c>
      <c r="I115" t="str">
        <f>IF(C115&lt;&gt;"",I2,"")</f>
        <v/>
      </c>
      <c r="J115" t="str">
        <f>IF(C115&lt;&gt;"",J2,"")</f>
        <v/>
      </c>
    </row>
    <row r="116" spans="1:10">
      <c r="A116" t="str">
        <f>IF(C116&lt;&gt;"",A2,"")</f>
        <v/>
      </c>
      <c r="B116" t="str">
        <f>IF(C116&lt;&gt;"",B2,"")</f>
        <v/>
      </c>
      <c r="C116" t="str">
        <f>IF(Sheet6!B35&lt;&gt;"",Sheet6!B35,"")</f>
        <v/>
      </c>
      <c r="D116" t="str">
        <f>IF(C116&lt;&gt;"",D2,"")</f>
        <v/>
      </c>
      <c r="E116" s="80" t="str">
        <f>IF(C116&lt;&gt;"",IF(Sheet6!D35="ABS",0,Sheet6!D35),"")</f>
        <v/>
      </c>
      <c r="F116" s="94" t="str">
        <f>IF(C116&lt;&gt;"",IF(Sheet6!F35="ABS","A", Sheet6!F35),"")</f>
        <v/>
      </c>
      <c r="G116" s="95" t="str">
        <f>IF(C116&lt;&gt;"",IF(Sheet6!H35="ABS","A", Sheet6!H35),"")</f>
        <v/>
      </c>
      <c r="H116" s="95" t="str">
        <f>IF(C116&lt;&gt;"",IF(Sheet6!J35="ABS","A", Sheet6!J35),"")</f>
        <v/>
      </c>
      <c r="I116" t="str">
        <f>IF(C116&lt;&gt;"",I2,"")</f>
        <v/>
      </c>
      <c r="J116" t="str">
        <f>IF(C116&lt;&gt;"",J2,"")</f>
        <v/>
      </c>
    </row>
    <row r="117" spans="1:10">
      <c r="A117" t="str">
        <f>IF(C117&lt;&gt;"",A2,"")</f>
        <v/>
      </c>
      <c r="B117" t="str">
        <f>IF(C117&lt;&gt;"",B2,"")</f>
        <v/>
      </c>
      <c r="C117" t="str">
        <f>IF(Sheet6!B36&lt;&gt;"",Sheet6!B36,"")</f>
        <v/>
      </c>
      <c r="D117" t="str">
        <f>IF(C117&lt;&gt;"",D2,"")</f>
        <v/>
      </c>
      <c r="E117" s="80" t="str">
        <f>IF(C117&lt;&gt;"",IF(Sheet6!D36="ABS",0,Sheet6!D36),"")</f>
        <v/>
      </c>
      <c r="F117" s="94" t="str">
        <f>IF(C117&lt;&gt;"",IF(Sheet6!F36="ABS","A", Sheet6!F36),"")</f>
        <v/>
      </c>
      <c r="G117" s="95" t="str">
        <f>IF(C117&lt;&gt;"",IF(Sheet6!H36="ABS","A", Sheet6!H36),"")</f>
        <v/>
      </c>
      <c r="H117" s="95" t="str">
        <f>IF(C117&lt;&gt;"",IF(Sheet6!J36="ABS","A", Sheet6!J36),"")</f>
        <v/>
      </c>
      <c r="I117" t="str">
        <f>IF(C117&lt;&gt;"",I2,"")</f>
        <v/>
      </c>
      <c r="J117" t="str">
        <f>IF(C117&lt;&gt;"",J2,"")</f>
        <v/>
      </c>
    </row>
    <row r="118" spans="1:10">
      <c r="A118" t="str">
        <f>IF(C118&lt;&gt;"",A2,"")</f>
        <v/>
      </c>
      <c r="B118" t="str">
        <f>IF(C118&lt;&gt;"",B2,"")</f>
        <v/>
      </c>
      <c r="C118" t="str">
        <f>IF(Sheet6!B37&lt;&gt;"",Sheet6!B37,"")</f>
        <v/>
      </c>
      <c r="D118" t="str">
        <f>IF(C118&lt;&gt;"",D2,"")</f>
        <v/>
      </c>
      <c r="E118" s="80" t="str">
        <f>IF(C118&lt;&gt;"",IF(Sheet6!D37="ABS",0,Sheet6!D37),"")</f>
        <v/>
      </c>
      <c r="F118" s="94" t="str">
        <f>IF(C118&lt;&gt;"",IF(Sheet6!F37="ABS","A", Sheet6!F37),"")</f>
        <v/>
      </c>
      <c r="G118" s="95" t="str">
        <f>IF(C118&lt;&gt;"",IF(Sheet6!H37="ABS","A", Sheet6!H37),"")</f>
        <v/>
      </c>
      <c r="H118" s="95" t="str">
        <f>IF(C118&lt;&gt;"",IF(Sheet6!J37="ABS","A", Sheet6!J37),"")</f>
        <v/>
      </c>
      <c r="I118" t="str">
        <f>IF(C118&lt;&gt;"",I2,"")</f>
        <v/>
      </c>
      <c r="J118" t="str">
        <f>IF(C118&lt;&gt;"",J2,"")</f>
        <v/>
      </c>
    </row>
    <row r="119" spans="1:10">
      <c r="A119" t="str">
        <f>IF(C119&lt;&gt;"",A2,"")</f>
        <v/>
      </c>
      <c r="B119" t="str">
        <f>IF(C119&lt;&gt;"",B2,"")</f>
        <v/>
      </c>
      <c r="C119" t="str">
        <f>IF(Sheet6!B38&lt;&gt;"",Sheet6!B38,"")</f>
        <v/>
      </c>
      <c r="D119" t="str">
        <f>IF(C119&lt;&gt;"",D2,"")</f>
        <v/>
      </c>
      <c r="E119" s="80" t="str">
        <f>IF(C119&lt;&gt;"",IF(Sheet6!D38="ABS",0,Sheet6!D38),"")</f>
        <v/>
      </c>
      <c r="F119" s="94" t="str">
        <f>IF(C119&lt;&gt;"",IF(Sheet6!F38="ABS","A", Sheet6!F38),"")</f>
        <v/>
      </c>
      <c r="G119" s="95" t="str">
        <f>IF(C119&lt;&gt;"",IF(Sheet6!H38="ABS","A", Sheet6!H38),"")</f>
        <v/>
      </c>
      <c r="H119" s="95" t="str">
        <f>IF(C119&lt;&gt;"",IF(Sheet6!J38="ABS","A", Sheet6!J38),"")</f>
        <v/>
      </c>
      <c r="I119" t="str">
        <f>IF(C119&lt;&gt;"",I2,"")</f>
        <v/>
      </c>
      <c r="J119" t="str">
        <f>IF(C119&lt;&gt;"",J2,"")</f>
        <v/>
      </c>
    </row>
    <row r="120" spans="1:10">
      <c r="A120" t="str">
        <f>IF(C120&lt;&gt;"",A2,"")</f>
        <v/>
      </c>
      <c r="B120" t="str">
        <f>IF(C120&lt;&gt;"",B2,"")</f>
        <v/>
      </c>
      <c r="C120" t="str">
        <f>IF(Sheet6!B39&lt;&gt;"",Sheet6!B39,"")</f>
        <v/>
      </c>
      <c r="D120" t="str">
        <f>IF(C120&lt;&gt;"",D2,"")</f>
        <v/>
      </c>
      <c r="E120" s="80" t="str">
        <f>IF(C120&lt;&gt;"",IF(Sheet6!D39="ABS",0,Sheet6!D39),"")</f>
        <v/>
      </c>
      <c r="F120" s="94" t="str">
        <f>IF(C120&lt;&gt;"",IF(Sheet6!F39="ABS","A", Sheet6!F39),"")</f>
        <v/>
      </c>
      <c r="G120" s="95" t="str">
        <f>IF(C120&lt;&gt;"",IF(Sheet6!H39="ABS","A", Sheet6!H39),"")</f>
        <v/>
      </c>
      <c r="H120" s="95" t="str">
        <f>IF(C120&lt;&gt;"",IF(Sheet6!J39="ABS","A", Sheet6!J39),"")</f>
        <v/>
      </c>
      <c r="I120" t="str">
        <f>IF(C120&lt;&gt;"",I2,"")</f>
        <v/>
      </c>
      <c r="J120" t="str">
        <f>IF(C120&lt;&gt;"",J2,"")</f>
        <v/>
      </c>
    </row>
    <row r="121" spans="1:10">
      <c r="A121" t="str">
        <f>IF(C121&lt;&gt;"",A2,"")</f>
        <v/>
      </c>
      <c r="B121" t="str">
        <f>IF(C121&lt;&gt;"",B2,"")</f>
        <v/>
      </c>
      <c r="C121" t="str">
        <f>IF(Sheet6!B40&lt;&gt;"",Sheet6!B40,"")</f>
        <v/>
      </c>
      <c r="D121" t="str">
        <f>IF(C121&lt;&gt;"",D2,"")</f>
        <v/>
      </c>
      <c r="E121" s="80" t="str">
        <f>IF(C121&lt;&gt;"",IF(Sheet6!D40="ABS",0,Sheet6!D40),"")</f>
        <v/>
      </c>
      <c r="F121" s="94" t="str">
        <f>IF(C121&lt;&gt;"",IF(Sheet6!F40="ABS","A", Sheet6!F40),"")</f>
        <v/>
      </c>
      <c r="G121" s="95" t="str">
        <f>IF(C121&lt;&gt;"",IF(Sheet6!H40="ABS","A", Sheet6!H40),"")</f>
        <v/>
      </c>
      <c r="H121" s="95" t="str">
        <f>IF(C121&lt;&gt;"",IF(Sheet6!J40="ABS","A", Sheet6!J40),"")</f>
        <v/>
      </c>
      <c r="I121" t="str">
        <f>IF(C121&lt;&gt;"",I2,"")</f>
        <v/>
      </c>
      <c r="J121" t="str">
        <f>IF(C121&lt;&gt;"",J2,"")</f>
        <v/>
      </c>
    </row>
    <row r="122" spans="1:10">
      <c r="A122" s="77" t="str">
        <f>IF(C122&lt;&gt;"",A2,"")</f>
        <v/>
      </c>
      <c r="B122" s="77" t="str">
        <f>IF(C122&lt;&gt;"",B2,"")</f>
        <v/>
      </c>
      <c r="C122" s="77" t="str">
        <f>IF(Sheet7!B21&lt;&gt;"",Sheet7!B21,"")</f>
        <v/>
      </c>
      <c r="D122" s="77" t="str">
        <f>IF(C122&lt;&gt;"",D2,"")</f>
        <v/>
      </c>
      <c r="E122" s="79" t="str">
        <f>IF(C122&lt;&gt;"",IF(Sheet7!D21="ABS",0,Sheet7!D21),"")</f>
        <v/>
      </c>
      <c r="F122" s="80" t="str">
        <f>IF(C122&lt;&gt;"",IF(Sheet7!F21="ABS","A", Sheet7!F21),"")</f>
        <v/>
      </c>
      <c r="G122" s="79" t="str">
        <f>IF(C122&lt;&gt;"",IF(Sheet7!H21="ABS","A", Sheet7!H21),"")</f>
        <v/>
      </c>
      <c r="H122" s="79" t="str">
        <f>IF(C122&lt;&gt;"",IF(Sheet7!J21="ABS","A", Sheet7!J21),"")</f>
        <v/>
      </c>
      <c r="I122" t="str">
        <f>IF(C122&lt;&gt;"",I2,"")</f>
        <v/>
      </c>
      <c r="J122" t="str">
        <f>IF(C122&lt;&gt;"",J2,"")</f>
        <v/>
      </c>
    </row>
    <row r="123" spans="1:10">
      <c r="A123" t="str">
        <f>IF(C123&lt;&gt;"",A2,"")</f>
        <v/>
      </c>
      <c r="B123" t="str">
        <f>IF(C123&lt;&gt;"",B2,"")</f>
        <v/>
      </c>
      <c r="C123" t="str">
        <f>IF(Sheet7!B22&lt;&gt;"",Sheet7!B22,"")</f>
        <v/>
      </c>
      <c r="D123" t="str">
        <f>IF(C123&lt;&gt;"",D2,"")</f>
        <v/>
      </c>
      <c r="E123" s="80" t="str">
        <f>IF(C123&lt;&gt;"",IF(Sheet7!D22="ABS",0,Sheet7!D22),"")</f>
        <v/>
      </c>
      <c r="F123" s="94" t="str">
        <f>IF(C123&lt;&gt;"",IF(Sheet7!F22="ABS","A", Sheet7!F22),"")</f>
        <v/>
      </c>
      <c r="G123" s="95" t="str">
        <f>IF(C123&lt;&gt;"",IF(Sheet7!H22="ABS","A", Sheet7!H22),"")</f>
        <v/>
      </c>
      <c r="H123" s="95" t="str">
        <f>IF(C123&lt;&gt;"",IF(Sheet7!J22="ABS","A", Sheet7!J22),"")</f>
        <v/>
      </c>
      <c r="I123" t="str">
        <f>IF(C123&lt;&gt;"",I2,"")</f>
        <v/>
      </c>
      <c r="J123" t="str">
        <f>IF(C123&lt;&gt;"",J2,"")</f>
        <v/>
      </c>
    </row>
    <row r="124" spans="1:10">
      <c r="A124" t="str">
        <f>IF(C124&lt;&gt;"",A2,"")</f>
        <v/>
      </c>
      <c r="B124" t="str">
        <f>IF(C124&lt;&gt;"",B2,"")</f>
        <v/>
      </c>
      <c r="C124" t="str">
        <f>IF(Sheet7!B23&lt;&gt;"",Sheet7!B23,"")</f>
        <v/>
      </c>
      <c r="D124" t="str">
        <f>IF(C124&lt;&gt;"",D2,"")</f>
        <v/>
      </c>
      <c r="E124" s="80" t="str">
        <f>IF(C124&lt;&gt;"",IF(Sheet7!D23="ABS",0,Sheet7!D23),"")</f>
        <v/>
      </c>
      <c r="F124" s="94" t="str">
        <f>IF(C124&lt;&gt;"",IF(Sheet7!F23="ABS","A", Sheet7!F23),"")</f>
        <v/>
      </c>
      <c r="G124" s="95" t="str">
        <f>IF(C124&lt;&gt;"",IF(Sheet7!H23="ABS","A", Sheet7!H23),"")</f>
        <v/>
      </c>
      <c r="H124" s="95" t="str">
        <f>IF(C124&lt;&gt;"",IF(Sheet7!J23="ABS","A", Sheet7!J23),"")</f>
        <v/>
      </c>
      <c r="I124" t="str">
        <f>IF(C124&lt;&gt;"",I2,"")</f>
        <v/>
      </c>
      <c r="J124" t="str">
        <f>IF(C124&lt;&gt;"",J2,"")</f>
        <v/>
      </c>
    </row>
    <row r="125" spans="1:10">
      <c r="A125" t="str">
        <f>IF(C125&lt;&gt;"",A2,"")</f>
        <v/>
      </c>
      <c r="B125" t="str">
        <f>IF(C125&lt;&gt;"",B2,"")</f>
        <v/>
      </c>
      <c r="C125" t="str">
        <f>IF(Sheet7!B24&lt;&gt;"",Sheet7!B24,"")</f>
        <v/>
      </c>
      <c r="D125" t="str">
        <f>IF(C125&lt;&gt;"",D2,"")</f>
        <v/>
      </c>
      <c r="E125" s="80" t="str">
        <f>IF(C125&lt;&gt;"",IF(Sheet7!D24="ABS",0,Sheet7!D24),"")</f>
        <v/>
      </c>
      <c r="F125" s="94" t="str">
        <f>IF(C125&lt;&gt;"",IF(Sheet7!F24="ABS","A", Sheet7!F24),"")</f>
        <v/>
      </c>
      <c r="G125" s="95" t="str">
        <f>IF(C125&lt;&gt;"",IF(Sheet7!H24="ABS","A", Sheet7!H24),"")</f>
        <v/>
      </c>
      <c r="H125" s="95" t="str">
        <f>IF(C125&lt;&gt;"",IF(Sheet7!J24="ABS","A", Sheet7!J24),"")</f>
        <v/>
      </c>
      <c r="I125" t="str">
        <f>IF(C125&lt;&gt;"",I2,"")</f>
        <v/>
      </c>
      <c r="J125" t="str">
        <f>IF(C125&lt;&gt;"",J2,"")</f>
        <v/>
      </c>
    </row>
    <row r="126" spans="1:10">
      <c r="A126" t="str">
        <f>IF(C126&lt;&gt;"",A2,"")</f>
        <v/>
      </c>
      <c r="B126" t="str">
        <f>IF(C126&lt;&gt;"",B2,"")</f>
        <v/>
      </c>
      <c r="C126" t="str">
        <f>IF(Sheet7!B25&lt;&gt;"",Sheet7!B25,"")</f>
        <v/>
      </c>
      <c r="D126" t="str">
        <f>IF(C126&lt;&gt;"",D2,"")</f>
        <v/>
      </c>
      <c r="E126" s="80" t="str">
        <f>IF(C126&lt;&gt;"",IF(Sheet7!D25="ABS",0,Sheet7!D25),"")</f>
        <v/>
      </c>
      <c r="F126" s="94" t="str">
        <f>IF(C126&lt;&gt;"",IF(Sheet7!F25="ABS","A", Sheet7!F25),"")</f>
        <v/>
      </c>
      <c r="G126" s="95" t="str">
        <f>IF(C126&lt;&gt;"",IF(Sheet7!H25="ABS","A", Sheet7!H25),"")</f>
        <v/>
      </c>
      <c r="H126" s="95" t="str">
        <f>IF(C126&lt;&gt;"",IF(Sheet7!J25="ABS","A", Sheet7!J25),"")</f>
        <v/>
      </c>
      <c r="I126" t="str">
        <f>IF(C126&lt;&gt;"",I2,"")</f>
        <v/>
      </c>
      <c r="J126" t="str">
        <f>IF(C126&lt;&gt;"",J2,"")</f>
        <v/>
      </c>
    </row>
    <row r="127" spans="1:10">
      <c r="A127" t="str">
        <f>IF(C127&lt;&gt;"",A2,"")</f>
        <v/>
      </c>
      <c r="B127" t="str">
        <f>IF(C127&lt;&gt;"",B2,"")</f>
        <v/>
      </c>
      <c r="C127" t="str">
        <f>IF(Sheet7!B26&lt;&gt;"",Sheet7!B26,"")</f>
        <v/>
      </c>
      <c r="D127" t="str">
        <f>IF(C127&lt;&gt;"",D2,"")</f>
        <v/>
      </c>
      <c r="E127" s="80" t="str">
        <f>IF(C127&lt;&gt;"",IF(Sheet7!D26="ABS",0,Sheet7!D26),"")</f>
        <v/>
      </c>
      <c r="F127" s="94" t="str">
        <f>IF(C127&lt;&gt;"",IF(Sheet7!F26="ABS","A", Sheet7!F26),"")</f>
        <v/>
      </c>
      <c r="G127" s="95" t="str">
        <f>IF(C127&lt;&gt;"",IF(Sheet7!H26="ABS","A", Sheet7!H26),"")</f>
        <v/>
      </c>
      <c r="H127" s="95" t="str">
        <f>IF(C127&lt;&gt;"",IF(Sheet7!J26="ABS","A", Sheet7!J26),"")</f>
        <v/>
      </c>
      <c r="I127" t="str">
        <f>IF(C127&lt;&gt;"",I2,"")</f>
        <v/>
      </c>
      <c r="J127" t="str">
        <f>IF(C127&lt;&gt;"",J2,"")</f>
        <v/>
      </c>
    </row>
    <row r="128" spans="1:10">
      <c r="A128" t="str">
        <f>IF(C128&lt;&gt;"",A2,"")</f>
        <v/>
      </c>
      <c r="B128" t="str">
        <f>IF(C128&lt;&gt;"",B2,"")</f>
        <v/>
      </c>
      <c r="C128" t="str">
        <f>IF(Sheet7!B27&lt;&gt;"",Sheet7!B27,"")</f>
        <v/>
      </c>
      <c r="D128" t="str">
        <f>IF(C128&lt;&gt;"",D2,"")</f>
        <v/>
      </c>
      <c r="E128" s="80" t="str">
        <f>IF(C128&lt;&gt;"",IF(Sheet7!D27="ABS",0,Sheet7!D27),"")</f>
        <v/>
      </c>
      <c r="F128" s="94" t="str">
        <f>IF(C128&lt;&gt;"",IF(Sheet7!F27="ABS","A", Sheet7!F27),"")</f>
        <v/>
      </c>
      <c r="G128" s="95" t="str">
        <f>IF(C128&lt;&gt;"",IF(Sheet7!H27="ABS","A", Sheet7!H27),"")</f>
        <v/>
      </c>
      <c r="H128" s="95" t="str">
        <f>IF(C128&lt;&gt;"",IF(Sheet7!J27="ABS","A", Sheet7!J27),"")</f>
        <v/>
      </c>
      <c r="I128" t="str">
        <f>IF(C128&lt;&gt;"",I2,"")</f>
        <v/>
      </c>
      <c r="J128" t="str">
        <f>IF(C128&lt;&gt;"",J2,"")</f>
        <v/>
      </c>
    </row>
    <row r="129" spans="1:10">
      <c r="A129" t="str">
        <f>IF(C129&lt;&gt;"",A2,"")</f>
        <v/>
      </c>
      <c r="B129" t="str">
        <f>IF(C129&lt;&gt;"",B2,"")</f>
        <v/>
      </c>
      <c r="C129" t="str">
        <f>IF(Sheet7!B28&lt;&gt;"",Sheet7!B28,"")</f>
        <v/>
      </c>
      <c r="D129" t="str">
        <f>IF(C129&lt;&gt;"",D2,"")</f>
        <v/>
      </c>
      <c r="E129" s="80" t="str">
        <f>IF(C129&lt;&gt;"",IF(Sheet7!D28="ABS",0,Sheet7!D28),"")</f>
        <v/>
      </c>
      <c r="F129" s="94" t="str">
        <f>IF(C129&lt;&gt;"",IF(Sheet7!F28="ABS","A", Sheet7!F28),"")</f>
        <v/>
      </c>
      <c r="G129" s="95" t="str">
        <f>IF(C129&lt;&gt;"",IF(Sheet7!H28="ABS","A", Sheet7!H28),"")</f>
        <v/>
      </c>
      <c r="H129" s="95" t="str">
        <f>IF(C129&lt;&gt;"",IF(Sheet7!J28="ABS","A", Sheet7!J28),"")</f>
        <v/>
      </c>
      <c r="I129" t="str">
        <f>IF(C129&lt;&gt;"",I2,"")</f>
        <v/>
      </c>
      <c r="J129" t="str">
        <f>IF(C129&lt;&gt;"",J2,"")</f>
        <v/>
      </c>
    </row>
    <row r="130" spans="1:10">
      <c r="A130" t="str">
        <f>IF(C130&lt;&gt;"",A2,"")</f>
        <v/>
      </c>
      <c r="B130" t="str">
        <f>IF(C130&lt;&gt;"",B2,"")</f>
        <v/>
      </c>
      <c r="C130" t="str">
        <f>IF(Sheet7!B29&lt;&gt;"",Sheet7!B29,"")</f>
        <v/>
      </c>
      <c r="D130" t="str">
        <f>IF(C130&lt;&gt;"",D2,"")</f>
        <v/>
      </c>
      <c r="E130" s="80" t="str">
        <f>IF(C130&lt;&gt;"",IF(Sheet7!D29="ABS",0,Sheet7!D29),"")</f>
        <v/>
      </c>
      <c r="F130" s="94" t="str">
        <f>IF(C130&lt;&gt;"",IF(Sheet7!F29="ABS","A", Sheet7!F29),"")</f>
        <v/>
      </c>
      <c r="G130" s="95" t="str">
        <f>IF(C130&lt;&gt;"",IF(Sheet7!H29="ABS","A", Sheet7!H29),"")</f>
        <v/>
      </c>
      <c r="H130" s="95" t="str">
        <f>IF(C130&lt;&gt;"",IF(Sheet7!J29="ABS","A", Sheet7!J29),"")</f>
        <v/>
      </c>
      <c r="I130" t="str">
        <f>IF(C130&lt;&gt;"",I2,"")</f>
        <v/>
      </c>
      <c r="J130" t="str">
        <f>IF(C130&lt;&gt;"",J2,"")</f>
        <v/>
      </c>
    </row>
    <row r="131" spans="1:10">
      <c r="A131" t="str">
        <f>IF(C131&lt;&gt;"",A2,"")</f>
        <v/>
      </c>
      <c r="B131" t="str">
        <f>IF(C131&lt;&gt;"",B2,"")</f>
        <v/>
      </c>
      <c r="C131" t="str">
        <f>IF(Sheet7!B30&lt;&gt;"",Sheet7!B30,"")</f>
        <v/>
      </c>
      <c r="D131" t="str">
        <f>IF(C131&lt;&gt;"",D2,"")</f>
        <v/>
      </c>
      <c r="E131" s="80" t="str">
        <f>IF(C131&lt;&gt;"",IF(Sheet7!D30="ABS",0,Sheet7!D30),"")</f>
        <v/>
      </c>
      <c r="F131" s="94" t="str">
        <f>IF(C131&lt;&gt;"",IF(Sheet7!F30="ABS","A", Sheet7!F30),"")</f>
        <v/>
      </c>
      <c r="G131" s="95" t="str">
        <f>IF(C131&lt;&gt;"",IF(Sheet7!H30="ABS","A", Sheet7!H30),"")</f>
        <v/>
      </c>
      <c r="H131" s="95" t="str">
        <f>IF(C131&lt;&gt;"",IF(Sheet7!J30="ABS","A", Sheet7!J30),"")</f>
        <v/>
      </c>
      <c r="I131" t="str">
        <f>IF(C131&lt;&gt;"",I2,"")</f>
        <v/>
      </c>
      <c r="J131" t="str">
        <f>IF(C131&lt;&gt;"",J2,"")</f>
        <v/>
      </c>
    </row>
    <row r="132" spans="1:10">
      <c r="A132" t="str">
        <f>IF(C132&lt;&gt;"",A2,"")</f>
        <v/>
      </c>
      <c r="B132" t="str">
        <f>IF(C132&lt;&gt;"",B2,"")</f>
        <v/>
      </c>
      <c r="C132" t="str">
        <f>IF(Sheet7!B31&lt;&gt;"",Sheet7!B31,"")</f>
        <v/>
      </c>
      <c r="D132" t="str">
        <f>IF(C132&lt;&gt;"",D2,"")</f>
        <v/>
      </c>
      <c r="E132" s="80" t="str">
        <f>IF(C132&lt;&gt;"",IF(Sheet7!D31="ABS",0,Sheet7!D31),"")</f>
        <v/>
      </c>
      <c r="F132" s="94" t="str">
        <f>IF(C132&lt;&gt;"",IF(Sheet7!F31="ABS","A", Sheet7!F31),"")</f>
        <v/>
      </c>
      <c r="G132" s="95" t="str">
        <f>IF(C132&lt;&gt;"",IF(Sheet7!H31="ABS","A", Sheet7!H31),"")</f>
        <v/>
      </c>
      <c r="H132" s="95" t="str">
        <f>IF(C132&lt;&gt;"",IF(Sheet7!J31="ABS","A", Sheet7!J31),"")</f>
        <v/>
      </c>
      <c r="I132" t="str">
        <f>IF(C132&lt;&gt;"",I2,"")</f>
        <v/>
      </c>
      <c r="J132" t="str">
        <f>IF(C132&lt;&gt;"",J2,"")</f>
        <v/>
      </c>
    </row>
    <row r="133" spans="1:10">
      <c r="A133" t="str">
        <f>IF(C133&lt;&gt;"",A2,"")</f>
        <v/>
      </c>
      <c r="B133" t="str">
        <f>IF(C133&lt;&gt;"",B2,"")</f>
        <v/>
      </c>
      <c r="C133" t="str">
        <f>IF(Sheet7!B32&lt;&gt;"",Sheet7!B32,"")</f>
        <v/>
      </c>
      <c r="D133" t="str">
        <f>IF(C133&lt;&gt;"",D2,"")</f>
        <v/>
      </c>
      <c r="E133" s="80" t="str">
        <f>IF(C133&lt;&gt;"",IF(Sheet7!D32="ABS",0,Sheet7!D32),"")</f>
        <v/>
      </c>
      <c r="F133" s="94" t="str">
        <f>IF(C133&lt;&gt;"",IF(Sheet7!F32="ABS","A", Sheet7!F32),"")</f>
        <v/>
      </c>
      <c r="G133" s="95" t="str">
        <f>IF(C133&lt;&gt;"",IF(Sheet7!H32="ABS","A", Sheet7!H32),"")</f>
        <v/>
      </c>
      <c r="H133" s="95" t="str">
        <f>IF(C133&lt;&gt;"",IF(Sheet7!J32="ABS","A", Sheet7!J32),"")</f>
        <v/>
      </c>
      <c r="I133" t="str">
        <f>IF(C133&lt;&gt;"",I2,"")</f>
        <v/>
      </c>
      <c r="J133" t="str">
        <f>IF(C133&lt;&gt;"",J2,"")</f>
        <v/>
      </c>
    </row>
    <row r="134" spans="1:10">
      <c r="A134" t="str">
        <f>IF(C134&lt;&gt;"",A2,"")</f>
        <v/>
      </c>
      <c r="B134" t="str">
        <f>IF(C134&lt;&gt;"",B2,"")</f>
        <v/>
      </c>
      <c r="C134" t="str">
        <f>IF(Sheet7!B33&lt;&gt;"",Sheet7!B33,"")</f>
        <v/>
      </c>
      <c r="D134" t="str">
        <f>IF(C134&lt;&gt;"",D2,"")</f>
        <v/>
      </c>
      <c r="E134" s="80" t="str">
        <f>IF(C134&lt;&gt;"",IF(Sheet7!D33="ABS",0,Sheet7!D33),"")</f>
        <v/>
      </c>
      <c r="F134" s="94" t="str">
        <f>IF(C134&lt;&gt;"",IF(Sheet7!F33="ABS","A", Sheet7!F33),"")</f>
        <v/>
      </c>
      <c r="G134" s="95" t="str">
        <f>IF(C134&lt;&gt;"",IF(Sheet7!H33="ABS","A", Sheet7!H33),"")</f>
        <v/>
      </c>
      <c r="H134" s="95" t="str">
        <f>IF(C134&lt;&gt;"",IF(Sheet7!J33="ABS","A", Sheet7!J33),"")</f>
        <v/>
      </c>
      <c r="I134" t="str">
        <f>IF(C134&lt;&gt;"",I2,"")</f>
        <v/>
      </c>
      <c r="J134" t="str">
        <f>IF(C134&lt;&gt;"",J2,"")</f>
        <v/>
      </c>
    </row>
    <row r="135" spans="1:10">
      <c r="A135" t="str">
        <f>IF(C135&lt;&gt;"",A2,"")</f>
        <v/>
      </c>
      <c r="B135" t="str">
        <f>IF(C135&lt;&gt;"",B2,"")</f>
        <v/>
      </c>
      <c r="C135" t="str">
        <f>IF(Sheet7!B34&lt;&gt;"",Sheet7!B34,"")</f>
        <v/>
      </c>
      <c r="D135" t="str">
        <f>IF(C135&lt;&gt;"",D2,"")</f>
        <v/>
      </c>
      <c r="E135" s="80" t="str">
        <f>IF(C135&lt;&gt;"",IF(Sheet7!D34="ABS",0,Sheet7!D34),"")</f>
        <v/>
      </c>
      <c r="F135" s="94" t="str">
        <f>IF(C135&lt;&gt;"",IF(Sheet7!F34="ABS","A", Sheet7!F34),"")</f>
        <v/>
      </c>
      <c r="G135" s="95" t="str">
        <f>IF(C135&lt;&gt;"",IF(Sheet7!H34="ABS","A", Sheet7!H34),"")</f>
        <v/>
      </c>
      <c r="H135" s="95" t="str">
        <f>IF(C135&lt;&gt;"",IF(Sheet7!J34="ABS","A", Sheet7!J34),"")</f>
        <v/>
      </c>
      <c r="I135" t="str">
        <f>IF(C135&lt;&gt;"",I2,"")</f>
        <v/>
      </c>
      <c r="J135" t="str">
        <f>IF(C135&lt;&gt;"",J2,"")</f>
        <v/>
      </c>
    </row>
    <row r="136" spans="1:10">
      <c r="A136" t="str">
        <f>IF(C136&lt;&gt;"",A2,"")</f>
        <v/>
      </c>
      <c r="B136" t="str">
        <f>IF(C136&lt;&gt;"",B2,"")</f>
        <v/>
      </c>
      <c r="C136" t="str">
        <f>IF(Sheet7!B35&lt;&gt;"",Sheet7!B35,"")</f>
        <v/>
      </c>
      <c r="D136" t="str">
        <f>IF(C136&lt;&gt;"",D2,"")</f>
        <v/>
      </c>
      <c r="E136" s="80" t="str">
        <f>IF(C136&lt;&gt;"",IF(Sheet7!D35="ABS",0,Sheet7!D35),"")</f>
        <v/>
      </c>
      <c r="F136" s="94" t="str">
        <f>IF(C136&lt;&gt;"",IF(Sheet7!F35="ABS","A", Sheet7!F35),"")</f>
        <v/>
      </c>
      <c r="G136" s="95" t="str">
        <f>IF(C136&lt;&gt;"",IF(Sheet7!H35="ABS","A", Sheet7!H35),"")</f>
        <v/>
      </c>
      <c r="H136" s="95" t="str">
        <f>IF(C136&lt;&gt;"",IF(Sheet7!J35="ABS","A", Sheet7!J35),"")</f>
        <v/>
      </c>
      <c r="I136" t="str">
        <f>IF(C136&lt;&gt;"",I2,"")</f>
        <v/>
      </c>
      <c r="J136" t="str">
        <f>IF(C136&lt;&gt;"",J2,"")</f>
        <v/>
      </c>
    </row>
    <row r="137" spans="1:10">
      <c r="A137" t="str">
        <f>IF(C137&lt;&gt;"",A2,"")</f>
        <v/>
      </c>
      <c r="B137" t="str">
        <f>IF(C137&lt;&gt;"",B2,"")</f>
        <v/>
      </c>
      <c r="C137" t="str">
        <f>IF(Sheet7!B36&lt;&gt;"",Sheet7!B36,"")</f>
        <v/>
      </c>
      <c r="D137" t="str">
        <f>IF(C137&lt;&gt;"",D2,"")</f>
        <v/>
      </c>
      <c r="E137" s="80" t="str">
        <f>IF(C137&lt;&gt;"",IF(Sheet7!D36="ABS",0,Sheet7!D36),"")</f>
        <v/>
      </c>
      <c r="F137" s="94" t="str">
        <f>IF(C137&lt;&gt;"",IF(Sheet7!F36="ABS","A", Sheet7!F36),"")</f>
        <v/>
      </c>
      <c r="G137" s="95" t="str">
        <f>IF(C137&lt;&gt;"",IF(Sheet7!H36="ABS","A", Sheet7!H36),"")</f>
        <v/>
      </c>
      <c r="H137" s="95" t="str">
        <f>IF(C137&lt;&gt;"",IF(Sheet7!J36="ABS","A", Sheet7!J36),"")</f>
        <v/>
      </c>
      <c r="I137" t="str">
        <f>IF(C137&lt;&gt;"",I2,"")</f>
        <v/>
      </c>
      <c r="J137" t="str">
        <f>IF(C137&lt;&gt;"",J2,"")</f>
        <v/>
      </c>
    </row>
    <row r="138" spans="1:10">
      <c r="A138" t="str">
        <f>IF(C138&lt;&gt;"",A2,"")</f>
        <v/>
      </c>
      <c r="B138" t="str">
        <f>IF(C138&lt;&gt;"",B2,"")</f>
        <v/>
      </c>
      <c r="C138" t="str">
        <f>IF(Sheet7!B37&lt;&gt;"",Sheet7!B37,"")</f>
        <v/>
      </c>
      <c r="D138" t="str">
        <f>IF(C138&lt;&gt;"",D2,"")</f>
        <v/>
      </c>
      <c r="E138" s="80" t="str">
        <f>IF(C138&lt;&gt;"",IF(Sheet7!D37="ABS",0,Sheet7!D37),"")</f>
        <v/>
      </c>
      <c r="F138" s="94" t="str">
        <f>IF(C138&lt;&gt;"",IF(Sheet7!F37="ABS","A", Sheet7!F37),"")</f>
        <v/>
      </c>
      <c r="G138" s="95" t="str">
        <f>IF(C138&lt;&gt;"",IF(Sheet7!H37="ABS","A", Sheet7!H37),"")</f>
        <v/>
      </c>
      <c r="H138" s="95" t="str">
        <f>IF(C138&lt;&gt;"",IF(Sheet7!J37="ABS","A", Sheet7!J37),"")</f>
        <v/>
      </c>
      <c r="I138" t="str">
        <f>IF(C138&lt;&gt;"",I2,"")</f>
        <v/>
      </c>
      <c r="J138" t="str">
        <f>IF(C138&lt;&gt;"",J2,"")</f>
        <v/>
      </c>
    </row>
    <row r="139" spans="1:10">
      <c r="A139" t="str">
        <f>IF(C139&lt;&gt;"",A2,"")</f>
        <v/>
      </c>
      <c r="B139" t="str">
        <f>IF(C139&lt;&gt;"",B2,"")</f>
        <v/>
      </c>
      <c r="C139" t="str">
        <f>IF(Sheet7!B38&lt;&gt;"",Sheet7!B38,"")</f>
        <v/>
      </c>
      <c r="D139" t="str">
        <f>IF(C139&lt;&gt;"",D2,"")</f>
        <v/>
      </c>
      <c r="E139" s="80" t="str">
        <f>IF(C139&lt;&gt;"",IF(Sheet7!D38="ABS",0,Sheet7!D38),"")</f>
        <v/>
      </c>
      <c r="F139" s="94" t="str">
        <f>IF(C139&lt;&gt;"",IF(Sheet7!F38="ABS","A", Sheet7!F38),"")</f>
        <v/>
      </c>
      <c r="G139" s="95" t="str">
        <f>IF(C139&lt;&gt;"",IF(Sheet7!H38="ABS","A", Sheet7!H38),"")</f>
        <v/>
      </c>
      <c r="H139" s="95" t="str">
        <f>IF(C139&lt;&gt;"",IF(Sheet7!J38="ABS","A", Sheet7!J38),"")</f>
        <v/>
      </c>
      <c r="I139" t="str">
        <f>IF(C139&lt;&gt;"",I2,"")</f>
        <v/>
      </c>
      <c r="J139" t="str">
        <f>IF(C139&lt;&gt;"",J2,"")</f>
        <v/>
      </c>
    </row>
    <row r="140" spans="1:10">
      <c r="A140" t="str">
        <f>IF(C140&lt;&gt;"",A2,"")</f>
        <v/>
      </c>
      <c r="B140" t="str">
        <f>IF(C140&lt;&gt;"",B2,"")</f>
        <v/>
      </c>
      <c r="C140" t="str">
        <f>IF(Sheet7!B39&lt;&gt;"",Sheet7!B39,"")</f>
        <v/>
      </c>
      <c r="D140" t="str">
        <f>IF(C140&lt;&gt;"",D2,"")</f>
        <v/>
      </c>
      <c r="E140" s="80" t="str">
        <f>IF(C140&lt;&gt;"",IF(Sheet7!D39="ABS",0,Sheet7!D39),"")</f>
        <v/>
      </c>
      <c r="F140" s="94" t="str">
        <f>IF(C140&lt;&gt;"",IF(Sheet7!F39="ABS","A", Sheet7!F39),"")</f>
        <v/>
      </c>
      <c r="G140" s="95" t="str">
        <f>IF(C140&lt;&gt;"",IF(Sheet7!H39="ABS","A", Sheet7!H39),"")</f>
        <v/>
      </c>
      <c r="H140" s="95" t="str">
        <f>IF(C140&lt;&gt;"",IF(Sheet7!J39="ABS","A", Sheet7!J39),"")</f>
        <v/>
      </c>
      <c r="I140" t="str">
        <f>IF(C140&lt;&gt;"",I2,"")</f>
        <v/>
      </c>
      <c r="J140" t="str">
        <f>IF(C140&lt;&gt;"",J2,"")</f>
        <v/>
      </c>
    </row>
    <row r="141" spans="1:10">
      <c r="A141" t="str">
        <f>IF(C141&lt;&gt;"",A2,"")</f>
        <v/>
      </c>
      <c r="B141" t="str">
        <f>IF(C141&lt;&gt;"",B2,"")</f>
        <v/>
      </c>
      <c r="C141" t="str">
        <f>IF(Sheet7!B40&lt;&gt;"",Sheet7!B40,"")</f>
        <v/>
      </c>
      <c r="D141" t="str">
        <f>IF(C141&lt;&gt;"",D2,"")</f>
        <v/>
      </c>
      <c r="E141" s="80" t="str">
        <f>IF(C141&lt;&gt;"",IF(Sheet7!D40="ABS",0,Sheet7!D40),"")</f>
        <v/>
      </c>
      <c r="F141" s="94" t="str">
        <f>IF(C141&lt;&gt;"",IF(Sheet7!F40="ABS","A", Sheet7!F40),"")</f>
        <v/>
      </c>
      <c r="G141" s="95" t="str">
        <f>IF(C141&lt;&gt;"",IF(Sheet7!H40="ABS","A", Sheet7!H40),"")</f>
        <v/>
      </c>
      <c r="H141" s="95" t="str">
        <f>IF(C141&lt;&gt;"",IF(Sheet7!J40="ABS","A", Sheet7!J40),"")</f>
        <v/>
      </c>
      <c r="I141" t="str">
        <f>IF(C141&lt;&gt;"",I2,"")</f>
        <v/>
      </c>
      <c r="J141" t="str">
        <f>IF(C141&lt;&gt;"",J2,"")</f>
        <v/>
      </c>
    </row>
    <row r="142" spans="1:10">
      <c r="A142" s="77" t="str">
        <f>IF(C142&lt;&gt;"",A2,"")</f>
        <v/>
      </c>
      <c r="B142" s="77" t="str">
        <f>IF(C142&lt;&gt;"",B2,"")</f>
        <v/>
      </c>
      <c r="C142" s="77" t="str">
        <f>IF(Sheet8!B21&lt;&gt;"",Sheet8!B21,"")</f>
        <v/>
      </c>
      <c r="D142" s="77" t="str">
        <f>IF(C142&lt;&gt;"",D2,"")</f>
        <v/>
      </c>
      <c r="E142" s="79" t="str">
        <f>IF(C142&lt;&gt;"",IF(Sheet8!D21="ABS",0,Sheet8!D21),"")</f>
        <v/>
      </c>
      <c r="F142" s="80" t="str">
        <f>IF(C142&lt;&gt;"",IF(Sheet8!F21="ABS","A", Sheet8!F21),"")</f>
        <v/>
      </c>
      <c r="G142" s="79" t="str">
        <f>IF(C142&lt;&gt;"",IF(Sheet8!H21="ABS","A", Sheet8!H21),"")</f>
        <v/>
      </c>
      <c r="H142" s="79" t="str">
        <f>IF(C142&lt;&gt;"",IF(Sheet8!J21="ABS","A", Sheet8!J21),"")</f>
        <v/>
      </c>
      <c r="I142" t="str">
        <f>IF(C142&lt;&gt;"",I2,"")</f>
        <v/>
      </c>
      <c r="J142" t="str">
        <f>IF(C142&lt;&gt;"",J2,"")</f>
        <v/>
      </c>
    </row>
    <row r="143" spans="1:10">
      <c r="A143" t="str">
        <f>IF(C143&lt;&gt;"",A2,"")</f>
        <v/>
      </c>
      <c r="B143" t="str">
        <f>IF(C143&lt;&gt;"",B2,"")</f>
        <v/>
      </c>
      <c r="C143" t="str">
        <f>IF(Sheet8!B22&lt;&gt;"",Sheet8!B22,"")</f>
        <v/>
      </c>
      <c r="D143" t="str">
        <f>IF(C143&lt;&gt;"",D2,"")</f>
        <v/>
      </c>
      <c r="E143" s="80" t="str">
        <f>IF(C143&lt;&gt;"",IF(Sheet8!D22="ABS",0,Sheet8!D22),"")</f>
        <v/>
      </c>
      <c r="F143" s="94" t="str">
        <f>IF(C143&lt;&gt;"",IF(Sheet8!F22="ABS","A", Sheet8!F22),"")</f>
        <v/>
      </c>
      <c r="G143" s="95" t="str">
        <f>IF(C143&lt;&gt;"",IF(Sheet8!H22="ABS","A", Sheet8!H22),"")</f>
        <v/>
      </c>
      <c r="H143" s="95" t="str">
        <f>IF(C143&lt;&gt;"",IF(Sheet8!J22="ABS","A", Sheet8!J22),"")</f>
        <v/>
      </c>
      <c r="I143" t="str">
        <f>IF(C143&lt;&gt;"",I2,"")</f>
        <v/>
      </c>
      <c r="J143" t="str">
        <f>IF(C143&lt;&gt;"",J2,"")</f>
        <v/>
      </c>
    </row>
    <row r="144" spans="1:10">
      <c r="A144" t="str">
        <f>IF(C144&lt;&gt;"",A2,"")</f>
        <v/>
      </c>
      <c r="B144" t="str">
        <f>IF(C144&lt;&gt;"",B2,"")</f>
        <v/>
      </c>
      <c r="C144" t="str">
        <f>IF(Sheet8!B23&lt;&gt;"",Sheet8!B23,"")</f>
        <v/>
      </c>
      <c r="D144" t="str">
        <f>IF(C144&lt;&gt;"",D2,"")</f>
        <v/>
      </c>
      <c r="E144" s="80" t="str">
        <f>IF(C144&lt;&gt;"",IF(Sheet8!D23="ABS",0,Sheet8!D23),"")</f>
        <v/>
      </c>
      <c r="F144" s="94" t="str">
        <f>IF(C144&lt;&gt;"",IF(Sheet8!F23="ABS","A", Sheet8!F23),"")</f>
        <v/>
      </c>
      <c r="G144" s="95" t="str">
        <f>IF(C144&lt;&gt;"",IF(Sheet8!H23="ABS","A", Sheet8!H23),"")</f>
        <v/>
      </c>
      <c r="H144" s="95" t="str">
        <f>IF(C144&lt;&gt;"",IF(Sheet8!J23="ABS","A", Sheet8!J23),"")</f>
        <v/>
      </c>
      <c r="I144" t="str">
        <f>IF(C144&lt;&gt;"",I2,"")</f>
        <v/>
      </c>
      <c r="J144" t="str">
        <f>IF(C144&lt;&gt;"",J2,"")</f>
        <v/>
      </c>
    </row>
    <row r="145" spans="1:10">
      <c r="A145" t="str">
        <f>IF(C145&lt;&gt;"",A2,"")</f>
        <v/>
      </c>
      <c r="B145" t="str">
        <f>IF(C145&lt;&gt;"",B2,"")</f>
        <v/>
      </c>
      <c r="C145" t="str">
        <f>IF(Sheet8!B24&lt;&gt;"",Sheet8!B24,"")</f>
        <v/>
      </c>
      <c r="D145" t="str">
        <f>IF(C145&lt;&gt;"",D2,"")</f>
        <v/>
      </c>
      <c r="E145" s="80" t="str">
        <f>IF(C145&lt;&gt;"",IF(Sheet8!D24="ABS",0,Sheet8!D24),"")</f>
        <v/>
      </c>
      <c r="F145" s="94" t="str">
        <f>IF(C145&lt;&gt;"",IF(Sheet8!F24="ABS","A", Sheet8!F24),"")</f>
        <v/>
      </c>
      <c r="G145" s="95" t="str">
        <f>IF(C145&lt;&gt;"",IF(Sheet8!H24="ABS","A", Sheet8!H24),"")</f>
        <v/>
      </c>
      <c r="H145" s="95" t="str">
        <f>IF(C145&lt;&gt;"",IF(Sheet8!J24="ABS","A", Sheet8!J24),"")</f>
        <v/>
      </c>
      <c r="I145" t="str">
        <f>IF(C145&lt;&gt;"",I2,"")</f>
        <v/>
      </c>
      <c r="J145" t="str">
        <f>IF(C145&lt;&gt;"",J2,"")</f>
        <v/>
      </c>
    </row>
    <row r="146" spans="1:10">
      <c r="A146" t="str">
        <f>IF(C146&lt;&gt;"",A2,"")</f>
        <v/>
      </c>
      <c r="B146" t="str">
        <f>IF(C146&lt;&gt;"",B2,"")</f>
        <v/>
      </c>
      <c r="C146" t="str">
        <f>IF(Sheet8!B25&lt;&gt;"",Sheet8!B25,"")</f>
        <v/>
      </c>
      <c r="D146" t="str">
        <f>IF(C146&lt;&gt;"",D2,"")</f>
        <v/>
      </c>
      <c r="E146" s="80" t="str">
        <f>IF(C146&lt;&gt;"",IF(Sheet8!D25="ABS",0,Sheet8!D25),"")</f>
        <v/>
      </c>
      <c r="F146" s="94" t="str">
        <f>IF(C146&lt;&gt;"",IF(Sheet8!F25="ABS","A", Sheet8!F25),"")</f>
        <v/>
      </c>
      <c r="G146" s="95" t="str">
        <f>IF(C146&lt;&gt;"",IF(Sheet8!H25="ABS","A", Sheet8!H25),"")</f>
        <v/>
      </c>
      <c r="H146" s="95" t="str">
        <f>IF(C146&lt;&gt;"",IF(Sheet8!J25="ABS","A", Sheet8!J25),"")</f>
        <v/>
      </c>
      <c r="I146" t="str">
        <f>IF(C146&lt;&gt;"",I2,"")</f>
        <v/>
      </c>
      <c r="J146" t="str">
        <f>IF(C146&lt;&gt;"",J2,"")</f>
        <v/>
      </c>
    </row>
    <row r="147" spans="1:10">
      <c r="A147" t="str">
        <f>IF(C147&lt;&gt;"",A2,"")</f>
        <v/>
      </c>
      <c r="B147" t="str">
        <f>IF(C147&lt;&gt;"",B2,"")</f>
        <v/>
      </c>
      <c r="C147" t="str">
        <f>IF(Sheet8!B26&lt;&gt;"",Sheet8!B26,"")</f>
        <v/>
      </c>
      <c r="D147" t="str">
        <f>IF(C147&lt;&gt;"",D2,"")</f>
        <v/>
      </c>
      <c r="E147" s="80" t="str">
        <f>IF(C147&lt;&gt;"",IF(Sheet8!D26="ABS",0,Sheet8!D26),"")</f>
        <v/>
      </c>
      <c r="F147" s="94" t="str">
        <f>IF(C147&lt;&gt;"",IF(Sheet8!F26="ABS","A", Sheet8!F26),"")</f>
        <v/>
      </c>
      <c r="G147" s="95" t="str">
        <f>IF(C147&lt;&gt;"",IF(Sheet8!H26="ABS","A", Sheet8!H26),"")</f>
        <v/>
      </c>
      <c r="H147" s="95" t="str">
        <f>IF(C147&lt;&gt;"",IF(Sheet8!J26="ABS","A", Sheet8!J26),"")</f>
        <v/>
      </c>
      <c r="I147" t="str">
        <f>IF(C147&lt;&gt;"",I2,"")</f>
        <v/>
      </c>
      <c r="J147" t="str">
        <f>IF(C147&lt;&gt;"",J2,"")</f>
        <v/>
      </c>
    </row>
    <row r="148" spans="1:10">
      <c r="A148" t="str">
        <f>IF(C148&lt;&gt;"",A2,"")</f>
        <v/>
      </c>
      <c r="B148" t="str">
        <f>IF(C148&lt;&gt;"",B2,"")</f>
        <v/>
      </c>
      <c r="C148" t="str">
        <f>IF(Sheet8!B27&lt;&gt;"",Sheet8!B27,"")</f>
        <v/>
      </c>
      <c r="D148" t="str">
        <f>IF(C148&lt;&gt;"",D2,"")</f>
        <v/>
      </c>
      <c r="E148" s="80" t="str">
        <f>IF(C148&lt;&gt;"",IF(Sheet8!D27="ABS",0,Sheet8!D27),"")</f>
        <v/>
      </c>
      <c r="F148" s="94" t="str">
        <f>IF(C148&lt;&gt;"",IF(Sheet8!F27="ABS","A", Sheet8!F27),"")</f>
        <v/>
      </c>
      <c r="G148" s="95" t="str">
        <f>IF(C148&lt;&gt;"",IF(Sheet8!H27="ABS","A", Sheet8!H27),"")</f>
        <v/>
      </c>
      <c r="H148" s="95" t="str">
        <f>IF(C148&lt;&gt;"",IF(Sheet8!J27="ABS","A", Sheet8!J27),"")</f>
        <v/>
      </c>
      <c r="I148" t="str">
        <f>IF(C148&lt;&gt;"",I2,"")</f>
        <v/>
      </c>
      <c r="J148" t="str">
        <f>IF(C148&lt;&gt;"",J2,"")</f>
        <v/>
      </c>
    </row>
    <row r="149" spans="1:10">
      <c r="A149" t="str">
        <f>IF(C149&lt;&gt;"",A2,"")</f>
        <v/>
      </c>
      <c r="B149" t="str">
        <f>IF(C149&lt;&gt;"",B2,"")</f>
        <v/>
      </c>
      <c r="C149" t="str">
        <f>IF(Sheet8!B28&lt;&gt;"",Sheet8!B28,"")</f>
        <v/>
      </c>
      <c r="D149" t="str">
        <f>IF(C149&lt;&gt;"",D2,"")</f>
        <v/>
      </c>
      <c r="E149" s="80" t="str">
        <f>IF(C149&lt;&gt;"",IF(Sheet8!D28="ABS",0,Sheet8!D28),"")</f>
        <v/>
      </c>
      <c r="F149" s="94" t="str">
        <f>IF(C149&lt;&gt;"",IF(Sheet8!F28="ABS","A", Sheet8!F28),"")</f>
        <v/>
      </c>
      <c r="G149" s="95" t="str">
        <f>IF(C149&lt;&gt;"",IF(Sheet8!H28="ABS","A", Sheet8!H28),"")</f>
        <v/>
      </c>
      <c r="H149" s="95" t="str">
        <f>IF(C149&lt;&gt;"",IF(Sheet8!J28="ABS","A", Sheet8!J28),"")</f>
        <v/>
      </c>
      <c r="I149" t="str">
        <f>IF(C149&lt;&gt;"",I2,"")</f>
        <v/>
      </c>
      <c r="J149" t="str">
        <f>IF(C149&lt;&gt;"",J2,"")</f>
        <v/>
      </c>
    </row>
    <row r="150" spans="1:10">
      <c r="A150" t="str">
        <f>IF(C150&lt;&gt;"",A2,"")</f>
        <v/>
      </c>
      <c r="B150" t="str">
        <f>IF(C150&lt;&gt;"",B2,"")</f>
        <v/>
      </c>
      <c r="C150" t="str">
        <f>IF(Sheet8!B29&lt;&gt;"",Sheet8!B29,"")</f>
        <v/>
      </c>
      <c r="D150" t="str">
        <f>IF(C150&lt;&gt;"",D2,"")</f>
        <v/>
      </c>
      <c r="E150" s="80" t="str">
        <f>IF(C150&lt;&gt;"",IF(Sheet8!D29="ABS",0,Sheet8!D29),"")</f>
        <v/>
      </c>
      <c r="F150" s="94" t="str">
        <f>IF(C150&lt;&gt;"",IF(Sheet8!F29="ABS","A", Sheet8!F29),"")</f>
        <v/>
      </c>
      <c r="G150" s="95" t="str">
        <f>IF(C150&lt;&gt;"",IF(Sheet8!H29="ABS","A", Sheet8!H29),"")</f>
        <v/>
      </c>
      <c r="H150" s="95" t="str">
        <f>IF(C150&lt;&gt;"",IF(Sheet8!J29="ABS","A", Sheet8!J29),"")</f>
        <v/>
      </c>
      <c r="I150" t="str">
        <f>IF(C150&lt;&gt;"",I2,"")</f>
        <v/>
      </c>
      <c r="J150" t="str">
        <f>IF(C150&lt;&gt;"",J2,"")</f>
        <v/>
      </c>
    </row>
    <row r="151" spans="1:10">
      <c r="A151" t="str">
        <f>IF(C151&lt;&gt;"",A2,"")</f>
        <v/>
      </c>
      <c r="B151" t="str">
        <f>IF(C151&lt;&gt;"",B2,"")</f>
        <v/>
      </c>
      <c r="C151" t="str">
        <f>IF(Sheet8!B30&lt;&gt;"",Sheet8!B30,"")</f>
        <v/>
      </c>
      <c r="D151" t="str">
        <f>IF(C151&lt;&gt;"",D2,"")</f>
        <v/>
      </c>
      <c r="E151" s="80" t="str">
        <f>IF(C151&lt;&gt;"",IF(Sheet8!D30="ABS",0,Sheet8!D30),"")</f>
        <v/>
      </c>
      <c r="F151" s="94" t="str">
        <f>IF(C151&lt;&gt;"",IF(Sheet8!F30="ABS","A", Sheet8!F30),"")</f>
        <v/>
      </c>
      <c r="G151" s="95" t="str">
        <f>IF(C151&lt;&gt;"",IF(Sheet8!H30="ABS","A", Sheet8!H30),"")</f>
        <v/>
      </c>
      <c r="H151" s="95" t="str">
        <f>IF(C151&lt;&gt;"",IF(Sheet8!J30="ABS","A", Sheet8!J30),"")</f>
        <v/>
      </c>
      <c r="I151" t="str">
        <f>IF(C151&lt;&gt;"",I2,"")</f>
        <v/>
      </c>
      <c r="J151" t="str">
        <f>IF(C151&lt;&gt;"",J2,"")</f>
        <v/>
      </c>
    </row>
    <row r="152" spans="1:10">
      <c r="A152" t="str">
        <f>IF(C152&lt;&gt;"",A2,"")</f>
        <v/>
      </c>
      <c r="B152" t="str">
        <f>IF(C152&lt;&gt;"",B2,"")</f>
        <v/>
      </c>
      <c r="C152" t="str">
        <f>IF(Sheet8!B31&lt;&gt;"",Sheet8!B31,"")</f>
        <v/>
      </c>
      <c r="D152" t="str">
        <f>IF(C152&lt;&gt;"",D2,"")</f>
        <v/>
      </c>
      <c r="E152" s="80" t="str">
        <f>IF(C152&lt;&gt;"",IF(Sheet8!D31="ABS",0,Sheet8!D31),"")</f>
        <v/>
      </c>
      <c r="F152" s="94" t="str">
        <f>IF(C152&lt;&gt;"",IF(Sheet8!F31="ABS","A", Sheet8!F31),"")</f>
        <v/>
      </c>
      <c r="G152" s="95" t="str">
        <f>IF(C152&lt;&gt;"",IF(Sheet8!H31="ABS","A", Sheet8!H31),"")</f>
        <v/>
      </c>
      <c r="H152" s="95" t="str">
        <f>IF(C152&lt;&gt;"",IF(Sheet8!J31="ABS","A", Sheet8!J31),"")</f>
        <v/>
      </c>
      <c r="I152" t="str">
        <f>IF(C152&lt;&gt;"",I2,"")</f>
        <v/>
      </c>
      <c r="J152" t="str">
        <f>IF(C152&lt;&gt;"",J2,"")</f>
        <v/>
      </c>
    </row>
    <row r="153" spans="1:10">
      <c r="A153" t="str">
        <f>IF(C153&lt;&gt;"",A2,"")</f>
        <v/>
      </c>
      <c r="B153" t="str">
        <f>IF(C153&lt;&gt;"",B2,"")</f>
        <v/>
      </c>
      <c r="C153" t="str">
        <f>IF(Sheet8!B32&lt;&gt;"",Sheet8!B32,"")</f>
        <v/>
      </c>
      <c r="D153" t="str">
        <f>IF(C153&lt;&gt;"",D2,"")</f>
        <v/>
      </c>
      <c r="E153" s="80" t="str">
        <f>IF(C153&lt;&gt;"",IF(Sheet8!D32="ABS",0,Sheet8!D32),"")</f>
        <v/>
      </c>
      <c r="F153" s="94" t="str">
        <f>IF(C153&lt;&gt;"",IF(Sheet8!F32="ABS","A", Sheet8!F32),"")</f>
        <v/>
      </c>
      <c r="G153" s="95" t="str">
        <f>IF(C153&lt;&gt;"",IF(Sheet8!H32="ABS","A", Sheet8!H32),"")</f>
        <v/>
      </c>
      <c r="H153" s="95" t="str">
        <f>IF(C153&lt;&gt;"",IF(Sheet8!J32="ABS","A", Sheet8!J32),"")</f>
        <v/>
      </c>
      <c r="I153" t="str">
        <f>IF(C153&lt;&gt;"",I2,"")</f>
        <v/>
      </c>
      <c r="J153" t="str">
        <f>IF(C153&lt;&gt;"",J2,"")</f>
        <v/>
      </c>
    </row>
    <row r="154" spans="1:10">
      <c r="A154" t="str">
        <f>IF(C154&lt;&gt;"",A2,"")</f>
        <v/>
      </c>
      <c r="B154" t="str">
        <f>IF(C154&lt;&gt;"",B2,"")</f>
        <v/>
      </c>
      <c r="C154" t="str">
        <f>IF(Sheet8!B33&lt;&gt;"",Sheet8!B33,"")</f>
        <v/>
      </c>
      <c r="D154" t="str">
        <f>IF(C154&lt;&gt;"",D2,"")</f>
        <v/>
      </c>
      <c r="E154" s="80" t="str">
        <f>IF(C154&lt;&gt;"",IF(Sheet8!D33="ABS",0,Sheet8!D33),"")</f>
        <v/>
      </c>
      <c r="F154" s="94" t="str">
        <f>IF(C154&lt;&gt;"",IF(Sheet8!F33="ABS","A", Sheet8!F33),"")</f>
        <v/>
      </c>
      <c r="G154" s="95" t="str">
        <f>IF(C154&lt;&gt;"",IF(Sheet8!H33="ABS","A", Sheet8!H33),"")</f>
        <v/>
      </c>
      <c r="H154" s="95" t="str">
        <f>IF(C154&lt;&gt;"",IF(Sheet8!J33="ABS","A", Sheet8!J33),"")</f>
        <v/>
      </c>
      <c r="I154" t="str">
        <f>IF(C154&lt;&gt;"",I2,"")</f>
        <v/>
      </c>
      <c r="J154" t="str">
        <f>IF(C154&lt;&gt;"",J2,"")</f>
        <v/>
      </c>
    </row>
    <row r="155" spans="1:10">
      <c r="A155" t="str">
        <f>IF(C155&lt;&gt;"",A2,"")</f>
        <v/>
      </c>
      <c r="B155" t="str">
        <f>IF(C155&lt;&gt;"",B2,"")</f>
        <v/>
      </c>
      <c r="C155" t="str">
        <f>IF(Sheet8!B34&lt;&gt;"",Sheet8!B34,"")</f>
        <v/>
      </c>
      <c r="D155" t="str">
        <f>IF(C155&lt;&gt;"",D2,"")</f>
        <v/>
      </c>
      <c r="E155" s="80" t="str">
        <f>IF(C155&lt;&gt;"",IF(Sheet8!D34="ABS",0,Sheet8!D34),"")</f>
        <v/>
      </c>
      <c r="F155" s="94" t="str">
        <f>IF(C155&lt;&gt;"",IF(Sheet8!F34="ABS","A", Sheet8!F34),"")</f>
        <v/>
      </c>
      <c r="G155" s="95" t="str">
        <f>IF(C155&lt;&gt;"",IF(Sheet8!H34="ABS","A", Sheet8!H34),"")</f>
        <v/>
      </c>
      <c r="H155" s="95" t="str">
        <f>IF(C155&lt;&gt;"",IF(Sheet8!J34="ABS","A", Sheet8!J34),"")</f>
        <v/>
      </c>
      <c r="I155" t="str">
        <f>IF(C155&lt;&gt;"",I2,"")</f>
        <v/>
      </c>
      <c r="J155" t="str">
        <f>IF(C155&lt;&gt;"",J2,"")</f>
        <v/>
      </c>
    </row>
    <row r="156" spans="1:10">
      <c r="A156" t="str">
        <f>IF(C156&lt;&gt;"",A2,"")</f>
        <v/>
      </c>
      <c r="B156" t="str">
        <f>IF(C156&lt;&gt;"",B2,"")</f>
        <v/>
      </c>
      <c r="C156" t="str">
        <f>IF(Sheet8!B35&lt;&gt;"",Sheet8!B35,"")</f>
        <v/>
      </c>
      <c r="D156" t="str">
        <f>IF(C156&lt;&gt;"",D2,"")</f>
        <v/>
      </c>
      <c r="E156" s="80" t="str">
        <f>IF(C156&lt;&gt;"",IF(Sheet8!D35="ABS",0,Sheet8!D35),"")</f>
        <v/>
      </c>
      <c r="F156" s="94" t="str">
        <f>IF(C156&lt;&gt;"",IF(Sheet8!F35="ABS","A", Sheet8!F35),"")</f>
        <v/>
      </c>
      <c r="G156" s="95" t="str">
        <f>IF(C156&lt;&gt;"",IF(Sheet8!H35="ABS","A", Sheet8!H35),"")</f>
        <v/>
      </c>
      <c r="H156" s="95" t="str">
        <f>IF(C156&lt;&gt;"",IF(Sheet8!J35="ABS","A", Sheet8!J35),"")</f>
        <v/>
      </c>
      <c r="I156" t="str">
        <f>IF(C156&lt;&gt;"",I2,"")</f>
        <v/>
      </c>
      <c r="J156" t="str">
        <f>IF(C156&lt;&gt;"",J2,"")</f>
        <v/>
      </c>
    </row>
    <row r="157" spans="1:10">
      <c r="A157" t="str">
        <f>IF(C157&lt;&gt;"",A2,"")</f>
        <v/>
      </c>
      <c r="B157" t="str">
        <f>IF(C157&lt;&gt;"",B2,"")</f>
        <v/>
      </c>
      <c r="C157" t="str">
        <f>IF(Sheet8!B36&lt;&gt;"",Sheet8!B36,"")</f>
        <v/>
      </c>
      <c r="D157" t="str">
        <f>IF(C157&lt;&gt;"",D2,"")</f>
        <v/>
      </c>
      <c r="E157" s="80" t="str">
        <f>IF(C157&lt;&gt;"",IF(Sheet8!D36="ABS",0,Sheet8!D36),"")</f>
        <v/>
      </c>
      <c r="F157" s="94" t="str">
        <f>IF(C157&lt;&gt;"",IF(Sheet8!F36="ABS","A", Sheet8!F36),"")</f>
        <v/>
      </c>
      <c r="G157" s="95" t="str">
        <f>IF(C157&lt;&gt;"",IF(Sheet8!H36="ABS","A", Sheet8!H36),"")</f>
        <v/>
      </c>
      <c r="H157" s="95" t="str">
        <f>IF(C157&lt;&gt;"",IF(Sheet8!J36="ABS","A", Sheet8!J36),"")</f>
        <v/>
      </c>
      <c r="I157" t="str">
        <f>IF(C157&lt;&gt;"",I2,"")</f>
        <v/>
      </c>
      <c r="J157" t="str">
        <f>IF(C157&lt;&gt;"",J2,"")</f>
        <v/>
      </c>
    </row>
    <row r="158" spans="1:10">
      <c r="A158" t="str">
        <f>IF(C158&lt;&gt;"",A2,"")</f>
        <v/>
      </c>
      <c r="B158" t="str">
        <f>IF(C158&lt;&gt;"",B2,"")</f>
        <v/>
      </c>
      <c r="C158" t="str">
        <f>IF(Sheet8!B37&lt;&gt;"",Sheet8!B37,"")</f>
        <v/>
      </c>
      <c r="D158" t="str">
        <f>IF(C158&lt;&gt;"",D2,"")</f>
        <v/>
      </c>
      <c r="E158" s="80" t="str">
        <f>IF(C158&lt;&gt;"",IF(Sheet8!D37="ABS",0,Sheet8!D37),"")</f>
        <v/>
      </c>
      <c r="F158" s="94" t="str">
        <f>IF(C158&lt;&gt;"",IF(Sheet8!F37="ABS","A", Sheet8!F37),"")</f>
        <v/>
      </c>
      <c r="G158" s="95" t="str">
        <f>IF(C158&lt;&gt;"",IF(Sheet8!H37="ABS","A", Sheet8!H37),"")</f>
        <v/>
      </c>
      <c r="H158" s="95" t="str">
        <f>IF(C158&lt;&gt;"",IF(Sheet8!J37="ABS","A", Sheet8!J37),"")</f>
        <v/>
      </c>
      <c r="I158" t="str">
        <f>IF(C158&lt;&gt;"",I2,"")</f>
        <v/>
      </c>
      <c r="J158" t="str">
        <f>IF(C158&lt;&gt;"",J2,"")</f>
        <v/>
      </c>
    </row>
    <row r="159" spans="1:10">
      <c r="A159" t="str">
        <f>IF(C159&lt;&gt;"",A2,"")</f>
        <v/>
      </c>
      <c r="B159" t="str">
        <f>IF(C159&lt;&gt;"",B2,"")</f>
        <v/>
      </c>
      <c r="C159" t="str">
        <f>IF(Sheet8!B38&lt;&gt;"",Sheet8!B38,"")</f>
        <v/>
      </c>
      <c r="D159" t="str">
        <f>IF(C159&lt;&gt;"",D2,"")</f>
        <v/>
      </c>
      <c r="E159" s="80" t="str">
        <f>IF(C159&lt;&gt;"",IF(Sheet8!D38="ABS",0,Sheet8!D38),"")</f>
        <v/>
      </c>
      <c r="F159" s="94" t="str">
        <f>IF(C159&lt;&gt;"",IF(Sheet8!F38="ABS","A", Sheet8!F38),"")</f>
        <v/>
      </c>
      <c r="G159" s="95" t="str">
        <f>IF(C159&lt;&gt;"",IF(Sheet8!H38="ABS","A", Sheet8!H38),"")</f>
        <v/>
      </c>
      <c r="H159" s="95" t="str">
        <f>IF(C159&lt;&gt;"",IF(Sheet8!J38="ABS","A", Sheet8!J38),"")</f>
        <v/>
      </c>
      <c r="I159" t="str">
        <f>IF(C159&lt;&gt;"",I2,"")</f>
        <v/>
      </c>
      <c r="J159" t="str">
        <f>IF(C159&lt;&gt;"",J2,"")</f>
        <v/>
      </c>
    </row>
    <row r="160" spans="1:10">
      <c r="A160" t="str">
        <f>IF(C160&lt;&gt;"",A2,"")</f>
        <v/>
      </c>
      <c r="B160" t="str">
        <f>IF(C160&lt;&gt;"",B2,"")</f>
        <v/>
      </c>
      <c r="C160" t="str">
        <f>IF(Sheet8!B39&lt;&gt;"",Sheet8!B39,"")</f>
        <v/>
      </c>
      <c r="D160" t="str">
        <f>IF(C160&lt;&gt;"",D2,"")</f>
        <v/>
      </c>
      <c r="E160" s="80" t="str">
        <f>IF(C160&lt;&gt;"",IF(Sheet8!D39="ABS",0,Sheet8!D39),"")</f>
        <v/>
      </c>
      <c r="F160" s="94" t="str">
        <f>IF(C160&lt;&gt;"",IF(Sheet8!F39="ABS","A", Sheet8!F39),"")</f>
        <v/>
      </c>
      <c r="G160" s="95" t="str">
        <f>IF(C160&lt;&gt;"",IF(Sheet8!H39="ABS","A", Sheet8!H39),"")</f>
        <v/>
      </c>
      <c r="H160" s="95" t="str">
        <f>IF(C160&lt;&gt;"",IF(Sheet8!J39="ABS","A", Sheet8!J39),"")</f>
        <v/>
      </c>
      <c r="I160" t="str">
        <f>IF(C160&lt;&gt;"",I2,"")</f>
        <v/>
      </c>
      <c r="J160" t="str">
        <f>IF(C160&lt;&gt;"",J2,"")</f>
        <v/>
      </c>
    </row>
    <row r="161" spans="1:10">
      <c r="A161" t="str">
        <f>IF(C161&lt;&gt;"",A2,"")</f>
        <v/>
      </c>
      <c r="B161" t="str">
        <f>IF(C161&lt;&gt;"",B2,"")</f>
        <v/>
      </c>
      <c r="C161" t="str">
        <f>IF(Sheet8!B40&lt;&gt;"",Sheet8!B40,"")</f>
        <v/>
      </c>
      <c r="D161" t="str">
        <f>IF(C161&lt;&gt;"",D2,"")</f>
        <v/>
      </c>
      <c r="E161" s="80" t="str">
        <f>IF(C161&lt;&gt;"",IF(Sheet8!D40="ABS",0,Sheet8!D40),"")</f>
        <v/>
      </c>
      <c r="F161" s="94" t="str">
        <f>IF(C161&lt;&gt;"",IF(Sheet8!F40="ABS","A", Sheet8!F40),"")</f>
        <v/>
      </c>
      <c r="G161" s="95" t="str">
        <f>IF(C161&lt;&gt;"",IF(Sheet8!H40="ABS","A", Sheet8!H40),"")</f>
        <v/>
      </c>
      <c r="H161" s="95" t="str">
        <f>IF(C161&lt;&gt;"",IF(Sheet8!J40="ABS","A", Sheet8!J40),"")</f>
        <v/>
      </c>
      <c r="I161" t="str">
        <f>IF(C161&lt;&gt;"",I2,"")</f>
        <v/>
      </c>
      <c r="J161" t="str">
        <f>IF(C161&lt;&gt;"",J2,"")</f>
        <v/>
      </c>
    </row>
    <row r="162" spans="1:10">
      <c r="A162" s="77" t="str">
        <f>IF(C162&lt;&gt;"",A2,"")</f>
        <v/>
      </c>
      <c r="B162" s="77" t="str">
        <f>IF(C162&lt;&gt;"",B2,"")</f>
        <v/>
      </c>
      <c r="C162" s="77" t="str">
        <f>IF(Sheet9!B21&lt;&gt;"",Sheet9!B21,"")</f>
        <v/>
      </c>
      <c r="D162" s="77" t="str">
        <f>IF(C162&lt;&gt;"",D2,"")</f>
        <v/>
      </c>
      <c r="E162" s="79" t="str">
        <f>IF(C162&lt;&gt;"",IF(Sheet9!D21="ABS",0,Sheet9!D21),"")</f>
        <v/>
      </c>
      <c r="F162" s="80" t="str">
        <f>IF(C162&lt;&gt;"",IF(Sheet9!F21="ABS","A", Sheet9!F21),"")</f>
        <v/>
      </c>
      <c r="G162" s="79" t="str">
        <f>IF(C162&lt;&gt;"",IF(Sheet9!H21="ABS","A", Sheet9!H21),"")</f>
        <v/>
      </c>
      <c r="H162" s="79" t="str">
        <f>IF(C162&lt;&gt;"",IF(Sheet9!J21="ABS","A", Sheet9!J21),"")</f>
        <v/>
      </c>
      <c r="I162" t="str">
        <f>IF(C162&lt;&gt;"",I2,"")</f>
        <v/>
      </c>
      <c r="J162" t="str">
        <f>IF(C162&lt;&gt;"",J2,"")</f>
        <v/>
      </c>
    </row>
    <row r="163" spans="1:10">
      <c r="A163" t="str">
        <f>IF(C163&lt;&gt;"",A2,"")</f>
        <v/>
      </c>
      <c r="B163" t="str">
        <f>IF(C163&lt;&gt;"",B2,"")</f>
        <v/>
      </c>
      <c r="C163" t="str">
        <f>IF(Sheet9!B22&lt;&gt;"",Sheet9!B22,"")</f>
        <v/>
      </c>
      <c r="D163" t="str">
        <f>IF(C163&lt;&gt;"",D2,"")</f>
        <v/>
      </c>
      <c r="E163" s="80" t="str">
        <f>IF(C163&lt;&gt;"",IF(Sheet9!D22="ABS",0,Sheet9!D22),"")</f>
        <v/>
      </c>
      <c r="F163" s="94" t="str">
        <f>IF(C163&lt;&gt;"",IF(Sheet9!F22="ABS","A", Sheet9!F22),"")</f>
        <v/>
      </c>
      <c r="G163" s="95" t="str">
        <f>IF(C163&lt;&gt;"",IF(Sheet9!H22="ABS","A", Sheet9!H22),"")</f>
        <v/>
      </c>
      <c r="H163" s="95" t="str">
        <f>IF(C163&lt;&gt;"",IF(Sheet9!J22="ABS","A", Sheet9!J22),"")</f>
        <v/>
      </c>
      <c r="I163" t="str">
        <f>IF(C163&lt;&gt;"",I2,"")</f>
        <v/>
      </c>
      <c r="J163" t="str">
        <f>IF(C163&lt;&gt;"",J2,"")</f>
        <v/>
      </c>
    </row>
    <row r="164" spans="1:10">
      <c r="A164" t="str">
        <f>IF(C164&lt;&gt;"",A2,"")</f>
        <v/>
      </c>
      <c r="B164" t="str">
        <f>IF(C164&lt;&gt;"",B2,"")</f>
        <v/>
      </c>
      <c r="C164" t="str">
        <f>IF(Sheet9!B23&lt;&gt;"",Sheet9!B23,"")</f>
        <v/>
      </c>
      <c r="D164" t="str">
        <f>IF(C164&lt;&gt;"",D2,"")</f>
        <v/>
      </c>
      <c r="E164" s="80" t="str">
        <f>IF(C164&lt;&gt;"",IF(Sheet9!D23="ABS",0,Sheet9!D23),"")</f>
        <v/>
      </c>
      <c r="F164" s="94" t="str">
        <f>IF(C164&lt;&gt;"",IF(Sheet9!F23="ABS","A", Sheet9!F23),"")</f>
        <v/>
      </c>
      <c r="G164" s="95" t="str">
        <f>IF(C164&lt;&gt;"",IF(Sheet9!H23="ABS","A", Sheet9!H23),"")</f>
        <v/>
      </c>
      <c r="H164" s="95" t="str">
        <f>IF(C164&lt;&gt;"",IF(Sheet9!J23="ABS","A", Sheet9!J23),"")</f>
        <v/>
      </c>
      <c r="I164" t="str">
        <f>IF(C164&lt;&gt;"",I2,"")</f>
        <v/>
      </c>
      <c r="J164" t="str">
        <f>IF(C164&lt;&gt;"",J2,"")</f>
        <v/>
      </c>
    </row>
    <row r="165" spans="1:10">
      <c r="A165" t="str">
        <f>IF(C165&lt;&gt;"",A2,"")</f>
        <v/>
      </c>
      <c r="B165" t="str">
        <f>IF(C165&lt;&gt;"",B2,"")</f>
        <v/>
      </c>
      <c r="C165" t="str">
        <f>IF(Sheet9!B24&lt;&gt;"",Sheet9!B24,"")</f>
        <v/>
      </c>
      <c r="D165" t="str">
        <f>IF(C165&lt;&gt;"",D2,"")</f>
        <v/>
      </c>
      <c r="E165" s="80" t="str">
        <f>IF(C165&lt;&gt;"",IF(Sheet9!D24="ABS",0,Sheet9!D24),"")</f>
        <v/>
      </c>
      <c r="F165" s="94" t="str">
        <f>IF(C165&lt;&gt;"",IF(Sheet9!F24="ABS","A", Sheet9!F24),"")</f>
        <v/>
      </c>
      <c r="G165" s="95" t="str">
        <f>IF(C165&lt;&gt;"",IF(Sheet9!H24="ABS","A", Sheet9!H24),"")</f>
        <v/>
      </c>
      <c r="H165" s="95" t="str">
        <f>IF(C165&lt;&gt;"",IF(Sheet9!J24="ABS","A", Sheet9!J24),"")</f>
        <v/>
      </c>
      <c r="I165" t="str">
        <f>IF(C165&lt;&gt;"",I2,"")</f>
        <v/>
      </c>
      <c r="J165" t="str">
        <f>IF(C165&lt;&gt;"",J2,"")</f>
        <v/>
      </c>
    </row>
    <row r="166" spans="1:10">
      <c r="A166" t="str">
        <f>IF(C166&lt;&gt;"",A2,"")</f>
        <v/>
      </c>
      <c r="B166" t="str">
        <f>IF(C166&lt;&gt;"",B2,"")</f>
        <v/>
      </c>
      <c r="C166" t="str">
        <f>IF(Sheet9!B25&lt;&gt;"",Sheet9!B25,"")</f>
        <v/>
      </c>
      <c r="D166" t="str">
        <f>IF(C166&lt;&gt;"",D2,"")</f>
        <v/>
      </c>
      <c r="E166" s="80" t="str">
        <f>IF(C166&lt;&gt;"",IF(Sheet9!D25="ABS",0,Sheet9!D25),"")</f>
        <v/>
      </c>
      <c r="F166" s="94" t="str">
        <f>IF(C166&lt;&gt;"",IF(Sheet9!F25="ABS","A", Sheet9!F25),"")</f>
        <v/>
      </c>
      <c r="G166" s="95" t="str">
        <f>IF(C166&lt;&gt;"",IF(Sheet9!H25="ABS","A", Sheet9!H25),"")</f>
        <v/>
      </c>
      <c r="H166" s="95" t="str">
        <f>IF(C166&lt;&gt;"",IF(Sheet9!J25="ABS","A", Sheet9!J25),"")</f>
        <v/>
      </c>
      <c r="I166" t="str">
        <f>IF(C166&lt;&gt;"",I2,"")</f>
        <v/>
      </c>
      <c r="J166" t="str">
        <f>IF(C166&lt;&gt;"",J2,"")</f>
        <v/>
      </c>
    </row>
    <row r="167" spans="1:10">
      <c r="A167" t="str">
        <f>IF(C167&lt;&gt;"",A2,"")</f>
        <v/>
      </c>
      <c r="B167" t="str">
        <f>IF(C167&lt;&gt;"",B2,"")</f>
        <v/>
      </c>
      <c r="C167" t="str">
        <f>IF(Sheet9!B26&lt;&gt;"",Sheet9!B26,"")</f>
        <v/>
      </c>
      <c r="D167" t="str">
        <f>IF(C167&lt;&gt;"",D2,"")</f>
        <v/>
      </c>
      <c r="E167" s="80" t="str">
        <f>IF(C167&lt;&gt;"",IF(Sheet9!D26="ABS",0,Sheet9!D26),"")</f>
        <v/>
      </c>
      <c r="F167" s="94" t="str">
        <f>IF(C167&lt;&gt;"",IF(Sheet9!F26="ABS","A", Sheet9!F26),"")</f>
        <v/>
      </c>
      <c r="G167" s="95" t="str">
        <f>IF(C167&lt;&gt;"",IF(Sheet9!H26="ABS","A", Sheet9!H26),"")</f>
        <v/>
      </c>
      <c r="H167" s="95" t="str">
        <f>IF(C167&lt;&gt;"",IF(Sheet9!J26="ABS","A", Sheet9!J26),"")</f>
        <v/>
      </c>
      <c r="I167" t="str">
        <f>IF(C167&lt;&gt;"",I2,"")</f>
        <v/>
      </c>
      <c r="J167" t="str">
        <f>IF(C167&lt;&gt;"",J2,"")</f>
        <v/>
      </c>
    </row>
    <row r="168" spans="1:10">
      <c r="A168" t="str">
        <f>IF(C168&lt;&gt;"",A2,"")</f>
        <v/>
      </c>
      <c r="B168" t="str">
        <f>IF(C168&lt;&gt;"",B2,"")</f>
        <v/>
      </c>
      <c r="C168" t="str">
        <f>IF(Sheet9!B27&lt;&gt;"",Sheet9!B27,"")</f>
        <v/>
      </c>
      <c r="D168" t="str">
        <f>IF(C168&lt;&gt;"",D2,"")</f>
        <v/>
      </c>
      <c r="E168" s="80" t="str">
        <f>IF(C168&lt;&gt;"",IF(Sheet9!D27="ABS",0,Sheet9!D27),"")</f>
        <v/>
      </c>
      <c r="F168" s="94" t="str">
        <f>IF(C168&lt;&gt;"",IF(Sheet9!F27="ABS","A", Sheet9!F27),"")</f>
        <v/>
      </c>
      <c r="G168" s="95" t="str">
        <f>IF(C168&lt;&gt;"",IF(Sheet9!H27="ABS","A", Sheet9!H27),"")</f>
        <v/>
      </c>
      <c r="H168" s="95" t="str">
        <f>IF(C168&lt;&gt;"",IF(Sheet9!J27="ABS","A", Sheet9!J27),"")</f>
        <v/>
      </c>
      <c r="I168" t="str">
        <f>IF(C168&lt;&gt;"",I2,"")</f>
        <v/>
      </c>
      <c r="J168" t="str">
        <f>IF(C168&lt;&gt;"",J2,"")</f>
        <v/>
      </c>
    </row>
    <row r="169" spans="1:10">
      <c r="A169" t="str">
        <f>IF(C169&lt;&gt;"",A2,"")</f>
        <v/>
      </c>
      <c r="B169" t="str">
        <f>IF(C169&lt;&gt;"",B2,"")</f>
        <v/>
      </c>
      <c r="C169" t="str">
        <f>IF(Sheet9!B28&lt;&gt;"",Sheet9!B28,"")</f>
        <v/>
      </c>
      <c r="D169" t="str">
        <f>IF(C169&lt;&gt;"",D2,"")</f>
        <v/>
      </c>
      <c r="E169" s="80" t="str">
        <f>IF(C169&lt;&gt;"",IF(Sheet9!D28="ABS",0,Sheet9!D28),"")</f>
        <v/>
      </c>
      <c r="F169" s="94" t="str">
        <f>IF(C169&lt;&gt;"",IF(Sheet9!F28="ABS","A", Sheet9!F28),"")</f>
        <v/>
      </c>
      <c r="G169" s="95" t="str">
        <f>IF(C169&lt;&gt;"",IF(Sheet9!H28="ABS","A", Sheet9!H28),"")</f>
        <v/>
      </c>
      <c r="H169" s="95" t="str">
        <f>IF(C169&lt;&gt;"",IF(Sheet9!J28="ABS","A", Sheet9!J28),"")</f>
        <v/>
      </c>
      <c r="I169" t="str">
        <f>IF(C169&lt;&gt;"",I2,"")</f>
        <v/>
      </c>
      <c r="J169" t="str">
        <f>IF(C169&lt;&gt;"",J2,"")</f>
        <v/>
      </c>
    </row>
    <row r="170" spans="1:10">
      <c r="A170" t="str">
        <f>IF(C170&lt;&gt;"",A2,"")</f>
        <v/>
      </c>
      <c r="B170" t="str">
        <f>IF(C170&lt;&gt;"",B2,"")</f>
        <v/>
      </c>
      <c r="C170" t="str">
        <f>IF(Sheet9!B29&lt;&gt;"",Sheet9!B29,"")</f>
        <v/>
      </c>
      <c r="D170" t="str">
        <f>IF(C170&lt;&gt;"",D2,"")</f>
        <v/>
      </c>
      <c r="E170" s="80" t="str">
        <f>IF(C170&lt;&gt;"",IF(Sheet9!D29="ABS",0,Sheet9!D29),"")</f>
        <v/>
      </c>
      <c r="F170" s="94" t="str">
        <f>IF(C170&lt;&gt;"",IF(Sheet9!F29="ABS","A", Sheet9!F29),"")</f>
        <v/>
      </c>
      <c r="G170" s="95" t="str">
        <f>IF(C170&lt;&gt;"",IF(Sheet9!H29="ABS","A", Sheet9!H29),"")</f>
        <v/>
      </c>
      <c r="H170" s="95" t="str">
        <f>IF(C170&lt;&gt;"",IF(Sheet9!J29="ABS","A", Sheet9!J29),"")</f>
        <v/>
      </c>
      <c r="I170" t="str">
        <f>IF(C170&lt;&gt;"",I2,"")</f>
        <v/>
      </c>
      <c r="J170" t="str">
        <f>IF(C170&lt;&gt;"",J2,"")</f>
        <v/>
      </c>
    </row>
    <row r="171" spans="1:10">
      <c r="A171" t="str">
        <f>IF(C171&lt;&gt;"",A2,"")</f>
        <v/>
      </c>
      <c r="B171" t="str">
        <f>IF(C171&lt;&gt;"",B2,"")</f>
        <v/>
      </c>
      <c r="C171" t="str">
        <f>IF(Sheet9!B30&lt;&gt;"",Sheet9!B30,"")</f>
        <v/>
      </c>
      <c r="D171" t="str">
        <f>IF(C171&lt;&gt;"",D2,"")</f>
        <v/>
      </c>
      <c r="E171" s="80" t="str">
        <f>IF(C171&lt;&gt;"",IF(Sheet9!D30="ABS",0,Sheet9!D30),"")</f>
        <v/>
      </c>
      <c r="F171" s="94" t="str">
        <f>IF(C171&lt;&gt;"",IF(Sheet9!F30="ABS","A", Sheet9!F30),"")</f>
        <v/>
      </c>
      <c r="G171" s="95" t="str">
        <f>IF(C171&lt;&gt;"",IF(Sheet9!H30="ABS","A", Sheet9!H30),"")</f>
        <v/>
      </c>
      <c r="H171" s="95" t="str">
        <f>IF(C171&lt;&gt;"",IF(Sheet9!J30="ABS","A", Sheet9!J30),"")</f>
        <v/>
      </c>
      <c r="I171" t="str">
        <f>IF(C171&lt;&gt;"",I2,"")</f>
        <v/>
      </c>
      <c r="J171" t="str">
        <f>IF(C171&lt;&gt;"",J2,"")</f>
        <v/>
      </c>
    </row>
    <row r="172" spans="1:10">
      <c r="A172" t="str">
        <f>IF(C172&lt;&gt;"",A2,"")</f>
        <v/>
      </c>
      <c r="B172" t="str">
        <f>IF(C172&lt;&gt;"",B2,"")</f>
        <v/>
      </c>
      <c r="C172" t="str">
        <f>IF(Sheet9!B31&lt;&gt;"",Sheet9!B31,"")</f>
        <v/>
      </c>
      <c r="D172" t="str">
        <f>IF(C172&lt;&gt;"",D2,"")</f>
        <v/>
      </c>
      <c r="E172" s="80" t="str">
        <f>IF(C172&lt;&gt;"",IF(Sheet9!D31="ABS",0,Sheet9!D31),"")</f>
        <v/>
      </c>
      <c r="F172" s="94" t="str">
        <f>IF(C172&lt;&gt;"",IF(Sheet9!F31="ABS","A", Sheet9!F31),"")</f>
        <v/>
      </c>
      <c r="G172" s="95" t="str">
        <f>IF(C172&lt;&gt;"",IF(Sheet9!H31="ABS","A", Sheet9!H31),"")</f>
        <v/>
      </c>
      <c r="H172" s="95" t="str">
        <f>IF(C172&lt;&gt;"",IF(Sheet9!J31="ABS","A", Sheet9!J31),"")</f>
        <v/>
      </c>
      <c r="I172" t="str">
        <f>IF(C172&lt;&gt;"",I2,"")</f>
        <v/>
      </c>
      <c r="J172" t="str">
        <f>IF(C172&lt;&gt;"",J2,"")</f>
        <v/>
      </c>
    </row>
    <row r="173" spans="1:10">
      <c r="A173" t="str">
        <f>IF(C173&lt;&gt;"",A2,"")</f>
        <v/>
      </c>
      <c r="B173" t="str">
        <f>IF(C173&lt;&gt;"",B2,"")</f>
        <v/>
      </c>
      <c r="C173" t="str">
        <f>IF(Sheet9!B32&lt;&gt;"",Sheet9!B32,"")</f>
        <v/>
      </c>
      <c r="D173" t="str">
        <f>IF(C173&lt;&gt;"",D2,"")</f>
        <v/>
      </c>
      <c r="E173" s="80" t="str">
        <f>IF(C173&lt;&gt;"",IF(Sheet9!D32="ABS",0,Sheet9!D32),"")</f>
        <v/>
      </c>
      <c r="F173" s="94" t="str">
        <f>IF(C173&lt;&gt;"",IF(Sheet9!F32="ABS","A", Sheet9!F32),"")</f>
        <v/>
      </c>
      <c r="G173" s="95" t="str">
        <f>IF(C173&lt;&gt;"",IF(Sheet9!H32="ABS","A", Sheet9!H32),"")</f>
        <v/>
      </c>
      <c r="H173" s="95" t="str">
        <f>IF(C173&lt;&gt;"",IF(Sheet9!J32="ABS","A", Sheet9!J32),"")</f>
        <v/>
      </c>
      <c r="I173" t="str">
        <f>IF(C173&lt;&gt;"",I2,"")</f>
        <v/>
      </c>
      <c r="J173" t="str">
        <f>IF(C173&lt;&gt;"",J2,"")</f>
        <v/>
      </c>
    </row>
    <row r="174" spans="1:10">
      <c r="A174" t="str">
        <f>IF(C174&lt;&gt;"",A2,"")</f>
        <v/>
      </c>
      <c r="B174" t="str">
        <f>IF(C174&lt;&gt;"",B2,"")</f>
        <v/>
      </c>
      <c r="C174" t="str">
        <f>IF(Sheet9!B33&lt;&gt;"",Sheet9!B33,"")</f>
        <v/>
      </c>
      <c r="D174" t="str">
        <f>IF(C174&lt;&gt;"",D2,"")</f>
        <v/>
      </c>
      <c r="E174" s="80" t="str">
        <f>IF(C174&lt;&gt;"",IF(Sheet9!D33="ABS",0,Sheet9!D33),"")</f>
        <v/>
      </c>
      <c r="F174" s="94" t="str">
        <f>IF(C174&lt;&gt;"",IF(Sheet9!F33="ABS","A", Sheet9!F33),"")</f>
        <v/>
      </c>
      <c r="G174" s="95" t="str">
        <f>IF(C174&lt;&gt;"",IF(Sheet9!H33="ABS","A", Sheet9!H33),"")</f>
        <v/>
      </c>
      <c r="H174" s="95" t="str">
        <f>IF(C174&lt;&gt;"",IF(Sheet9!J33="ABS","A", Sheet9!J33),"")</f>
        <v/>
      </c>
      <c r="I174" t="str">
        <f>IF(C174&lt;&gt;"",I2,"")</f>
        <v/>
      </c>
      <c r="J174" t="str">
        <f>IF(C174&lt;&gt;"",J2,"")</f>
        <v/>
      </c>
    </row>
    <row r="175" spans="1:10">
      <c r="A175" t="str">
        <f>IF(C175&lt;&gt;"",A2,"")</f>
        <v/>
      </c>
      <c r="B175" t="str">
        <f>IF(C175&lt;&gt;"",B2,"")</f>
        <v/>
      </c>
      <c r="C175" t="str">
        <f>IF(Sheet9!B34&lt;&gt;"",Sheet9!B34,"")</f>
        <v/>
      </c>
      <c r="D175" t="str">
        <f>IF(C175&lt;&gt;"",D2,"")</f>
        <v/>
      </c>
      <c r="E175" s="80" t="str">
        <f>IF(C175&lt;&gt;"",IF(Sheet9!D34="ABS",0,Sheet9!D34),"")</f>
        <v/>
      </c>
      <c r="F175" s="94" t="str">
        <f>IF(C175&lt;&gt;"",IF(Sheet9!F34="ABS","A", Sheet9!F34),"")</f>
        <v/>
      </c>
      <c r="G175" s="95" t="str">
        <f>IF(C175&lt;&gt;"",IF(Sheet9!H34="ABS","A", Sheet9!H34),"")</f>
        <v/>
      </c>
      <c r="H175" s="95" t="str">
        <f>IF(C175&lt;&gt;"",IF(Sheet9!J34="ABS","A", Sheet9!J34),"")</f>
        <v/>
      </c>
      <c r="I175" t="str">
        <f>IF(C175&lt;&gt;"",I2,"")</f>
        <v/>
      </c>
      <c r="J175" t="str">
        <f>IF(C175&lt;&gt;"",J2,"")</f>
        <v/>
      </c>
    </row>
    <row r="176" spans="1:10">
      <c r="A176" t="str">
        <f>IF(C176&lt;&gt;"",A2,"")</f>
        <v/>
      </c>
      <c r="B176" t="str">
        <f>IF(C176&lt;&gt;"",B2,"")</f>
        <v/>
      </c>
      <c r="C176" t="str">
        <f>IF(Sheet9!B35&lt;&gt;"",Sheet9!B35,"")</f>
        <v/>
      </c>
      <c r="D176" t="str">
        <f>IF(C176&lt;&gt;"",D2,"")</f>
        <v/>
      </c>
      <c r="E176" s="80" t="str">
        <f>IF(C176&lt;&gt;"",IF(Sheet9!D35="ABS",0,Sheet9!D35),"")</f>
        <v/>
      </c>
      <c r="F176" s="94" t="str">
        <f>IF(C176&lt;&gt;"",IF(Sheet9!F35="ABS","A", Sheet9!F35),"")</f>
        <v/>
      </c>
      <c r="G176" s="95" t="str">
        <f>IF(C176&lt;&gt;"",IF(Sheet9!H35="ABS","A", Sheet9!H35),"")</f>
        <v/>
      </c>
      <c r="H176" s="95" t="str">
        <f>IF(C176&lt;&gt;"",IF(Sheet9!J35="ABS","A", Sheet9!J35),"")</f>
        <v/>
      </c>
      <c r="I176" t="str">
        <f>IF(C176&lt;&gt;"",I2,"")</f>
        <v/>
      </c>
      <c r="J176" t="str">
        <f>IF(C176&lt;&gt;"",J2,"")</f>
        <v/>
      </c>
    </row>
    <row r="177" spans="1:10">
      <c r="A177" t="str">
        <f>IF(C177&lt;&gt;"",A2,"")</f>
        <v/>
      </c>
      <c r="B177" t="str">
        <f>IF(C177&lt;&gt;"",B2,"")</f>
        <v/>
      </c>
      <c r="C177" t="str">
        <f>IF(Sheet9!B36&lt;&gt;"",Sheet9!B36,"")</f>
        <v/>
      </c>
      <c r="D177" t="str">
        <f>IF(C177&lt;&gt;"",D2,"")</f>
        <v/>
      </c>
      <c r="E177" s="80" t="str">
        <f>IF(C177&lt;&gt;"",IF(Sheet9!D36="ABS",0,Sheet9!D36),"")</f>
        <v/>
      </c>
      <c r="F177" s="94" t="str">
        <f>IF(C177&lt;&gt;"",IF(Sheet9!F36="ABS","A", Sheet9!F36),"")</f>
        <v/>
      </c>
      <c r="G177" s="95" t="str">
        <f>IF(C177&lt;&gt;"",IF(Sheet9!H36="ABS","A", Sheet9!H36),"")</f>
        <v/>
      </c>
      <c r="H177" s="95" t="str">
        <f>IF(C177&lt;&gt;"",IF(Sheet9!J36="ABS","A", Sheet9!J36),"")</f>
        <v/>
      </c>
      <c r="I177" t="str">
        <f>IF(C177&lt;&gt;"",I2,"")</f>
        <v/>
      </c>
      <c r="J177" t="str">
        <f>IF(C177&lt;&gt;"",J2,"")</f>
        <v/>
      </c>
    </row>
    <row r="178" spans="1:10">
      <c r="A178" t="str">
        <f>IF(C178&lt;&gt;"",A2,"")</f>
        <v/>
      </c>
      <c r="B178" t="str">
        <f>IF(C178&lt;&gt;"",B2,"")</f>
        <v/>
      </c>
      <c r="C178" t="str">
        <f>IF(Sheet9!B37&lt;&gt;"",Sheet9!B37,"")</f>
        <v/>
      </c>
      <c r="D178" t="str">
        <f>IF(C178&lt;&gt;"",D2,"")</f>
        <v/>
      </c>
      <c r="E178" s="80" t="str">
        <f>IF(C178&lt;&gt;"",IF(Sheet9!D37="ABS",0,Sheet9!D37),"")</f>
        <v/>
      </c>
      <c r="F178" s="94" t="str">
        <f>IF(C178&lt;&gt;"",IF(Sheet9!F37="ABS","A", Sheet9!F37),"")</f>
        <v/>
      </c>
      <c r="G178" s="95" t="str">
        <f>IF(C178&lt;&gt;"",IF(Sheet9!H37="ABS","A", Sheet9!H37),"")</f>
        <v/>
      </c>
      <c r="H178" s="95" t="str">
        <f>IF(C178&lt;&gt;"",IF(Sheet9!J37="ABS","A", Sheet9!J37),"")</f>
        <v/>
      </c>
      <c r="I178" t="str">
        <f>IF(C178&lt;&gt;"",I2,"")</f>
        <v/>
      </c>
      <c r="J178" t="str">
        <f>IF(C178&lt;&gt;"",J2,"")</f>
        <v/>
      </c>
    </row>
    <row r="179" spans="1:10">
      <c r="A179" t="str">
        <f>IF(C179&lt;&gt;"",A2,"")</f>
        <v/>
      </c>
      <c r="B179" t="str">
        <f>IF(C179&lt;&gt;"",B2,"")</f>
        <v/>
      </c>
      <c r="C179" t="str">
        <f>IF(Sheet9!B38&lt;&gt;"",Sheet9!B38,"")</f>
        <v/>
      </c>
      <c r="D179" t="str">
        <f>IF(C179&lt;&gt;"",D2,"")</f>
        <v/>
      </c>
      <c r="E179" s="80" t="str">
        <f>IF(C179&lt;&gt;"",IF(Sheet9!D38="ABS",0,Sheet9!D38),"")</f>
        <v/>
      </c>
      <c r="F179" s="94" t="str">
        <f>IF(C179&lt;&gt;"",IF(Sheet9!F38="ABS","A", Sheet9!F38),"")</f>
        <v/>
      </c>
      <c r="G179" s="95" t="str">
        <f>IF(C179&lt;&gt;"",IF(Sheet9!H38="ABS","A", Sheet9!H38),"")</f>
        <v/>
      </c>
      <c r="H179" s="95" t="str">
        <f>IF(C179&lt;&gt;"",IF(Sheet9!J38="ABS","A", Sheet9!J38),"")</f>
        <v/>
      </c>
      <c r="I179" t="str">
        <f>IF(C179&lt;&gt;"",I2,"")</f>
        <v/>
      </c>
      <c r="J179" t="str">
        <f>IF(C179&lt;&gt;"",J2,"")</f>
        <v/>
      </c>
    </row>
    <row r="180" spans="1:10">
      <c r="A180" t="str">
        <f>IF(C180&lt;&gt;"",A2,"")</f>
        <v/>
      </c>
      <c r="B180" t="str">
        <f>IF(C180&lt;&gt;"",B2,"")</f>
        <v/>
      </c>
      <c r="C180" t="str">
        <f>IF(Sheet9!B39&lt;&gt;"",Sheet9!B39,"")</f>
        <v/>
      </c>
      <c r="D180" t="str">
        <f>IF(C180&lt;&gt;"",D2,"")</f>
        <v/>
      </c>
      <c r="E180" s="80" t="str">
        <f>IF(C180&lt;&gt;"",IF(Sheet9!D39="ABS",0,Sheet9!D39),"")</f>
        <v/>
      </c>
      <c r="F180" s="94" t="str">
        <f>IF(C180&lt;&gt;"",IF(Sheet9!F39="ABS","A", Sheet9!F39),"")</f>
        <v/>
      </c>
      <c r="G180" s="95" t="str">
        <f>IF(C180&lt;&gt;"",IF(Sheet9!H39="ABS","A", Sheet9!H39),"")</f>
        <v/>
      </c>
      <c r="H180" s="95" t="str">
        <f>IF(C180&lt;&gt;"",IF(Sheet9!J39="ABS","A", Sheet9!J39),"")</f>
        <v/>
      </c>
      <c r="I180" t="str">
        <f>IF(C180&lt;&gt;"",I2,"")</f>
        <v/>
      </c>
      <c r="J180" t="str">
        <f>IF(C180&lt;&gt;"",J2,"")</f>
        <v/>
      </c>
    </row>
    <row r="181" spans="1:10">
      <c r="A181" t="str">
        <f>IF(C181&lt;&gt;"",A2,"")</f>
        <v/>
      </c>
      <c r="B181" t="str">
        <f>IF(C181&lt;&gt;"",B2,"")</f>
        <v/>
      </c>
      <c r="C181" t="str">
        <f>IF(Sheet9!B40&lt;&gt;"",Sheet9!B40,"")</f>
        <v/>
      </c>
      <c r="D181" t="str">
        <f>IF(C181&lt;&gt;"",D2,"")</f>
        <v/>
      </c>
      <c r="E181" s="80" t="str">
        <f>IF(C181&lt;&gt;"",IF(Sheet9!D40="ABS",0,Sheet9!D40),"")</f>
        <v/>
      </c>
      <c r="F181" s="94" t="str">
        <f>IF(C181&lt;&gt;"",IF(Sheet9!F40="ABS","A", Sheet9!F40),"")</f>
        <v/>
      </c>
      <c r="G181" s="95" t="str">
        <f>IF(C181&lt;&gt;"",IF(Sheet9!H40="ABS","A", Sheet9!H40),"")</f>
        <v/>
      </c>
      <c r="H181" s="95" t="str">
        <f>IF(C181&lt;&gt;"",IF(Sheet9!J40="ABS","A", Sheet9!J40),"")</f>
        <v/>
      </c>
      <c r="I181" t="str">
        <f>IF(C181&lt;&gt;"",I2,"")</f>
        <v/>
      </c>
      <c r="J181" t="str">
        <f>IF(C181&lt;&gt;"",J2,"")</f>
        <v/>
      </c>
    </row>
    <row r="182" spans="1:10">
      <c r="A182" s="77" t="str">
        <f>IF(C182&lt;&gt;"",A2,"")</f>
        <v/>
      </c>
      <c r="B182" s="77" t="str">
        <f>IF(C182&lt;&gt;"",B2,"")</f>
        <v/>
      </c>
      <c r="C182" s="77" t="str">
        <f>IF(Sheet10!B21&lt;&gt;"",Sheet10!B21,"")</f>
        <v/>
      </c>
      <c r="D182" s="77" t="str">
        <f>IF(C182&lt;&gt;"",D2,"")</f>
        <v/>
      </c>
      <c r="E182" s="79" t="str">
        <f>IF(C182&lt;&gt;"",IF(Sheet10!D21="ABS",0,Sheet10!D21),"")</f>
        <v/>
      </c>
      <c r="F182" s="80" t="str">
        <f>IF(C182&lt;&gt;"",IF(Sheet10!F21="ABS","A", Sheet10!F21),"")</f>
        <v/>
      </c>
      <c r="G182" s="79" t="str">
        <f>IF(C182&lt;&gt;"",IF(Sheet10!H21="ABS","A", Sheet10!H21),"")</f>
        <v/>
      </c>
      <c r="H182" s="79" t="str">
        <f>IF(C182&lt;&gt;"",IF(Sheet10!J21="ABS","A", Sheet10!J21),"")</f>
        <v/>
      </c>
      <c r="I182" t="str">
        <f>IF(C182&lt;&gt;"",I2,"")</f>
        <v/>
      </c>
      <c r="J182" t="str">
        <f>IF(C182&lt;&gt;"",J2,"")</f>
        <v/>
      </c>
    </row>
    <row r="183" spans="1:10">
      <c r="A183" t="str">
        <f>IF(C183&lt;&gt;"",A2,"")</f>
        <v/>
      </c>
      <c r="B183" t="str">
        <f>IF(C183&lt;&gt;"",B2,"")</f>
        <v/>
      </c>
      <c r="C183" t="str">
        <f>IF(Sheet10!B22&lt;&gt;"",Sheet10!B22,"")</f>
        <v/>
      </c>
      <c r="D183" t="str">
        <f>IF(C183&lt;&gt;"",D2,"")</f>
        <v/>
      </c>
      <c r="E183" s="80" t="str">
        <f>IF(C183&lt;&gt;"",IF(Sheet10!D22="ABS",0,Sheet10!D22),"")</f>
        <v/>
      </c>
      <c r="F183" s="94" t="str">
        <f>IF(C183&lt;&gt;"",IF(Sheet10!F22="ABS","A", Sheet10!F22),"")</f>
        <v/>
      </c>
      <c r="G183" s="95" t="str">
        <f>IF(C183&lt;&gt;"",IF(Sheet10!H22="ABS","A", Sheet10!H22),"")</f>
        <v/>
      </c>
      <c r="H183" s="95" t="str">
        <f>IF(C183&lt;&gt;"",IF(Sheet10!J22="ABS","A", Sheet10!J22),"")</f>
        <v/>
      </c>
      <c r="I183" t="str">
        <f>IF(C183&lt;&gt;"",I2,"")</f>
        <v/>
      </c>
      <c r="J183" t="str">
        <f>IF(C183&lt;&gt;"",J2,"")</f>
        <v/>
      </c>
    </row>
    <row r="184" spans="1:10">
      <c r="A184" t="str">
        <f>IF(C184&lt;&gt;"",A2,"")</f>
        <v/>
      </c>
      <c r="B184" t="str">
        <f>IF(C184&lt;&gt;"",B2,"")</f>
        <v/>
      </c>
      <c r="C184" t="str">
        <f>IF(Sheet10!B23&lt;&gt;"",Sheet10!B23,"")</f>
        <v/>
      </c>
      <c r="D184" t="str">
        <f>IF(C184&lt;&gt;"",D2,"")</f>
        <v/>
      </c>
      <c r="E184" s="80" t="str">
        <f>IF(C184&lt;&gt;"",IF(Sheet10!D23="ABS",0,Sheet10!D23),"")</f>
        <v/>
      </c>
      <c r="F184" s="94" t="str">
        <f>IF(C184&lt;&gt;"",IF(Sheet10!F23="ABS","A", Sheet10!F23),"")</f>
        <v/>
      </c>
      <c r="G184" s="95" t="str">
        <f>IF(C184&lt;&gt;"",IF(Sheet10!H23="ABS","A", Sheet10!H23),"")</f>
        <v/>
      </c>
      <c r="H184" s="95" t="str">
        <f>IF(C184&lt;&gt;"",IF(Sheet10!J23="ABS","A", Sheet10!J23),"")</f>
        <v/>
      </c>
      <c r="I184" t="str">
        <f>IF(C184&lt;&gt;"",I2,"")</f>
        <v/>
      </c>
      <c r="J184" t="str">
        <f>IF(C184&lt;&gt;"",J2,"")</f>
        <v/>
      </c>
    </row>
    <row r="185" spans="1:10">
      <c r="A185" t="str">
        <f>IF(C185&lt;&gt;"",A2,"")</f>
        <v/>
      </c>
      <c r="B185" t="str">
        <f>IF(C185&lt;&gt;"",B2,"")</f>
        <v/>
      </c>
      <c r="C185" t="str">
        <f>IF(Sheet10!B24&lt;&gt;"",Sheet10!B24,"")</f>
        <v/>
      </c>
      <c r="D185" t="str">
        <f>IF(C185&lt;&gt;"",D2,"")</f>
        <v/>
      </c>
      <c r="E185" s="80" t="str">
        <f>IF(C185&lt;&gt;"",IF(Sheet10!D24="ABS",0,Sheet10!D24),"")</f>
        <v/>
      </c>
      <c r="F185" s="94" t="str">
        <f>IF(C185&lt;&gt;"",IF(Sheet10!F24="ABS","A", Sheet10!F24),"")</f>
        <v/>
      </c>
      <c r="G185" s="95" t="str">
        <f>IF(C185&lt;&gt;"",IF(Sheet10!H24="ABS","A", Sheet10!H24),"")</f>
        <v/>
      </c>
      <c r="H185" s="95" t="str">
        <f>IF(C185&lt;&gt;"",IF(Sheet10!J24="ABS","A", Sheet10!J24),"")</f>
        <v/>
      </c>
      <c r="I185" t="str">
        <f>IF(C185&lt;&gt;"",I2,"")</f>
        <v/>
      </c>
      <c r="J185" t="str">
        <f>IF(C185&lt;&gt;"",J2,"")</f>
        <v/>
      </c>
    </row>
    <row r="186" spans="1:10">
      <c r="A186" t="str">
        <f>IF(C186&lt;&gt;"",A2,"")</f>
        <v/>
      </c>
      <c r="B186" t="str">
        <f>IF(C186&lt;&gt;"",B2,"")</f>
        <v/>
      </c>
      <c r="C186" t="str">
        <f>IF(Sheet10!B25&lt;&gt;"",Sheet10!B25,"")</f>
        <v/>
      </c>
      <c r="D186" t="str">
        <f>IF(C186&lt;&gt;"",D2,"")</f>
        <v/>
      </c>
      <c r="E186" s="80" t="str">
        <f>IF(C186&lt;&gt;"",IF(Sheet10!D25="ABS",0,Sheet10!D25),"")</f>
        <v/>
      </c>
      <c r="F186" s="94" t="str">
        <f>IF(C186&lt;&gt;"",IF(Sheet10!F25="ABS","A", Sheet10!F25),"")</f>
        <v/>
      </c>
      <c r="G186" s="95" t="str">
        <f>IF(C186&lt;&gt;"",IF(Sheet10!H25="ABS","A", Sheet10!H25),"")</f>
        <v/>
      </c>
      <c r="H186" s="95" t="str">
        <f>IF(C186&lt;&gt;"",IF(Sheet10!J25="ABS","A", Sheet10!J25),"")</f>
        <v/>
      </c>
      <c r="I186" t="str">
        <f>IF(C186&lt;&gt;"",I2,"")</f>
        <v/>
      </c>
      <c r="J186" t="str">
        <f>IF(C186&lt;&gt;"",J2,"")</f>
        <v/>
      </c>
    </row>
    <row r="187" spans="1:10">
      <c r="A187" t="str">
        <f>IF(C187&lt;&gt;"",A2,"")</f>
        <v/>
      </c>
      <c r="B187" t="str">
        <f>IF(C187&lt;&gt;"",B2,"")</f>
        <v/>
      </c>
      <c r="C187" t="str">
        <f>IF(Sheet10!B26&lt;&gt;"",Sheet10!B26,"")</f>
        <v/>
      </c>
      <c r="D187" t="str">
        <f>IF(C187&lt;&gt;"",D2,"")</f>
        <v/>
      </c>
      <c r="E187" s="80" t="str">
        <f>IF(C187&lt;&gt;"",IF(Sheet10!D26="ABS",0,Sheet10!D26),"")</f>
        <v/>
      </c>
      <c r="F187" s="94" t="str">
        <f>IF(C187&lt;&gt;"",IF(Sheet10!F26="ABS","A", Sheet10!F26),"")</f>
        <v/>
      </c>
      <c r="G187" s="95" t="str">
        <f>IF(C187&lt;&gt;"",IF(Sheet10!H26="ABS","A", Sheet10!H26),"")</f>
        <v/>
      </c>
      <c r="H187" s="95" t="str">
        <f>IF(C187&lt;&gt;"",IF(Sheet10!J26="ABS","A", Sheet10!J26),"")</f>
        <v/>
      </c>
      <c r="I187" t="str">
        <f>IF(C187&lt;&gt;"",I2,"")</f>
        <v/>
      </c>
      <c r="J187" t="str">
        <f>IF(C187&lt;&gt;"",J2,"")</f>
        <v/>
      </c>
    </row>
    <row r="188" spans="1:10">
      <c r="A188" t="str">
        <f>IF(C188&lt;&gt;"",A2,"")</f>
        <v/>
      </c>
      <c r="B188" t="str">
        <f>IF(C188&lt;&gt;"",B2,"")</f>
        <v/>
      </c>
      <c r="C188" t="str">
        <f>IF(Sheet10!B27&lt;&gt;"",Sheet10!B27,"")</f>
        <v/>
      </c>
      <c r="D188" t="str">
        <f>IF(C188&lt;&gt;"",D2,"")</f>
        <v/>
      </c>
      <c r="E188" s="80" t="str">
        <f>IF(C188&lt;&gt;"",IF(Sheet10!D27="ABS",0,Sheet10!D27),"")</f>
        <v/>
      </c>
      <c r="F188" s="94" t="str">
        <f>IF(C188&lt;&gt;"",IF(Sheet10!F27="ABS","A", Sheet10!F27),"")</f>
        <v/>
      </c>
      <c r="G188" s="95" t="str">
        <f>IF(C188&lt;&gt;"",IF(Sheet10!H27="ABS","A", Sheet10!H27),"")</f>
        <v/>
      </c>
      <c r="H188" s="95" t="str">
        <f>IF(C188&lt;&gt;"",IF(Sheet10!J27="ABS","A", Sheet10!J27),"")</f>
        <v/>
      </c>
      <c r="I188" t="str">
        <f>IF(C188&lt;&gt;"",I2,"")</f>
        <v/>
      </c>
      <c r="J188" t="str">
        <f>IF(C188&lt;&gt;"",J2,"")</f>
        <v/>
      </c>
    </row>
    <row r="189" spans="1:10">
      <c r="A189" t="str">
        <f>IF(C189&lt;&gt;"",A2,"")</f>
        <v/>
      </c>
      <c r="B189" t="str">
        <f>IF(C189&lt;&gt;"",B2,"")</f>
        <v/>
      </c>
      <c r="C189" t="str">
        <f>IF(Sheet10!B28&lt;&gt;"",Sheet10!B28,"")</f>
        <v/>
      </c>
      <c r="D189" t="str">
        <f>IF(C189&lt;&gt;"",D2,"")</f>
        <v/>
      </c>
      <c r="E189" s="80" t="str">
        <f>IF(C189&lt;&gt;"",IF(Sheet10!D28="ABS",0,Sheet10!D28),"")</f>
        <v/>
      </c>
      <c r="F189" s="94" t="str">
        <f>IF(C189&lt;&gt;"",IF(Sheet10!F28="ABS","A", Sheet10!F28),"")</f>
        <v/>
      </c>
      <c r="G189" s="95" t="str">
        <f>IF(C189&lt;&gt;"",IF(Sheet10!H28="ABS","A", Sheet10!H28),"")</f>
        <v/>
      </c>
      <c r="H189" s="95" t="str">
        <f>IF(C189&lt;&gt;"",IF(Sheet10!J28="ABS","A", Sheet10!J28),"")</f>
        <v/>
      </c>
      <c r="I189" t="str">
        <f>IF(C189&lt;&gt;"",I2,"")</f>
        <v/>
      </c>
      <c r="J189" t="str">
        <f>IF(C189&lt;&gt;"",J2,"")</f>
        <v/>
      </c>
    </row>
    <row r="190" spans="1:10">
      <c r="A190" t="str">
        <f>IF(C190&lt;&gt;"",A2,"")</f>
        <v/>
      </c>
      <c r="B190" t="str">
        <f>IF(C190&lt;&gt;"",B2,"")</f>
        <v/>
      </c>
      <c r="C190" t="str">
        <f>IF(Sheet10!B29&lt;&gt;"",Sheet10!B29,"")</f>
        <v/>
      </c>
      <c r="D190" t="str">
        <f>IF(C190&lt;&gt;"",D2,"")</f>
        <v/>
      </c>
      <c r="E190" s="80" t="str">
        <f>IF(C190&lt;&gt;"",IF(Sheet10!D29="ABS",0,Sheet10!D29),"")</f>
        <v/>
      </c>
      <c r="F190" s="94" t="str">
        <f>IF(C190&lt;&gt;"",IF(Sheet10!F29="ABS","A", Sheet10!F29),"")</f>
        <v/>
      </c>
      <c r="G190" s="95" t="str">
        <f>IF(C190&lt;&gt;"",IF(Sheet10!H29="ABS","A", Sheet10!H29),"")</f>
        <v/>
      </c>
      <c r="H190" s="95" t="str">
        <f>IF(C190&lt;&gt;"",IF(Sheet10!J29="ABS","A", Sheet10!J29),"")</f>
        <v/>
      </c>
      <c r="I190" t="str">
        <f>IF(C190&lt;&gt;"",I2,"")</f>
        <v/>
      </c>
      <c r="J190" t="str">
        <f>IF(C190&lt;&gt;"",J2,"")</f>
        <v/>
      </c>
    </row>
    <row r="191" spans="1:10">
      <c r="A191" t="str">
        <f>IF(C191&lt;&gt;"",A2,"")</f>
        <v/>
      </c>
      <c r="B191" t="str">
        <f>IF(C191&lt;&gt;"",B2,"")</f>
        <v/>
      </c>
      <c r="C191" t="str">
        <f>IF(Sheet10!B30&lt;&gt;"",Sheet10!B30,"")</f>
        <v/>
      </c>
      <c r="D191" t="str">
        <f>IF(C191&lt;&gt;"",D2,"")</f>
        <v/>
      </c>
      <c r="E191" s="80" t="str">
        <f>IF(C191&lt;&gt;"",IF(Sheet10!D30="ABS",0,Sheet10!D30),"")</f>
        <v/>
      </c>
      <c r="F191" s="94" t="str">
        <f>IF(C191&lt;&gt;"",IF(Sheet10!F30="ABS","A", Sheet10!F30),"")</f>
        <v/>
      </c>
      <c r="G191" s="95" t="str">
        <f>IF(C191&lt;&gt;"",IF(Sheet10!H30="ABS","A", Sheet10!H30),"")</f>
        <v/>
      </c>
      <c r="H191" s="95" t="str">
        <f>IF(C191&lt;&gt;"",IF(Sheet10!J30="ABS","A", Sheet10!J30),"")</f>
        <v/>
      </c>
      <c r="I191" t="str">
        <f>IF(C191&lt;&gt;"",I2,"")</f>
        <v/>
      </c>
      <c r="J191" t="str">
        <f>IF(C191&lt;&gt;"",J2,"")</f>
        <v/>
      </c>
    </row>
    <row r="192" spans="1:10">
      <c r="A192" t="str">
        <f>IF(C192&lt;&gt;"",A2,"")</f>
        <v/>
      </c>
      <c r="B192" t="str">
        <f>IF(C192&lt;&gt;"",B2,"")</f>
        <v/>
      </c>
      <c r="C192" t="str">
        <f>IF(Sheet10!B31&lt;&gt;"",Sheet10!B31,"")</f>
        <v/>
      </c>
      <c r="D192" t="str">
        <f>IF(C192&lt;&gt;"",D2,"")</f>
        <v/>
      </c>
      <c r="E192" s="80" t="str">
        <f>IF(C192&lt;&gt;"",IF(Sheet10!D31="ABS",0,Sheet10!D31),"")</f>
        <v/>
      </c>
      <c r="F192" s="94" t="str">
        <f>IF(C192&lt;&gt;"",IF(Sheet10!F31="ABS","A", Sheet10!F31),"")</f>
        <v/>
      </c>
      <c r="G192" s="95" t="str">
        <f>IF(C192&lt;&gt;"",IF(Sheet10!H31="ABS","A", Sheet10!H31),"")</f>
        <v/>
      </c>
      <c r="H192" s="95" t="str">
        <f>IF(C192&lt;&gt;"",IF(Sheet10!J31="ABS","A", Sheet10!J31),"")</f>
        <v/>
      </c>
      <c r="I192" t="str">
        <f>IF(C192&lt;&gt;"",I2,"")</f>
        <v/>
      </c>
      <c r="J192" t="str">
        <f>IF(C192&lt;&gt;"",J2,"")</f>
        <v/>
      </c>
    </row>
    <row r="193" spans="1:10">
      <c r="A193" t="str">
        <f>IF(C193&lt;&gt;"",A2,"")</f>
        <v/>
      </c>
      <c r="B193" t="str">
        <f>IF(C193&lt;&gt;"",B2,"")</f>
        <v/>
      </c>
      <c r="C193" t="str">
        <f>IF(Sheet10!B32&lt;&gt;"",Sheet10!B32,"")</f>
        <v/>
      </c>
      <c r="D193" t="str">
        <f>IF(C193&lt;&gt;"",D2,"")</f>
        <v/>
      </c>
      <c r="E193" s="80" t="str">
        <f>IF(C193&lt;&gt;"",IF(Sheet10!D32="ABS",0,Sheet10!D32),"")</f>
        <v/>
      </c>
      <c r="F193" s="94" t="str">
        <f>IF(C193&lt;&gt;"",IF(Sheet10!F32="ABS","A", Sheet10!F32),"")</f>
        <v/>
      </c>
      <c r="G193" s="95" t="str">
        <f>IF(C193&lt;&gt;"",IF(Sheet10!H32="ABS","A", Sheet10!H32),"")</f>
        <v/>
      </c>
      <c r="H193" s="95" t="str">
        <f>IF(C193&lt;&gt;"",IF(Sheet10!J32="ABS","A", Sheet10!J32),"")</f>
        <v/>
      </c>
      <c r="I193" t="str">
        <f>IF(C193&lt;&gt;"",I2,"")</f>
        <v/>
      </c>
      <c r="J193" t="str">
        <f>IF(C193&lt;&gt;"",J2,"")</f>
        <v/>
      </c>
    </row>
    <row r="194" spans="1:10">
      <c r="A194" t="str">
        <f>IF(C194&lt;&gt;"",A2,"")</f>
        <v/>
      </c>
      <c r="B194" t="str">
        <f>IF(C194&lt;&gt;"",B2,"")</f>
        <v/>
      </c>
      <c r="C194" t="str">
        <f>IF(Sheet10!B33&lt;&gt;"",Sheet10!B33,"")</f>
        <v/>
      </c>
      <c r="D194" t="str">
        <f>IF(C194&lt;&gt;"",D2,"")</f>
        <v/>
      </c>
      <c r="E194" s="80" t="str">
        <f>IF(C194&lt;&gt;"",IF(Sheet10!D33="ABS",0,Sheet10!D33),"")</f>
        <v/>
      </c>
      <c r="F194" s="94" t="str">
        <f>IF(C194&lt;&gt;"",IF(Sheet10!F33="ABS","A", Sheet10!F33),"")</f>
        <v/>
      </c>
      <c r="G194" s="95" t="str">
        <f>IF(C194&lt;&gt;"",IF(Sheet10!H33="ABS","A", Sheet10!H33),"")</f>
        <v/>
      </c>
      <c r="H194" s="95" t="str">
        <f>IF(C194&lt;&gt;"",IF(Sheet10!J33="ABS","A", Sheet10!J33),"")</f>
        <v/>
      </c>
      <c r="I194" t="str">
        <f>IF(C194&lt;&gt;"",I2,"")</f>
        <v/>
      </c>
      <c r="J194" t="str">
        <f>IF(C194&lt;&gt;"",J2,"")</f>
        <v/>
      </c>
    </row>
    <row r="195" spans="1:10">
      <c r="A195" t="str">
        <f>IF(C195&lt;&gt;"",A2,"")</f>
        <v/>
      </c>
      <c r="B195" t="str">
        <f>IF(C195&lt;&gt;"",B2,"")</f>
        <v/>
      </c>
      <c r="C195" t="str">
        <f>IF(Sheet10!B34&lt;&gt;"",Sheet10!B34,"")</f>
        <v/>
      </c>
      <c r="D195" t="str">
        <f>IF(C195&lt;&gt;"",D2,"")</f>
        <v/>
      </c>
      <c r="E195" s="80" t="str">
        <f>IF(C195&lt;&gt;"",IF(Sheet10!D34="ABS",0,Sheet10!D34),"")</f>
        <v/>
      </c>
      <c r="F195" s="94" t="str">
        <f>IF(C195&lt;&gt;"",IF(Sheet10!F34="ABS","A", Sheet10!F34),"")</f>
        <v/>
      </c>
      <c r="G195" s="95" t="str">
        <f>IF(C195&lt;&gt;"",IF(Sheet10!H34="ABS","A", Sheet10!H34),"")</f>
        <v/>
      </c>
      <c r="H195" s="95" t="str">
        <f>IF(C195&lt;&gt;"",IF(Sheet10!J34="ABS","A", Sheet10!J34),"")</f>
        <v/>
      </c>
      <c r="I195" t="str">
        <f>IF(C195&lt;&gt;"",I2,"")</f>
        <v/>
      </c>
      <c r="J195" t="str">
        <f>IF(C195&lt;&gt;"",J2,"")</f>
        <v/>
      </c>
    </row>
    <row r="196" spans="1:10">
      <c r="A196" t="str">
        <f>IF(C196&lt;&gt;"",A2,"")</f>
        <v/>
      </c>
      <c r="B196" t="str">
        <f>IF(C196&lt;&gt;"",B2,"")</f>
        <v/>
      </c>
      <c r="C196" t="str">
        <f>IF(Sheet10!B35&lt;&gt;"",Sheet10!B35,"")</f>
        <v/>
      </c>
      <c r="D196" t="str">
        <f>IF(C196&lt;&gt;"",D2,"")</f>
        <v/>
      </c>
      <c r="E196" s="80" t="str">
        <f>IF(C196&lt;&gt;"",IF(Sheet10!D35="ABS",0,Sheet10!D35),"")</f>
        <v/>
      </c>
      <c r="F196" s="94" t="str">
        <f>IF(C196&lt;&gt;"",IF(Sheet10!F35="ABS","A", Sheet10!F35),"")</f>
        <v/>
      </c>
      <c r="G196" s="95" t="str">
        <f>IF(C196&lt;&gt;"",IF(Sheet10!H35="ABS","A", Sheet10!H35),"")</f>
        <v/>
      </c>
      <c r="H196" s="95" t="str">
        <f>IF(C196&lt;&gt;"",IF(Sheet10!J35="ABS","A", Sheet10!J35),"")</f>
        <v/>
      </c>
      <c r="I196" t="str">
        <f>IF(C196&lt;&gt;"",I2,"")</f>
        <v/>
      </c>
      <c r="J196" t="str">
        <f>IF(C196&lt;&gt;"",J2,"")</f>
        <v/>
      </c>
    </row>
    <row r="197" spans="1:10">
      <c r="A197" t="str">
        <f>IF(C197&lt;&gt;"",A2,"")</f>
        <v/>
      </c>
      <c r="B197" t="str">
        <f>IF(C197&lt;&gt;"",B2,"")</f>
        <v/>
      </c>
      <c r="C197" t="str">
        <f>IF(Sheet10!B36&lt;&gt;"",Sheet10!B36,"")</f>
        <v/>
      </c>
      <c r="D197" t="str">
        <f>IF(C197&lt;&gt;"",D2,"")</f>
        <v/>
      </c>
      <c r="E197" s="80" t="str">
        <f>IF(C197&lt;&gt;"",IF(Sheet10!D36="ABS",0,Sheet10!D36),"")</f>
        <v/>
      </c>
      <c r="F197" s="94" t="str">
        <f>IF(C197&lt;&gt;"",IF(Sheet10!F36="ABS","A", Sheet10!F36),"")</f>
        <v/>
      </c>
      <c r="G197" s="95" t="str">
        <f>IF(C197&lt;&gt;"",IF(Sheet10!H36="ABS","A", Sheet10!H36),"")</f>
        <v/>
      </c>
      <c r="H197" s="95" t="str">
        <f>IF(C197&lt;&gt;"",IF(Sheet10!J36="ABS","A", Sheet10!J36),"")</f>
        <v/>
      </c>
      <c r="I197" t="str">
        <f>IF(C197&lt;&gt;"",I2,"")</f>
        <v/>
      </c>
      <c r="J197" t="str">
        <f>IF(C197&lt;&gt;"",J2,"")</f>
        <v/>
      </c>
    </row>
    <row r="198" spans="1:10">
      <c r="A198" t="str">
        <f>IF(C198&lt;&gt;"",A2,"")</f>
        <v/>
      </c>
      <c r="B198" t="str">
        <f>IF(C198&lt;&gt;"",B2,"")</f>
        <v/>
      </c>
      <c r="C198" t="str">
        <f>IF(Sheet10!B37&lt;&gt;"",Sheet10!B37,"")</f>
        <v/>
      </c>
      <c r="D198" t="str">
        <f>IF(C198&lt;&gt;"",D2,"")</f>
        <v/>
      </c>
      <c r="E198" s="80" t="str">
        <f>IF(C198&lt;&gt;"",IF(Sheet10!D37="ABS",0,Sheet10!D37),"")</f>
        <v/>
      </c>
      <c r="F198" s="94" t="str">
        <f>IF(C198&lt;&gt;"",IF(Sheet10!F37="ABS","A", Sheet10!F37),"")</f>
        <v/>
      </c>
      <c r="G198" s="95" t="str">
        <f>IF(C198&lt;&gt;"",IF(Sheet10!H37="ABS","A", Sheet10!H37),"")</f>
        <v/>
      </c>
      <c r="H198" s="95" t="str">
        <f>IF(C198&lt;&gt;"",IF(Sheet10!J37="ABS","A", Sheet10!J37),"")</f>
        <v/>
      </c>
      <c r="I198" t="str">
        <f>IF(C198&lt;&gt;"",I2,"")</f>
        <v/>
      </c>
      <c r="J198" t="str">
        <f>IF(C198&lt;&gt;"",J2,"")</f>
        <v/>
      </c>
    </row>
    <row r="199" spans="1:10">
      <c r="A199" t="str">
        <f>IF(C199&lt;&gt;"",A2,"")</f>
        <v/>
      </c>
      <c r="B199" t="str">
        <f>IF(C199&lt;&gt;"",B2,"")</f>
        <v/>
      </c>
      <c r="C199" t="str">
        <f>IF(Sheet10!B38&lt;&gt;"",Sheet10!B38,"")</f>
        <v/>
      </c>
      <c r="D199" t="str">
        <f>IF(C199&lt;&gt;"",D2,"")</f>
        <v/>
      </c>
      <c r="E199" s="80" t="str">
        <f>IF(C199&lt;&gt;"",IF(Sheet10!D38="ABS",0,Sheet10!D38),"")</f>
        <v/>
      </c>
      <c r="F199" s="94" t="str">
        <f>IF(C199&lt;&gt;"",IF(Sheet10!F38="ABS","A", Sheet10!F38),"")</f>
        <v/>
      </c>
      <c r="G199" s="95" t="str">
        <f>IF(C199&lt;&gt;"",IF(Sheet10!H38="ABS","A", Sheet10!H38),"")</f>
        <v/>
      </c>
      <c r="H199" s="95" t="str">
        <f>IF(C199&lt;&gt;"",IF(Sheet10!J38="ABS","A", Sheet10!J38),"")</f>
        <v/>
      </c>
      <c r="I199" t="str">
        <f>IF(C199&lt;&gt;"",I2,"")</f>
        <v/>
      </c>
      <c r="J199" t="str">
        <f>IF(C199&lt;&gt;"",J2,"")</f>
        <v/>
      </c>
    </row>
    <row r="200" spans="1:10">
      <c r="A200" t="str">
        <f>IF(C200&lt;&gt;"",A2,"")</f>
        <v/>
      </c>
      <c r="B200" t="str">
        <f>IF(C200&lt;&gt;"",B2,"")</f>
        <v/>
      </c>
      <c r="C200" t="str">
        <f>IF(Sheet10!B39&lt;&gt;"",Sheet10!B39,"")</f>
        <v/>
      </c>
      <c r="D200" t="str">
        <f>IF(C200&lt;&gt;"",D2,"")</f>
        <v/>
      </c>
      <c r="E200" s="80" t="str">
        <f>IF(C200&lt;&gt;"",IF(Sheet10!D39="ABS",0,Sheet10!D39),"")</f>
        <v/>
      </c>
      <c r="F200" s="94" t="str">
        <f>IF(C200&lt;&gt;"",IF(Sheet10!F39="ABS","A", Sheet10!F39),"")</f>
        <v/>
      </c>
      <c r="G200" s="95" t="str">
        <f>IF(C200&lt;&gt;"",IF(Sheet10!H39="ABS","A", Sheet10!H39),"")</f>
        <v/>
      </c>
      <c r="H200" s="95" t="str">
        <f>IF(C200&lt;&gt;"",IF(Sheet10!J39="ABS","A", Sheet10!J39),"")</f>
        <v/>
      </c>
      <c r="I200" t="str">
        <f>IF(C200&lt;&gt;"",I2,"")</f>
        <v/>
      </c>
      <c r="J200" t="str">
        <f>IF(C200&lt;&gt;"",J2,"")</f>
        <v/>
      </c>
    </row>
    <row r="201" spans="1:10">
      <c r="A201" t="str">
        <f>IF(C201&lt;&gt;"",A2,"")</f>
        <v/>
      </c>
      <c r="B201" t="str">
        <f>IF(C201&lt;&gt;"",B2,"")</f>
        <v/>
      </c>
      <c r="C201" t="str">
        <f>IF(Sheet10!B40&lt;&gt;"",Sheet10!B40,"")</f>
        <v/>
      </c>
      <c r="D201" t="str">
        <f>IF(C201&lt;&gt;"",D2,"")</f>
        <v/>
      </c>
      <c r="E201" s="80" t="str">
        <f>IF(C201&lt;&gt;"",IF(Sheet10!D40="ABS",0,Sheet10!D40),"")</f>
        <v/>
      </c>
      <c r="F201" s="94" t="str">
        <f>IF(C201&lt;&gt;"",IF(Sheet10!F40="ABS","A", Sheet10!F40),"")</f>
        <v/>
      </c>
      <c r="G201" s="95" t="str">
        <f>IF(C201&lt;&gt;"",IF(Sheet10!H40="ABS","A", Sheet10!H40),"")</f>
        <v/>
      </c>
      <c r="H201" s="95" t="str">
        <f>IF(C201&lt;&gt;"",IF(Sheet10!J40="ABS","A", Sheet10!J40),"")</f>
        <v/>
      </c>
      <c r="I201" t="str">
        <f>IF(C201&lt;&gt;"",I2,"")</f>
        <v/>
      </c>
      <c r="J201" t="str">
        <f>IF(C201&lt;&gt;"",J2,"")</f>
        <v/>
      </c>
    </row>
    <row r="202" spans="1:10">
      <c r="A202" s="77" t="str">
        <f>IF(C202&lt;&gt;"",A2,"")</f>
        <v/>
      </c>
      <c r="B202" s="77" t="str">
        <f>IF(C202&lt;&gt;"",B2,"")</f>
        <v/>
      </c>
      <c r="C202" s="77" t="str">
        <f>IF(Sheet11!B21&lt;&gt;"",Sheet11!B21,"")</f>
        <v/>
      </c>
      <c r="D202" s="77" t="str">
        <f>IF(C202&lt;&gt;"",D2,"")</f>
        <v/>
      </c>
      <c r="E202" s="79" t="str">
        <f>IF(C202&lt;&gt;"",IF(Sheet11!D21="ABS",0,Sheet11!D21),"")</f>
        <v/>
      </c>
      <c r="F202" s="80" t="str">
        <f>IF(C202&lt;&gt;"",IF(Sheet11!F21="ABS","A", Sheet11!F21),"")</f>
        <v/>
      </c>
      <c r="G202" s="79" t="str">
        <f>IF(C202&lt;&gt;"",IF(Sheet11!H21="ABS","A", Sheet11!H21),"")</f>
        <v/>
      </c>
      <c r="H202" s="79" t="str">
        <f>IF(C202&lt;&gt;"",IF(Sheet11!J21="ABS","A", Sheet11!J21),"")</f>
        <v/>
      </c>
      <c r="I202" t="str">
        <f>IF(C202&lt;&gt;"",I2,"")</f>
        <v/>
      </c>
      <c r="J202" t="str">
        <f>IF(C202&lt;&gt;"",J2,"")</f>
        <v/>
      </c>
    </row>
    <row r="203" spans="1:10">
      <c r="A203" t="str">
        <f>IF(C203&lt;&gt;"",A2,"")</f>
        <v/>
      </c>
      <c r="B203" t="str">
        <f>IF(C203&lt;&gt;"",B2,"")</f>
        <v/>
      </c>
      <c r="C203" t="str">
        <f>IF(Sheet11!B22&lt;&gt;"",Sheet11!B22,"")</f>
        <v/>
      </c>
      <c r="D203" t="str">
        <f>IF(C203&lt;&gt;"",D2,"")</f>
        <v/>
      </c>
      <c r="E203" s="80" t="str">
        <f>IF(C203&lt;&gt;"",IF(Sheet11!D22="ABS",0,Sheet11!D22),"")</f>
        <v/>
      </c>
      <c r="F203" s="94" t="str">
        <f>IF(C203&lt;&gt;"",IF(Sheet11!F22="ABS","A", Sheet11!F22),"")</f>
        <v/>
      </c>
      <c r="G203" s="95" t="str">
        <f>IF(C203&lt;&gt;"",IF(Sheet11!H22="ABS","A", Sheet11!H22),"")</f>
        <v/>
      </c>
      <c r="H203" s="95" t="str">
        <f>IF(C203&lt;&gt;"",IF(Sheet11!J22="ABS","A", Sheet11!J22),"")</f>
        <v/>
      </c>
      <c r="I203" t="str">
        <f>IF(C203&lt;&gt;"",I2,"")</f>
        <v/>
      </c>
      <c r="J203" t="str">
        <f>IF(C203&lt;&gt;"",J2,"")</f>
        <v/>
      </c>
    </row>
    <row r="204" spans="1:10">
      <c r="A204" t="str">
        <f>IF(C204&lt;&gt;"",A2,"")</f>
        <v/>
      </c>
      <c r="B204" t="str">
        <f>IF(C204&lt;&gt;"",B2,"")</f>
        <v/>
      </c>
      <c r="C204" t="str">
        <f>IF(Sheet11!B23&lt;&gt;"",Sheet11!B23,"")</f>
        <v/>
      </c>
      <c r="D204" t="str">
        <f>IF(C204&lt;&gt;"",D2,"")</f>
        <v/>
      </c>
      <c r="E204" s="80" t="str">
        <f>IF(C204&lt;&gt;"",IF(Sheet11!D23="ABS",0,Sheet11!D23),"")</f>
        <v/>
      </c>
      <c r="F204" s="94" t="str">
        <f>IF(C204&lt;&gt;"",IF(Sheet11!F23="ABS","A", Sheet11!F23),"")</f>
        <v/>
      </c>
      <c r="G204" s="95" t="str">
        <f>IF(C204&lt;&gt;"",IF(Sheet11!H23="ABS","A", Sheet11!H23),"")</f>
        <v/>
      </c>
      <c r="H204" s="95" t="str">
        <f>IF(C204&lt;&gt;"",IF(Sheet11!J23="ABS","A", Sheet11!J23),"")</f>
        <v/>
      </c>
      <c r="I204" t="str">
        <f>IF(C204&lt;&gt;"",I2,"")</f>
        <v/>
      </c>
      <c r="J204" t="str">
        <f>IF(C204&lt;&gt;"",J2,"")</f>
        <v/>
      </c>
    </row>
    <row r="205" spans="1:10">
      <c r="A205" t="str">
        <f>IF(C205&lt;&gt;"",A2,"")</f>
        <v/>
      </c>
      <c r="B205" t="str">
        <f>IF(C205&lt;&gt;"",B2,"")</f>
        <v/>
      </c>
      <c r="C205" t="str">
        <f>IF(Sheet11!B24&lt;&gt;"",Sheet11!B24,"")</f>
        <v/>
      </c>
      <c r="D205" t="str">
        <f>IF(C205&lt;&gt;"",D2,"")</f>
        <v/>
      </c>
      <c r="E205" s="80" t="str">
        <f>IF(C205&lt;&gt;"",IF(Sheet11!D24="ABS",0,Sheet11!D24),"")</f>
        <v/>
      </c>
      <c r="F205" s="94" t="str">
        <f>IF(C205&lt;&gt;"",IF(Sheet11!F24="ABS","A", Sheet11!F24),"")</f>
        <v/>
      </c>
      <c r="G205" s="95" t="str">
        <f>IF(C205&lt;&gt;"",IF(Sheet11!H24="ABS","A", Sheet11!H24),"")</f>
        <v/>
      </c>
      <c r="H205" s="95" t="str">
        <f>IF(C205&lt;&gt;"",IF(Sheet11!J24="ABS","A", Sheet11!J24),"")</f>
        <v/>
      </c>
      <c r="I205" t="str">
        <f>IF(C205&lt;&gt;"",I2,"")</f>
        <v/>
      </c>
      <c r="J205" t="str">
        <f>IF(C205&lt;&gt;"",J2,"")</f>
        <v/>
      </c>
    </row>
    <row r="206" spans="1:10">
      <c r="A206" t="str">
        <f>IF(C206&lt;&gt;"",A2,"")</f>
        <v/>
      </c>
      <c r="B206" t="str">
        <f>IF(C206&lt;&gt;"",B2,"")</f>
        <v/>
      </c>
      <c r="C206" t="str">
        <f>IF(Sheet11!B25&lt;&gt;"",Sheet11!B25,"")</f>
        <v/>
      </c>
      <c r="D206" t="str">
        <f>IF(C206&lt;&gt;"",D2,"")</f>
        <v/>
      </c>
      <c r="E206" s="80" t="str">
        <f>IF(C206&lt;&gt;"",IF(Sheet11!D25="ABS",0,Sheet11!D25),"")</f>
        <v/>
      </c>
      <c r="F206" s="94" t="str">
        <f>IF(C206&lt;&gt;"",IF(Sheet11!F25="ABS","A", Sheet11!F25),"")</f>
        <v/>
      </c>
      <c r="G206" s="95" t="str">
        <f>IF(C206&lt;&gt;"",IF(Sheet11!H25="ABS","A", Sheet11!H25),"")</f>
        <v/>
      </c>
      <c r="H206" s="95" t="str">
        <f>IF(C206&lt;&gt;"",IF(Sheet11!J25="ABS","A", Sheet11!J25),"")</f>
        <v/>
      </c>
      <c r="I206" t="str">
        <f>IF(C206&lt;&gt;"",I2,"")</f>
        <v/>
      </c>
      <c r="J206" t="str">
        <f>IF(C206&lt;&gt;"",J2,"")</f>
        <v/>
      </c>
    </row>
    <row r="207" spans="1:10">
      <c r="A207" t="str">
        <f>IF(C207&lt;&gt;"",A2,"")</f>
        <v/>
      </c>
      <c r="B207" t="str">
        <f>IF(C207&lt;&gt;"",B2,"")</f>
        <v/>
      </c>
      <c r="C207" t="str">
        <f>IF(Sheet11!B26&lt;&gt;"",Sheet11!B26,"")</f>
        <v/>
      </c>
      <c r="D207" t="str">
        <f>IF(C207&lt;&gt;"",D2,"")</f>
        <v/>
      </c>
      <c r="E207" s="80" t="str">
        <f>IF(C207&lt;&gt;"",IF(Sheet11!D26="ABS",0,Sheet11!D26),"")</f>
        <v/>
      </c>
      <c r="F207" s="94" t="str">
        <f>IF(C207&lt;&gt;"",IF(Sheet11!F26="ABS","A", Sheet11!F26),"")</f>
        <v/>
      </c>
      <c r="G207" s="95" t="str">
        <f>IF(C207&lt;&gt;"",IF(Sheet11!H26="ABS","A", Sheet11!H26),"")</f>
        <v/>
      </c>
      <c r="H207" s="95" t="str">
        <f>IF(C207&lt;&gt;"",IF(Sheet11!J26="ABS","A", Sheet11!J26),"")</f>
        <v/>
      </c>
      <c r="I207" t="str">
        <f>IF(C207&lt;&gt;"",I2,"")</f>
        <v/>
      </c>
      <c r="J207" t="str">
        <f>IF(C207&lt;&gt;"",J2,"")</f>
        <v/>
      </c>
    </row>
    <row r="208" spans="1:10">
      <c r="A208" t="str">
        <f>IF(C208&lt;&gt;"",A2,"")</f>
        <v/>
      </c>
      <c r="B208" t="str">
        <f>IF(C208&lt;&gt;"",B2,"")</f>
        <v/>
      </c>
      <c r="C208" t="str">
        <f>IF(Sheet11!B27&lt;&gt;"",Sheet11!B27,"")</f>
        <v/>
      </c>
      <c r="D208" t="str">
        <f>IF(C208&lt;&gt;"",D2,"")</f>
        <v/>
      </c>
      <c r="E208" s="80" t="str">
        <f>IF(C208&lt;&gt;"",IF(Sheet11!D27="ABS",0,Sheet11!D27),"")</f>
        <v/>
      </c>
      <c r="F208" s="94" t="str">
        <f>IF(C208&lt;&gt;"",IF(Sheet11!F27="ABS","A", Sheet11!F27),"")</f>
        <v/>
      </c>
      <c r="G208" s="95" t="str">
        <f>IF(C208&lt;&gt;"",IF(Sheet11!H27="ABS","A", Sheet11!H27),"")</f>
        <v/>
      </c>
      <c r="H208" s="95" t="str">
        <f>IF(C208&lt;&gt;"",IF(Sheet11!J27="ABS","A", Sheet11!J27),"")</f>
        <v/>
      </c>
      <c r="I208" t="str">
        <f>IF(C208&lt;&gt;"",I2,"")</f>
        <v/>
      </c>
      <c r="J208" t="str">
        <f>IF(C208&lt;&gt;"",J2,"")</f>
        <v/>
      </c>
    </row>
    <row r="209" spans="1:10">
      <c r="A209" t="str">
        <f>IF(C209&lt;&gt;"",A2,"")</f>
        <v/>
      </c>
      <c r="B209" t="str">
        <f>IF(C209&lt;&gt;"",B2,"")</f>
        <v/>
      </c>
      <c r="C209" t="str">
        <f>IF(Sheet11!B28&lt;&gt;"",Sheet11!B28,"")</f>
        <v/>
      </c>
      <c r="D209" t="str">
        <f>IF(C209&lt;&gt;"",D2,"")</f>
        <v/>
      </c>
      <c r="E209" s="80" t="str">
        <f>IF(C209&lt;&gt;"",IF(Sheet11!D28="ABS",0,Sheet11!D28),"")</f>
        <v/>
      </c>
      <c r="F209" s="94" t="str">
        <f>IF(C209&lt;&gt;"",IF(Sheet11!F28="ABS","A", Sheet11!F28),"")</f>
        <v/>
      </c>
      <c r="G209" s="95" t="str">
        <f>IF(C209&lt;&gt;"",IF(Sheet11!H28="ABS","A", Sheet11!H28),"")</f>
        <v/>
      </c>
      <c r="H209" s="95" t="str">
        <f>IF(C209&lt;&gt;"",IF(Sheet11!J28="ABS","A", Sheet11!J28),"")</f>
        <v/>
      </c>
      <c r="I209" t="str">
        <f>IF(C209&lt;&gt;"",I2,"")</f>
        <v/>
      </c>
      <c r="J209" t="str">
        <f>IF(C209&lt;&gt;"",J2,"")</f>
        <v/>
      </c>
    </row>
    <row r="210" spans="1:10">
      <c r="A210" t="str">
        <f>IF(C210&lt;&gt;"",A2,"")</f>
        <v/>
      </c>
      <c r="B210" t="str">
        <f>IF(C210&lt;&gt;"",B2,"")</f>
        <v/>
      </c>
      <c r="C210" t="str">
        <f>IF(Sheet11!B29&lt;&gt;"",Sheet11!B29,"")</f>
        <v/>
      </c>
      <c r="D210" t="str">
        <f>IF(C210&lt;&gt;"",D2,"")</f>
        <v/>
      </c>
      <c r="E210" s="80" t="str">
        <f>IF(C210&lt;&gt;"",IF(Sheet11!D29="ABS",0,Sheet11!D29),"")</f>
        <v/>
      </c>
      <c r="F210" s="94" t="str">
        <f>IF(C210&lt;&gt;"",IF(Sheet11!F29="ABS","A", Sheet11!F29),"")</f>
        <v/>
      </c>
      <c r="G210" s="95" t="str">
        <f>IF(C210&lt;&gt;"",IF(Sheet11!H29="ABS","A", Sheet11!H29),"")</f>
        <v/>
      </c>
      <c r="H210" s="95" t="str">
        <f>IF(C210&lt;&gt;"",IF(Sheet11!J29="ABS","A", Sheet11!J29),"")</f>
        <v/>
      </c>
      <c r="I210" t="str">
        <f>IF(C210&lt;&gt;"",I2,"")</f>
        <v/>
      </c>
      <c r="J210" t="str">
        <f>IF(C210&lt;&gt;"",J2,"")</f>
        <v/>
      </c>
    </row>
    <row r="211" spans="1:10">
      <c r="A211" t="str">
        <f>IF(C211&lt;&gt;"",A2,"")</f>
        <v/>
      </c>
      <c r="B211" t="str">
        <f>IF(C211&lt;&gt;"",B2,"")</f>
        <v/>
      </c>
      <c r="C211" t="str">
        <f>IF(Sheet11!B30&lt;&gt;"",Sheet11!B30,"")</f>
        <v/>
      </c>
      <c r="D211" t="str">
        <f>IF(C211&lt;&gt;"",D2,"")</f>
        <v/>
      </c>
      <c r="E211" s="80" t="str">
        <f>IF(C211&lt;&gt;"",IF(Sheet11!D30="ABS",0,Sheet11!D30),"")</f>
        <v/>
      </c>
      <c r="F211" s="94" t="str">
        <f>IF(C211&lt;&gt;"",IF(Sheet11!F30="ABS","A", Sheet11!F30),"")</f>
        <v/>
      </c>
      <c r="G211" s="95" t="str">
        <f>IF(C211&lt;&gt;"",IF(Sheet11!H30="ABS","A", Sheet11!H30),"")</f>
        <v/>
      </c>
      <c r="H211" s="95" t="str">
        <f>IF(C211&lt;&gt;"",IF(Sheet11!J30="ABS","A", Sheet11!J30),"")</f>
        <v/>
      </c>
      <c r="I211" t="str">
        <f>IF(C211&lt;&gt;"",I2,"")</f>
        <v/>
      </c>
      <c r="J211" t="str">
        <f>IF(C211&lt;&gt;"",J2,"")</f>
        <v/>
      </c>
    </row>
    <row r="212" spans="1:10">
      <c r="A212" t="str">
        <f>IF(C212&lt;&gt;"",A2,"")</f>
        <v/>
      </c>
      <c r="B212" t="str">
        <f>IF(C212&lt;&gt;"",B2,"")</f>
        <v/>
      </c>
      <c r="C212" t="str">
        <f>IF(Sheet11!B31&lt;&gt;"",Sheet11!B31,"")</f>
        <v/>
      </c>
      <c r="D212" t="str">
        <f>IF(C212&lt;&gt;"",D2,"")</f>
        <v/>
      </c>
      <c r="E212" s="80" t="str">
        <f>IF(C212&lt;&gt;"",IF(Sheet11!D31="ABS",0,Sheet11!D31),"")</f>
        <v/>
      </c>
      <c r="F212" s="94" t="str">
        <f>IF(C212&lt;&gt;"",IF(Sheet11!F31="ABS","A", Sheet11!F31),"")</f>
        <v/>
      </c>
      <c r="G212" s="95" t="str">
        <f>IF(C212&lt;&gt;"",IF(Sheet11!H31="ABS","A", Sheet11!H31),"")</f>
        <v/>
      </c>
      <c r="H212" s="95" t="str">
        <f>IF(C212&lt;&gt;"",IF(Sheet11!J31="ABS","A", Sheet11!J31),"")</f>
        <v/>
      </c>
      <c r="I212" t="str">
        <f>IF(C212&lt;&gt;"",I2,"")</f>
        <v/>
      </c>
      <c r="J212" t="str">
        <f>IF(C212&lt;&gt;"",J2,"")</f>
        <v/>
      </c>
    </row>
    <row r="213" spans="1:10">
      <c r="A213" t="str">
        <f>IF(C213&lt;&gt;"",A2,"")</f>
        <v/>
      </c>
      <c r="B213" t="str">
        <f>IF(C213&lt;&gt;"",B2,"")</f>
        <v/>
      </c>
      <c r="C213" t="str">
        <f>IF(Sheet11!B32&lt;&gt;"",Sheet11!B32,"")</f>
        <v/>
      </c>
      <c r="D213" t="str">
        <f>IF(C213&lt;&gt;"",D2,"")</f>
        <v/>
      </c>
      <c r="E213" s="80" t="str">
        <f>IF(C213&lt;&gt;"",IF(Sheet11!D32="ABS",0,Sheet11!D32),"")</f>
        <v/>
      </c>
      <c r="F213" s="94" t="str">
        <f>IF(C213&lt;&gt;"",IF(Sheet11!F32="ABS","A", Sheet11!F32),"")</f>
        <v/>
      </c>
      <c r="G213" s="95" t="str">
        <f>IF(C213&lt;&gt;"",IF(Sheet11!H32="ABS","A", Sheet11!H32),"")</f>
        <v/>
      </c>
      <c r="H213" s="95" t="str">
        <f>IF(C213&lt;&gt;"",IF(Sheet11!J32="ABS","A", Sheet11!J32),"")</f>
        <v/>
      </c>
      <c r="I213" t="str">
        <f>IF(C213&lt;&gt;"",I2,"")</f>
        <v/>
      </c>
      <c r="J213" t="str">
        <f>IF(C213&lt;&gt;"",J2,"")</f>
        <v/>
      </c>
    </row>
    <row r="214" spans="1:10">
      <c r="A214" t="str">
        <f>IF(C214&lt;&gt;"",A2,"")</f>
        <v/>
      </c>
      <c r="B214" t="str">
        <f>IF(C214&lt;&gt;"",B2,"")</f>
        <v/>
      </c>
      <c r="C214" t="str">
        <f>IF(Sheet11!B33&lt;&gt;"",Sheet11!B33,"")</f>
        <v/>
      </c>
      <c r="D214" t="str">
        <f>IF(C214&lt;&gt;"",D2,"")</f>
        <v/>
      </c>
      <c r="E214" s="80" t="str">
        <f>IF(C214&lt;&gt;"",IF(Sheet11!D33="ABS",0,Sheet11!D33),"")</f>
        <v/>
      </c>
      <c r="F214" s="94" t="str">
        <f>IF(C214&lt;&gt;"",IF(Sheet11!F33="ABS","A", Sheet11!F33),"")</f>
        <v/>
      </c>
      <c r="G214" s="95" t="str">
        <f>IF(C214&lt;&gt;"",IF(Sheet11!H33="ABS","A", Sheet11!H33),"")</f>
        <v/>
      </c>
      <c r="H214" s="95" t="str">
        <f>IF(C214&lt;&gt;"",IF(Sheet11!J33="ABS","A", Sheet11!J33),"")</f>
        <v/>
      </c>
      <c r="I214" t="str">
        <f>IF(C214&lt;&gt;"",I2,"")</f>
        <v/>
      </c>
      <c r="J214" t="str">
        <f>IF(C214&lt;&gt;"",J2,"")</f>
        <v/>
      </c>
    </row>
    <row r="215" spans="1:10">
      <c r="A215" t="str">
        <f>IF(C215&lt;&gt;"",A2,"")</f>
        <v/>
      </c>
      <c r="B215" t="str">
        <f>IF(C215&lt;&gt;"",B2,"")</f>
        <v/>
      </c>
      <c r="C215" t="str">
        <f>IF(Sheet11!B34&lt;&gt;"",Sheet11!B34,"")</f>
        <v/>
      </c>
      <c r="D215" t="str">
        <f>IF(C215&lt;&gt;"",D2,"")</f>
        <v/>
      </c>
      <c r="E215" s="80" t="str">
        <f>IF(C215&lt;&gt;"",IF(Sheet11!D34="ABS",0,Sheet11!D34),"")</f>
        <v/>
      </c>
      <c r="F215" s="94" t="str">
        <f>IF(C215&lt;&gt;"",IF(Sheet11!F34="ABS","A", Sheet11!F34),"")</f>
        <v/>
      </c>
      <c r="G215" s="95" t="str">
        <f>IF(C215&lt;&gt;"",IF(Sheet11!H34="ABS","A", Sheet11!H34),"")</f>
        <v/>
      </c>
      <c r="H215" s="95" t="str">
        <f>IF(C215&lt;&gt;"",IF(Sheet11!J34="ABS","A", Sheet11!J34),"")</f>
        <v/>
      </c>
      <c r="I215" t="str">
        <f>IF(C215&lt;&gt;"",I2,"")</f>
        <v/>
      </c>
      <c r="J215" t="str">
        <f>IF(C215&lt;&gt;"",J2,"")</f>
        <v/>
      </c>
    </row>
    <row r="216" spans="1:10">
      <c r="A216" t="str">
        <f>IF(C216&lt;&gt;"",A2,"")</f>
        <v/>
      </c>
      <c r="B216" t="str">
        <f>IF(C216&lt;&gt;"",B2,"")</f>
        <v/>
      </c>
      <c r="C216" t="str">
        <f>IF(Sheet11!B35&lt;&gt;"",Sheet11!B35,"")</f>
        <v/>
      </c>
      <c r="D216" t="str">
        <f>IF(C216&lt;&gt;"",D2,"")</f>
        <v/>
      </c>
      <c r="E216" s="80" t="str">
        <f>IF(C216&lt;&gt;"",IF(Sheet11!D35="ABS",0,Sheet11!D35),"")</f>
        <v/>
      </c>
      <c r="F216" s="94" t="str">
        <f>IF(C216&lt;&gt;"",IF(Sheet11!F35="ABS","A", Sheet11!F35),"")</f>
        <v/>
      </c>
      <c r="G216" s="95" t="str">
        <f>IF(C216&lt;&gt;"",IF(Sheet11!H35="ABS","A", Sheet11!H35),"")</f>
        <v/>
      </c>
      <c r="H216" s="95" t="str">
        <f>IF(C216&lt;&gt;"",IF(Sheet11!J35="ABS","A", Sheet11!J35),"")</f>
        <v/>
      </c>
      <c r="I216" t="str">
        <f>IF(C216&lt;&gt;"",I2,"")</f>
        <v/>
      </c>
      <c r="J216" t="str">
        <f>IF(C216&lt;&gt;"",J2,"")</f>
        <v/>
      </c>
    </row>
    <row r="217" spans="1:10">
      <c r="A217" t="str">
        <f>IF(C217&lt;&gt;"",A2,"")</f>
        <v/>
      </c>
      <c r="B217" t="str">
        <f>IF(C217&lt;&gt;"",B2,"")</f>
        <v/>
      </c>
      <c r="C217" t="str">
        <f>IF(Sheet11!B36&lt;&gt;"",Sheet11!B36,"")</f>
        <v/>
      </c>
      <c r="D217" t="str">
        <f>IF(C217&lt;&gt;"",D2,"")</f>
        <v/>
      </c>
      <c r="E217" s="80" t="str">
        <f>IF(C217&lt;&gt;"",IF(Sheet11!D36="ABS",0,Sheet11!D36),"")</f>
        <v/>
      </c>
      <c r="F217" s="94" t="str">
        <f>IF(C217&lt;&gt;"",IF(Sheet11!F36="ABS","A", Sheet11!F36),"")</f>
        <v/>
      </c>
      <c r="G217" s="95" t="str">
        <f>IF(C217&lt;&gt;"",IF(Sheet11!H36="ABS","A", Sheet11!H36),"")</f>
        <v/>
      </c>
      <c r="H217" s="95" t="str">
        <f>IF(C217&lt;&gt;"",IF(Sheet11!J36="ABS","A", Sheet11!J36),"")</f>
        <v/>
      </c>
      <c r="I217" t="str">
        <f>IF(C217&lt;&gt;"",I2,"")</f>
        <v/>
      </c>
      <c r="J217" t="str">
        <f>IF(C217&lt;&gt;"",J2,"")</f>
        <v/>
      </c>
    </row>
    <row r="218" spans="1:10">
      <c r="A218" t="str">
        <f>IF(C218&lt;&gt;"",A2,"")</f>
        <v/>
      </c>
      <c r="B218" t="str">
        <f>IF(C218&lt;&gt;"",B2,"")</f>
        <v/>
      </c>
      <c r="C218" t="str">
        <f>IF(Sheet11!B37&lt;&gt;"",Sheet11!B37,"")</f>
        <v/>
      </c>
      <c r="D218" t="str">
        <f>IF(C218&lt;&gt;"",D2,"")</f>
        <v/>
      </c>
      <c r="E218" s="80" t="str">
        <f>IF(C218&lt;&gt;"",IF(Sheet11!D37="ABS",0,Sheet11!D37),"")</f>
        <v/>
      </c>
      <c r="F218" s="94" t="str">
        <f>IF(C218&lt;&gt;"",IF(Sheet11!F37="ABS","A", Sheet11!F37),"")</f>
        <v/>
      </c>
      <c r="G218" s="95" t="str">
        <f>IF(C218&lt;&gt;"",IF(Sheet11!H37="ABS","A", Sheet11!H37),"")</f>
        <v/>
      </c>
      <c r="H218" s="95" t="str">
        <f>IF(C218&lt;&gt;"",IF(Sheet11!J37="ABS","A", Sheet11!J37),"")</f>
        <v/>
      </c>
      <c r="I218" t="str">
        <f>IF(C218&lt;&gt;"",I2,"")</f>
        <v/>
      </c>
      <c r="J218" t="str">
        <f>IF(C218&lt;&gt;"",J2,"")</f>
        <v/>
      </c>
    </row>
    <row r="219" spans="1:10">
      <c r="A219" t="str">
        <f>IF(C219&lt;&gt;"",A2,"")</f>
        <v/>
      </c>
      <c r="B219" t="str">
        <f>IF(C219&lt;&gt;"",B2,"")</f>
        <v/>
      </c>
      <c r="C219" t="str">
        <f>IF(Sheet11!B38&lt;&gt;"",Sheet11!B38,"")</f>
        <v/>
      </c>
      <c r="D219" t="str">
        <f>IF(C219&lt;&gt;"",D2,"")</f>
        <v/>
      </c>
      <c r="E219" s="80" t="str">
        <f>IF(C219&lt;&gt;"",IF(Sheet11!D38="ABS",0,Sheet11!D38),"")</f>
        <v/>
      </c>
      <c r="F219" s="94" t="str">
        <f>IF(C219&lt;&gt;"",IF(Sheet11!F38="ABS","A", Sheet11!F38),"")</f>
        <v/>
      </c>
      <c r="G219" s="95" t="str">
        <f>IF(C219&lt;&gt;"",IF(Sheet11!H38="ABS","A", Sheet11!H38),"")</f>
        <v/>
      </c>
      <c r="H219" s="95" t="str">
        <f>IF(C219&lt;&gt;"",IF(Sheet11!J38="ABS","A", Sheet11!J38),"")</f>
        <v/>
      </c>
      <c r="I219" t="str">
        <f>IF(C219&lt;&gt;"",I2,"")</f>
        <v/>
      </c>
      <c r="J219" t="str">
        <f>IF(C219&lt;&gt;"",J2,"")</f>
        <v/>
      </c>
    </row>
    <row r="220" spans="1:10">
      <c r="A220" t="str">
        <f>IF(C220&lt;&gt;"",A2,"")</f>
        <v/>
      </c>
      <c r="B220" t="str">
        <f>IF(C220&lt;&gt;"",B2,"")</f>
        <v/>
      </c>
      <c r="C220" t="str">
        <f>IF(Sheet11!B39&lt;&gt;"",Sheet11!B39,"")</f>
        <v/>
      </c>
      <c r="D220" t="str">
        <f>IF(C220&lt;&gt;"",D2,"")</f>
        <v/>
      </c>
      <c r="E220" s="80" t="str">
        <f>IF(C220&lt;&gt;"",IF(Sheet11!D39="ABS",0,Sheet11!D39),"")</f>
        <v/>
      </c>
      <c r="F220" s="94" t="str">
        <f>IF(C220&lt;&gt;"",IF(Sheet11!F39="ABS","A", Sheet11!F39),"")</f>
        <v/>
      </c>
      <c r="G220" s="95" t="str">
        <f>IF(C220&lt;&gt;"",IF(Sheet11!H39="ABS","A", Sheet11!H39),"")</f>
        <v/>
      </c>
      <c r="H220" s="95" t="str">
        <f>IF(C220&lt;&gt;"",IF(Sheet11!J39="ABS","A", Sheet11!J39),"")</f>
        <v/>
      </c>
      <c r="I220" t="str">
        <f>IF(C220&lt;&gt;"",I2,"")</f>
        <v/>
      </c>
      <c r="J220" t="str">
        <f>IF(C220&lt;&gt;"",J2,"")</f>
        <v/>
      </c>
    </row>
    <row r="221" spans="1:10">
      <c r="A221" t="str">
        <f>IF(C221&lt;&gt;"",A2,"")</f>
        <v/>
      </c>
      <c r="B221" t="str">
        <f>IF(C221&lt;&gt;"",B2,"")</f>
        <v/>
      </c>
      <c r="C221" t="str">
        <f>IF(Sheet11!B40&lt;&gt;"",Sheet11!B40,"")</f>
        <v/>
      </c>
      <c r="D221" t="str">
        <f>IF(C221&lt;&gt;"",D2,"")</f>
        <v/>
      </c>
      <c r="E221" s="80" t="str">
        <f>IF(C221&lt;&gt;"",IF(Sheet11!D40="ABS",0,Sheet11!D40),"")</f>
        <v/>
      </c>
      <c r="F221" s="94" t="str">
        <f>IF(C221&lt;&gt;"",IF(Sheet11!F40="ABS","A", Sheet11!F40),"")</f>
        <v/>
      </c>
      <c r="G221" s="95" t="str">
        <f>IF(C221&lt;&gt;"",IF(Sheet11!H40="ABS","A", Sheet11!H40),"")</f>
        <v/>
      </c>
      <c r="H221" s="95" t="str">
        <f>IF(C221&lt;&gt;"",IF(Sheet11!J40="ABS","A", Sheet11!J40),"")</f>
        <v/>
      </c>
      <c r="I221" t="str">
        <f>IF(C221&lt;&gt;"",I2,"")</f>
        <v/>
      </c>
      <c r="J221" t="str">
        <f>IF(C221&lt;&gt;"",J2,"")</f>
        <v/>
      </c>
    </row>
    <row r="222" spans="1:10">
      <c r="F222" s="94"/>
      <c r="G222" s="96"/>
      <c r="H222" s="96"/>
    </row>
  </sheetData>
  <sheetProtection password="8AEA" sheet="1" objects="1" scenarios="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3"/>
  <dimension ref="A1:CV62"/>
  <sheetViews>
    <sheetView topLeftCell="A6" zoomScaleNormal="100" workbookViewId="0">
      <selection activeCell="A22" sqref="A22"/>
    </sheetView>
  </sheetViews>
  <sheetFormatPr defaultRowHeight="15.75"/>
  <cols>
    <col min="1" max="1" width="6.28515625" style="2" customWidth="1"/>
    <col min="2" max="2" width="8.7109375" style="8" customWidth="1"/>
    <col min="3" max="3" width="5.7109375" style="8" customWidth="1"/>
    <col min="4" max="4" width="7.140625" style="2" customWidth="1"/>
    <col min="5" max="5" width="4.42578125" style="2" customWidth="1"/>
    <col min="6" max="6" width="7" style="2" customWidth="1"/>
    <col min="7" max="7" width="4.7109375" style="2" customWidth="1"/>
    <col min="8" max="8" width="7" style="2" customWidth="1"/>
    <col min="9" max="9" width="4.42578125" style="2" customWidth="1"/>
    <col min="10" max="10" width="7.42578125" style="2" customWidth="1"/>
    <col min="11" max="11" width="4" style="2" customWidth="1"/>
    <col min="12" max="12" width="6.5703125" style="2" hidden="1" customWidth="1"/>
    <col min="13" max="13" width="4.140625" style="2" hidden="1" customWidth="1"/>
    <col min="14" max="14" width="6.8554687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8" style="2" hidden="1" customWidth="1"/>
    <col min="28" max="28" width="12" style="2" hidden="1" customWidth="1"/>
    <col min="29" max="29" width="12.85546875" style="2" hidden="1" customWidth="1"/>
    <col min="30" max="30" width="16.28515625" style="2" hidden="1" customWidth="1"/>
    <col min="31" max="100" width="0" style="2" hidden="1" customWidth="1"/>
    <col min="101" max="16384" width="9.140625" style="2"/>
  </cols>
  <sheetData>
    <row r="1" spans="1:24" s="3" customFormat="1" ht="12" customHeight="1">
      <c r="A1" s="166"/>
      <c r="B1" s="258" t="s">
        <v>905</v>
      </c>
      <c r="C1" s="179"/>
      <c r="D1" s="179"/>
      <c r="E1" s="179"/>
      <c r="F1" s="179"/>
      <c r="G1" s="179"/>
      <c r="H1" s="179"/>
      <c r="I1" s="179"/>
      <c r="J1" s="179"/>
      <c r="K1" s="179"/>
      <c r="L1" s="179"/>
      <c r="M1" s="179"/>
      <c r="N1" s="179"/>
      <c r="O1" s="118"/>
      <c r="P1" s="118"/>
      <c r="Q1" s="118"/>
      <c r="R1" s="293" t="s">
        <v>115</v>
      </c>
      <c r="S1" s="294"/>
      <c r="T1" s="294"/>
      <c r="U1" s="294"/>
      <c r="V1" s="294"/>
      <c r="W1" s="294"/>
      <c r="X1" s="294"/>
    </row>
    <row r="2" spans="1:24" s="3" customFormat="1" ht="12" customHeight="1">
      <c r="A2" s="166"/>
      <c r="B2" s="179" t="s">
        <v>0</v>
      </c>
      <c r="C2" s="179"/>
      <c r="D2" s="179"/>
      <c r="E2" s="179"/>
      <c r="F2" s="179"/>
      <c r="G2" s="179"/>
      <c r="H2" s="179"/>
      <c r="I2" s="179"/>
      <c r="J2" s="179"/>
      <c r="K2" s="179"/>
      <c r="L2" s="179"/>
      <c r="M2" s="179"/>
      <c r="N2" s="179"/>
      <c r="O2" s="118"/>
      <c r="P2" s="118"/>
      <c r="Q2" s="118"/>
      <c r="R2" s="295"/>
      <c r="S2" s="296"/>
      <c r="T2" s="296"/>
      <c r="U2" s="296"/>
      <c r="V2" s="296"/>
      <c r="W2" s="296"/>
      <c r="X2" s="296"/>
    </row>
    <row r="3" spans="1:24" s="3" customFormat="1" ht="12" customHeight="1">
      <c r="A3" s="166"/>
      <c r="B3" s="179"/>
      <c r="C3" s="179"/>
      <c r="D3" s="179"/>
      <c r="E3" s="179"/>
      <c r="F3" s="179"/>
      <c r="G3" s="179"/>
      <c r="H3" s="179"/>
      <c r="I3" s="179"/>
      <c r="J3" s="179"/>
      <c r="K3" s="179"/>
      <c r="L3" s="179"/>
      <c r="M3" s="179"/>
      <c r="N3" s="179"/>
      <c r="O3" s="118"/>
      <c r="P3" s="118"/>
      <c r="Q3" s="118"/>
      <c r="R3" s="295"/>
      <c r="S3" s="296"/>
      <c r="T3" s="296"/>
      <c r="U3" s="296"/>
      <c r="V3" s="296"/>
      <c r="W3" s="296"/>
      <c r="X3" s="296"/>
    </row>
    <row r="4" spans="1:24" s="3" customFormat="1" ht="18" customHeight="1">
      <c r="A4" s="166"/>
      <c r="B4" s="166"/>
      <c r="C4" s="166"/>
      <c r="D4" s="118" t="s">
        <v>15</v>
      </c>
      <c r="E4" s="118"/>
      <c r="F4" s="118"/>
      <c r="G4" s="118"/>
      <c r="H4" s="118"/>
      <c r="I4" s="118"/>
      <c r="J4" s="118"/>
      <c r="K4" s="118"/>
      <c r="L4" s="285"/>
      <c r="M4" s="285"/>
      <c r="N4" s="285"/>
      <c r="O4" s="285"/>
      <c r="P4" s="285"/>
      <c r="Q4" s="118"/>
      <c r="R4" s="295"/>
      <c r="S4" s="296"/>
      <c r="T4" s="296"/>
      <c r="U4" s="296"/>
      <c r="V4" s="296"/>
      <c r="W4" s="296"/>
      <c r="X4" s="296"/>
    </row>
    <row r="5" spans="1:24" s="3" customFormat="1" ht="11.25" customHeight="1">
      <c r="A5" s="166"/>
      <c r="B5" s="166"/>
      <c r="C5" s="166"/>
      <c r="D5" s="166"/>
      <c r="E5" s="166"/>
      <c r="F5" s="166"/>
      <c r="G5" s="166"/>
      <c r="H5" s="166"/>
      <c r="I5" s="166"/>
      <c r="J5" s="166"/>
      <c r="K5" s="166"/>
      <c r="L5" s="166"/>
      <c r="M5" s="166"/>
      <c r="N5" s="166"/>
      <c r="O5" s="166"/>
      <c r="P5" s="166"/>
      <c r="Q5" s="118"/>
      <c r="R5" s="295"/>
      <c r="S5" s="296"/>
      <c r="T5" s="296"/>
      <c r="U5" s="296"/>
      <c r="V5" s="296"/>
      <c r="W5" s="296"/>
      <c r="X5" s="296"/>
    </row>
    <row r="6" spans="1:24" s="25" customFormat="1" ht="21.95" customHeight="1">
      <c r="A6" s="165" t="s">
        <v>331</v>
      </c>
      <c r="B6" s="165"/>
      <c r="C6" s="165"/>
      <c r="D6" s="165"/>
      <c r="E6" s="167" t="str">
        <f>Sheet1!$E$6</f>
        <v>Electrical Engineering</v>
      </c>
      <c r="F6" s="167"/>
      <c r="G6" s="167"/>
      <c r="H6" s="167"/>
      <c r="I6" s="167"/>
      <c r="J6" s="167"/>
      <c r="K6" s="167"/>
      <c r="L6" s="167"/>
      <c r="M6" s="167"/>
      <c r="N6" s="167"/>
      <c r="O6" s="167"/>
      <c r="P6" s="167"/>
      <c r="Q6" s="118"/>
      <c r="R6" s="295"/>
      <c r="S6" s="296"/>
      <c r="T6" s="296"/>
      <c r="U6" s="297"/>
      <c r="V6" s="297"/>
      <c r="W6" s="297"/>
      <c r="X6" s="297"/>
    </row>
    <row r="7" spans="1:24" s="25" customFormat="1" ht="21.95" customHeight="1">
      <c r="A7" s="165" t="s">
        <v>332</v>
      </c>
      <c r="B7" s="165"/>
      <c r="C7" s="167" t="str">
        <f>Sheet1!$C$7</f>
        <v>B.E</v>
      </c>
      <c r="D7" s="167"/>
      <c r="E7" s="167"/>
      <c r="F7" s="167"/>
      <c r="G7" s="167"/>
      <c r="H7" s="167"/>
      <c r="I7" s="167"/>
      <c r="J7" s="167"/>
      <c r="K7" s="167"/>
      <c r="L7" s="167"/>
      <c r="M7" s="167"/>
      <c r="N7" s="167"/>
      <c r="O7" s="167"/>
      <c r="P7" s="167"/>
      <c r="Q7" s="118"/>
      <c r="R7" s="295"/>
      <c r="S7" s="296"/>
      <c r="T7" s="296"/>
      <c r="U7" s="297"/>
      <c r="V7" s="297"/>
      <c r="W7" s="297"/>
      <c r="X7" s="297"/>
    </row>
    <row r="8" spans="1:24" s="25" customFormat="1" ht="21.95" customHeight="1">
      <c r="A8" s="88" t="s">
        <v>895</v>
      </c>
      <c r="B8" s="30" t="str">
        <f>Sheet1!$B$8</f>
        <v>Seventh</v>
      </c>
      <c r="C8" s="29" t="s">
        <v>2</v>
      </c>
      <c r="D8" s="31" t="str">
        <f>Sheet1!$D$8</f>
        <v>Final</v>
      </c>
      <c r="E8" s="287" t="s">
        <v>3</v>
      </c>
      <c r="F8" s="287"/>
      <c r="G8" s="288" t="str">
        <f>Sheet1!$G$8</f>
        <v>16EL</v>
      </c>
      <c r="H8" s="288"/>
      <c r="I8" s="305" t="str">
        <f>Sheet1!$I$8</f>
        <v>Regular Exam</v>
      </c>
      <c r="J8" s="305"/>
      <c r="K8" s="305"/>
      <c r="L8" s="305"/>
      <c r="M8" s="286" t="str">
        <f>Sheet1!$M$8</f>
        <v>May/June, 2016</v>
      </c>
      <c r="N8" s="286"/>
      <c r="O8" s="286"/>
      <c r="P8" s="286"/>
      <c r="Q8" s="118"/>
      <c r="R8" s="295"/>
      <c r="S8" s="296"/>
      <c r="T8" s="296"/>
      <c r="U8" s="297"/>
      <c r="V8" s="297"/>
      <c r="W8" s="297"/>
      <c r="X8" s="297"/>
    </row>
    <row r="9" spans="1:24" s="25" customFormat="1" ht="21.95" customHeight="1">
      <c r="A9" s="88" t="s">
        <v>896</v>
      </c>
      <c r="B9" s="167" t="str">
        <f>Sheet1!$B$9</f>
        <v>Thesis/Project-I</v>
      </c>
      <c r="C9" s="167"/>
      <c r="D9" s="167"/>
      <c r="E9" s="167"/>
      <c r="F9" s="167"/>
      <c r="G9" s="167"/>
      <c r="H9" s="167"/>
      <c r="I9" s="273" t="s">
        <v>4</v>
      </c>
      <c r="J9" s="273"/>
      <c r="K9" s="273"/>
      <c r="L9" s="273"/>
      <c r="M9" s="273"/>
      <c r="N9" s="273"/>
      <c r="O9" s="307" t="str">
        <f>Sheet1!$O$9</f>
        <v>21/05/2016</v>
      </c>
      <c r="P9" s="307"/>
      <c r="Q9" s="118"/>
      <c r="R9" s="295"/>
      <c r="S9" s="296"/>
      <c r="T9" s="296"/>
      <c r="U9" s="297"/>
      <c r="V9" s="297"/>
      <c r="W9" s="297"/>
      <c r="X9" s="297"/>
    </row>
    <row r="10" spans="1:24" s="25" customFormat="1" ht="21.95" customHeight="1">
      <c r="A10" s="165" t="s">
        <v>327</v>
      </c>
      <c r="B10" s="165"/>
      <c r="C10" s="277" t="str">
        <f>Sheet1!$C$10</f>
        <v>Dr. Siraj Ahmed</v>
      </c>
      <c r="D10" s="277"/>
      <c r="E10" s="277"/>
      <c r="F10" s="277"/>
      <c r="G10" s="277"/>
      <c r="H10" s="190" t="s">
        <v>328</v>
      </c>
      <c r="I10" s="190"/>
      <c r="J10" s="190"/>
      <c r="K10" s="306" t="str">
        <f>Sheet1!$K$10</f>
        <v>Dr. Furqan Ahmed</v>
      </c>
      <c r="L10" s="306"/>
      <c r="M10" s="306"/>
      <c r="N10" s="306"/>
      <c r="O10" s="306"/>
      <c r="P10" s="306"/>
      <c r="Q10" s="118"/>
      <c r="R10" s="295"/>
      <c r="S10" s="296"/>
      <c r="T10" s="296"/>
      <c r="U10" s="297"/>
      <c r="V10" s="297"/>
      <c r="W10" s="297"/>
      <c r="X10" s="297"/>
    </row>
    <row r="11" spans="1:24" s="3" customFormat="1" ht="9.9499999999999993" customHeight="1">
      <c r="A11" s="191"/>
      <c r="B11" s="191"/>
      <c r="C11" s="191"/>
      <c r="D11" s="278" t="s">
        <v>378</v>
      </c>
      <c r="E11" s="278"/>
      <c r="F11" s="278" t="s">
        <v>378</v>
      </c>
      <c r="G11" s="278"/>
      <c r="H11" s="192" t="s">
        <v>378</v>
      </c>
      <c r="I11" s="192"/>
      <c r="J11" s="192" t="s">
        <v>378</v>
      </c>
      <c r="K11" s="192"/>
      <c r="L11" s="308"/>
      <c r="M11" s="308"/>
      <c r="N11" s="308"/>
      <c r="O11" s="308"/>
      <c r="P11" s="308"/>
      <c r="Q11" s="118"/>
      <c r="R11" s="295"/>
      <c r="S11" s="296"/>
      <c r="T11" s="296"/>
      <c r="U11" s="297"/>
      <c r="V11" s="297"/>
      <c r="W11" s="297"/>
      <c r="X11" s="297"/>
    </row>
    <row r="12" spans="1:24" s="3" customFormat="1" ht="18" customHeight="1">
      <c r="A12" s="193" t="s">
        <v>6</v>
      </c>
      <c r="B12" s="125" t="s">
        <v>7</v>
      </c>
      <c r="C12" s="126"/>
      <c r="D12" s="105" t="s">
        <v>16</v>
      </c>
      <c r="E12" s="106"/>
      <c r="F12" s="200" t="s">
        <v>894</v>
      </c>
      <c r="G12" s="201"/>
      <c r="H12" s="201"/>
      <c r="I12" s="201"/>
      <c r="J12" s="201"/>
      <c r="K12" s="201"/>
      <c r="L12" s="201"/>
      <c r="M12" s="202"/>
      <c r="N12" s="180" t="s">
        <v>371</v>
      </c>
      <c r="O12" s="180"/>
      <c r="P12" s="182" t="s">
        <v>9</v>
      </c>
      <c r="Q12" s="118"/>
      <c r="R12" s="295"/>
      <c r="S12" s="296"/>
      <c r="T12" s="296"/>
      <c r="U12" s="297"/>
      <c r="V12" s="297"/>
      <c r="W12" s="297"/>
      <c r="X12" s="297"/>
    </row>
    <row r="13" spans="1:24" s="3" customFormat="1" ht="18" customHeight="1">
      <c r="A13" s="194"/>
      <c r="B13" s="196"/>
      <c r="C13" s="197"/>
      <c r="D13" s="107"/>
      <c r="E13" s="108"/>
      <c r="F13" s="203"/>
      <c r="G13" s="204"/>
      <c r="H13" s="204"/>
      <c r="I13" s="204"/>
      <c r="J13" s="204"/>
      <c r="K13" s="204"/>
      <c r="L13" s="204"/>
      <c r="M13" s="205"/>
      <c r="N13" s="180"/>
      <c r="O13" s="180"/>
      <c r="P13" s="182"/>
      <c r="Q13" s="118"/>
      <c r="R13" s="295"/>
      <c r="S13" s="296"/>
      <c r="T13" s="296"/>
      <c r="U13" s="298"/>
      <c r="V13" s="298"/>
      <c r="W13" s="298"/>
      <c r="X13" s="298"/>
    </row>
    <row r="14" spans="1:24" s="3" customFormat="1" ht="18" customHeight="1">
      <c r="A14" s="194"/>
      <c r="B14" s="196"/>
      <c r="C14" s="197"/>
      <c r="D14" s="119"/>
      <c r="E14" s="120"/>
      <c r="F14" s="119" t="s">
        <v>898</v>
      </c>
      <c r="G14" s="120"/>
      <c r="H14" s="119" t="s">
        <v>899</v>
      </c>
      <c r="I14" s="120"/>
      <c r="J14" s="105" t="s">
        <v>900</v>
      </c>
      <c r="K14" s="106"/>
      <c r="L14" s="106"/>
      <c r="M14" s="131"/>
      <c r="N14" s="180"/>
      <c r="O14" s="180"/>
      <c r="P14" s="182"/>
      <c r="Q14" s="118"/>
      <c r="R14" s="295"/>
      <c r="S14" s="296"/>
      <c r="T14" s="296"/>
      <c r="U14" s="298"/>
      <c r="V14" s="298"/>
      <c r="W14" s="298"/>
      <c r="X14" s="298"/>
    </row>
    <row r="15" spans="1:24" s="3" customFormat="1" ht="12" customHeight="1">
      <c r="A15" s="194"/>
      <c r="B15" s="196"/>
      <c r="C15" s="197"/>
      <c r="D15" s="121"/>
      <c r="E15" s="122"/>
      <c r="F15" s="121"/>
      <c r="G15" s="122"/>
      <c r="H15" s="121"/>
      <c r="I15" s="122"/>
      <c r="J15" s="132"/>
      <c r="K15" s="133"/>
      <c r="L15" s="133"/>
      <c r="M15" s="134"/>
      <c r="N15" s="180"/>
      <c r="O15" s="180"/>
      <c r="P15" s="182"/>
      <c r="Q15" s="118"/>
      <c r="R15" s="295"/>
      <c r="S15" s="296"/>
      <c r="T15" s="296"/>
      <c r="U15" s="298"/>
      <c r="V15" s="298"/>
      <c r="W15" s="298"/>
      <c r="X15" s="298"/>
    </row>
    <row r="16" spans="1:24" s="3" customFormat="1" ht="2.25" customHeight="1" thickBot="1">
      <c r="A16" s="194"/>
      <c r="B16" s="196"/>
      <c r="C16" s="197"/>
      <c r="D16" s="121"/>
      <c r="E16" s="122"/>
      <c r="F16" s="121"/>
      <c r="G16" s="122"/>
      <c r="H16" s="121"/>
      <c r="I16" s="122"/>
      <c r="J16" s="91"/>
      <c r="K16" s="92"/>
      <c r="L16" s="91"/>
      <c r="M16" s="92"/>
      <c r="N16" s="181"/>
      <c r="O16" s="181"/>
      <c r="P16" s="182"/>
      <c r="Q16" s="118"/>
      <c r="R16" s="299"/>
      <c r="S16" s="296"/>
      <c r="T16" s="296"/>
      <c r="U16" s="298"/>
      <c r="V16" s="298"/>
      <c r="W16" s="298"/>
      <c r="X16" s="298"/>
    </row>
    <row r="17" spans="1:100" s="3" customFormat="1" ht="18" customHeight="1">
      <c r="A17" s="194"/>
      <c r="B17" s="196"/>
      <c r="C17" s="197"/>
      <c r="D17" s="37" t="s">
        <v>8</v>
      </c>
      <c r="E17" s="38">
        <f>(25*O17)/100</f>
        <v>25</v>
      </c>
      <c r="F17" s="37" t="s">
        <v>8</v>
      </c>
      <c r="G17" s="38">
        <f>(25*O17)/100</f>
        <v>25</v>
      </c>
      <c r="H17" s="37" t="s">
        <v>8</v>
      </c>
      <c r="I17" s="38">
        <f>(25*O17)/100</f>
        <v>25</v>
      </c>
      <c r="J17" s="37" t="s">
        <v>8</v>
      </c>
      <c r="K17" s="89">
        <f>(25*O17)/100</f>
        <v>25</v>
      </c>
      <c r="L17" s="93" t="s">
        <v>8</v>
      </c>
      <c r="M17" s="90">
        <f>(I17+K17)</f>
        <v>50</v>
      </c>
      <c r="N17" s="37" t="s">
        <v>8</v>
      </c>
      <c r="O17" s="39">
        <f>Sheet1!$O$17</f>
        <v>100</v>
      </c>
      <c r="P17" s="279"/>
      <c r="Q17" s="118"/>
      <c r="R17" s="290" t="s">
        <v>333</v>
      </c>
      <c r="S17" s="182" t="s">
        <v>329</v>
      </c>
      <c r="T17" s="182"/>
      <c r="U17" s="182"/>
      <c r="V17" s="182" t="s">
        <v>330</v>
      </c>
      <c r="W17" s="182"/>
      <c r="X17" s="182"/>
    </row>
    <row r="18" spans="1:100" s="33" customFormat="1" ht="15" customHeight="1">
      <c r="A18" s="194"/>
      <c r="B18" s="196"/>
      <c r="C18" s="197"/>
      <c r="D18" s="188"/>
      <c r="E18" s="189"/>
      <c r="F18" s="188"/>
      <c r="G18" s="189"/>
      <c r="H18" s="188"/>
      <c r="I18" s="189"/>
      <c r="J18" s="188"/>
      <c r="K18" s="166"/>
      <c r="L18" s="208" t="s">
        <v>369</v>
      </c>
      <c r="M18" s="284"/>
      <c r="N18" s="186"/>
      <c r="O18" s="187"/>
      <c r="P18" s="40"/>
      <c r="Q18" s="118"/>
      <c r="R18" s="291"/>
      <c r="S18" s="182"/>
      <c r="T18" s="182"/>
      <c r="U18" s="182"/>
      <c r="V18" s="182"/>
      <c r="W18" s="182"/>
      <c r="X18" s="182"/>
    </row>
    <row r="19" spans="1:100" s="33" customFormat="1" ht="18.95" customHeight="1">
      <c r="A19" s="195"/>
      <c r="B19" s="198"/>
      <c r="C19" s="199"/>
      <c r="D19" s="186" t="s">
        <v>365</v>
      </c>
      <c r="E19" s="187"/>
      <c r="F19" s="186" t="s">
        <v>366</v>
      </c>
      <c r="G19" s="187"/>
      <c r="H19" s="186" t="s">
        <v>367</v>
      </c>
      <c r="I19" s="187"/>
      <c r="J19" s="186" t="s">
        <v>368</v>
      </c>
      <c r="K19" s="187"/>
      <c r="L19" s="210" t="s">
        <v>372</v>
      </c>
      <c r="M19" s="289"/>
      <c r="N19" s="166"/>
      <c r="O19" s="189"/>
      <c r="P19" s="32"/>
      <c r="Q19" s="118"/>
      <c r="R19" s="292"/>
      <c r="S19" s="182"/>
      <c r="T19" s="182"/>
      <c r="U19" s="182"/>
      <c r="V19" s="182"/>
      <c r="W19" s="182"/>
      <c r="X19" s="182"/>
    </row>
    <row r="20" spans="1:100" s="52" customFormat="1" ht="5.0999999999999996" customHeight="1">
      <c r="A20" s="50"/>
      <c r="B20" s="125"/>
      <c r="C20" s="126"/>
      <c r="D20" s="114" t="s">
        <v>378</v>
      </c>
      <c r="E20" s="127"/>
      <c r="F20" s="114" t="s">
        <v>378</v>
      </c>
      <c r="G20" s="127"/>
      <c r="H20" s="114" t="s">
        <v>378</v>
      </c>
      <c r="I20" s="127"/>
      <c r="J20" s="114" t="s">
        <v>378</v>
      </c>
      <c r="K20" s="127"/>
      <c r="L20" s="116"/>
      <c r="M20" s="117"/>
      <c r="N20" s="300"/>
      <c r="O20" s="301"/>
      <c r="P20" s="40"/>
      <c r="Q20" s="118"/>
      <c r="R20" s="57"/>
      <c r="S20" s="302"/>
      <c r="T20" s="303"/>
      <c r="U20" s="304"/>
      <c r="V20" s="271"/>
      <c r="W20" s="272"/>
      <c r="X20" s="183"/>
      <c r="AC20" s="52" t="b">
        <f>Sheet1!$AC$40</f>
        <v>0</v>
      </c>
      <c r="AD20" s="73" t="str">
        <f>IF(AND(AC21=TRUE, AC20=TRUE),IF(A21-Sheet1!A40=1,"OK","INCORRECT"),"")</f>
        <v/>
      </c>
      <c r="BL20" s="52" t="str">
        <f>Sheet1!BL40</f>
        <v/>
      </c>
      <c r="BM20" s="52" t="b">
        <f>Sheet1!BM40</f>
        <v>0</v>
      </c>
      <c r="BN20" s="52" t="b">
        <f>Sheet1!BN40</f>
        <v>0</v>
      </c>
      <c r="BO20" s="52" t="b">
        <f>Sheet1!BO40</f>
        <v>0</v>
      </c>
      <c r="BP20" s="52" t="str">
        <f>Sheet1!BP40</f>
        <v/>
      </c>
      <c r="BQ20" s="52" t="str">
        <f>Sheet1!BQ40</f>
        <v/>
      </c>
      <c r="BR20" s="52" t="str">
        <f>Sheet1!BR40</f>
        <v/>
      </c>
      <c r="BS20" s="52" t="str">
        <f>Sheet1!BS40</f>
        <v/>
      </c>
      <c r="BT20" s="52" t="str">
        <f>Sheet1!BT40</f>
        <v/>
      </c>
      <c r="BU20" s="52" t="str">
        <f>Sheet1!BU40</f>
        <v>INCORRECT</v>
      </c>
      <c r="BV20" s="52" t="b">
        <f>Sheet1!BV40</f>
        <v>0</v>
      </c>
      <c r="BW20" s="52" t="str">
        <f>Sheet1!BW40</f>
        <v/>
      </c>
      <c r="BX20" s="52" t="b">
        <f>Sheet1!BX40</f>
        <v>0</v>
      </c>
      <c r="BY20" s="52" t="b">
        <f>Sheet1!BY40</f>
        <v>0</v>
      </c>
      <c r="BZ20" s="52" t="b">
        <f>Sheet1!BZ40</f>
        <v>0</v>
      </c>
      <c r="CA20" s="52" t="b">
        <f>Sheet1!CA40</f>
        <v>0</v>
      </c>
      <c r="CB20" s="52" t="b">
        <f>Sheet1!CB40</f>
        <v>0</v>
      </c>
      <c r="CC20" s="52" t="b">
        <f>Sheet1!CC40</f>
        <v>0</v>
      </c>
      <c r="CD20" s="52" t="str">
        <f>Sheet1!CD40</f>
        <v/>
      </c>
      <c r="CE20" s="52" t="str">
        <f>Sheet1!CE40</f>
        <v/>
      </c>
      <c r="CF20" s="52" t="str">
        <f>Sheet1!CF40</f>
        <v/>
      </c>
      <c r="CG20" s="52" t="str">
        <f>Sheet1!CG40</f>
        <v/>
      </c>
      <c r="CH20" s="52" t="str">
        <f>Sheet1!CH40</f>
        <v/>
      </c>
      <c r="CI20" s="52" t="str">
        <f>Sheet1!CI40</f>
        <v/>
      </c>
      <c r="CJ20" s="52" t="str">
        <f>Sheet1!CJ40</f>
        <v/>
      </c>
      <c r="CK20" s="52" t="str">
        <f>Sheet1!CK40</f>
        <v/>
      </c>
      <c r="CL20" s="52" t="str">
        <f>Sheet1!CL40</f>
        <v>NO</v>
      </c>
      <c r="CM20" s="52" t="str">
        <f>Sheet1!CM40</f>
        <v>NO</v>
      </c>
      <c r="CN20" s="52" t="str">
        <f>Sheet1!CN40</f>
        <v>NO</v>
      </c>
      <c r="CO20" s="52" t="str">
        <f>Sheet1!CO40</f>
        <v>NO</v>
      </c>
      <c r="CP20" s="52" t="str">
        <f>Sheet1!CP40</f>
        <v>OK</v>
      </c>
      <c r="CQ20" s="52" t="b">
        <f>Sheet1!CQ40</f>
        <v>0</v>
      </c>
      <c r="CR20" s="52" t="b">
        <f>Sheet1!CR40</f>
        <v>0</v>
      </c>
      <c r="CS20" s="52" t="b">
        <f>Sheet1!CS40</f>
        <v>0</v>
      </c>
      <c r="CT20" s="52" t="b">
        <f>Sheet1!CT40</f>
        <v>0</v>
      </c>
      <c r="CU20" s="52" t="str">
        <f>Sheet1!CU40</f>
        <v>SEQUENCE INCORRECT</v>
      </c>
      <c r="CV20" s="52">
        <f>Sheet1!CV40</f>
        <v>19</v>
      </c>
    </row>
    <row r="21" spans="1:100" s="3" customFormat="1" ht="18.95" customHeight="1" thickBot="1">
      <c r="A21" s="54"/>
      <c r="B21" s="101"/>
      <c r="C21" s="102"/>
      <c r="D21" s="101"/>
      <c r="E21" s="102"/>
      <c r="F21" s="101"/>
      <c r="G21" s="102"/>
      <c r="H21" s="101"/>
      <c r="I21" s="102"/>
      <c r="J21" s="101"/>
      <c r="K21" s="102"/>
      <c r="L21" s="103" t="str">
        <f>IF(AND(B21&lt;&gt;"", H21&lt;&gt;"", J21&lt;&gt;"",OR(H21&lt;=I17,H21="ABS"),OR(J21&lt;=K17,J21="ABS")),IF(AND(J21="ABS"),"ABS",IF(SUM(H21:J21)=0,"ZERO",SUM(H21,J21))),"")</f>
        <v/>
      </c>
      <c r="M21" s="104"/>
      <c r="N21" s="257" t="str">
        <f>IF(AND(A21&lt;&gt;"",B21&lt;&gt;"",D21&lt;&gt;"", F21&lt;&gt;"", H21&lt;&gt;"", J21&lt;&gt;"",S21="", R21="OK", V21="",OR(D21&lt;=E17,D21="ABS"),OR(F21&lt;=G17,F21="ABS"),OR(H21&lt;=I17,H21="ABS"),OR(J21&lt;=K17,J21="ABS")),IF(AND(OR(D21=0,D21="ABS"),OR(F21=0,F21="ABS"),OR(L21=0,L21="ABS"),D21="ABS",F21="ABS",L21="ABS"),"ABS",IF(AND(SUM(D21:F21)=0,OR(L21="ZERO",L21="ABS")),"ZERO",IF(L21="ABS",SUM(D21,F21),SUM(D21,F21,H21,J21)))),"")</f>
        <v/>
      </c>
      <c r="O21" s="113"/>
      <c r="P21" s="51" t="str">
        <f>IF(N21="","",IF(O17=200,LOOKUP(N21,{"ABS","ZERO",1,100,110,120,130,140,150,160,170},{"FAIL","FAIL","FAIL","D","D+","C","C+","B","B+","A","A+"}),IF(O17=150,LOOKUP(N21,{"ABS","ZERO",1,75,82,90,97,105,112,120,127},{"FAIL","FAIL","FAIL","D","D+","C","C+","B","B+","A","A+"}),IF(O17=100,LOOKUP(N21,{"ABS","ZERO",1,50,55,60,65,70,75,80,85},{"FAIL","FAIL","FAIL","D","D+","C","C+","B","B+","A","A+"}),IF(O17=50,LOOKUP(N21,{"ABS","ZERO",1,25,27,30,32,35,37,40,42},{"FAIL","FAIL","FAIL","D","D+","C","C+","B","B+","A","A+"}))))))</f>
        <v/>
      </c>
      <c r="Q21" s="118"/>
      <c r="R21" s="69" t="str">
        <f>IF(A21&lt;&gt;"",IF(CU21="SEQUENCE CORRECT",IF(OR(T(Y21)="OK",T(Z21)="oOk",T(AA21)="Okk",AB21="ok"),"OK","FORMAT INCORRECT"),"SEQUENCE INCORRECT"),"")</f>
        <v/>
      </c>
      <c r="S21" s="275" t="str">
        <f>IF(AND(A21&lt;&gt;"",B21&lt;&gt;""),IF(OR(D21&lt;&gt;"ABS"),IF(OR(AND(D21&lt;ROUNDDOWN((0*E17),0),D21&lt;&gt;0),D21&gt;E17,D21=""),"Attendance Marks incorrect",""),""),"")</f>
        <v/>
      </c>
      <c r="T21" s="276"/>
      <c r="U21" s="276"/>
      <c r="V21" s="164" t="str">
        <f>IF(OR(AND(OR(F21&lt;=G17, F21=0, F21="ABS"),OR(H21&lt;=I17, H21=0, H21="ABS"),OR(J21&lt;=K17, J21=0,J21="ABS"))),IF(OR(AND(A21="",B21="",D21="",F21="",H21="",J21=""),AND(A21&lt;&gt;"",B21&lt;&gt;"",D21&lt;&gt;"",F21&lt;&gt;"",H21&lt;&gt;"",J21&lt;&gt;"", AD21="OK")),"","Given Marks or Format is incorrect"),"Given Marks or Format is incorrect")</f>
        <v/>
      </c>
      <c r="W21" s="162"/>
      <c r="X21" s="163"/>
      <c r="Y21" s="14" t="b">
        <f>IF(AND( EXACT(LEFT(B21,LEN(G8)), G8),ISNUMBER(INT(MID(B21,(LEN(G8)+1),1))),ISNUMBER(INT(MID(B21,(LEN(G8)+2),1))), MID(B21,(LEN(G8)+1),2)&lt;&gt;"00",OR(ISNUMBER(INT(MID(B21,(LEN(G8)+3),1))),MID(B21,(LEN(G8)+3),1)=""),  OR(AND(ISNUMBER(INT(MID(B21,(LEN(G8)+1),3))),MID(B21,(LEN(G8)+1),1)&lt;&gt;"0", MID(B21,(LEN(G8)+4),1)=""),AND((ISNUMBER(INT(MID(B21,(LEN(G8)+1),2)))),MID(B21,(LEN(G8)+3),1)=""))),"OK")</f>
        <v>0</v>
      </c>
      <c r="Z21" s="15"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6"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18" t="b">
        <f>IF(ISNUMBER(A21)&lt;&gt;"",AND(ISNUMBER(INT(MID(A21,1,3))),MID(A21,4,1)="",MID(A21,1,1)&lt;&gt;"0"))</f>
        <v>0</v>
      </c>
      <c r="AD21" s="73" t="str">
        <f>IF(AND(AD20="OK",AC21=TRUE),"OK","S# INCORRECT")</f>
        <v>S# INCORRECT</v>
      </c>
      <c r="BL21" s="58" t="str">
        <f>RIGHT(B21,3)</f>
        <v/>
      </c>
      <c r="BM21" s="58" t="b">
        <f>ISNUMBER(INT((MID(BL21,1,1))))</f>
        <v>0</v>
      </c>
      <c r="BN21" s="58" t="b">
        <f>ISNUMBER(INT((MID(BL21,2,1))))</f>
        <v>0</v>
      </c>
      <c r="BO21" s="58" t="b">
        <f>ISNUMBER(INT((MID(BL21,3,1))))</f>
        <v>0</v>
      </c>
      <c r="BP21" s="58" t="str">
        <f>IF(BM21=TRUE, MID(BL21,1,1),"")</f>
        <v/>
      </c>
      <c r="BQ21" s="58" t="str">
        <f>IF(BN21=TRUE, MID(BL21,2,1),"")</f>
        <v/>
      </c>
      <c r="BR21" s="58" t="str">
        <f>IF(BO21=TRUE, MID(BL21,3,1),"")</f>
        <v/>
      </c>
      <c r="BS21" s="58" t="str">
        <f>T(BP21)&amp;T(BQ21)&amp;T(BR21)</f>
        <v/>
      </c>
      <c r="BT21" s="63" t="str">
        <f>IF(BS21="","",INT(TRIM(BS21)))</f>
        <v/>
      </c>
      <c r="BU21" s="64" t="str">
        <f>"OK"</f>
        <v>OK</v>
      </c>
      <c r="BV21" s="58" t="b">
        <f>BT21&gt;BT20</f>
        <v>0</v>
      </c>
      <c r="BW21" s="65" t="str">
        <f>LEFT(B21,6)</f>
        <v/>
      </c>
      <c r="BX21" s="58" t="b">
        <f>ISNUMBER(INT((MID(BW21,1,1))))</f>
        <v>0</v>
      </c>
      <c r="BY21" s="58" t="b">
        <f>ISNUMBER(INT((MID(BW21,2,1))))</f>
        <v>0</v>
      </c>
      <c r="BZ21" s="58" t="b">
        <f>ISNUMBER(INT((MID(BW21,3,1))))</f>
        <v>0</v>
      </c>
      <c r="CA21" s="58" t="b">
        <f>ISNUMBER(INT((MID(BW21,4,1))))</f>
        <v>0</v>
      </c>
      <c r="CB21" s="58" t="b">
        <f>ISNUMBER(INT((MID(BW21,5,1))))</f>
        <v>0</v>
      </c>
      <c r="CC21" s="58" t="b">
        <f>ISNUMBER(INT((MID(BW21,6,1))))</f>
        <v>0</v>
      </c>
      <c r="CD21" s="58" t="str">
        <f>IF(BX21=TRUE, MID(BW21,1,1),"")</f>
        <v/>
      </c>
      <c r="CE21" s="58" t="str">
        <f>IF(BY21=TRUE, MID(BW21,2,1),"")</f>
        <v/>
      </c>
      <c r="CF21" s="58" t="str">
        <f>IF(BZ21=TRUE, MID(BW21,3,1),"")</f>
        <v/>
      </c>
      <c r="CG21" s="58" t="str">
        <f>IF(CA21=TRUE, MID(BW21,4,1),"")</f>
        <v/>
      </c>
      <c r="CH21" s="58" t="str">
        <f>IF(CB21=TRUE, MID(BW21,5,1),"")</f>
        <v/>
      </c>
      <c r="CI21" s="58" t="str">
        <f>IF(CC21=TRUE, MID(BW21,6,1),"")</f>
        <v/>
      </c>
      <c r="CJ21" s="65" t="str">
        <f>TRIM(T(CD21)&amp;T(CE21)&amp;T(CF21))</f>
        <v/>
      </c>
      <c r="CK21" s="65" t="str">
        <f>TRIM(T(CG21)&amp;T(CH21)&amp;T(CI21))</f>
        <v/>
      </c>
      <c r="CL21" s="66" t="str">
        <f>IF(OR(MID(BW21,3,1)="-",MID(BW21,4,1)="-"),T(CJ21),"NO")</f>
        <v>NO</v>
      </c>
      <c r="CM21" s="66" t="str">
        <f>IF(OR(MID(BW21,3,1)="-",MID(BW21,4,1)="-"),T(CK21),"NO")</f>
        <v>NO</v>
      </c>
      <c r="CN21" s="64" t="str">
        <f>IF(AND(CL21&lt;&gt;"NO", CM21&lt;&gt;"NO"),IF(CM21&lt;CL21,"OK","INCORRECT"),"NO")</f>
        <v>NO</v>
      </c>
      <c r="CO21" s="64" t="str">
        <f>IF(AND(CL21&lt;&gt;"NO", CM21&lt;&gt;"NO"),IF(CM21&lt;=CM20,"OK","INCORRECT"),"NO")</f>
        <v>NO</v>
      </c>
      <c r="CP21" s="66" t="str">
        <f>IF(OR(AND(OR(AND(CN21="NO",CO21="NO"),AND(CN21="OK", CO21="OK")),AND(CN20="NO", CO20="NO")),AND(AND(CN21="OK",CO21="OK",OR(AND(CN20="NO", CO20="NO"),AND(CN20="OK", CO20="OK"))))),"OK","INCORRECT")</f>
        <v>OK</v>
      </c>
      <c r="CQ21" s="58" t="b">
        <f>IF(CP21="OK",IF(AND(CL20="NO",CL21="NO"),BT21&gt;BT20))</f>
        <v>0</v>
      </c>
      <c r="CR21" s="58" t="b">
        <f>IF(CP21="OK",AND(CN21="OK",CO21="OK",CN20="NO",CO20="NO"))</f>
        <v>0</v>
      </c>
      <c r="CS21" s="58" t="b">
        <f>IF(CP21="OK",IF(AND(EXACT(CK20,CK21)),BT21&gt;BT20))</f>
        <v>0</v>
      </c>
      <c r="CT21" s="58" t="b">
        <f>IF(CP21="OK",CM21&lt;CM20)</f>
        <v>0</v>
      </c>
      <c r="CU21" s="65" t="str">
        <f>IF(AND(CQ21=FALSE,CR21=FALSE,CS21=FALSE,CT21=FALSE),"SEQUENCE INCORRECT","SEQUENCE CORRECT")</f>
        <v>SEQUENCE INCORRECT</v>
      </c>
      <c r="CV21" s="67">
        <f>COUNTIF(B20:B20,T(B21))</f>
        <v>1</v>
      </c>
    </row>
    <row r="22" spans="1:100" s="3" customFormat="1" ht="18.95" customHeight="1" thickBot="1">
      <c r="A22" s="68"/>
      <c r="B22" s="101"/>
      <c r="C22" s="102"/>
      <c r="D22" s="101"/>
      <c r="E22" s="102"/>
      <c r="F22" s="101"/>
      <c r="G22" s="102"/>
      <c r="H22" s="101"/>
      <c r="I22" s="102"/>
      <c r="J22" s="101"/>
      <c r="K22" s="102"/>
      <c r="L22" s="103" t="str">
        <f>IF(AND(B22&lt;&gt;"", H22&lt;&gt;"", J22&lt;&gt;"",OR(H22&lt;=I17,H22="ABS"),OR(J22&lt;=K17,J22="ABS")),IF(AND(J22="ABS"),"ABS",IF(SUM(H22:J22)=0,"ZERO",SUM(H22,J22))),"")</f>
        <v/>
      </c>
      <c r="M22" s="104"/>
      <c r="N22" s="112" t="str">
        <f>IF(AND(A22&lt;&gt;"",B22&lt;&gt;"",D22&lt;&gt;"", F22&lt;&gt;"", H22&lt;&gt;"", J22&lt;&gt;"",S22="",R22="OK", V22="",OR(D22&lt;=E17,D22="ABS"),OR(F22&lt;=G17,F22="ABS"),OR(H22&lt;=I17,H22="ABS"),OR(J22&lt;=K17,J22="ABS")),IF(AND(OR(D22=0,D22="ABS"),OR(F22=0,F22="ABS"),OR(L22=0,L22="ABS"),D22="ABS",F22="ABS",L22="ABS"),"ABS",IF(AND(SUM(D22:F22)=0,OR(L22="ZERO",L22="ABS")),"ZERO",IF(L22="ABS",SUM(D22,F22),SUM(D22,F22,H22,J22)))),"")</f>
        <v/>
      </c>
      <c r="O22" s="113"/>
      <c r="P22" s="13" t="str">
        <f>IF(N22="","",IF(O17=200,LOOKUP(N22,{"ABS","ZERO",1,100,110,120,130,140,150,160,170},{"FAIL","FAIL","FAIL","D","D+","C","C+","B","B+","A","A+"}),IF(O17=150,LOOKUP(N22,{"ABS","ZERO",1,75,82,90,97,105,112,120,127},{"FAIL","FAIL","FAIL","D","D+","C","C+","B","B+","A","A+"}),IF(O17=100,LOOKUP(N22,{"ABS","ZERO",1,50,55,60,65,70,75,80,85},{"FAIL","FAIL","FAIL","D","D+","C","C+","B","B+","A","A+"}),IF(O17=50,LOOKUP(N22,{"ABS","ZERO",1,25,27,30,32,35,37,40,42},{"FAIL","FAIL","FAIL","D","D+","C","C+","B","B+","A","A+"}))))))</f>
        <v/>
      </c>
      <c r="Q22" s="118"/>
      <c r="R22" s="69" t="str">
        <f t="shared" ref="R22:R40" si="0">IF(A22&lt;&gt;"",IF(CU22="SEQUENCE CORRECT",IF(OR(T(Y22)="OK",T(Z22)="oOk",T(AA22)="Okk",AB22="ok"),"OK","FORMAT INCORRECT"),"SEQUENCE INCORRECT"),"")</f>
        <v/>
      </c>
      <c r="S22" s="163" t="str">
        <f>IF(AND(A22&lt;&gt;"",B22&lt;&gt;""),IF(OR(D22&lt;&gt;"ABS"),IF(OR(AND(D22&lt;ROUNDDOWN((0*E17),0),D22&lt;&gt;0),D22&gt;E17,D22=""),"Attendance Marks incorrect",""),""),"")</f>
        <v/>
      </c>
      <c r="T22" s="274"/>
      <c r="U22" s="274"/>
      <c r="V22" s="109" t="str">
        <f>IF(OR(AND(OR(F22&lt;=G17, F22=0, F22="ABS"),OR(H22&lt;=I17, H22=0, H22="ABS"),OR(J22&lt;=K17, J22=0,J22="ABS"))),IF(OR(AND(A22="",B22="",D22="",F22="",H22="",J22=""),AND(A22&lt;&gt;"",B22&lt;&gt;"",D22&lt;&gt;"",F22&lt;&gt;"",H22&lt;&gt;"",J22&lt;&gt;"", AD22="OK")),"","Given Marks or Format is incorrect"),"Given Marks or Format is incorrect")</f>
        <v/>
      </c>
      <c r="W22" s="110"/>
      <c r="X22" s="111"/>
      <c r="Y22" s="14" t="b">
        <f>IF(AND( EXACT(LEFT(B22,LEN(G8)), G8),ISNUMBER(INT(MID(B22,(LEN(G8)+1),1))),ISNUMBER(INT(MID(B22,(LEN(G8)+2),1))), MID(B22,(LEN(G8)+1),2)&lt;&gt;"00",OR(ISNUMBER(INT(MID(B22,(LEN(G8)+3),1))),MID(B22,(LEN(G8)+3),1)=""),  OR(AND(ISNUMBER(INT(MID(B22,(LEN(G8)+1),3))),MID(B22,(LEN(G8)+1),1)&lt;&gt;"0", MID(B22,(LEN(G8)+4),1)=""),AND((ISNUMBER(INT(MID(B22,(LEN(G8)+1),2)))),MID(B22,(LEN(G8)+3),1)=""))),"OK")</f>
        <v>0</v>
      </c>
      <c r="Z22" s="15"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6"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18" t="b">
        <f>IF(AND(ISNUMBER(A21)&lt;&gt;"",ISNUMBER(A22)&lt;&gt;""),IF(AND(ISNUMBER(A22),ISNUMBER(A21)),IF(A22-A21=1,AND(ISNUMBER(INT(MID(A22,1,3))),MID(A22,4,1)="",MID(A22,1,1)&lt;&gt;"0"))))</f>
        <v>0</v>
      </c>
      <c r="AD22" s="18" t="str">
        <f t="shared" ref="AD22:AD40" si="1">IF(AC22=TRUE,"OK","S# INCORRECT")</f>
        <v>S# INCORRECT</v>
      </c>
      <c r="BL22" s="58" t="str">
        <f t="shared" ref="BL22:BL39" si="2">RIGHT(B22,3)</f>
        <v/>
      </c>
      <c r="BM22" s="58" t="b">
        <f t="shared" ref="BM22:BM39" si="3">ISNUMBER(INT((MID(BL22,1,1))))</f>
        <v>0</v>
      </c>
      <c r="BN22" s="58" t="b">
        <f t="shared" ref="BN22:BN39" si="4">ISNUMBER(INT((MID(BL22,2,1))))</f>
        <v>0</v>
      </c>
      <c r="BO22" s="58" t="b">
        <f t="shared" ref="BO22:BO39" si="5">ISNUMBER(INT((MID(BL22,3,1))))</f>
        <v>0</v>
      </c>
      <c r="BP22" s="58" t="str">
        <f t="shared" ref="BP22:BP39" si="6">IF(BM22=TRUE, MID(BL22,1,1),"")</f>
        <v/>
      </c>
      <c r="BQ22" s="58" t="str">
        <f t="shared" ref="BQ22:BQ39" si="7">IF(BN22=TRUE, MID(BL22,2,1),"")</f>
        <v/>
      </c>
      <c r="BR22" s="58" t="str">
        <f t="shared" ref="BR22:BR39" si="8">IF(BO22=TRUE, MID(BL22,3,1),"")</f>
        <v/>
      </c>
      <c r="BS22" s="58" t="str">
        <f t="shared" ref="BS22:BS39" si="9">T(BP22)&amp;T(BQ22)&amp;T(BR22)</f>
        <v/>
      </c>
      <c r="BT22" s="63" t="str">
        <f t="shared" ref="BT22:BT39" si="10">IF(BS22="","",INT(TRIM(BS22)))</f>
        <v/>
      </c>
      <c r="BU22" s="64" t="str">
        <f>IF(BT22&gt;BT21,"OK","INCORRECT")</f>
        <v>INCORRECT</v>
      </c>
      <c r="BV22" s="58" t="b">
        <f>BT22&gt;BT21</f>
        <v>0</v>
      </c>
      <c r="BW22" s="65" t="str">
        <f t="shared" ref="BW22:BW39" si="11">LEFT(B22,6)</f>
        <v/>
      </c>
      <c r="BX22" s="58" t="b">
        <f t="shared" ref="BX22:BX39" si="12">ISNUMBER(INT((MID(BW22,1,1))))</f>
        <v>0</v>
      </c>
      <c r="BY22" s="58" t="b">
        <f t="shared" ref="BY22:BY39" si="13">ISNUMBER(INT((MID(BW22,2,1))))</f>
        <v>0</v>
      </c>
      <c r="BZ22" s="58" t="b">
        <f t="shared" ref="BZ22:BZ39" si="14">ISNUMBER(INT((MID(BW22,3,1))))</f>
        <v>0</v>
      </c>
      <c r="CA22" s="58" t="b">
        <f t="shared" ref="CA22:CA39" si="15">ISNUMBER(INT((MID(BW22,4,1))))</f>
        <v>0</v>
      </c>
      <c r="CB22" s="58" t="b">
        <f t="shared" ref="CB22:CB39" si="16">ISNUMBER(INT((MID(BW22,5,1))))</f>
        <v>0</v>
      </c>
      <c r="CC22" s="58" t="b">
        <f t="shared" ref="CC22:CC39" si="17">ISNUMBER(INT((MID(BW22,6,1))))</f>
        <v>0</v>
      </c>
      <c r="CD22" s="58" t="str">
        <f t="shared" ref="CD22:CD39" si="18">IF(BX22=TRUE, MID(BW22,1,1),"")</f>
        <v/>
      </c>
      <c r="CE22" s="58" t="str">
        <f t="shared" ref="CE22:CE39" si="19">IF(BY22=TRUE, MID(BW22,2,1),"")</f>
        <v/>
      </c>
      <c r="CF22" s="58" t="str">
        <f t="shared" ref="CF22:CF39" si="20">IF(BZ22=TRUE, MID(BW22,3,1),"")</f>
        <v/>
      </c>
      <c r="CG22" s="58" t="str">
        <f t="shared" ref="CG22:CG39" si="21">IF(CA22=TRUE, MID(BW22,4,1),"")</f>
        <v/>
      </c>
      <c r="CH22" s="58" t="str">
        <f t="shared" ref="CH22:CH39" si="22">IF(CB22=TRUE, MID(BW22,5,1),"")</f>
        <v/>
      </c>
      <c r="CI22" s="58" t="str">
        <f t="shared" ref="CI22:CI39" si="23">IF(CC22=TRUE, MID(BW22,6,1),"")</f>
        <v/>
      </c>
      <c r="CJ22" s="65" t="str">
        <f t="shared" ref="CJ22:CJ39" si="24">TRIM(T(CD22)&amp;T(CE22)&amp;T(CF22))</f>
        <v/>
      </c>
      <c r="CK22" s="65" t="str">
        <f t="shared" ref="CK22:CK39" si="25">TRIM(T(CG22)&amp;T(CH22)&amp;T(CI22))</f>
        <v/>
      </c>
      <c r="CL22" s="66" t="str">
        <f t="shared" ref="CL22:CL39" si="26">IF(OR(MID(BW22,3,1)="-",MID(BW22,4,1)="-"),T(CJ22),"NO")</f>
        <v>NO</v>
      </c>
      <c r="CM22" s="66" t="str">
        <f t="shared" ref="CM22:CM39" si="27">IF(OR(MID(BW22,3,1)="-",MID(BW22,4,1)="-"),T(CK22),"NO")</f>
        <v>NO</v>
      </c>
      <c r="CN22" s="64" t="str">
        <f>IF(AND(CL22&lt;&gt;"NO", CM22&lt;&gt;"NO"),IF(CM22&lt;CL22,"OK","INCORRECT"),"NO")</f>
        <v>NO</v>
      </c>
      <c r="CO22" s="64" t="str">
        <f>IF(AND(CL22&lt;&gt;"NO", CM22&lt;&gt;"NO"),IF(CM22&lt;=CM21,"OK","INCORRECT"),"NO")</f>
        <v>NO</v>
      </c>
      <c r="CP22" s="66" t="str">
        <f>IF(OR(AND(OR(AND(CN22="NO",CO22="NO"),AND(CN22="OK", CO22="OK")),AND(CN21="NO", CO21="NO")),AND(AND(CN22="OK",CO22="OK",OR(AND(CN21="NO", CO21="NO"),AND(CN21="OK", CO21="OK"))))),"OK","INCORRECT")</f>
        <v>OK</v>
      </c>
      <c r="CQ22" s="58" t="b">
        <f>IF(CP22="OK",IF(AND(CL21="NO",CL22="NO"),BT22&gt;BT21))</f>
        <v>0</v>
      </c>
      <c r="CR22" s="58" t="b">
        <f>IF(CP22="OK",AND(CN22="OK",CO22="OK",CN21="NO",CO21="NO"))</f>
        <v>0</v>
      </c>
      <c r="CS22" s="58" t="b">
        <f>IF(CP22="OK",IF(AND(EXACT(CK21,CK22)),BT22&gt;BT21))</f>
        <v>0</v>
      </c>
      <c r="CT22" s="58" t="b">
        <f>IF(CP22="OK",CM22&lt;CM21)</f>
        <v>0</v>
      </c>
      <c r="CU22" s="65" t="str">
        <f>IF(AND(CQ22=FALSE,CR22=FALSE,CS22=FALSE,CT22=FALSE),"SEQUENCE INCORRECT","SEQUENCE CORRECT")</f>
        <v>SEQUENCE INCORRECT</v>
      </c>
      <c r="CV22" s="67">
        <f>COUNTIF(B21:B21,T(B22))</f>
        <v>1</v>
      </c>
    </row>
    <row r="23" spans="1:100" s="3" customFormat="1" ht="18.95" customHeight="1" thickBot="1">
      <c r="A23" s="54"/>
      <c r="B23" s="101"/>
      <c r="C23" s="102"/>
      <c r="D23" s="101"/>
      <c r="E23" s="102"/>
      <c r="F23" s="101"/>
      <c r="G23" s="102"/>
      <c r="H23" s="101"/>
      <c r="I23" s="102"/>
      <c r="J23" s="101"/>
      <c r="K23" s="102"/>
      <c r="L23" s="103" t="str">
        <f>IF(AND(B23&lt;&gt;"", H23&lt;&gt;"", J23&lt;&gt;"",OR(H23&lt;=I17,H23="ABS"),OR(J23&lt;=K17,J23="ABS")),IF(AND(J23="ABS"),"ABS",IF(SUM(H23:J23)=0,"ZERO",SUM(H23,J23))),"")</f>
        <v/>
      </c>
      <c r="M23" s="104"/>
      <c r="N23" s="112" t="str">
        <f>IF(AND(A23&lt;&gt;"",B23&lt;&gt;"",D23&lt;&gt;"", F23&lt;&gt;"", H23&lt;&gt;"", J23&lt;&gt;"",S23="",R23="OK", V23="",OR(D23&lt;=E17,D23="ABS"),OR(F23&lt;=G17,F23="ABS"),OR(H23&lt;=I17,H23="ABS"),OR(J23&lt;=K17,J23="ABS")),IF(AND(OR(D23=0,D23="ABS"),OR(F23=0,F23="ABS"),OR(L23=0,L23="ABS"),D23="ABS",F23="ABS",L23="ABS"),"ABS",IF(AND(SUM(D23:F23)=0,OR(L23="ZERO",L23="ABS")),"ZERO",IF(L23="ABS",SUM(D23,F23),SUM(D23,F23,H23,J23)))),"")</f>
        <v/>
      </c>
      <c r="O23" s="113"/>
      <c r="P23" s="13" t="str">
        <f>IF(N23="","",IF(O17=200,LOOKUP(N23,{"ABS","ZERO",1,100,110,120,130,140,150,160,170},{"FAIL","FAIL","FAIL","D","D+","C","C+","B","B+","A","A+"}),IF(O17=150,LOOKUP(N23,{"ABS","ZERO",1,75,82,90,97,105,112,120,127},{"FAIL","FAIL","FAIL","D","D+","C","C+","B","B+","A","A+"}),IF(O17=100,LOOKUP(N23,{"ABS","ZERO",1,50,55,60,65,70,75,80,85},{"FAIL","FAIL","FAIL","D","D+","C","C+","B","B+","A","A+"}),IF(O17=50,LOOKUP(N23,{"ABS","ZERO",1,25,27,30,32,35,37,40,42},{"FAIL","FAIL","FAIL","D","D+","C","C+","B","B+","A","A+"}))))))</f>
        <v/>
      </c>
      <c r="Q23" s="118"/>
      <c r="R23" s="69" t="str">
        <f t="shared" si="0"/>
        <v/>
      </c>
      <c r="S23" s="163" t="str">
        <f>IF(AND(A23&lt;&gt;"",B23&lt;&gt;""),IF(OR(D23&lt;&gt;"ABS"),IF(OR(AND(D23&lt;ROUNDDOWN((0*E17),0),D23&lt;&gt;0),D23&gt;E17,D23=""),"Attendance Marks incorrect",""),""),"")</f>
        <v/>
      </c>
      <c r="T23" s="274"/>
      <c r="U23" s="274"/>
      <c r="V23" s="109" t="str">
        <f>IF(OR(AND(OR(F23&lt;=G17, F23=0, F23="ABS"),OR(H23&lt;=I17, H23=0, H23="ABS"),OR(J23&lt;=K17, J23=0,J23="ABS"))),IF(OR(AND(A23="",B23="",D23="",F23="",H23="",J23=""),AND(A23&lt;&gt;"",B23&lt;&gt;"",D23&lt;&gt;"",F23&lt;&gt;"",H23&lt;&gt;"",J23&lt;&gt;"", AD23="OK")),"","Given Marks or Format is incorrect"),"Given Marks or Format is incorrect")</f>
        <v/>
      </c>
      <c r="W23" s="110"/>
      <c r="X23" s="111"/>
      <c r="Y23" s="14" t="b">
        <f>IF(AND( EXACT(LEFT(B23,LEN(G8)), G8),ISNUMBER(INT(MID(B23,(LEN(G8)+1),1))),ISNUMBER(INT(MID(B23,(LEN(G8)+2),1))), MID(B23,(LEN(G8)+1),2)&lt;&gt;"00",OR(ISNUMBER(INT(MID(B23,(LEN(G8)+3),1))),MID(B23,(LEN(G8)+3),1)=""),  OR(AND(ISNUMBER(INT(MID(B23,(LEN(G8)+1),3))),MID(B23,(LEN(G8)+1),1)&lt;&gt;"0", MID(B23,(LEN(G8)+4),1)=""),AND((ISNUMBER(INT(MID(B23,(LEN(G8)+1),2)))),MID(B23,(LEN(G8)+3),1)=""))),"OK")</f>
        <v>0</v>
      </c>
      <c r="Z23" s="15"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6"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18" t="b">
        <f t="shared" ref="AC23:AC40" si="28">IF(AND(ISNUMBER(A22)&lt;&gt;"",ISNUMBER(A23)&lt;&gt;""),IF(AND(ISNUMBER(A23),ISNUMBER(A22)),IF(A23-A22=1,AND(ISNUMBER(INT(MID(A23,1,3))),MID(A23,4,1)="",MID(A23,1,1)&lt;&gt;"0"))))</f>
        <v>0</v>
      </c>
      <c r="AD23" s="18" t="str">
        <f t="shared" si="1"/>
        <v>S# INCORRECT</v>
      </c>
      <c r="BL23" s="58" t="str">
        <f t="shared" si="2"/>
        <v/>
      </c>
      <c r="BM23" s="58" t="b">
        <f t="shared" si="3"/>
        <v>0</v>
      </c>
      <c r="BN23" s="58" t="b">
        <f t="shared" si="4"/>
        <v>0</v>
      </c>
      <c r="BO23" s="58" t="b">
        <f t="shared" si="5"/>
        <v>0</v>
      </c>
      <c r="BP23" s="58" t="str">
        <f t="shared" si="6"/>
        <v/>
      </c>
      <c r="BQ23" s="58" t="str">
        <f t="shared" si="7"/>
        <v/>
      </c>
      <c r="BR23" s="58" t="str">
        <f t="shared" si="8"/>
        <v/>
      </c>
      <c r="BS23" s="58" t="str">
        <f t="shared" si="9"/>
        <v/>
      </c>
      <c r="BT23" s="63" t="str">
        <f t="shared" si="10"/>
        <v/>
      </c>
      <c r="BU23" s="64" t="str">
        <f t="shared" ref="BU23:BU39" si="29">IF(BT23&gt;BT22,"OK","INCORRECT")</f>
        <v>INCORRECT</v>
      </c>
      <c r="BV23" s="58" t="b">
        <f t="shared" ref="BV23:BV39" si="30">BT23&gt;BT22</f>
        <v>0</v>
      </c>
      <c r="BW23" s="65" t="str">
        <f t="shared" si="11"/>
        <v/>
      </c>
      <c r="BX23" s="58" t="b">
        <f t="shared" si="12"/>
        <v>0</v>
      </c>
      <c r="BY23" s="58" t="b">
        <f t="shared" si="13"/>
        <v>0</v>
      </c>
      <c r="BZ23" s="58" t="b">
        <f t="shared" si="14"/>
        <v>0</v>
      </c>
      <c r="CA23" s="58" t="b">
        <f t="shared" si="15"/>
        <v>0</v>
      </c>
      <c r="CB23" s="58" t="b">
        <f t="shared" si="16"/>
        <v>0</v>
      </c>
      <c r="CC23" s="58" t="b">
        <f t="shared" si="17"/>
        <v>0</v>
      </c>
      <c r="CD23" s="58" t="str">
        <f t="shared" si="18"/>
        <v/>
      </c>
      <c r="CE23" s="58" t="str">
        <f t="shared" si="19"/>
        <v/>
      </c>
      <c r="CF23" s="58" t="str">
        <f t="shared" si="20"/>
        <v/>
      </c>
      <c r="CG23" s="58" t="str">
        <f t="shared" si="21"/>
        <v/>
      </c>
      <c r="CH23" s="58" t="str">
        <f t="shared" si="22"/>
        <v/>
      </c>
      <c r="CI23" s="58" t="str">
        <f t="shared" si="23"/>
        <v/>
      </c>
      <c r="CJ23" s="65" t="str">
        <f t="shared" si="24"/>
        <v/>
      </c>
      <c r="CK23" s="65" t="str">
        <f t="shared" si="25"/>
        <v/>
      </c>
      <c r="CL23" s="66" t="str">
        <f t="shared" si="26"/>
        <v>NO</v>
      </c>
      <c r="CM23" s="66" t="str">
        <f t="shared" si="27"/>
        <v>NO</v>
      </c>
      <c r="CN23" s="64" t="str">
        <f t="shared" ref="CN23:CN39" si="31">IF(AND(CL23&lt;&gt;"NO", CM23&lt;&gt;"NO"),IF(CM23&lt;CL23,"OK","INCORRECT"),"NO")</f>
        <v>NO</v>
      </c>
      <c r="CO23" s="64" t="str">
        <f t="shared" ref="CO23:CO39" si="32">IF(AND(CL23&lt;&gt;"NO", CM23&lt;&gt;"NO"),IF(CM23&lt;=CM22,"OK","INCORRECT"),"NO")</f>
        <v>NO</v>
      </c>
      <c r="CP23" s="66" t="str">
        <f t="shared" ref="CP23:CP39" si="33">IF(OR(AND(OR(AND(CN23="NO",CO23="NO"),AND(CN23="OK", CO23="OK")),AND(CN22="NO", CO22="NO")),AND(AND(CN23="OK",CO23="OK",OR(AND(CN22="NO", CO22="NO"),AND(CN22="OK", CO22="OK"))))),"OK","INCORRECT")</f>
        <v>OK</v>
      </c>
      <c r="CQ23" s="58" t="b">
        <f t="shared" ref="CQ23:CQ39" si="34">IF(CP23="OK",IF(AND(CL22="NO",CL23="NO"),BT23&gt;BT22))</f>
        <v>0</v>
      </c>
      <c r="CR23" s="58" t="b">
        <f t="shared" ref="CR23:CR39" si="35">IF(CP23="OK",AND(CN23="OK",CO23="OK",CN22="NO",CO22="NO"))</f>
        <v>0</v>
      </c>
      <c r="CS23" s="58" t="b">
        <f t="shared" ref="CS23:CS39" si="36">IF(CP23="OK",IF(AND(EXACT(CK22,CK23)),BT23&gt;BT22))</f>
        <v>0</v>
      </c>
      <c r="CT23" s="58" t="b">
        <f t="shared" ref="CT23:CT39" si="37">IF(CP23="OK",CM23&lt;CM22)</f>
        <v>0</v>
      </c>
      <c r="CU23" s="65" t="str">
        <f t="shared" ref="CU23:CU39" si="38">IF(AND(CQ23=FALSE,CR23=FALSE,CS23=FALSE,CT23=FALSE),"SEQUENCE INCORRECT","SEQUENCE CORRECT")</f>
        <v>SEQUENCE INCORRECT</v>
      </c>
      <c r="CV23" s="67">
        <f>COUNTIF(B21:B22,T(B23))</f>
        <v>2</v>
      </c>
    </row>
    <row r="24" spans="1:100" s="3" customFormat="1" ht="18.95" customHeight="1" thickBot="1">
      <c r="A24" s="68"/>
      <c r="B24" s="101"/>
      <c r="C24" s="102"/>
      <c r="D24" s="101"/>
      <c r="E24" s="102"/>
      <c r="F24" s="101"/>
      <c r="G24" s="102"/>
      <c r="H24" s="101"/>
      <c r="I24" s="102"/>
      <c r="J24" s="101"/>
      <c r="K24" s="102"/>
      <c r="L24" s="103" t="str">
        <f>IF(AND(B24&lt;&gt;"", H24&lt;&gt;"", J24&lt;&gt;"",OR(H24&lt;=I17,H24="ABS"),OR(J24&lt;=K17,J24="ABS")),IF(AND(J24="ABS"),"ABS",IF(SUM(H24:J24)=0,"ZERO",SUM(H24,J24))),"")</f>
        <v/>
      </c>
      <c r="M24" s="104"/>
      <c r="N24" s="112" t="str">
        <f>IF(AND(A24&lt;&gt;"",B24&lt;&gt;"",D24&lt;&gt;"", F24&lt;&gt;"", H24&lt;&gt;"", J24&lt;&gt;"",S24="",R24="OK",V24="",OR(D24&lt;=E17,D24="ABS"),OR(F24&lt;=G17,F24="ABS"),OR(H24&lt;=I17,H24="ABS"),OR(J24&lt;=K17,J24="ABS")),IF(AND(OR(D24=0,D24="ABS"),OR(F24=0,F24="ABS"),OR(L24=0,L24="ABS"),D24="ABS",F24="ABS",L24="ABS"),"ABS",IF(AND(SUM(D24:F24)=0,OR(L24="ZERO",L24="ABS")),"ZERO",IF(L24="ABS",SUM(D24,F24),SUM(D24,F24,H24,J24)))),"")</f>
        <v/>
      </c>
      <c r="O24" s="113"/>
      <c r="P24" s="13" t="str">
        <f>IF(N24="","",IF(O17=200,LOOKUP(N24,{"ABS","ZERO",1,100,110,120,130,140,150,160,170},{"FAIL","FAIL","FAIL","D","D+","C","C+","B","B+","A","A+"}),IF(O17=150,LOOKUP(N24,{"ABS","ZERO",1,75,82,90,97,105,112,120,127},{"FAIL","FAIL","FAIL","D","D+","C","C+","B","B+","A","A+"}),IF(O17=100,LOOKUP(N24,{"ABS","ZERO",1,50,55,60,65,70,75,80,85},{"FAIL","FAIL","FAIL","D","D+","C","C+","B","B+","A","A+"}),IF(O17=50,LOOKUP(N24,{"ABS","ZERO",1,25,27,30,32,35,37,40,42},{"FAIL","FAIL","FAIL","D","D+","C","C+","B","B+","A","A+"}))))))</f>
        <v/>
      </c>
      <c r="Q24" s="118"/>
      <c r="R24" s="69" t="str">
        <f t="shared" si="0"/>
        <v/>
      </c>
      <c r="S24" s="163" t="str">
        <f>IF(AND(A24&lt;&gt;"",B24&lt;&gt;""),IF(OR(D24&lt;&gt;"ABS"),IF(OR(AND(D24&lt;ROUNDDOWN((0*E17),0),D24&lt;&gt;0),D24&gt;E17,D24=""),"Attendance Marks incorrect",""),""),"")</f>
        <v/>
      </c>
      <c r="T24" s="274"/>
      <c r="U24" s="274"/>
      <c r="V24" s="109" t="str">
        <f>IF(OR(AND(OR(F24&lt;=G17, F24=0, F24="ABS"),OR(H24&lt;=I17, H24=0, H24="ABS"),OR(J24&lt;=K17, J24=0,J24="ABS"))),IF(OR(AND(A24="",B24="",D24="",F24="",H24="",J24=""),AND(A24&lt;&gt;"",B24&lt;&gt;"",D24&lt;&gt;"",F24&lt;&gt;"",H24&lt;&gt;"",J24&lt;&gt;"", AD24="OK")),"","Given Marks or Format is incorrect"),"Given Marks or Format is incorrect")</f>
        <v/>
      </c>
      <c r="W24" s="110"/>
      <c r="X24" s="111"/>
      <c r="Y24" s="14" t="b">
        <f>IF(AND( EXACT(LEFT(B24,LEN(G8)), G8),ISNUMBER(INT(MID(B24,(LEN(G8)+1),1))),ISNUMBER(INT(MID(B24,(LEN(G8)+2),1))), MID(B24,(LEN(G8)+1),2)&lt;&gt;"00",OR(ISNUMBER(INT(MID(B24,(LEN(G8)+3),1))),MID(B24,(LEN(G8)+3),1)=""),  OR(AND(ISNUMBER(INT(MID(B24,(LEN(G8)+1),3))),MID(B24,(LEN(G8)+1),1)&lt;&gt;"0", MID(B24,(LEN(G8)+4),1)=""),AND((ISNUMBER(INT(MID(B24,(LEN(G8)+1),2)))),MID(B24,(LEN(G8)+3),1)=""))),"OK")</f>
        <v>0</v>
      </c>
      <c r="Z24" s="15"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6"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18" t="b">
        <f t="shared" si="28"/>
        <v>0</v>
      </c>
      <c r="AD24" s="18" t="str">
        <f t="shared" si="1"/>
        <v>S# INCORRECT</v>
      </c>
      <c r="BL24" s="58" t="str">
        <f t="shared" si="2"/>
        <v/>
      </c>
      <c r="BM24" s="58" t="b">
        <f t="shared" si="3"/>
        <v>0</v>
      </c>
      <c r="BN24" s="58" t="b">
        <f t="shared" si="4"/>
        <v>0</v>
      </c>
      <c r="BO24" s="58" t="b">
        <f t="shared" si="5"/>
        <v>0</v>
      </c>
      <c r="BP24" s="58" t="str">
        <f t="shared" si="6"/>
        <v/>
      </c>
      <c r="BQ24" s="58" t="str">
        <f t="shared" si="7"/>
        <v/>
      </c>
      <c r="BR24" s="58" t="str">
        <f t="shared" si="8"/>
        <v/>
      </c>
      <c r="BS24" s="58" t="str">
        <f t="shared" si="9"/>
        <v/>
      </c>
      <c r="BT24" s="63" t="str">
        <f t="shared" si="10"/>
        <v/>
      </c>
      <c r="BU24" s="64" t="str">
        <f t="shared" si="29"/>
        <v>INCORRECT</v>
      </c>
      <c r="BV24" s="58" t="b">
        <f t="shared" si="30"/>
        <v>0</v>
      </c>
      <c r="BW24" s="65" t="str">
        <f t="shared" si="11"/>
        <v/>
      </c>
      <c r="BX24" s="58" t="b">
        <f t="shared" si="12"/>
        <v>0</v>
      </c>
      <c r="BY24" s="58" t="b">
        <f t="shared" si="13"/>
        <v>0</v>
      </c>
      <c r="BZ24" s="58" t="b">
        <f t="shared" si="14"/>
        <v>0</v>
      </c>
      <c r="CA24" s="58" t="b">
        <f t="shared" si="15"/>
        <v>0</v>
      </c>
      <c r="CB24" s="58" t="b">
        <f t="shared" si="16"/>
        <v>0</v>
      </c>
      <c r="CC24" s="58" t="b">
        <f t="shared" si="17"/>
        <v>0</v>
      </c>
      <c r="CD24" s="58" t="str">
        <f t="shared" si="18"/>
        <v/>
      </c>
      <c r="CE24" s="58" t="str">
        <f t="shared" si="19"/>
        <v/>
      </c>
      <c r="CF24" s="58" t="str">
        <f t="shared" si="20"/>
        <v/>
      </c>
      <c r="CG24" s="58" t="str">
        <f t="shared" si="21"/>
        <v/>
      </c>
      <c r="CH24" s="58" t="str">
        <f t="shared" si="22"/>
        <v/>
      </c>
      <c r="CI24" s="58" t="str">
        <f t="shared" si="23"/>
        <v/>
      </c>
      <c r="CJ24" s="65" t="str">
        <f t="shared" si="24"/>
        <v/>
      </c>
      <c r="CK24" s="65" t="str">
        <f t="shared" si="25"/>
        <v/>
      </c>
      <c r="CL24" s="66" t="str">
        <f t="shared" si="26"/>
        <v>NO</v>
      </c>
      <c r="CM24" s="66" t="str">
        <f t="shared" si="27"/>
        <v>NO</v>
      </c>
      <c r="CN24" s="64" t="str">
        <f t="shared" si="31"/>
        <v>NO</v>
      </c>
      <c r="CO24" s="64" t="str">
        <f t="shared" si="32"/>
        <v>NO</v>
      </c>
      <c r="CP24" s="66" t="str">
        <f t="shared" si="33"/>
        <v>OK</v>
      </c>
      <c r="CQ24" s="58" t="b">
        <f t="shared" si="34"/>
        <v>0</v>
      </c>
      <c r="CR24" s="58" t="b">
        <f t="shared" si="35"/>
        <v>0</v>
      </c>
      <c r="CS24" s="58" t="b">
        <f t="shared" si="36"/>
        <v>0</v>
      </c>
      <c r="CT24" s="58" t="b">
        <f t="shared" si="37"/>
        <v>0</v>
      </c>
      <c r="CU24" s="65" t="str">
        <f t="shared" si="38"/>
        <v>SEQUENCE INCORRECT</v>
      </c>
      <c r="CV24" s="67">
        <f>COUNTIF(B21:B23,T(B24))</f>
        <v>3</v>
      </c>
    </row>
    <row r="25" spans="1:100" s="3" customFormat="1" ht="18.95" customHeight="1" thickBot="1">
      <c r="A25" s="54"/>
      <c r="B25" s="101"/>
      <c r="C25" s="102"/>
      <c r="D25" s="101"/>
      <c r="E25" s="102"/>
      <c r="F25" s="101"/>
      <c r="G25" s="102"/>
      <c r="H25" s="101"/>
      <c r="I25" s="102"/>
      <c r="J25" s="101"/>
      <c r="K25" s="102"/>
      <c r="L25" s="103" t="str">
        <f>IF(AND(B25&lt;&gt;"", H25&lt;&gt;"", J25&lt;&gt;"",OR(H25&lt;=I17,H25="ABS"),OR(J25&lt;=K17,J25="ABS")),IF(AND(J25="ABS"),"ABS",IF(SUM(H25:J25)=0,"ZERO",SUM(H25,J25))),"")</f>
        <v/>
      </c>
      <c r="M25" s="104"/>
      <c r="N25" s="112" t="str">
        <f>IF(AND(A25&lt;&gt;"",B25&lt;&gt;"",D25&lt;&gt;"", F25&lt;&gt;"", H25&lt;&gt;"", J25&lt;&gt;"",S25="",R25="OK",V25="",OR(D25&lt;=E17,D25="ABS"),OR(F25&lt;=G17,F25="ABS"),OR(H25&lt;=I17,H25="ABS"),OR(J25&lt;=K17,J25="ABS")),IF(AND(OR(D25=0,D25="ABS"),OR(F25=0,F25="ABS"),OR(L25=0,L25="ABS"),D25="ABS",F25="ABS",L25="ABS"),"ABS",IF(AND(SUM(D25:F25)=0,OR(L25="ZERO",L25="ABS")),"ZERO",IF(L25="ABS",SUM(D25,F25),SUM(D25,F25,H25,J25)))),"")</f>
        <v/>
      </c>
      <c r="O25" s="113"/>
      <c r="P25" s="13" t="str">
        <f>IF(N25="","",IF(O17=200,LOOKUP(N25,{"ABS","ZERO",1,100,110,120,130,140,150,160,170},{"FAIL","FAIL","FAIL","D","D+","C","C+","B","B+","A","A+"}),IF(O17=150,LOOKUP(N25,{"ABS","ZERO",1,75,82,90,97,105,112,120,127},{"FAIL","FAIL","FAIL","D","D+","C","C+","B","B+","A","A+"}),IF(O17=100,LOOKUP(N25,{"ABS","ZERO",1,50,55,60,65,70,75,80,85},{"FAIL","FAIL","FAIL","D","D+","C","C+","B","B+","A","A+"}),IF(O17=50,LOOKUP(N25,{"ABS","ZERO",1,25,27,30,32,35,37,40,42},{"FAIL","FAIL","FAIL","D","D+","C","C+","B","B+","A","A+"}))))))</f>
        <v/>
      </c>
      <c r="Q25" s="118"/>
      <c r="R25" s="69" t="str">
        <f t="shared" si="0"/>
        <v/>
      </c>
      <c r="S25" s="163" t="str">
        <f>IF(AND(A25&lt;&gt;"",B25&lt;&gt;""),IF(OR(D25&lt;&gt;"ABS"),IF(OR(AND(D25&lt;ROUNDDOWN((0*E17),0),D25&lt;&gt;0),D25&gt;E17,D25=""),"Attendance Marks incorrect",""),""),"")</f>
        <v/>
      </c>
      <c r="T25" s="274"/>
      <c r="U25" s="274"/>
      <c r="V25" s="109" t="str">
        <f>IF(OR(AND(OR(F25&lt;=G17, F25=0, F25="ABS"),OR(H25&lt;=I17, H25=0, H25="ABS"),OR(J25&lt;=K17, J25=0,J25="ABS"))),IF(OR(AND(A25="",B25="",D25="",F25="",H25="",J25=""),AND(A25&lt;&gt;"",B25&lt;&gt;"",D25&lt;&gt;"",F25&lt;&gt;"",H25&lt;&gt;"",J25&lt;&gt;"", AD25="OK")),"","Given Marks or Format is incorrect"),"Given Marks or Format is incorrect")</f>
        <v/>
      </c>
      <c r="W25" s="110"/>
      <c r="X25" s="111"/>
      <c r="Y25" s="14" t="b">
        <f>IF(AND( EXACT(LEFT(B25,LEN(G8)), G8),ISNUMBER(INT(MID(B25,(LEN(G8)+1),1))),ISNUMBER(INT(MID(B25,(LEN(G8)+2),1))), MID(B25,(LEN(G8)+1),2)&lt;&gt;"00",OR(ISNUMBER(INT(MID(B25,(LEN(G8)+3),1))),MID(B25,(LEN(G8)+3),1)=""),  OR(AND(ISNUMBER(INT(MID(B25,(LEN(G8)+1),3))),MID(B25,(LEN(G8)+1),1)&lt;&gt;"0", MID(B25,(LEN(G8)+4),1)=""),AND((ISNUMBER(INT(MID(B25,(LEN(G8)+1),2)))),MID(B25,(LEN(G8)+3),1)=""))),"OK")</f>
        <v>0</v>
      </c>
      <c r="Z25" s="15"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6"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18" t="b">
        <f t="shared" si="28"/>
        <v>0</v>
      </c>
      <c r="AD25" s="18" t="str">
        <f t="shared" si="1"/>
        <v>S# INCORRECT</v>
      </c>
      <c r="BL25" s="58" t="str">
        <f t="shared" si="2"/>
        <v/>
      </c>
      <c r="BM25" s="58" t="b">
        <f t="shared" si="3"/>
        <v>0</v>
      </c>
      <c r="BN25" s="58" t="b">
        <f t="shared" si="4"/>
        <v>0</v>
      </c>
      <c r="BO25" s="58" t="b">
        <f t="shared" si="5"/>
        <v>0</v>
      </c>
      <c r="BP25" s="58" t="str">
        <f t="shared" si="6"/>
        <v/>
      </c>
      <c r="BQ25" s="58" t="str">
        <f t="shared" si="7"/>
        <v/>
      </c>
      <c r="BR25" s="58" t="str">
        <f t="shared" si="8"/>
        <v/>
      </c>
      <c r="BS25" s="58" t="str">
        <f t="shared" si="9"/>
        <v/>
      </c>
      <c r="BT25" s="63" t="str">
        <f t="shared" si="10"/>
        <v/>
      </c>
      <c r="BU25" s="64" t="str">
        <f t="shared" si="29"/>
        <v>INCORRECT</v>
      </c>
      <c r="BV25" s="58" t="b">
        <f t="shared" si="30"/>
        <v>0</v>
      </c>
      <c r="BW25" s="65" t="str">
        <f t="shared" si="11"/>
        <v/>
      </c>
      <c r="BX25" s="58" t="b">
        <f t="shared" si="12"/>
        <v>0</v>
      </c>
      <c r="BY25" s="58" t="b">
        <f t="shared" si="13"/>
        <v>0</v>
      </c>
      <c r="BZ25" s="58" t="b">
        <f t="shared" si="14"/>
        <v>0</v>
      </c>
      <c r="CA25" s="58" t="b">
        <f t="shared" si="15"/>
        <v>0</v>
      </c>
      <c r="CB25" s="58" t="b">
        <f t="shared" si="16"/>
        <v>0</v>
      </c>
      <c r="CC25" s="58" t="b">
        <f t="shared" si="17"/>
        <v>0</v>
      </c>
      <c r="CD25" s="58" t="str">
        <f t="shared" si="18"/>
        <v/>
      </c>
      <c r="CE25" s="58" t="str">
        <f t="shared" si="19"/>
        <v/>
      </c>
      <c r="CF25" s="58" t="str">
        <f t="shared" si="20"/>
        <v/>
      </c>
      <c r="CG25" s="58" t="str">
        <f t="shared" si="21"/>
        <v/>
      </c>
      <c r="CH25" s="58" t="str">
        <f t="shared" si="22"/>
        <v/>
      </c>
      <c r="CI25" s="58" t="str">
        <f t="shared" si="23"/>
        <v/>
      </c>
      <c r="CJ25" s="65" t="str">
        <f t="shared" si="24"/>
        <v/>
      </c>
      <c r="CK25" s="65" t="str">
        <f t="shared" si="25"/>
        <v/>
      </c>
      <c r="CL25" s="66" t="str">
        <f t="shared" si="26"/>
        <v>NO</v>
      </c>
      <c r="CM25" s="66" t="str">
        <f t="shared" si="27"/>
        <v>NO</v>
      </c>
      <c r="CN25" s="64" t="str">
        <f t="shared" si="31"/>
        <v>NO</v>
      </c>
      <c r="CO25" s="64" t="str">
        <f t="shared" si="32"/>
        <v>NO</v>
      </c>
      <c r="CP25" s="66" t="str">
        <f t="shared" si="33"/>
        <v>OK</v>
      </c>
      <c r="CQ25" s="58" t="b">
        <f t="shared" si="34"/>
        <v>0</v>
      </c>
      <c r="CR25" s="58" t="b">
        <f t="shared" si="35"/>
        <v>0</v>
      </c>
      <c r="CS25" s="58" t="b">
        <f t="shared" si="36"/>
        <v>0</v>
      </c>
      <c r="CT25" s="58" t="b">
        <f t="shared" si="37"/>
        <v>0</v>
      </c>
      <c r="CU25" s="65" t="str">
        <f t="shared" si="38"/>
        <v>SEQUENCE INCORRECT</v>
      </c>
      <c r="CV25" s="67">
        <f>COUNTIF(B21:B24,T(B25))</f>
        <v>4</v>
      </c>
    </row>
    <row r="26" spans="1:100" s="3" customFormat="1" ht="18.95" customHeight="1" thickBot="1">
      <c r="A26" s="68"/>
      <c r="B26" s="101"/>
      <c r="C26" s="102"/>
      <c r="D26" s="101"/>
      <c r="E26" s="102"/>
      <c r="F26" s="101"/>
      <c r="G26" s="102"/>
      <c r="H26" s="101"/>
      <c r="I26" s="102"/>
      <c r="J26" s="101"/>
      <c r="K26" s="102"/>
      <c r="L26" s="103" t="str">
        <f>IF(AND(B26&lt;&gt;"", H26&lt;&gt;"", J26&lt;&gt;"",OR(H26&lt;=I17,H26="ABS"),OR(J26&lt;=K17,J26="ABS")),IF(AND(J26="ABS"),"ABS",IF(SUM(H26:J26)=0,"ZERO",SUM(H26,J26))),"")</f>
        <v/>
      </c>
      <c r="M26" s="104"/>
      <c r="N26" s="112" t="str">
        <f>IF(AND(A26&lt;&gt;"",B26&lt;&gt;"",D26&lt;&gt;"", F26&lt;&gt;"", H26&lt;&gt;"", J26&lt;&gt;"",S26="",R26="OK", V26="",OR(D26&lt;=E17,D26="ABS"),OR(F26&lt;=G17,F26="ABS"),OR(H26&lt;=I17,H26="ABS"),OR(J26&lt;=K17,J26="ABS")),IF(AND(OR(D26=0,D26="ABS"),OR(F26=0,F26="ABS"),OR(L26=0,L26="ABS"),D26="ABS",F26="ABS",L26="ABS"),"ABS",IF(AND(SUM(D26:F26)=0,OR(L26="ZERO",L26="ABS")),"ZERO",IF(L26="ABS",SUM(D26,F26),SUM(D26,F26,H26,J26)))),"")</f>
        <v/>
      </c>
      <c r="O26" s="113"/>
      <c r="P26" s="13" t="str">
        <f>IF(N26="","",IF(O17=200,LOOKUP(N26,{"ABS","ZERO",1,100,110,120,130,140,150,160,170},{"FAIL","FAIL","FAIL","D","D+","C","C+","B","B+","A","A+"}),IF(O17=150,LOOKUP(N26,{"ABS","ZERO",1,75,82,90,97,105,112,120,127},{"FAIL","FAIL","FAIL","D","D+","C","C+","B","B+","A","A+"}),IF(O17=100,LOOKUP(N26,{"ABS","ZERO",1,50,55,60,65,70,75,80,85},{"FAIL","FAIL","FAIL","D","D+","C","C+","B","B+","A","A+"}),IF(O17=50,LOOKUP(N26,{"ABS","ZERO",1,25,27,30,32,35,37,40,42},{"FAIL","FAIL","FAIL","D","D+","C","C+","B","B+","A","A+"}))))))</f>
        <v/>
      </c>
      <c r="Q26" s="118"/>
      <c r="R26" s="69" t="str">
        <f t="shared" si="0"/>
        <v/>
      </c>
      <c r="S26" s="163" t="str">
        <f>IF(AND(A26&lt;&gt;"",B26&lt;&gt;""),IF(OR(D26&lt;&gt;"ABS"),IF(OR(AND(D26&lt;ROUNDDOWN((0*E17),0),D26&lt;&gt;0),D26&gt;E17,D26=""),"Attendance Marks incorrect",""),""),"")</f>
        <v/>
      </c>
      <c r="T26" s="274"/>
      <c r="U26" s="274"/>
      <c r="V26" s="109" t="str">
        <f>IF(OR(AND(OR(F26&lt;=G17, F26=0, F26="ABS"),OR(H26&lt;=I17, H26=0, H26="ABS"),OR(J26&lt;=K17, J26=0,J26="ABS"))),IF(OR(AND(A26="",B26="",D26="",F26="",H26="",J26=""),AND(A26&lt;&gt;"",B26&lt;&gt;"",D26&lt;&gt;"",F26&lt;&gt;"",H26&lt;&gt;"",J26&lt;&gt;"", AD26="OK")),"","Given Marks or Format is incorrect"),"Given Marks or Format is incorrect")</f>
        <v/>
      </c>
      <c r="W26" s="110"/>
      <c r="X26" s="111"/>
      <c r="Y26" s="14" t="b">
        <f>IF(AND( EXACT(LEFT(B26,LEN(G8)), G8),ISNUMBER(INT(MID(B26,(LEN(G8)+1),1))),ISNUMBER(INT(MID(B26,(LEN(G8)+2),1))), MID(B26,(LEN(G8)+1),2)&lt;&gt;"00",OR(ISNUMBER(INT(MID(B26,(LEN(G8)+3),1))),MID(B26,(LEN(G8)+3),1)=""),  OR(AND(ISNUMBER(INT(MID(B26,(LEN(G8)+1),3))),MID(B26,(LEN(G8)+1),1)&lt;&gt;"0", MID(B26,(LEN(G8)+4),1)=""),AND((ISNUMBER(INT(MID(B26,(LEN(G8)+1),2)))),MID(B26,(LEN(G8)+3),1)=""))),"OK")</f>
        <v>0</v>
      </c>
      <c r="Z26" s="15"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6"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18" t="b">
        <f t="shared" si="28"/>
        <v>0</v>
      </c>
      <c r="AD26" s="18" t="str">
        <f t="shared" si="1"/>
        <v>S# INCORRECT</v>
      </c>
      <c r="BL26" s="58" t="str">
        <f t="shared" si="2"/>
        <v/>
      </c>
      <c r="BM26" s="58" t="b">
        <f t="shared" si="3"/>
        <v>0</v>
      </c>
      <c r="BN26" s="58" t="b">
        <f t="shared" si="4"/>
        <v>0</v>
      </c>
      <c r="BO26" s="58" t="b">
        <f t="shared" si="5"/>
        <v>0</v>
      </c>
      <c r="BP26" s="58" t="str">
        <f t="shared" si="6"/>
        <v/>
      </c>
      <c r="BQ26" s="58" t="str">
        <f t="shared" si="7"/>
        <v/>
      </c>
      <c r="BR26" s="58" t="str">
        <f t="shared" si="8"/>
        <v/>
      </c>
      <c r="BS26" s="58" t="str">
        <f t="shared" si="9"/>
        <v/>
      </c>
      <c r="BT26" s="63" t="str">
        <f t="shared" si="10"/>
        <v/>
      </c>
      <c r="BU26" s="64" t="str">
        <f t="shared" si="29"/>
        <v>INCORRECT</v>
      </c>
      <c r="BV26" s="58" t="b">
        <f t="shared" si="30"/>
        <v>0</v>
      </c>
      <c r="BW26" s="65" t="str">
        <f t="shared" si="11"/>
        <v/>
      </c>
      <c r="BX26" s="58" t="b">
        <f t="shared" si="12"/>
        <v>0</v>
      </c>
      <c r="BY26" s="58" t="b">
        <f t="shared" si="13"/>
        <v>0</v>
      </c>
      <c r="BZ26" s="58" t="b">
        <f t="shared" si="14"/>
        <v>0</v>
      </c>
      <c r="CA26" s="58" t="b">
        <f t="shared" si="15"/>
        <v>0</v>
      </c>
      <c r="CB26" s="58" t="b">
        <f t="shared" si="16"/>
        <v>0</v>
      </c>
      <c r="CC26" s="58" t="b">
        <f t="shared" si="17"/>
        <v>0</v>
      </c>
      <c r="CD26" s="58" t="str">
        <f t="shared" si="18"/>
        <v/>
      </c>
      <c r="CE26" s="58" t="str">
        <f t="shared" si="19"/>
        <v/>
      </c>
      <c r="CF26" s="58" t="str">
        <f t="shared" si="20"/>
        <v/>
      </c>
      <c r="CG26" s="58" t="str">
        <f t="shared" si="21"/>
        <v/>
      </c>
      <c r="CH26" s="58" t="str">
        <f t="shared" si="22"/>
        <v/>
      </c>
      <c r="CI26" s="58" t="str">
        <f t="shared" si="23"/>
        <v/>
      </c>
      <c r="CJ26" s="65" t="str">
        <f t="shared" si="24"/>
        <v/>
      </c>
      <c r="CK26" s="65" t="str">
        <f t="shared" si="25"/>
        <v/>
      </c>
      <c r="CL26" s="66" t="str">
        <f t="shared" si="26"/>
        <v>NO</v>
      </c>
      <c r="CM26" s="66" t="str">
        <f t="shared" si="27"/>
        <v>NO</v>
      </c>
      <c r="CN26" s="64" t="str">
        <f t="shared" si="31"/>
        <v>NO</v>
      </c>
      <c r="CO26" s="64" t="str">
        <f t="shared" si="32"/>
        <v>NO</v>
      </c>
      <c r="CP26" s="66" t="str">
        <f t="shared" si="33"/>
        <v>OK</v>
      </c>
      <c r="CQ26" s="58" t="b">
        <f t="shared" si="34"/>
        <v>0</v>
      </c>
      <c r="CR26" s="58" t="b">
        <f t="shared" si="35"/>
        <v>0</v>
      </c>
      <c r="CS26" s="58" t="b">
        <f t="shared" si="36"/>
        <v>0</v>
      </c>
      <c r="CT26" s="58" t="b">
        <f t="shared" si="37"/>
        <v>0</v>
      </c>
      <c r="CU26" s="65" t="str">
        <f t="shared" si="38"/>
        <v>SEQUENCE INCORRECT</v>
      </c>
      <c r="CV26" s="67">
        <f>COUNTIF(B21:B25,T(B26))</f>
        <v>5</v>
      </c>
    </row>
    <row r="27" spans="1:100" s="3" customFormat="1" ht="18.95" customHeight="1" thickBot="1">
      <c r="A27" s="54"/>
      <c r="B27" s="101"/>
      <c r="C27" s="102"/>
      <c r="D27" s="101"/>
      <c r="E27" s="102"/>
      <c r="F27" s="101"/>
      <c r="G27" s="102"/>
      <c r="H27" s="101"/>
      <c r="I27" s="102"/>
      <c r="J27" s="101"/>
      <c r="K27" s="102"/>
      <c r="L27" s="103" t="str">
        <f>IF(AND(B27&lt;&gt;"", H27&lt;&gt;"", J27&lt;&gt;"",OR(H27&lt;=I17,H27="ABS"),OR(J27&lt;=K17,J27="ABS")),IF(AND(J27="ABS"),"ABS",IF(SUM(H27:J27)=0,"ZERO",SUM(H27,J27))),"")</f>
        <v/>
      </c>
      <c r="M27" s="104"/>
      <c r="N27" s="112" t="str">
        <f>IF(AND(A27&lt;&gt;"",B27&lt;&gt;"",D27&lt;&gt;"", F27&lt;&gt;"", H27&lt;&gt;"", J27&lt;&gt;"",S27="",R27="OK",V27="",OR(D27&lt;=E17,D27="ABS"),OR(F27&lt;=G17,F27="ABS"),OR(H27&lt;=I17,H27="ABS"),OR(J27&lt;=K17,J27="ABS")),IF(AND(OR(D27=0,D27="ABS"),OR(F27=0,F27="ABS"),OR(L27=0,L27="ABS"),D27="ABS",F27="ABS",L27="ABS"),"ABS",IF(AND(SUM(D27:F27)=0,OR(L27="ZERO",L27="ABS")),"ZERO",IF(L27="ABS",SUM(D27,F27),SUM(D27,F27,H27,J27)))),"")</f>
        <v/>
      </c>
      <c r="O27" s="113"/>
      <c r="P27" s="13" t="str">
        <f>IF(N27="","",IF(O17=200,LOOKUP(N27,{"ABS","ZERO",1,100,110,120,130,140,150,160,170},{"FAIL","FAIL","FAIL","D","D+","C","C+","B","B+","A","A+"}),IF(O17=150,LOOKUP(N27,{"ABS","ZERO",1,75,82,90,97,105,112,120,127},{"FAIL","FAIL","FAIL","D","D+","C","C+","B","B+","A","A+"}),IF(O17=100,LOOKUP(N27,{"ABS","ZERO",1,50,55,60,65,70,75,80,85},{"FAIL","FAIL","FAIL","D","D+","C","C+","B","B+","A","A+"}),IF(O17=50,LOOKUP(N27,{"ABS","ZERO",1,25,27,30,32,35,37,40,42},{"FAIL","FAIL","FAIL","D","D+","C","C+","B","B+","A","A+"}))))))</f>
        <v/>
      </c>
      <c r="Q27" s="118"/>
      <c r="R27" s="69" t="str">
        <f t="shared" si="0"/>
        <v/>
      </c>
      <c r="S27" s="163" t="str">
        <f>IF(AND(A27&lt;&gt;"",B27&lt;&gt;""),IF(OR(D27&lt;&gt;"ABS"),IF(OR(AND(D27&lt;ROUNDDOWN((0*E17),0),D27&lt;&gt;0),D27&gt;E17,D27=""),"Attendance Marks incorrect",""),""),"")</f>
        <v/>
      </c>
      <c r="T27" s="274"/>
      <c r="U27" s="274"/>
      <c r="V27" s="109" t="str">
        <f>IF(OR(AND(OR(F27&lt;=G17, F27=0, F27="ABS"),OR(H27&lt;=I17, H27=0, H27="ABS"),OR(J27&lt;=K17, J27=0,J27="ABS"))),IF(OR(AND(A27="",B27="", D27="",F27="",H27="",J27=""),AND(A27&lt;&gt;"",B27&lt;&gt;"",D27&lt;&gt;"",F27&lt;&gt;"",H27&lt;&gt;"",J27&lt;&gt;"", AD27="OK")),"","Given Marks or Format is incorrect"),"Given Marks or Format is incorrect")</f>
        <v/>
      </c>
      <c r="W27" s="110"/>
      <c r="X27" s="111"/>
      <c r="Y27" s="14" t="b">
        <f>IF(AND( EXACT(LEFT(B27,LEN(G8)), G8),ISNUMBER(INT(MID(B27,(LEN(G8)+1),1))),ISNUMBER(INT(MID(B27,(LEN(G8)+2),1))), MID(B27,(LEN(G8)+1),2)&lt;&gt;"00",OR(ISNUMBER(INT(MID(B27,(LEN(G8)+3),1))),MID(B27,(LEN(G8)+3),1)=""),  OR(AND(ISNUMBER(INT(MID(B27,(LEN(G8)+1),3))),MID(B27,(LEN(G8)+1),1)&lt;&gt;"0", MID(B27,(LEN(G8)+4),1)=""),AND((ISNUMBER(INT(MID(B27,(LEN(G8)+1),2)))),MID(B27,(LEN(G8)+3),1)=""))),"OK")</f>
        <v>0</v>
      </c>
      <c r="Z27" s="15"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6"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18" t="b">
        <f t="shared" si="28"/>
        <v>0</v>
      </c>
      <c r="AD27" s="18" t="str">
        <f t="shared" si="1"/>
        <v>S# INCORRECT</v>
      </c>
      <c r="BL27" s="58" t="str">
        <f t="shared" si="2"/>
        <v/>
      </c>
      <c r="BM27" s="58" t="b">
        <f t="shared" si="3"/>
        <v>0</v>
      </c>
      <c r="BN27" s="58" t="b">
        <f t="shared" si="4"/>
        <v>0</v>
      </c>
      <c r="BO27" s="58" t="b">
        <f t="shared" si="5"/>
        <v>0</v>
      </c>
      <c r="BP27" s="58" t="str">
        <f t="shared" si="6"/>
        <v/>
      </c>
      <c r="BQ27" s="58" t="str">
        <f t="shared" si="7"/>
        <v/>
      </c>
      <c r="BR27" s="58" t="str">
        <f t="shared" si="8"/>
        <v/>
      </c>
      <c r="BS27" s="58" t="str">
        <f t="shared" si="9"/>
        <v/>
      </c>
      <c r="BT27" s="63" t="str">
        <f t="shared" si="10"/>
        <v/>
      </c>
      <c r="BU27" s="64" t="str">
        <f t="shared" si="29"/>
        <v>INCORRECT</v>
      </c>
      <c r="BV27" s="58" t="b">
        <f t="shared" si="30"/>
        <v>0</v>
      </c>
      <c r="BW27" s="65" t="str">
        <f t="shared" si="11"/>
        <v/>
      </c>
      <c r="BX27" s="58" t="b">
        <f t="shared" si="12"/>
        <v>0</v>
      </c>
      <c r="BY27" s="58" t="b">
        <f t="shared" si="13"/>
        <v>0</v>
      </c>
      <c r="BZ27" s="58" t="b">
        <f t="shared" si="14"/>
        <v>0</v>
      </c>
      <c r="CA27" s="58" t="b">
        <f t="shared" si="15"/>
        <v>0</v>
      </c>
      <c r="CB27" s="58" t="b">
        <f t="shared" si="16"/>
        <v>0</v>
      </c>
      <c r="CC27" s="58" t="b">
        <f t="shared" si="17"/>
        <v>0</v>
      </c>
      <c r="CD27" s="58" t="str">
        <f t="shared" si="18"/>
        <v/>
      </c>
      <c r="CE27" s="58" t="str">
        <f t="shared" si="19"/>
        <v/>
      </c>
      <c r="CF27" s="58" t="str">
        <f t="shared" si="20"/>
        <v/>
      </c>
      <c r="CG27" s="58" t="str">
        <f t="shared" si="21"/>
        <v/>
      </c>
      <c r="CH27" s="58" t="str">
        <f t="shared" si="22"/>
        <v/>
      </c>
      <c r="CI27" s="58" t="str">
        <f t="shared" si="23"/>
        <v/>
      </c>
      <c r="CJ27" s="65" t="str">
        <f t="shared" si="24"/>
        <v/>
      </c>
      <c r="CK27" s="65" t="str">
        <f t="shared" si="25"/>
        <v/>
      </c>
      <c r="CL27" s="66" t="str">
        <f t="shared" si="26"/>
        <v>NO</v>
      </c>
      <c r="CM27" s="66" t="str">
        <f t="shared" si="27"/>
        <v>NO</v>
      </c>
      <c r="CN27" s="64" t="str">
        <f t="shared" si="31"/>
        <v>NO</v>
      </c>
      <c r="CO27" s="64" t="str">
        <f t="shared" si="32"/>
        <v>NO</v>
      </c>
      <c r="CP27" s="66" t="str">
        <f t="shared" si="33"/>
        <v>OK</v>
      </c>
      <c r="CQ27" s="58" t="b">
        <f t="shared" si="34"/>
        <v>0</v>
      </c>
      <c r="CR27" s="58" t="b">
        <f t="shared" si="35"/>
        <v>0</v>
      </c>
      <c r="CS27" s="58" t="b">
        <f t="shared" si="36"/>
        <v>0</v>
      </c>
      <c r="CT27" s="58" t="b">
        <f t="shared" si="37"/>
        <v>0</v>
      </c>
      <c r="CU27" s="65" t="str">
        <f t="shared" si="38"/>
        <v>SEQUENCE INCORRECT</v>
      </c>
      <c r="CV27" s="67">
        <f>COUNTIF(B21:B26,T(B27))</f>
        <v>6</v>
      </c>
    </row>
    <row r="28" spans="1:100" s="3" customFormat="1" ht="18.95" customHeight="1" thickBot="1">
      <c r="A28" s="68"/>
      <c r="B28" s="101"/>
      <c r="C28" s="102"/>
      <c r="D28" s="101"/>
      <c r="E28" s="102"/>
      <c r="F28" s="101"/>
      <c r="G28" s="102"/>
      <c r="H28" s="101"/>
      <c r="I28" s="102"/>
      <c r="J28" s="101"/>
      <c r="K28" s="102"/>
      <c r="L28" s="103" t="str">
        <f>IF(AND(B28&lt;&gt;"", H28&lt;&gt;"", J28&lt;&gt;"",OR(H28&lt;=I17,H28="ABS"),OR(J28&lt;=K17,J28="ABS")),IF(AND(J28="ABS"),"ABS",IF(SUM(H28:J28)=0,"ZERO",SUM(H28,J28))),"")</f>
        <v/>
      </c>
      <c r="M28" s="104"/>
      <c r="N28" s="112" t="str">
        <f>IF(AND(A28&lt;&gt;"",B28&lt;&gt;"",D28&lt;&gt;"", F28&lt;&gt;"", H28&lt;&gt;"", J28&lt;&gt;"",S28="",R28="OK",V28="",OR(D28&lt;=E17,D28="ABS"),OR(F28&lt;=G17,F28="ABS"),OR(H28&lt;=I17,H28="ABS"),OR(J28&lt;=K17,J28="ABS")),IF(AND(OR(D28=0,D28="ABS"),OR(F28=0,F28="ABS"),OR(L28=0,L28="ABS"),D28="ABS",F28="ABS",L28="ABS"),"ABS",IF(AND(SUM(D28:F28)=0,OR(L28="ZERO",L28="ABS")),"ZERO",IF(L28="ABS",SUM(D28,F28),SUM(D28,F28,H28,J28)))),"")</f>
        <v/>
      </c>
      <c r="O28" s="113"/>
      <c r="P28" s="13" t="str">
        <f>IF(N28="","",IF(O17=200,LOOKUP(N28,{"ABS","ZERO",1,100,110,120,130,140,150,160,170},{"FAIL","FAIL","FAIL","D","D+","C","C+","B","B+","A","A+"}),IF(O17=150,LOOKUP(N28,{"ABS","ZERO",1,75,82,90,97,105,112,120,127},{"FAIL","FAIL","FAIL","D","D+","C","C+","B","B+","A","A+"}),IF(O17=100,LOOKUP(N28,{"ABS","ZERO",1,50,55,60,65,70,75,80,85},{"FAIL","FAIL","FAIL","D","D+","C","C+","B","B+","A","A+"}),IF(O17=50,LOOKUP(N28,{"ABS","ZERO",1,25,27,30,32,35,37,40,42},{"FAIL","FAIL","FAIL","D","D+","C","C+","B","B+","A","A+"}))))))</f>
        <v/>
      </c>
      <c r="Q28" s="118"/>
      <c r="R28" s="69" t="str">
        <f t="shared" si="0"/>
        <v/>
      </c>
      <c r="S28" s="163" t="str">
        <f>IF(AND(A28&lt;&gt;"",B28&lt;&gt;""),IF(OR(D28&lt;&gt;"ABS"),IF(OR(AND(D28&lt;ROUNDDOWN((0*E17),0),D28&lt;&gt;0),D28&gt;E17,D28=""),"Attendance Marks incorrect",""),""),"")</f>
        <v/>
      </c>
      <c r="T28" s="274"/>
      <c r="U28" s="274"/>
      <c r="V28" s="109" t="str">
        <f>IF(OR(AND(OR(F28&lt;=G17, F28=0, F28="ABS"),OR(H28&lt;=I17, H28=0, H28="ABS"),OR(J28&lt;=K17, J28=0,J28="ABS"))),IF(OR(AND(A28="",B28="",D28="",F28="",H28="",J28=""),AND(A28&lt;&gt;"",B28&lt;&gt;"",D28&lt;&gt;"",F28&lt;&gt;"",H28&lt;&gt;"",J28&lt;&gt;"", AD28="OK")),"","Given Marks or Format is incorrect"),"Given Marks or Format is incorrect")</f>
        <v/>
      </c>
      <c r="W28" s="110"/>
      <c r="X28" s="111"/>
      <c r="Y28" s="14" t="b">
        <f>IF(AND( EXACT(LEFT(B28,LEN(G8)), G8),ISNUMBER(INT(MID(B28,(LEN(G8)+1),1))),ISNUMBER(INT(MID(B28,(LEN(G8)+2),1))), MID(B28,(LEN(G8)+1),2)&lt;&gt;"00",OR(ISNUMBER(INT(MID(B28,(LEN(G8)+3),1))),MID(B28,(LEN(G8)+3),1)=""),  OR(AND(ISNUMBER(INT(MID(B28,(LEN(G8)+1),3))),MID(B28,(LEN(G8)+1),1)&lt;&gt;"0", MID(B28,(LEN(G8)+4),1)=""),AND((ISNUMBER(INT(MID(B28,(LEN(G8)+1),2)))),MID(B28,(LEN(G8)+3),1)=""))),"OK")</f>
        <v>0</v>
      </c>
      <c r="Z28" s="15"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6"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18" t="b">
        <f t="shared" si="28"/>
        <v>0</v>
      </c>
      <c r="AD28" s="18" t="str">
        <f t="shared" si="1"/>
        <v>S# INCORRECT</v>
      </c>
      <c r="BL28" s="58" t="str">
        <f t="shared" si="2"/>
        <v/>
      </c>
      <c r="BM28" s="58" t="b">
        <f t="shared" si="3"/>
        <v>0</v>
      </c>
      <c r="BN28" s="58" t="b">
        <f t="shared" si="4"/>
        <v>0</v>
      </c>
      <c r="BO28" s="58" t="b">
        <f t="shared" si="5"/>
        <v>0</v>
      </c>
      <c r="BP28" s="58" t="str">
        <f t="shared" si="6"/>
        <v/>
      </c>
      <c r="BQ28" s="58" t="str">
        <f t="shared" si="7"/>
        <v/>
      </c>
      <c r="BR28" s="58" t="str">
        <f t="shared" si="8"/>
        <v/>
      </c>
      <c r="BS28" s="58" t="str">
        <f t="shared" si="9"/>
        <v/>
      </c>
      <c r="BT28" s="63" t="str">
        <f t="shared" si="10"/>
        <v/>
      </c>
      <c r="BU28" s="64" t="str">
        <f t="shared" si="29"/>
        <v>INCORRECT</v>
      </c>
      <c r="BV28" s="58" t="b">
        <f t="shared" si="30"/>
        <v>0</v>
      </c>
      <c r="BW28" s="65" t="str">
        <f t="shared" si="11"/>
        <v/>
      </c>
      <c r="BX28" s="58" t="b">
        <f t="shared" si="12"/>
        <v>0</v>
      </c>
      <c r="BY28" s="58" t="b">
        <f t="shared" si="13"/>
        <v>0</v>
      </c>
      <c r="BZ28" s="58" t="b">
        <f t="shared" si="14"/>
        <v>0</v>
      </c>
      <c r="CA28" s="58" t="b">
        <f t="shared" si="15"/>
        <v>0</v>
      </c>
      <c r="CB28" s="58" t="b">
        <f t="shared" si="16"/>
        <v>0</v>
      </c>
      <c r="CC28" s="58" t="b">
        <f t="shared" si="17"/>
        <v>0</v>
      </c>
      <c r="CD28" s="58" t="str">
        <f t="shared" si="18"/>
        <v/>
      </c>
      <c r="CE28" s="58" t="str">
        <f t="shared" si="19"/>
        <v/>
      </c>
      <c r="CF28" s="58" t="str">
        <f t="shared" si="20"/>
        <v/>
      </c>
      <c r="CG28" s="58" t="str">
        <f t="shared" si="21"/>
        <v/>
      </c>
      <c r="CH28" s="58" t="str">
        <f t="shared" si="22"/>
        <v/>
      </c>
      <c r="CI28" s="58" t="str">
        <f t="shared" si="23"/>
        <v/>
      </c>
      <c r="CJ28" s="65" t="str">
        <f t="shared" si="24"/>
        <v/>
      </c>
      <c r="CK28" s="65" t="str">
        <f t="shared" si="25"/>
        <v/>
      </c>
      <c r="CL28" s="66" t="str">
        <f t="shared" si="26"/>
        <v>NO</v>
      </c>
      <c r="CM28" s="66" t="str">
        <f t="shared" si="27"/>
        <v>NO</v>
      </c>
      <c r="CN28" s="64" t="str">
        <f t="shared" si="31"/>
        <v>NO</v>
      </c>
      <c r="CO28" s="64" t="str">
        <f t="shared" si="32"/>
        <v>NO</v>
      </c>
      <c r="CP28" s="66" t="str">
        <f t="shared" si="33"/>
        <v>OK</v>
      </c>
      <c r="CQ28" s="58" t="b">
        <f t="shared" si="34"/>
        <v>0</v>
      </c>
      <c r="CR28" s="58" t="b">
        <f t="shared" si="35"/>
        <v>0</v>
      </c>
      <c r="CS28" s="58" t="b">
        <f t="shared" si="36"/>
        <v>0</v>
      </c>
      <c r="CT28" s="58" t="b">
        <f t="shared" si="37"/>
        <v>0</v>
      </c>
      <c r="CU28" s="65" t="str">
        <f t="shared" si="38"/>
        <v>SEQUENCE INCORRECT</v>
      </c>
      <c r="CV28" s="67">
        <f>COUNTIF(B21:B27,T(B28))</f>
        <v>7</v>
      </c>
    </row>
    <row r="29" spans="1:100" s="3" customFormat="1" ht="18.95" customHeight="1" thickBot="1">
      <c r="A29" s="54"/>
      <c r="B29" s="101"/>
      <c r="C29" s="102"/>
      <c r="D29" s="101"/>
      <c r="E29" s="102"/>
      <c r="F29" s="101"/>
      <c r="G29" s="102"/>
      <c r="H29" s="101"/>
      <c r="I29" s="102"/>
      <c r="J29" s="101"/>
      <c r="K29" s="102"/>
      <c r="L29" s="103" t="str">
        <f>IF(AND(B29&lt;&gt;"", H29&lt;&gt;"", J29&lt;&gt;"",OR(H29&lt;=I17,H29="ABS"),OR(J29&lt;=K17,J29="ABS")),IF(AND(J29="ABS"),"ABS",IF(SUM(H29:J29)=0,"ZERO",SUM(H29,J29))),"")</f>
        <v/>
      </c>
      <c r="M29" s="104"/>
      <c r="N29" s="112" t="str">
        <f>IF(AND(A29&lt;&gt;"",B29&lt;&gt;"",D29&lt;&gt;"", F29&lt;&gt;"", H29&lt;&gt;"", J29&lt;&gt;"",S29="",R29="OK",V29="",OR(D29&lt;=E17,D29="ABS"),OR(F29&lt;=G17,F29="ABS"),OR(H29&lt;=I17,H29="ABS"),OR(J29&lt;=K17,J29="ABS")),IF(AND(OR(D29=0,D29="ABS"),OR(F29=0,F29="ABS"),OR(L29=0,L29="ABS"),D29="ABS",F29="ABS",L29="ABS"),"ABS",IF(AND(SUM(D29:F29)=0,OR(L29="ZERO",L29="ABS")),"ZERO",IF(L29="ABS",SUM(D29,F29),SUM(D29,F29,H29,J29)))),"")</f>
        <v/>
      </c>
      <c r="O29" s="113"/>
      <c r="P29" s="13" t="str">
        <f>IF(N29="","",IF(O17=200,LOOKUP(N29,{"ABS","ZERO",1,100,110,120,130,140,150,160,170},{"FAIL","FAIL","FAIL","D","D+","C","C+","B","B+","A","A+"}),IF(O17=150,LOOKUP(N29,{"ABS","ZERO",1,75,82,90,97,105,112,120,127},{"FAIL","FAIL","FAIL","D","D+","C","C+","B","B+","A","A+"}),IF(O17=100,LOOKUP(N29,{"ABS","ZERO",1,50,55,60,65,70,75,80,85},{"FAIL","FAIL","FAIL","D","D+","C","C+","B","B+","A","A+"}),IF(O17=50,LOOKUP(N29,{"ABS","ZERO",1,25,27,30,32,35,37,40,42},{"FAIL","FAIL","FAIL","D","D+","C","C+","B","B+","A","A+"}))))))</f>
        <v/>
      </c>
      <c r="Q29" s="118"/>
      <c r="R29" s="69" t="str">
        <f t="shared" si="0"/>
        <v/>
      </c>
      <c r="S29" s="163" t="str">
        <f>IF(AND(A29&lt;&gt;"",B29&lt;&gt;""),IF(OR(D29&lt;&gt;"ABS"),IF(OR(AND(D29&lt;ROUNDDOWN((0*E17),0),D29&lt;&gt;0),D29&gt;E17,D29=""),"Attendance Marks incorrect",""),""),"")</f>
        <v/>
      </c>
      <c r="T29" s="274"/>
      <c r="U29" s="274"/>
      <c r="V29" s="109" t="str">
        <f>IF(OR(AND(OR(F29&lt;=G17, F29=0, F29="ABS"),OR(H29&lt;=I17, H29=0, H29="ABS"),OR(J29&lt;=K17, J29=0,J29="ABS"))),IF(OR(AND(A29="",B29="",D29="",F29="",H29="",J29=""),AND(A29&lt;&gt;"",B29&lt;&gt;"",D29&lt;&gt;"",F29&lt;&gt;"",H29&lt;&gt;"",J29&lt;&gt;"", AD29="OK")),"","Given Marks or Format is incorrect"),"Given Marks or Format is incorrect")</f>
        <v/>
      </c>
      <c r="W29" s="110"/>
      <c r="X29" s="111"/>
      <c r="Y29" s="14" t="b">
        <f>IF(AND( EXACT(LEFT(B29,LEN(G8)), G8),ISNUMBER(INT(MID(B29,(LEN(G8)+1),1))),ISNUMBER(INT(MID(B29,(LEN(G8)+2),1))), MID(B29,(LEN(G8)+1),2)&lt;&gt;"00",OR(ISNUMBER(INT(MID(B29,(LEN(G8)+3),1))),MID(B29,(LEN(G8)+3),1)=""),  OR(AND(ISNUMBER(INT(MID(B29,(LEN(G8)+1),3))),MID(B29,(LEN(G8)+1),1)&lt;&gt;"0", MID(B29,(LEN(G8)+4),1)=""),AND((ISNUMBER(INT(MID(B29,(LEN(G8)+1),2)))),MID(B29,(LEN(G8)+3),1)=""))),"OK")</f>
        <v>0</v>
      </c>
      <c r="Z29" s="15"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6"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18" t="b">
        <f t="shared" si="28"/>
        <v>0</v>
      </c>
      <c r="AD29" s="18" t="str">
        <f t="shared" si="1"/>
        <v>S# INCORRECT</v>
      </c>
      <c r="BL29" s="58" t="str">
        <f t="shared" si="2"/>
        <v/>
      </c>
      <c r="BM29" s="58" t="b">
        <f t="shared" si="3"/>
        <v>0</v>
      </c>
      <c r="BN29" s="58" t="b">
        <f t="shared" si="4"/>
        <v>0</v>
      </c>
      <c r="BO29" s="58" t="b">
        <f t="shared" si="5"/>
        <v>0</v>
      </c>
      <c r="BP29" s="58" t="str">
        <f t="shared" si="6"/>
        <v/>
      </c>
      <c r="BQ29" s="58" t="str">
        <f t="shared" si="7"/>
        <v/>
      </c>
      <c r="BR29" s="58" t="str">
        <f t="shared" si="8"/>
        <v/>
      </c>
      <c r="BS29" s="58" t="str">
        <f t="shared" si="9"/>
        <v/>
      </c>
      <c r="BT29" s="63" t="str">
        <f t="shared" si="10"/>
        <v/>
      </c>
      <c r="BU29" s="64" t="str">
        <f t="shared" si="29"/>
        <v>INCORRECT</v>
      </c>
      <c r="BV29" s="58" t="b">
        <f t="shared" si="30"/>
        <v>0</v>
      </c>
      <c r="BW29" s="65" t="str">
        <f t="shared" si="11"/>
        <v/>
      </c>
      <c r="BX29" s="58" t="b">
        <f t="shared" si="12"/>
        <v>0</v>
      </c>
      <c r="BY29" s="58" t="b">
        <f t="shared" si="13"/>
        <v>0</v>
      </c>
      <c r="BZ29" s="58" t="b">
        <f t="shared" si="14"/>
        <v>0</v>
      </c>
      <c r="CA29" s="58" t="b">
        <f t="shared" si="15"/>
        <v>0</v>
      </c>
      <c r="CB29" s="58" t="b">
        <f t="shared" si="16"/>
        <v>0</v>
      </c>
      <c r="CC29" s="58" t="b">
        <f t="shared" si="17"/>
        <v>0</v>
      </c>
      <c r="CD29" s="58" t="str">
        <f t="shared" si="18"/>
        <v/>
      </c>
      <c r="CE29" s="58" t="str">
        <f t="shared" si="19"/>
        <v/>
      </c>
      <c r="CF29" s="58" t="str">
        <f t="shared" si="20"/>
        <v/>
      </c>
      <c r="CG29" s="58" t="str">
        <f t="shared" si="21"/>
        <v/>
      </c>
      <c r="CH29" s="58" t="str">
        <f t="shared" si="22"/>
        <v/>
      </c>
      <c r="CI29" s="58" t="str">
        <f t="shared" si="23"/>
        <v/>
      </c>
      <c r="CJ29" s="65" t="str">
        <f t="shared" si="24"/>
        <v/>
      </c>
      <c r="CK29" s="65" t="str">
        <f t="shared" si="25"/>
        <v/>
      </c>
      <c r="CL29" s="66" t="str">
        <f t="shared" si="26"/>
        <v>NO</v>
      </c>
      <c r="CM29" s="66" t="str">
        <f t="shared" si="27"/>
        <v>NO</v>
      </c>
      <c r="CN29" s="64" t="str">
        <f t="shared" si="31"/>
        <v>NO</v>
      </c>
      <c r="CO29" s="64" t="str">
        <f t="shared" si="32"/>
        <v>NO</v>
      </c>
      <c r="CP29" s="66" t="str">
        <f t="shared" si="33"/>
        <v>OK</v>
      </c>
      <c r="CQ29" s="58" t="b">
        <f t="shared" si="34"/>
        <v>0</v>
      </c>
      <c r="CR29" s="58" t="b">
        <f t="shared" si="35"/>
        <v>0</v>
      </c>
      <c r="CS29" s="58" t="b">
        <f t="shared" si="36"/>
        <v>0</v>
      </c>
      <c r="CT29" s="58" t="b">
        <f t="shared" si="37"/>
        <v>0</v>
      </c>
      <c r="CU29" s="65" t="str">
        <f t="shared" si="38"/>
        <v>SEQUENCE INCORRECT</v>
      </c>
      <c r="CV29" s="67">
        <f>COUNTIF(B21:B28,T(B29))</f>
        <v>8</v>
      </c>
    </row>
    <row r="30" spans="1:100" s="3" customFormat="1" ht="18.95" customHeight="1" thickBot="1">
      <c r="A30" s="68"/>
      <c r="B30" s="101"/>
      <c r="C30" s="102"/>
      <c r="D30" s="101"/>
      <c r="E30" s="102"/>
      <c r="F30" s="101"/>
      <c r="G30" s="102"/>
      <c r="H30" s="101"/>
      <c r="I30" s="102"/>
      <c r="J30" s="101"/>
      <c r="K30" s="102"/>
      <c r="L30" s="103" t="str">
        <f>IF(AND(B30&lt;&gt;"", H30&lt;&gt;"", J30&lt;&gt;"",OR(H30&lt;=I17,H30="ABS"),OR(J30&lt;=K17,J30="ABS")),IF(AND(J30="ABS"),"ABS",IF(SUM(H30:J30)=0,"ZERO",SUM(H30,J30))),"")</f>
        <v/>
      </c>
      <c r="M30" s="104"/>
      <c r="N30" s="112" t="str">
        <f>IF(AND(A30&lt;&gt;"",B30&lt;&gt;"",D30&lt;&gt;"", F30&lt;&gt;"", H30&lt;&gt;"", J30&lt;&gt;"",S30="",R30="OK",V30="",OR(D30&lt;=E17,D30="ABS"),OR(F30&lt;=G17,F30="ABS"),OR(H30&lt;=I17,H30="ABS"),OR(J30&lt;=K17,J30="ABS")),IF(AND(OR(D30=0,D30="ABS"),OR(F30=0,F30="ABS"),OR(L30=0,L30="ABS"),D30="ABS",F30="ABS",L30="ABS"),"ABS",IF(AND(SUM(D30:F30)=0,OR(L30="ZERO",L30="ABS")),"ZERO",IF(L30="ABS",SUM(D30,F30),SUM(D30,F30,H30,J30)))),"")</f>
        <v/>
      </c>
      <c r="O30" s="113"/>
      <c r="P30" s="13" t="str">
        <f>IF(N30="","",IF(O17=200,LOOKUP(N30,{"ABS","ZERO",1,100,110,120,130,140,150,160,170},{"FAIL","FAIL","FAIL","D","D+","C","C+","B","B+","A","A+"}),IF(O17=150,LOOKUP(N30,{"ABS","ZERO",1,75,82,90,97,105,112,120,127},{"FAIL","FAIL","FAIL","D","D+","C","C+","B","B+","A","A+"}),IF(O17=100,LOOKUP(N30,{"ABS","ZERO",1,50,55,60,65,70,75,80,85},{"FAIL","FAIL","FAIL","D","D+","C","C+","B","B+","A","A+"}),IF(O17=50,LOOKUP(N30,{"ABS","ZERO",1,25,27,30,32,35,37,40,42},{"FAIL","FAIL","FAIL","D","D+","C","C+","B","B+","A","A+"}))))))</f>
        <v/>
      </c>
      <c r="Q30" s="118"/>
      <c r="R30" s="69" t="str">
        <f t="shared" si="0"/>
        <v/>
      </c>
      <c r="S30" s="163" t="str">
        <f>IF(AND(A30&lt;&gt;"",B30&lt;&gt;""),IF(OR(D30&lt;&gt;"ABS"),IF(OR(AND(D30&lt;ROUNDDOWN((0*E17),0),D30&lt;&gt;0),D30&gt;E17,D30=""),"Attendance Marks incorrect",""),""),"")</f>
        <v/>
      </c>
      <c r="T30" s="274"/>
      <c r="U30" s="274"/>
      <c r="V30" s="109" t="str">
        <f>IF(OR(AND(OR(F30&lt;=G17, F30=0, F30="ABS"),OR(H30&lt;=I17, H30=0, H30="ABS"),OR(J30&lt;=K17, J30=0,J30="ABS"))),IF(OR(AND(A30="",B30="",D30="",F30="",H30="",J30=""),AND(A30&lt;&gt;"",B30&lt;&gt;"",D30&lt;&gt;"",F30&lt;&gt;"",H30&lt;&gt;"",J30&lt;&gt;"", AD30="OK")),"","Given Marks or Format is incorrect"),"Given Marks or Format is incorrect")</f>
        <v/>
      </c>
      <c r="W30" s="110"/>
      <c r="X30" s="111"/>
      <c r="Y30" s="14" t="b">
        <f>IF(AND( EXACT(LEFT(B30,LEN(G8)), G8),ISNUMBER(INT(MID(B30,(LEN(G8)+1),1))),ISNUMBER(INT(MID(B30,(LEN(G8)+2),1))), MID(B30,(LEN(G8)+1),2)&lt;&gt;"00",OR(ISNUMBER(INT(MID(B30,(LEN(G8)+3),1))),MID(B30,(LEN(G8)+3),1)=""),  OR(AND(ISNUMBER(INT(MID(B30,(LEN(G8)+1),3))),MID(B30,(LEN(G8)+1),1)&lt;&gt;"0", MID(B30,(LEN(G8)+4),1)=""),AND((ISNUMBER(INT(MID(B30,(LEN(G8)+1),2)))),MID(B30,(LEN(G8)+3),1)=""))),"OK")</f>
        <v>0</v>
      </c>
      <c r="Z30" s="15"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6"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18" t="b">
        <f t="shared" si="28"/>
        <v>0</v>
      </c>
      <c r="AD30" s="18" t="str">
        <f t="shared" si="1"/>
        <v>S# INCORRECT</v>
      </c>
      <c r="BL30" s="58" t="str">
        <f t="shared" si="2"/>
        <v/>
      </c>
      <c r="BM30" s="58" t="b">
        <f t="shared" si="3"/>
        <v>0</v>
      </c>
      <c r="BN30" s="58" t="b">
        <f t="shared" si="4"/>
        <v>0</v>
      </c>
      <c r="BO30" s="58" t="b">
        <f t="shared" si="5"/>
        <v>0</v>
      </c>
      <c r="BP30" s="58" t="str">
        <f t="shared" si="6"/>
        <v/>
      </c>
      <c r="BQ30" s="58" t="str">
        <f t="shared" si="7"/>
        <v/>
      </c>
      <c r="BR30" s="58" t="str">
        <f t="shared" si="8"/>
        <v/>
      </c>
      <c r="BS30" s="58" t="str">
        <f t="shared" si="9"/>
        <v/>
      </c>
      <c r="BT30" s="63" t="str">
        <f t="shared" si="10"/>
        <v/>
      </c>
      <c r="BU30" s="64" t="str">
        <f t="shared" si="29"/>
        <v>INCORRECT</v>
      </c>
      <c r="BV30" s="58" t="b">
        <f t="shared" si="30"/>
        <v>0</v>
      </c>
      <c r="BW30" s="65" t="str">
        <f t="shared" si="11"/>
        <v/>
      </c>
      <c r="BX30" s="58" t="b">
        <f t="shared" si="12"/>
        <v>0</v>
      </c>
      <c r="BY30" s="58" t="b">
        <f t="shared" si="13"/>
        <v>0</v>
      </c>
      <c r="BZ30" s="58" t="b">
        <f t="shared" si="14"/>
        <v>0</v>
      </c>
      <c r="CA30" s="58" t="b">
        <f t="shared" si="15"/>
        <v>0</v>
      </c>
      <c r="CB30" s="58" t="b">
        <f t="shared" si="16"/>
        <v>0</v>
      </c>
      <c r="CC30" s="58" t="b">
        <f t="shared" si="17"/>
        <v>0</v>
      </c>
      <c r="CD30" s="58" t="str">
        <f t="shared" si="18"/>
        <v/>
      </c>
      <c r="CE30" s="58" t="str">
        <f t="shared" si="19"/>
        <v/>
      </c>
      <c r="CF30" s="58" t="str">
        <f t="shared" si="20"/>
        <v/>
      </c>
      <c r="CG30" s="58" t="str">
        <f t="shared" si="21"/>
        <v/>
      </c>
      <c r="CH30" s="58" t="str">
        <f t="shared" si="22"/>
        <v/>
      </c>
      <c r="CI30" s="58" t="str">
        <f t="shared" si="23"/>
        <v/>
      </c>
      <c r="CJ30" s="65" t="str">
        <f t="shared" si="24"/>
        <v/>
      </c>
      <c r="CK30" s="65" t="str">
        <f t="shared" si="25"/>
        <v/>
      </c>
      <c r="CL30" s="66" t="str">
        <f t="shared" si="26"/>
        <v>NO</v>
      </c>
      <c r="CM30" s="66" t="str">
        <f t="shared" si="27"/>
        <v>NO</v>
      </c>
      <c r="CN30" s="64" t="str">
        <f t="shared" si="31"/>
        <v>NO</v>
      </c>
      <c r="CO30" s="64" t="str">
        <f t="shared" si="32"/>
        <v>NO</v>
      </c>
      <c r="CP30" s="66" t="str">
        <f t="shared" si="33"/>
        <v>OK</v>
      </c>
      <c r="CQ30" s="58" t="b">
        <f t="shared" si="34"/>
        <v>0</v>
      </c>
      <c r="CR30" s="58" t="b">
        <f t="shared" si="35"/>
        <v>0</v>
      </c>
      <c r="CS30" s="58" t="b">
        <f t="shared" si="36"/>
        <v>0</v>
      </c>
      <c r="CT30" s="58" t="b">
        <f t="shared" si="37"/>
        <v>0</v>
      </c>
      <c r="CU30" s="65" t="str">
        <f t="shared" si="38"/>
        <v>SEQUENCE INCORRECT</v>
      </c>
      <c r="CV30" s="67">
        <f>COUNTIF(B21:B29,T(B30))</f>
        <v>9</v>
      </c>
    </row>
    <row r="31" spans="1:100" s="3" customFormat="1" ht="18.95" customHeight="1" thickBot="1">
      <c r="A31" s="54"/>
      <c r="B31" s="101"/>
      <c r="C31" s="102"/>
      <c r="D31" s="101"/>
      <c r="E31" s="102"/>
      <c r="F31" s="101"/>
      <c r="G31" s="102"/>
      <c r="H31" s="101"/>
      <c r="I31" s="102"/>
      <c r="J31" s="101"/>
      <c r="K31" s="102"/>
      <c r="L31" s="103" t="str">
        <f>IF(AND(B31&lt;&gt;"", H31&lt;&gt;"", J31&lt;&gt;"",OR(H31&lt;=I17,H31="ABS"),OR(J31&lt;=K17,J31="ABS")),IF(AND(J31="ABS"),"ABS",IF(SUM(H31:J31)=0,"ZERO",SUM(H31,J31))),"")</f>
        <v/>
      </c>
      <c r="M31" s="104"/>
      <c r="N31" s="112" t="str">
        <f>IF(AND(A31&lt;&gt;"",B31&lt;&gt;"",D31&lt;&gt;"", F31&lt;&gt;"", H31&lt;&gt;"", J31&lt;&gt;"",S31="",R31="OK",V31="",OR(D31&lt;=E17,D31="ABS"),OR(F31&lt;=G17,F31="ABS"),OR(H31&lt;=I17,H31="ABS"),OR(J31&lt;=K17,J31="ABS")),IF(AND(OR(D31=0,D31="ABS"),OR(F31=0,F31="ABS"),OR(L31=0,L31="ABS"),D31="ABS",F31="ABS",L31="ABS"),"ABS",IF(AND(SUM(D31:F31)=0,OR(L31="ZERO",L31="ABS")),"ZERO",IF(L31="ABS",SUM(D31,F31),SUM(D31,F31,H31,J31)))),"")</f>
        <v/>
      </c>
      <c r="O31" s="113"/>
      <c r="P31" s="13" t="str">
        <f>IF(N31="","",IF(O17=200,LOOKUP(N31,{"ABS","ZERO",1,100,110,120,130,140,150,160,170},{"FAIL","FAIL","FAIL","D","D+","C","C+","B","B+","A","A+"}),IF(O17=150,LOOKUP(N31,{"ABS","ZERO",1,75,82,90,97,105,112,120,127},{"FAIL","FAIL","FAIL","D","D+","C","C+","B","B+","A","A+"}),IF(O17=100,LOOKUP(N31,{"ABS","ZERO",1,50,55,60,65,70,75,80,85},{"FAIL","FAIL","FAIL","D","D+","C","C+","B","B+","A","A+"}),IF(O17=50,LOOKUP(N31,{"ABS","ZERO",1,25,27,30,32,35,37,40,42},{"FAIL","FAIL","FAIL","D","D+","C","C+","B","B+","A","A+"}))))))</f>
        <v/>
      </c>
      <c r="Q31" s="118"/>
      <c r="R31" s="69" t="str">
        <f t="shared" si="0"/>
        <v/>
      </c>
      <c r="S31" s="163" t="str">
        <f>IF(AND(A31&lt;&gt;"",B31&lt;&gt;""),IF(OR(D31&lt;&gt;"ABS"),IF(OR(AND(D31&lt;ROUNDDOWN((0*E17),0),D31&lt;&gt;0),D31&gt;E17,D31=""),"Attendance Marks incorrect",""),""),"")</f>
        <v/>
      </c>
      <c r="T31" s="274"/>
      <c r="U31" s="274"/>
      <c r="V31" s="109" t="str">
        <f>IF(OR(AND(OR(F31&lt;=G17, F31=0, F31="ABS"),OR(H31&lt;=I17, H31=0, H31="ABS"),OR(J31&lt;=K17, J31=0,J31="ABS"))),IF(OR(AND(A31="",B31="",D31="",F31="",H31="",J31=""),AND(A31&lt;&gt;"",B31&lt;&gt;"",D31&lt;&gt;"",F31&lt;&gt;"",H31&lt;&gt;"",J31&lt;&gt;"", AD31="OK")),"","Given Marks or Format is incorrect"),"Given Marks or Format is incorrect")</f>
        <v/>
      </c>
      <c r="W31" s="110"/>
      <c r="X31" s="111"/>
      <c r="Y31" s="14" t="b">
        <f>IF(AND( EXACT(LEFT(B31,LEN(G8)), G8),ISNUMBER(INT(MID(B31,(LEN(G8)+1),1))),ISNUMBER(INT(MID(B31,(LEN(G8)+2),1))), MID(B31,(LEN(G8)+1),2)&lt;&gt;"00",OR(ISNUMBER(INT(MID(B31,(LEN(G8)+3),1))),MID(B31,(LEN(G8)+3),1)=""),  OR(AND(ISNUMBER(INT(MID(B31,(LEN(G8)+1),3))),MID(B31,(LEN(G8)+1),1)&lt;&gt;"0", MID(B31,(LEN(G8)+4),1)=""),AND((ISNUMBER(INT(MID(B31,(LEN(G8)+1),2)))),MID(B31,(LEN(G8)+3),1)=""))),"OK")</f>
        <v>0</v>
      </c>
      <c r="Z31" s="15"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6"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18" t="b">
        <f t="shared" si="28"/>
        <v>0</v>
      </c>
      <c r="AD31" s="18" t="str">
        <f t="shared" si="1"/>
        <v>S# INCORRECT</v>
      </c>
      <c r="BL31" s="58" t="str">
        <f t="shared" si="2"/>
        <v/>
      </c>
      <c r="BM31" s="58" t="b">
        <f t="shared" si="3"/>
        <v>0</v>
      </c>
      <c r="BN31" s="58" t="b">
        <f t="shared" si="4"/>
        <v>0</v>
      </c>
      <c r="BO31" s="58" t="b">
        <f t="shared" si="5"/>
        <v>0</v>
      </c>
      <c r="BP31" s="58" t="str">
        <f t="shared" si="6"/>
        <v/>
      </c>
      <c r="BQ31" s="58" t="str">
        <f t="shared" si="7"/>
        <v/>
      </c>
      <c r="BR31" s="58" t="str">
        <f t="shared" si="8"/>
        <v/>
      </c>
      <c r="BS31" s="58" t="str">
        <f t="shared" si="9"/>
        <v/>
      </c>
      <c r="BT31" s="63" t="str">
        <f t="shared" si="10"/>
        <v/>
      </c>
      <c r="BU31" s="64" t="str">
        <f t="shared" si="29"/>
        <v>INCORRECT</v>
      </c>
      <c r="BV31" s="58" t="b">
        <f t="shared" si="30"/>
        <v>0</v>
      </c>
      <c r="BW31" s="65" t="str">
        <f t="shared" si="11"/>
        <v/>
      </c>
      <c r="BX31" s="58" t="b">
        <f t="shared" si="12"/>
        <v>0</v>
      </c>
      <c r="BY31" s="58" t="b">
        <f t="shared" si="13"/>
        <v>0</v>
      </c>
      <c r="BZ31" s="58" t="b">
        <f t="shared" si="14"/>
        <v>0</v>
      </c>
      <c r="CA31" s="58" t="b">
        <f t="shared" si="15"/>
        <v>0</v>
      </c>
      <c r="CB31" s="58" t="b">
        <f t="shared" si="16"/>
        <v>0</v>
      </c>
      <c r="CC31" s="58" t="b">
        <f t="shared" si="17"/>
        <v>0</v>
      </c>
      <c r="CD31" s="58" t="str">
        <f t="shared" si="18"/>
        <v/>
      </c>
      <c r="CE31" s="58" t="str">
        <f t="shared" si="19"/>
        <v/>
      </c>
      <c r="CF31" s="58" t="str">
        <f t="shared" si="20"/>
        <v/>
      </c>
      <c r="CG31" s="58" t="str">
        <f t="shared" si="21"/>
        <v/>
      </c>
      <c r="CH31" s="58" t="str">
        <f t="shared" si="22"/>
        <v/>
      </c>
      <c r="CI31" s="58" t="str">
        <f t="shared" si="23"/>
        <v/>
      </c>
      <c r="CJ31" s="65" t="str">
        <f t="shared" si="24"/>
        <v/>
      </c>
      <c r="CK31" s="65" t="str">
        <f t="shared" si="25"/>
        <v/>
      </c>
      <c r="CL31" s="66" t="str">
        <f t="shared" si="26"/>
        <v>NO</v>
      </c>
      <c r="CM31" s="66" t="str">
        <f t="shared" si="27"/>
        <v>NO</v>
      </c>
      <c r="CN31" s="64" t="str">
        <f t="shared" si="31"/>
        <v>NO</v>
      </c>
      <c r="CO31" s="64" t="str">
        <f t="shared" si="32"/>
        <v>NO</v>
      </c>
      <c r="CP31" s="66" t="str">
        <f t="shared" si="33"/>
        <v>OK</v>
      </c>
      <c r="CQ31" s="58" t="b">
        <f t="shared" si="34"/>
        <v>0</v>
      </c>
      <c r="CR31" s="58" t="b">
        <f t="shared" si="35"/>
        <v>0</v>
      </c>
      <c r="CS31" s="58" t="b">
        <f t="shared" si="36"/>
        <v>0</v>
      </c>
      <c r="CT31" s="58" t="b">
        <f t="shared" si="37"/>
        <v>0</v>
      </c>
      <c r="CU31" s="65" t="str">
        <f t="shared" si="38"/>
        <v>SEQUENCE INCORRECT</v>
      </c>
      <c r="CV31" s="67">
        <f>COUNTIF(B21:B30,T(B31))</f>
        <v>10</v>
      </c>
    </row>
    <row r="32" spans="1:100" s="3" customFormat="1" ht="18.95" customHeight="1" thickBot="1">
      <c r="A32" s="68"/>
      <c r="B32" s="101"/>
      <c r="C32" s="102"/>
      <c r="D32" s="101"/>
      <c r="E32" s="102"/>
      <c r="F32" s="101"/>
      <c r="G32" s="102"/>
      <c r="H32" s="101"/>
      <c r="I32" s="102"/>
      <c r="J32" s="101"/>
      <c r="K32" s="102"/>
      <c r="L32" s="103" t="str">
        <f>IF(AND(B32&lt;&gt;"", H32&lt;&gt;"", J32&lt;&gt;"",OR(H32&lt;=I17,H32="ABS"),OR(J32&lt;=K17,J32="ABS")),IF(AND(J32="ABS"),"ABS",IF(SUM(H32:J32)=0,"ZERO",SUM(H32,J32))),"")</f>
        <v/>
      </c>
      <c r="M32" s="104"/>
      <c r="N32" s="112" t="str">
        <f>IF(AND(A32&lt;&gt;"",B32&lt;&gt;"",D32&lt;&gt;"", F32&lt;&gt;"", H32&lt;&gt;"", J32&lt;&gt;"",S32="",R32="OK",V32="",OR(D32&lt;=E17,D32="ABS"),OR(F32&lt;=G17,F32="ABS"),OR(H32&lt;=I17,H32="ABS"),OR(J32&lt;=K17,J32="ABS")),IF(AND(OR(D32=0,D32="ABS"),OR(F32=0,F32="ABS"),OR(L32=0,L32="ABS"),D32="ABS",F32="ABS",L32="ABS"),"ABS",IF(AND(SUM(D32:F32)=0,OR(L32="ZERO",L32="ABS")),"ZERO",IF(L32="ABS",SUM(D32,F32),SUM(D32,F32,H32,J32)))),"")</f>
        <v/>
      </c>
      <c r="O32" s="113"/>
      <c r="P32" s="13" t="str">
        <f>IF(N32="","",IF(O17=200,LOOKUP(N32,{"ABS","ZERO",1,100,110,120,130,140,150,160,170},{"FAIL","FAIL","FAIL","D","D+","C","C+","B","B+","A","A+"}),IF(O17=150,LOOKUP(N32,{"ABS","ZERO",1,75,82,90,97,105,112,120,127},{"FAIL","FAIL","FAIL","D","D+","C","C+","B","B+","A","A+"}),IF(O17=100,LOOKUP(N32,{"ABS","ZERO",1,50,55,60,65,70,75,80,85},{"FAIL","FAIL","FAIL","D","D+","C","C+","B","B+","A","A+"}),IF(O17=50,LOOKUP(N32,{"ABS","ZERO",1,25,27,30,32,35,37,40,42},{"FAIL","FAIL","FAIL","D","D+","C","C+","B","B+","A","A+"}))))))</f>
        <v/>
      </c>
      <c r="Q32" s="118"/>
      <c r="R32" s="69" t="str">
        <f t="shared" si="0"/>
        <v/>
      </c>
      <c r="S32" s="163" t="str">
        <f>IF(AND(A32&lt;&gt;"",B32&lt;&gt;""),IF(OR(D32&lt;&gt;"ABS"),IF(OR(AND(D32&lt;ROUNDDOWN((0*E17),0),D32&lt;&gt;0),D32&gt;E17,D32=""),"Attendance Marks incorrect",""),""),"")</f>
        <v/>
      </c>
      <c r="T32" s="274"/>
      <c r="U32" s="274"/>
      <c r="V32" s="109" t="str">
        <f>IF(OR(AND(OR(F32&lt;=G17, F32=0, F32="ABS"),OR(H32&lt;=I17, H32=0, H32="ABS"),OR(J32&lt;=K17, J32=0,J32="ABS"))),IF(OR(AND(A32="",B32="",D32="",F32="",H32="",J32=""),AND(A32&lt;&gt;"",B32&lt;&gt;"",D32&lt;&gt;"",F32&lt;&gt;"",H32&lt;&gt;"",J32&lt;&gt;"", AD32="OK")),"","Given Marks or Format is incorrect"),"Given Marks or Format is incorrect")</f>
        <v/>
      </c>
      <c r="W32" s="110"/>
      <c r="X32" s="111"/>
      <c r="Y32" s="14" t="b">
        <f>IF(AND( EXACT(LEFT(B32,LEN(G8)), G8),ISNUMBER(INT(MID(B32,(LEN(G8)+1),1))),ISNUMBER(INT(MID(B32,(LEN(G8)+2),1))), MID(B32,(LEN(G8)+1),2)&lt;&gt;"00",OR(ISNUMBER(INT(MID(B32,(LEN(G8)+3),1))),MID(B32,(LEN(G8)+3),1)=""),  OR(AND(ISNUMBER(INT(MID(B32,(LEN(G8)+1),3))),MID(B32,(LEN(G8)+1),1)&lt;&gt;"0", MID(B32,(LEN(G8)+4),1)=""),AND((ISNUMBER(INT(MID(B32,(LEN(G8)+1),2)))),MID(B32,(LEN(G8)+3),1)=""))),"OK")</f>
        <v>0</v>
      </c>
      <c r="Z32" s="15"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6"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18" t="b">
        <f t="shared" si="28"/>
        <v>0</v>
      </c>
      <c r="AD32" s="18" t="str">
        <f t="shared" si="1"/>
        <v>S# INCORRECT</v>
      </c>
      <c r="BL32" s="58" t="str">
        <f t="shared" si="2"/>
        <v/>
      </c>
      <c r="BM32" s="58" t="b">
        <f t="shared" si="3"/>
        <v>0</v>
      </c>
      <c r="BN32" s="58" t="b">
        <f t="shared" si="4"/>
        <v>0</v>
      </c>
      <c r="BO32" s="58" t="b">
        <f t="shared" si="5"/>
        <v>0</v>
      </c>
      <c r="BP32" s="58" t="str">
        <f t="shared" si="6"/>
        <v/>
      </c>
      <c r="BQ32" s="58" t="str">
        <f t="shared" si="7"/>
        <v/>
      </c>
      <c r="BR32" s="58" t="str">
        <f t="shared" si="8"/>
        <v/>
      </c>
      <c r="BS32" s="58" t="str">
        <f t="shared" si="9"/>
        <v/>
      </c>
      <c r="BT32" s="63" t="str">
        <f t="shared" si="10"/>
        <v/>
      </c>
      <c r="BU32" s="64" t="str">
        <f t="shared" si="29"/>
        <v>INCORRECT</v>
      </c>
      <c r="BV32" s="58" t="b">
        <f t="shared" si="30"/>
        <v>0</v>
      </c>
      <c r="BW32" s="65" t="str">
        <f t="shared" si="11"/>
        <v/>
      </c>
      <c r="BX32" s="58" t="b">
        <f t="shared" si="12"/>
        <v>0</v>
      </c>
      <c r="BY32" s="58" t="b">
        <f t="shared" si="13"/>
        <v>0</v>
      </c>
      <c r="BZ32" s="58" t="b">
        <f t="shared" si="14"/>
        <v>0</v>
      </c>
      <c r="CA32" s="58" t="b">
        <f t="shared" si="15"/>
        <v>0</v>
      </c>
      <c r="CB32" s="58" t="b">
        <f t="shared" si="16"/>
        <v>0</v>
      </c>
      <c r="CC32" s="58" t="b">
        <f t="shared" si="17"/>
        <v>0</v>
      </c>
      <c r="CD32" s="58" t="str">
        <f t="shared" si="18"/>
        <v/>
      </c>
      <c r="CE32" s="58" t="str">
        <f t="shared" si="19"/>
        <v/>
      </c>
      <c r="CF32" s="58" t="str">
        <f t="shared" si="20"/>
        <v/>
      </c>
      <c r="CG32" s="58" t="str">
        <f t="shared" si="21"/>
        <v/>
      </c>
      <c r="CH32" s="58" t="str">
        <f t="shared" si="22"/>
        <v/>
      </c>
      <c r="CI32" s="58" t="str">
        <f t="shared" si="23"/>
        <v/>
      </c>
      <c r="CJ32" s="65" t="str">
        <f t="shared" si="24"/>
        <v/>
      </c>
      <c r="CK32" s="65" t="str">
        <f t="shared" si="25"/>
        <v/>
      </c>
      <c r="CL32" s="66" t="str">
        <f t="shared" si="26"/>
        <v>NO</v>
      </c>
      <c r="CM32" s="66" t="str">
        <f t="shared" si="27"/>
        <v>NO</v>
      </c>
      <c r="CN32" s="64" t="str">
        <f t="shared" si="31"/>
        <v>NO</v>
      </c>
      <c r="CO32" s="64" t="str">
        <f t="shared" si="32"/>
        <v>NO</v>
      </c>
      <c r="CP32" s="66" t="str">
        <f t="shared" si="33"/>
        <v>OK</v>
      </c>
      <c r="CQ32" s="58" t="b">
        <f t="shared" si="34"/>
        <v>0</v>
      </c>
      <c r="CR32" s="58" t="b">
        <f t="shared" si="35"/>
        <v>0</v>
      </c>
      <c r="CS32" s="58" t="b">
        <f t="shared" si="36"/>
        <v>0</v>
      </c>
      <c r="CT32" s="58" t="b">
        <f t="shared" si="37"/>
        <v>0</v>
      </c>
      <c r="CU32" s="65" t="str">
        <f t="shared" si="38"/>
        <v>SEQUENCE INCORRECT</v>
      </c>
      <c r="CV32" s="67">
        <f>COUNTIF(B21:B31,T(B32))</f>
        <v>11</v>
      </c>
    </row>
    <row r="33" spans="1:100" s="3" customFormat="1" ht="18.95" customHeight="1" thickBot="1">
      <c r="A33" s="54"/>
      <c r="B33" s="101"/>
      <c r="C33" s="102"/>
      <c r="D33" s="101"/>
      <c r="E33" s="102"/>
      <c r="F33" s="101"/>
      <c r="G33" s="102"/>
      <c r="H33" s="101"/>
      <c r="I33" s="102"/>
      <c r="J33" s="101"/>
      <c r="K33" s="102"/>
      <c r="L33" s="103" t="str">
        <f>IF(AND(B33&lt;&gt;"", H33&lt;&gt;"", J33&lt;&gt;"",OR(H33&lt;=I17,H33="ABS"),OR(J33&lt;=K17,J33="ABS")),IF(AND(J33="ABS"),"ABS",IF(SUM(H33:J33)=0,"ZERO",SUM(H33,J33))),"")</f>
        <v/>
      </c>
      <c r="M33" s="104"/>
      <c r="N33" s="112" t="str">
        <f>IF(AND(A33&lt;&gt;"",B33&lt;&gt;"",D33&lt;&gt;"", F33&lt;&gt;"", H33&lt;&gt;"", J33&lt;&gt;"",S33="",R33="OK",V33="",OR(D33&lt;=E17,D33="ABS"),OR(F33&lt;=G17,F33="ABS"),OR(H33&lt;=I17,H33="ABS"),OR(J33&lt;=K17,J33="ABS")),IF(AND(OR(D33=0,D33="ABS"),OR(F33=0,F33="ABS"),OR(L33=0,L33="ABS"),D33="ABS",F33="ABS",L33="ABS"),"ABS",IF(AND(SUM(D33:F33)=0,OR(L33="ZERO",L33="ABS")),"ZERO",IF(L33="ABS",SUM(D33,F33),SUM(D33,F33,H33,J33)))),"")</f>
        <v/>
      </c>
      <c r="O33" s="113"/>
      <c r="P33" s="13" t="str">
        <f>IF(N33="","",IF(O17=200,LOOKUP(N33,{"ABS","ZERO",1,100,110,120,130,140,150,160,170},{"FAIL","FAIL","FAIL","D","D+","C","C+","B","B+","A","A+"}),IF(O17=150,LOOKUP(N33,{"ABS","ZERO",1,75,82,90,97,105,112,120,127},{"FAIL","FAIL","FAIL","D","D+","C","C+","B","B+","A","A+"}),IF(O17=100,LOOKUP(N33,{"ABS","ZERO",1,50,55,60,65,70,75,80,85},{"FAIL","FAIL","FAIL","D","D+","C","C+","B","B+","A","A+"}),IF(O17=50,LOOKUP(N33,{"ABS","ZERO",1,25,27,30,32,35,37,40,42},{"FAIL","FAIL","FAIL","D","D+","C","C+","B","B+","A","A+"}))))))</f>
        <v/>
      </c>
      <c r="Q33" s="118"/>
      <c r="R33" s="69" t="str">
        <f t="shared" si="0"/>
        <v/>
      </c>
      <c r="S33" s="163" t="str">
        <f>IF(AND(A33&lt;&gt;"",B33&lt;&gt;""),IF(OR(D33&lt;&gt;"ABS"),IF(OR(AND(D33&lt;ROUNDDOWN((0*E17),0),D33&lt;&gt;0),D33&gt;E17,D33=""),"Attendance Marks incorrect",""),""),"")</f>
        <v/>
      </c>
      <c r="T33" s="274"/>
      <c r="U33" s="274"/>
      <c r="V33" s="109" t="str">
        <f>IF(OR(AND(OR(F33&lt;=G17, F33=0, F33="ABS"),OR(H33&lt;=I17, H33=0, H33="ABS"),OR(J33&lt;=K17, J33=0,J33="ABS"))),IF(OR(AND(A33="",B33="",D33="",F33="",H33="",J33=""),AND(A33&lt;&gt;"",B33&lt;&gt;"",D33&lt;&gt;"",F33&lt;&gt;"",H33&lt;&gt;"",J33&lt;&gt;"", AD33="OK")),"","Given Marks or Format is incorrect"),"Given Marks or Format is incorrect")</f>
        <v/>
      </c>
      <c r="W33" s="110"/>
      <c r="X33" s="111"/>
      <c r="Y33" s="14" t="b">
        <f>IF(AND( EXACT(LEFT(B33,LEN(G8)), G8),ISNUMBER(INT(MID(B33,(LEN(G8)+1),1))),ISNUMBER(INT(MID(B33,(LEN(G8)+2),1))), MID(B33,(LEN(G8)+1),2)&lt;&gt;"00",OR(ISNUMBER(INT(MID(B33,(LEN(G8)+3),1))),MID(B33,(LEN(G8)+3),1)=""),  OR(AND(ISNUMBER(INT(MID(B33,(LEN(G8)+1),3))),MID(B33,(LEN(G8)+1),1)&lt;&gt;"0", MID(B33,(LEN(G8)+4),1)=""),AND((ISNUMBER(INT(MID(B33,(LEN(G8)+1),2)))),MID(B33,(LEN(G8)+3),1)=""))),"OK")</f>
        <v>0</v>
      </c>
      <c r="Z33" s="15"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6"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18" t="b">
        <f t="shared" si="28"/>
        <v>0</v>
      </c>
      <c r="AD33" s="18" t="str">
        <f t="shared" si="1"/>
        <v>S# INCORRECT</v>
      </c>
      <c r="BL33" s="58" t="str">
        <f t="shared" si="2"/>
        <v/>
      </c>
      <c r="BM33" s="58" t="b">
        <f t="shared" si="3"/>
        <v>0</v>
      </c>
      <c r="BN33" s="58" t="b">
        <f t="shared" si="4"/>
        <v>0</v>
      </c>
      <c r="BO33" s="58" t="b">
        <f t="shared" si="5"/>
        <v>0</v>
      </c>
      <c r="BP33" s="58" t="str">
        <f t="shared" si="6"/>
        <v/>
      </c>
      <c r="BQ33" s="58" t="str">
        <f t="shared" si="7"/>
        <v/>
      </c>
      <c r="BR33" s="58" t="str">
        <f t="shared" si="8"/>
        <v/>
      </c>
      <c r="BS33" s="58" t="str">
        <f t="shared" si="9"/>
        <v/>
      </c>
      <c r="BT33" s="63" t="str">
        <f t="shared" si="10"/>
        <v/>
      </c>
      <c r="BU33" s="64" t="str">
        <f t="shared" si="29"/>
        <v>INCORRECT</v>
      </c>
      <c r="BV33" s="58" t="b">
        <f t="shared" si="30"/>
        <v>0</v>
      </c>
      <c r="BW33" s="65" t="str">
        <f t="shared" si="11"/>
        <v/>
      </c>
      <c r="BX33" s="58" t="b">
        <f t="shared" si="12"/>
        <v>0</v>
      </c>
      <c r="BY33" s="58" t="b">
        <f t="shared" si="13"/>
        <v>0</v>
      </c>
      <c r="BZ33" s="58" t="b">
        <f t="shared" si="14"/>
        <v>0</v>
      </c>
      <c r="CA33" s="58" t="b">
        <f t="shared" si="15"/>
        <v>0</v>
      </c>
      <c r="CB33" s="58" t="b">
        <f t="shared" si="16"/>
        <v>0</v>
      </c>
      <c r="CC33" s="58" t="b">
        <f t="shared" si="17"/>
        <v>0</v>
      </c>
      <c r="CD33" s="58" t="str">
        <f t="shared" si="18"/>
        <v/>
      </c>
      <c r="CE33" s="58" t="str">
        <f t="shared" si="19"/>
        <v/>
      </c>
      <c r="CF33" s="58" t="str">
        <f t="shared" si="20"/>
        <v/>
      </c>
      <c r="CG33" s="58" t="str">
        <f t="shared" si="21"/>
        <v/>
      </c>
      <c r="CH33" s="58" t="str">
        <f t="shared" si="22"/>
        <v/>
      </c>
      <c r="CI33" s="58" t="str">
        <f t="shared" si="23"/>
        <v/>
      </c>
      <c r="CJ33" s="65" t="str">
        <f t="shared" si="24"/>
        <v/>
      </c>
      <c r="CK33" s="65" t="str">
        <f t="shared" si="25"/>
        <v/>
      </c>
      <c r="CL33" s="66" t="str">
        <f t="shared" si="26"/>
        <v>NO</v>
      </c>
      <c r="CM33" s="66" t="str">
        <f t="shared" si="27"/>
        <v>NO</v>
      </c>
      <c r="CN33" s="64" t="str">
        <f t="shared" si="31"/>
        <v>NO</v>
      </c>
      <c r="CO33" s="64" t="str">
        <f t="shared" si="32"/>
        <v>NO</v>
      </c>
      <c r="CP33" s="66" t="str">
        <f t="shared" si="33"/>
        <v>OK</v>
      </c>
      <c r="CQ33" s="58" t="b">
        <f t="shared" si="34"/>
        <v>0</v>
      </c>
      <c r="CR33" s="58" t="b">
        <f t="shared" si="35"/>
        <v>0</v>
      </c>
      <c r="CS33" s="58" t="b">
        <f t="shared" si="36"/>
        <v>0</v>
      </c>
      <c r="CT33" s="58" t="b">
        <f t="shared" si="37"/>
        <v>0</v>
      </c>
      <c r="CU33" s="65" t="str">
        <f t="shared" si="38"/>
        <v>SEQUENCE INCORRECT</v>
      </c>
      <c r="CV33" s="67">
        <f>COUNTIF(B21:B32,T(B33))</f>
        <v>12</v>
      </c>
    </row>
    <row r="34" spans="1:100" s="3" customFormat="1" ht="18.95" customHeight="1" thickBot="1">
      <c r="A34" s="68"/>
      <c r="B34" s="101"/>
      <c r="C34" s="102"/>
      <c r="D34" s="101"/>
      <c r="E34" s="102"/>
      <c r="F34" s="101"/>
      <c r="G34" s="102"/>
      <c r="H34" s="101"/>
      <c r="I34" s="102"/>
      <c r="J34" s="101"/>
      <c r="K34" s="102"/>
      <c r="L34" s="103" t="str">
        <f>IF(AND(B34&lt;&gt;"", H34&lt;&gt;"", J34&lt;&gt;"",OR(H34&lt;=I17,H34="ABS"),OR(J34&lt;=K17,J34="ABS")),IF(AND(J34="ABS"),"ABS",IF(SUM(H34:J34)=0,"ZERO",SUM(H34,J34))),"")</f>
        <v/>
      </c>
      <c r="M34" s="104"/>
      <c r="N34" s="112" t="str">
        <f>IF(AND(A34&lt;&gt;"",B34&lt;&gt;"",D34&lt;&gt;"", F34&lt;&gt;"", H34&lt;&gt;"", J34&lt;&gt;"",S34="",R34="OK",V34="",OR(D34&lt;=E17,D34="ABS"),OR(F34&lt;=G17,F34="ABS"),OR(H34&lt;=I17,H34="ABS"),OR(J34&lt;=K17,J34="ABS")),IF(AND(OR(D34=0,D34="ABS"),OR(F34=0,F34="ABS"),OR(L34=0,L34="ABS"),D34="ABS",F34="ABS",L34="ABS"),"ABS",IF(AND(SUM(D34:F34)=0,OR(L34="ZERO",L34="ABS")),"ZERO",IF(L34="ABS",SUM(D34,F34),SUM(D34,F34,H34,J34)))),"")</f>
        <v/>
      </c>
      <c r="O34" s="113"/>
      <c r="P34" s="13" t="str">
        <f>IF(N34="","",IF(O17=200,LOOKUP(N34,{"ABS","ZERO",1,100,110,120,130,140,150,160,170},{"FAIL","FAIL","FAIL","D","D+","C","C+","B","B+","A","A+"}),IF(O17=150,LOOKUP(N34,{"ABS","ZERO",1,75,82,90,97,105,112,120,127},{"FAIL","FAIL","FAIL","D","D+","C","C+","B","B+","A","A+"}),IF(O17=100,LOOKUP(N34,{"ABS","ZERO",1,50,55,60,65,70,75,80,85},{"FAIL","FAIL","FAIL","D","D+","C","C+","B","B+","A","A+"}),IF(O17=50,LOOKUP(N34,{"ABS","ZERO",1,25,27,30,32,35,37,40,42},{"FAIL","FAIL","FAIL","D","D+","C","C+","B","B+","A","A+"}))))))</f>
        <v/>
      </c>
      <c r="Q34" s="118"/>
      <c r="R34" s="69" t="str">
        <f t="shared" si="0"/>
        <v/>
      </c>
      <c r="S34" s="163" t="str">
        <f>IF(AND(A34&lt;&gt;"",B34&lt;&gt;""),IF(OR(D34&lt;&gt;"ABS"),IF(OR(AND(D34&lt;ROUNDDOWN((0*E17),0),D34&lt;&gt;0),D34&gt;E17,D34=""),"Attendance Marks incorrect",""),""),"")</f>
        <v/>
      </c>
      <c r="T34" s="274"/>
      <c r="U34" s="274"/>
      <c r="V34" s="109" t="str">
        <f>IF(OR(AND(OR(F34&lt;=G17, F34=0, F34="ABS"),OR(H34&lt;=I17, H34=0, H34="ABS"),OR(J34&lt;=K17, J34=0,J34="ABS"))),IF(OR(AND(A34="",B34="",D34="",F34="",H34="",J34=""),AND(A34&lt;&gt;"",B34&lt;&gt;"",D34&lt;&gt;"",F34&lt;&gt;"",H34&lt;&gt;"",J34&lt;&gt;"", AD34="OK")),"","Given Marks or Format is incorrect"),"Given Marks or Format is incorrect")</f>
        <v/>
      </c>
      <c r="W34" s="110"/>
      <c r="X34" s="111"/>
      <c r="Y34" s="14" t="b">
        <f>IF(AND( EXACT(LEFT(B34,LEN(G8)), G8),ISNUMBER(INT(MID(B34,(LEN(G8)+1),1))),ISNUMBER(INT(MID(B34,(LEN(G8)+2),1))), MID(B34,(LEN(G8)+1),2)&lt;&gt;"00",OR(ISNUMBER(INT(MID(B34,(LEN(G8)+3),1))),MID(B34,(LEN(G8)+3),1)=""),  OR(AND(ISNUMBER(INT(MID(B34,(LEN(G8)+1),3))),MID(B34,(LEN(G8)+1),1)&lt;&gt;"0", MID(B34,(LEN(G8)+4),1)=""),AND((ISNUMBER(INT(MID(B34,(LEN(G8)+1),2)))),MID(B34,(LEN(G8)+3),1)=""))),"OK")</f>
        <v>0</v>
      </c>
      <c r="Z34" s="15"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6"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18" t="b">
        <f t="shared" si="28"/>
        <v>0</v>
      </c>
      <c r="AD34" s="18" t="str">
        <f t="shared" si="1"/>
        <v>S# INCORRECT</v>
      </c>
      <c r="BL34" s="58" t="str">
        <f t="shared" si="2"/>
        <v/>
      </c>
      <c r="BM34" s="58" t="b">
        <f t="shared" si="3"/>
        <v>0</v>
      </c>
      <c r="BN34" s="58" t="b">
        <f t="shared" si="4"/>
        <v>0</v>
      </c>
      <c r="BO34" s="58" t="b">
        <f t="shared" si="5"/>
        <v>0</v>
      </c>
      <c r="BP34" s="58" t="str">
        <f t="shared" si="6"/>
        <v/>
      </c>
      <c r="BQ34" s="58" t="str">
        <f t="shared" si="7"/>
        <v/>
      </c>
      <c r="BR34" s="58" t="str">
        <f t="shared" si="8"/>
        <v/>
      </c>
      <c r="BS34" s="58" t="str">
        <f t="shared" si="9"/>
        <v/>
      </c>
      <c r="BT34" s="63" t="str">
        <f t="shared" si="10"/>
        <v/>
      </c>
      <c r="BU34" s="64" t="str">
        <f t="shared" si="29"/>
        <v>INCORRECT</v>
      </c>
      <c r="BV34" s="58" t="b">
        <f t="shared" si="30"/>
        <v>0</v>
      </c>
      <c r="BW34" s="65" t="str">
        <f t="shared" si="11"/>
        <v/>
      </c>
      <c r="BX34" s="58" t="b">
        <f t="shared" si="12"/>
        <v>0</v>
      </c>
      <c r="BY34" s="58" t="b">
        <f t="shared" si="13"/>
        <v>0</v>
      </c>
      <c r="BZ34" s="58" t="b">
        <f t="shared" si="14"/>
        <v>0</v>
      </c>
      <c r="CA34" s="58" t="b">
        <f t="shared" si="15"/>
        <v>0</v>
      </c>
      <c r="CB34" s="58" t="b">
        <f t="shared" si="16"/>
        <v>0</v>
      </c>
      <c r="CC34" s="58" t="b">
        <f t="shared" si="17"/>
        <v>0</v>
      </c>
      <c r="CD34" s="58" t="str">
        <f t="shared" si="18"/>
        <v/>
      </c>
      <c r="CE34" s="58" t="str">
        <f t="shared" si="19"/>
        <v/>
      </c>
      <c r="CF34" s="58" t="str">
        <f t="shared" si="20"/>
        <v/>
      </c>
      <c r="CG34" s="58" t="str">
        <f t="shared" si="21"/>
        <v/>
      </c>
      <c r="CH34" s="58" t="str">
        <f t="shared" si="22"/>
        <v/>
      </c>
      <c r="CI34" s="58" t="str">
        <f t="shared" si="23"/>
        <v/>
      </c>
      <c r="CJ34" s="65" t="str">
        <f t="shared" si="24"/>
        <v/>
      </c>
      <c r="CK34" s="65" t="str">
        <f t="shared" si="25"/>
        <v/>
      </c>
      <c r="CL34" s="66" t="str">
        <f t="shared" si="26"/>
        <v>NO</v>
      </c>
      <c r="CM34" s="66" t="str">
        <f t="shared" si="27"/>
        <v>NO</v>
      </c>
      <c r="CN34" s="64" t="str">
        <f t="shared" si="31"/>
        <v>NO</v>
      </c>
      <c r="CO34" s="64" t="str">
        <f t="shared" si="32"/>
        <v>NO</v>
      </c>
      <c r="CP34" s="66" t="str">
        <f t="shared" si="33"/>
        <v>OK</v>
      </c>
      <c r="CQ34" s="58" t="b">
        <f t="shared" si="34"/>
        <v>0</v>
      </c>
      <c r="CR34" s="58" t="b">
        <f t="shared" si="35"/>
        <v>0</v>
      </c>
      <c r="CS34" s="58" t="b">
        <f t="shared" si="36"/>
        <v>0</v>
      </c>
      <c r="CT34" s="58" t="b">
        <f t="shared" si="37"/>
        <v>0</v>
      </c>
      <c r="CU34" s="65" t="str">
        <f t="shared" si="38"/>
        <v>SEQUENCE INCORRECT</v>
      </c>
      <c r="CV34" s="67">
        <f>COUNTIF(B21:B33,T(B34))</f>
        <v>13</v>
      </c>
    </row>
    <row r="35" spans="1:100" s="3" customFormat="1" ht="18.95" customHeight="1" thickBot="1">
      <c r="A35" s="54"/>
      <c r="B35" s="101"/>
      <c r="C35" s="102"/>
      <c r="D35" s="101"/>
      <c r="E35" s="102"/>
      <c r="F35" s="101"/>
      <c r="G35" s="102"/>
      <c r="H35" s="101"/>
      <c r="I35" s="102"/>
      <c r="J35" s="101"/>
      <c r="K35" s="102"/>
      <c r="L35" s="103" t="str">
        <f>IF(AND(B35&lt;&gt;"", H35&lt;&gt;"", J35&lt;&gt;"",OR(H35&lt;=I17,H35="ABS"),OR(J35&lt;=K17,J35="ABS")),IF(AND(J35="ABS"),"ABS",IF(SUM(H35:J35)=0,"ZERO",SUM(H35,J35))),"")</f>
        <v/>
      </c>
      <c r="M35" s="104"/>
      <c r="N35" s="112" t="str">
        <f>IF(AND(A35&lt;&gt;"",B35&lt;&gt;"",D35&lt;&gt;"", F35&lt;&gt;"", H35&lt;&gt;"", J35&lt;&gt;"",S35="",R35="OK",V35="",OR(D35&lt;=E17,D35="ABS"),OR(F35&lt;=G17,F35="ABS"),OR(H35&lt;=I17,H35="ABS"),OR(J35&lt;=K17,J35="ABS")),IF(AND(OR(D35=0,D35="ABS"),OR(F35=0,F35="ABS"),OR(L35=0,L35="ABS"),D35="ABS",F35="ABS",L35="ABS"),"ABS",IF(AND(SUM(D35:F35)=0,OR(L35="ZERO",L35="ABS")),"ZERO",IF(L35="ABS",SUM(D35,F35),SUM(D35,F35,H35,J35)))),"")</f>
        <v/>
      </c>
      <c r="O35" s="113"/>
      <c r="P35" s="13" t="str">
        <f>IF(N35="","",IF(O17=200,LOOKUP(N35,{"ABS","ZERO",1,100,110,120,130,140,150,160,170},{"FAIL","FAIL","FAIL","D","D+","C","C+","B","B+","A","A+"}),IF(O17=150,LOOKUP(N35,{"ABS","ZERO",1,75,82,90,97,105,112,120,127},{"FAIL","FAIL","FAIL","D","D+","C","C+","B","B+","A","A+"}),IF(O17=100,LOOKUP(N35,{"ABS","ZERO",1,50,55,60,65,70,75,80,85},{"FAIL","FAIL","FAIL","D","D+","C","C+","B","B+","A","A+"}),IF(O17=50,LOOKUP(N35,{"ABS","ZERO",1,25,27,30,32,35,37,40,42},{"FAIL","FAIL","FAIL","D","D+","C","C+","B","B+","A","A+"}))))))</f>
        <v/>
      </c>
      <c r="Q35" s="118"/>
      <c r="R35" s="69" t="str">
        <f t="shared" si="0"/>
        <v/>
      </c>
      <c r="S35" s="163" t="str">
        <f>IF(AND(A35&lt;&gt;"",B35&lt;&gt;""),IF(OR(D35&lt;&gt;"ABS"),IF(OR(AND(D35&lt;ROUNDDOWN((0*E17),0),D35&lt;&gt;0),D35&gt;E17,D35=""),"Attendance Marks incorrect",""),""),"")</f>
        <v/>
      </c>
      <c r="T35" s="274"/>
      <c r="U35" s="274"/>
      <c r="V35" s="109" t="str">
        <f>IF(OR(AND(OR(F35&lt;=G17, F35=0, F35="ABS"),OR(H35&lt;=I17, H35=0, H35="ABS"),OR(J35&lt;=K17, J35=0,J35="ABS"))),IF(OR(AND(A35="",B35="",D35="",F35="",H35="",J35=""),AND(A35&lt;&gt;"",B35&lt;&gt;"",D35&lt;&gt;"",F35&lt;&gt;"",H35&lt;&gt;"",J35&lt;&gt;"", AD35="OK")),"","Given Marks or Format is incorrect"),"Given Marks or Format is incorrect")</f>
        <v/>
      </c>
      <c r="W35" s="110"/>
      <c r="X35" s="111"/>
      <c r="Y35" s="14" t="b">
        <f>IF(AND( EXACT(LEFT(B35,LEN(G8)), G8),ISNUMBER(INT(MID(B35,(LEN(G8)+1),1))),ISNUMBER(INT(MID(B35,(LEN(G8)+2),1))), MID(B35,(LEN(G8)+1),2)&lt;&gt;"00",OR(ISNUMBER(INT(MID(B35,(LEN(G8)+3),1))),MID(B35,(LEN(G8)+3),1)=""),  OR(AND(ISNUMBER(INT(MID(B35,(LEN(G8)+1),3))),MID(B35,(LEN(G8)+1),1)&lt;&gt;"0", MID(B35,(LEN(G8)+4),1)=""),AND((ISNUMBER(INT(MID(B35,(LEN(G8)+1),2)))),MID(B35,(LEN(G8)+3),1)=""))),"OK")</f>
        <v>0</v>
      </c>
      <c r="Z35" s="15"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6"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18" t="b">
        <f t="shared" si="28"/>
        <v>0</v>
      </c>
      <c r="AD35" s="18" t="str">
        <f t="shared" si="1"/>
        <v>S# INCORRECT</v>
      </c>
      <c r="BL35" s="58" t="str">
        <f t="shared" si="2"/>
        <v/>
      </c>
      <c r="BM35" s="58" t="b">
        <f t="shared" si="3"/>
        <v>0</v>
      </c>
      <c r="BN35" s="58" t="b">
        <f t="shared" si="4"/>
        <v>0</v>
      </c>
      <c r="BO35" s="58" t="b">
        <f t="shared" si="5"/>
        <v>0</v>
      </c>
      <c r="BP35" s="58" t="str">
        <f t="shared" si="6"/>
        <v/>
      </c>
      <c r="BQ35" s="58" t="str">
        <f t="shared" si="7"/>
        <v/>
      </c>
      <c r="BR35" s="58" t="str">
        <f t="shared" si="8"/>
        <v/>
      </c>
      <c r="BS35" s="58" t="str">
        <f t="shared" si="9"/>
        <v/>
      </c>
      <c r="BT35" s="63" t="str">
        <f t="shared" si="10"/>
        <v/>
      </c>
      <c r="BU35" s="64" t="str">
        <f t="shared" si="29"/>
        <v>INCORRECT</v>
      </c>
      <c r="BV35" s="58" t="b">
        <f t="shared" si="30"/>
        <v>0</v>
      </c>
      <c r="BW35" s="65" t="str">
        <f t="shared" si="11"/>
        <v/>
      </c>
      <c r="BX35" s="58" t="b">
        <f t="shared" si="12"/>
        <v>0</v>
      </c>
      <c r="BY35" s="58" t="b">
        <f t="shared" si="13"/>
        <v>0</v>
      </c>
      <c r="BZ35" s="58" t="b">
        <f t="shared" si="14"/>
        <v>0</v>
      </c>
      <c r="CA35" s="58" t="b">
        <f t="shared" si="15"/>
        <v>0</v>
      </c>
      <c r="CB35" s="58" t="b">
        <f t="shared" si="16"/>
        <v>0</v>
      </c>
      <c r="CC35" s="58" t="b">
        <f t="shared" si="17"/>
        <v>0</v>
      </c>
      <c r="CD35" s="58" t="str">
        <f t="shared" si="18"/>
        <v/>
      </c>
      <c r="CE35" s="58" t="str">
        <f t="shared" si="19"/>
        <v/>
      </c>
      <c r="CF35" s="58" t="str">
        <f t="shared" si="20"/>
        <v/>
      </c>
      <c r="CG35" s="58" t="str">
        <f t="shared" si="21"/>
        <v/>
      </c>
      <c r="CH35" s="58" t="str">
        <f t="shared" si="22"/>
        <v/>
      </c>
      <c r="CI35" s="58" t="str">
        <f t="shared" si="23"/>
        <v/>
      </c>
      <c r="CJ35" s="65" t="str">
        <f t="shared" si="24"/>
        <v/>
      </c>
      <c r="CK35" s="65" t="str">
        <f t="shared" si="25"/>
        <v/>
      </c>
      <c r="CL35" s="66" t="str">
        <f t="shared" si="26"/>
        <v>NO</v>
      </c>
      <c r="CM35" s="66" t="str">
        <f t="shared" si="27"/>
        <v>NO</v>
      </c>
      <c r="CN35" s="64" t="str">
        <f t="shared" si="31"/>
        <v>NO</v>
      </c>
      <c r="CO35" s="64" t="str">
        <f t="shared" si="32"/>
        <v>NO</v>
      </c>
      <c r="CP35" s="66" t="str">
        <f t="shared" si="33"/>
        <v>OK</v>
      </c>
      <c r="CQ35" s="58" t="b">
        <f t="shared" si="34"/>
        <v>0</v>
      </c>
      <c r="CR35" s="58" t="b">
        <f t="shared" si="35"/>
        <v>0</v>
      </c>
      <c r="CS35" s="58" t="b">
        <f t="shared" si="36"/>
        <v>0</v>
      </c>
      <c r="CT35" s="58" t="b">
        <f t="shared" si="37"/>
        <v>0</v>
      </c>
      <c r="CU35" s="65" t="str">
        <f t="shared" si="38"/>
        <v>SEQUENCE INCORRECT</v>
      </c>
      <c r="CV35" s="67">
        <f>COUNTIF(B21:B34,T(B35))</f>
        <v>14</v>
      </c>
    </row>
    <row r="36" spans="1:100" s="3" customFormat="1" ht="18.95" customHeight="1" thickBot="1">
      <c r="A36" s="68"/>
      <c r="B36" s="101"/>
      <c r="C36" s="102"/>
      <c r="D36" s="101"/>
      <c r="E36" s="102"/>
      <c r="F36" s="101"/>
      <c r="G36" s="102"/>
      <c r="H36" s="101"/>
      <c r="I36" s="102"/>
      <c r="J36" s="101"/>
      <c r="K36" s="102"/>
      <c r="L36" s="103" t="str">
        <f>IF(AND(B36&lt;&gt;"", H36&lt;&gt;"", J36&lt;&gt;"",OR(H36&lt;=I17,H36="ABS"),OR(J36&lt;=K17,J36="ABS")),IF(AND(J36="ABS"),"ABS",IF(SUM(H36:J36)=0,"ZERO",SUM(H36,J36))),"")</f>
        <v/>
      </c>
      <c r="M36" s="104"/>
      <c r="N36" s="112" t="str">
        <f>IF(AND(A36&lt;&gt;"",B36&lt;&gt;"",D36&lt;&gt;"", F36&lt;&gt;"", H36&lt;&gt;"", J36&lt;&gt;"",S36="",R36="OK",V36="",OR(D36&lt;=E17,D36="ABS"),OR(F36&lt;=G17,F36="ABS"),OR(H36&lt;=I17,H36="ABS"),OR(J36&lt;=K17,J36="ABS")),IF(AND(OR(D36=0,D36="ABS"),OR(F36=0,F36="ABS"),OR(L36=0,L36="ABS"),D36="ABS",F36="ABS",L36="ABS"),"ABS",IF(AND(SUM(D36:F36)=0,OR(L36="ZERO",L36="ABS")),"ZERO",IF(L36="ABS",SUM(D36,F36),SUM(D36,F36,H36,J36)))),"")</f>
        <v/>
      </c>
      <c r="O36" s="113"/>
      <c r="P36" s="13" t="str">
        <f>IF(N36="","",IF(O17=200,LOOKUP(N36,{"ABS","ZERO",1,100,110,120,130,140,150,160,170},{"FAIL","FAIL","FAIL","D","D+","C","C+","B","B+","A","A+"}),IF(O17=150,LOOKUP(N36,{"ABS","ZERO",1,75,82,90,97,105,112,120,127},{"FAIL","FAIL","FAIL","D","D+","C","C+","B","B+","A","A+"}),IF(O17=100,LOOKUP(N36,{"ABS","ZERO",1,50,55,60,65,70,75,80,85},{"FAIL","FAIL","FAIL","D","D+","C","C+","B","B+","A","A+"}),IF(O17=50,LOOKUP(N36,{"ABS","ZERO",1,25,27,30,32,35,37,40,42},{"FAIL","FAIL","FAIL","D","D+","C","C+","B","B+","A","A+"}))))))</f>
        <v/>
      </c>
      <c r="Q36" s="118"/>
      <c r="R36" s="69" t="str">
        <f t="shared" si="0"/>
        <v/>
      </c>
      <c r="S36" s="163" t="str">
        <f>IF(AND(A36&lt;&gt;"",B36&lt;&gt;""),IF(OR(D36&lt;&gt;"ABS"),IF(OR(AND(D36&lt;ROUNDDOWN((0*E17),0),D36&lt;&gt;0),D36&gt;E17,D36=""),"Attendance Marks incorrect",""),""),"")</f>
        <v/>
      </c>
      <c r="T36" s="274"/>
      <c r="U36" s="274"/>
      <c r="V36" s="109" t="str">
        <f>IF(OR(AND(OR(F36&lt;=G17, F36=0, F36="ABS"),OR(H36&lt;=I17, H36=0, H36="ABS"),OR(J36&lt;=K17, J36=0,J36="ABS"))),IF(OR(AND(A36="",B36="",D36="",F36="",H36="",J36=""),AND(A36&lt;&gt;"",B36&lt;&gt;"",D36&lt;&gt;"",F36&lt;&gt;"",H36&lt;&gt;"",J36&lt;&gt;"", AD36="OK")),"","Given Marks or Format is incorrect"),"Given Marks or Format is incorrect")</f>
        <v/>
      </c>
      <c r="W36" s="110"/>
      <c r="X36" s="111"/>
      <c r="Y36" s="14" t="b">
        <f>IF(AND( EXACT(LEFT(B36,LEN(G8)), G8),ISNUMBER(INT(MID(B36,(LEN(G8)+1),1))),ISNUMBER(INT(MID(B36,(LEN(G8)+2),1))), MID(B36,(LEN(G8)+1),2)&lt;&gt;"00",OR(ISNUMBER(INT(MID(B36,(LEN(G8)+3),1))),MID(B36,(LEN(G8)+3),1)=""),  OR(AND(ISNUMBER(INT(MID(B36,(LEN(G8)+1),3))),MID(B36,(LEN(G8)+1),1)&lt;&gt;"0", MID(B36,(LEN(G8)+4),1)=""),AND((ISNUMBER(INT(MID(B36,(LEN(G8)+1),2)))),MID(B36,(LEN(G8)+3),1)=""))),"OK")</f>
        <v>0</v>
      </c>
      <c r="Z36" s="15"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6"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18" t="b">
        <f t="shared" si="28"/>
        <v>0</v>
      </c>
      <c r="AD36" s="18" t="str">
        <f t="shared" si="1"/>
        <v>S# INCORRECT</v>
      </c>
      <c r="BL36" s="58" t="str">
        <f t="shared" si="2"/>
        <v/>
      </c>
      <c r="BM36" s="58" t="b">
        <f t="shared" si="3"/>
        <v>0</v>
      </c>
      <c r="BN36" s="58" t="b">
        <f t="shared" si="4"/>
        <v>0</v>
      </c>
      <c r="BO36" s="58" t="b">
        <f t="shared" si="5"/>
        <v>0</v>
      </c>
      <c r="BP36" s="58" t="str">
        <f t="shared" si="6"/>
        <v/>
      </c>
      <c r="BQ36" s="58" t="str">
        <f t="shared" si="7"/>
        <v/>
      </c>
      <c r="BR36" s="58" t="str">
        <f t="shared" si="8"/>
        <v/>
      </c>
      <c r="BS36" s="58" t="str">
        <f t="shared" si="9"/>
        <v/>
      </c>
      <c r="BT36" s="63" t="str">
        <f t="shared" si="10"/>
        <v/>
      </c>
      <c r="BU36" s="64" t="str">
        <f t="shared" si="29"/>
        <v>INCORRECT</v>
      </c>
      <c r="BV36" s="58" t="b">
        <f t="shared" si="30"/>
        <v>0</v>
      </c>
      <c r="BW36" s="65" t="str">
        <f t="shared" si="11"/>
        <v/>
      </c>
      <c r="BX36" s="58" t="b">
        <f t="shared" si="12"/>
        <v>0</v>
      </c>
      <c r="BY36" s="58" t="b">
        <f t="shared" si="13"/>
        <v>0</v>
      </c>
      <c r="BZ36" s="58" t="b">
        <f t="shared" si="14"/>
        <v>0</v>
      </c>
      <c r="CA36" s="58" t="b">
        <f t="shared" si="15"/>
        <v>0</v>
      </c>
      <c r="CB36" s="58" t="b">
        <f t="shared" si="16"/>
        <v>0</v>
      </c>
      <c r="CC36" s="58" t="b">
        <f t="shared" si="17"/>
        <v>0</v>
      </c>
      <c r="CD36" s="58" t="str">
        <f t="shared" si="18"/>
        <v/>
      </c>
      <c r="CE36" s="58" t="str">
        <f t="shared" si="19"/>
        <v/>
      </c>
      <c r="CF36" s="58" t="str">
        <f t="shared" si="20"/>
        <v/>
      </c>
      <c r="CG36" s="58" t="str">
        <f t="shared" si="21"/>
        <v/>
      </c>
      <c r="CH36" s="58" t="str">
        <f t="shared" si="22"/>
        <v/>
      </c>
      <c r="CI36" s="58" t="str">
        <f t="shared" si="23"/>
        <v/>
      </c>
      <c r="CJ36" s="65" t="str">
        <f t="shared" si="24"/>
        <v/>
      </c>
      <c r="CK36" s="65" t="str">
        <f t="shared" si="25"/>
        <v/>
      </c>
      <c r="CL36" s="66" t="str">
        <f t="shared" si="26"/>
        <v>NO</v>
      </c>
      <c r="CM36" s="66" t="str">
        <f t="shared" si="27"/>
        <v>NO</v>
      </c>
      <c r="CN36" s="64" t="str">
        <f t="shared" si="31"/>
        <v>NO</v>
      </c>
      <c r="CO36" s="64" t="str">
        <f t="shared" si="32"/>
        <v>NO</v>
      </c>
      <c r="CP36" s="66" t="str">
        <f t="shared" si="33"/>
        <v>OK</v>
      </c>
      <c r="CQ36" s="58" t="b">
        <f t="shared" si="34"/>
        <v>0</v>
      </c>
      <c r="CR36" s="58" t="b">
        <f t="shared" si="35"/>
        <v>0</v>
      </c>
      <c r="CS36" s="58" t="b">
        <f t="shared" si="36"/>
        <v>0</v>
      </c>
      <c r="CT36" s="58" t="b">
        <f t="shared" si="37"/>
        <v>0</v>
      </c>
      <c r="CU36" s="65" t="str">
        <f t="shared" si="38"/>
        <v>SEQUENCE INCORRECT</v>
      </c>
      <c r="CV36" s="67">
        <f>COUNTIF(B21:B35,T(B36))</f>
        <v>15</v>
      </c>
    </row>
    <row r="37" spans="1:100" s="3" customFormat="1" ht="18.95" customHeight="1" thickBot="1">
      <c r="A37" s="54"/>
      <c r="B37" s="101"/>
      <c r="C37" s="102"/>
      <c r="D37" s="101"/>
      <c r="E37" s="102"/>
      <c r="F37" s="101"/>
      <c r="G37" s="102"/>
      <c r="H37" s="101"/>
      <c r="I37" s="102"/>
      <c r="J37" s="101"/>
      <c r="K37" s="102"/>
      <c r="L37" s="103" t="str">
        <f>IF(AND(B37&lt;&gt;"", H37&lt;&gt;"", J37&lt;&gt;"",OR(H37&lt;=I17,H37="ABS"),OR(J37&lt;=K17,J37="ABS")),IF(AND(J37="ABS"),"ABS",IF(SUM(H37:J37)=0,"ZERO",SUM(H37,J37))),"")</f>
        <v/>
      </c>
      <c r="M37" s="104"/>
      <c r="N37" s="112" t="str">
        <f>IF(AND(A37&lt;&gt;"",B37&lt;&gt;"",D37&lt;&gt;"", F37&lt;&gt;"", H37&lt;&gt;"", J37&lt;&gt;"",S37="",R37="OK",V37="",OR(D37&lt;=E17,D37="ABS"),OR(F37&lt;=G17,F37="ABS"),OR(H37&lt;=I17,H37="ABS"),OR(J37&lt;=K17,J37="ABS")),IF(AND(OR(D37=0,D37="ABS"),OR(F37=0,F37="ABS"),OR(L37=0,L37="ABS"),D37="ABS",F37="ABS",L37="ABS"),"ABS",IF(AND(SUM(D37:F37)=0,OR(L37="ZERO",L37="ABS")),"ZERO",IF(L37="ABS",SUM(D37,F37),SUM(D37,F37,H37,J37)))),"")</f>
        <v/>
      </c>
      <c r="O37" s="113"/>
      <c r="P37" s="13" t="str">
        <f>IF(N37="","",IF(O17=200,LOOKUP(N37,{"ABS","ZERO",1,100,110,120,130,140,150,160,170},{"FAIL","FAIL","FAIL","D","D+","C","C+","B","B+","A","A+"}),IF(O17=150,LOOKUP(N37,{"ABS","ZERO",1,75,82,90,97,105,112,120,127},{"FAIL","FAIL","FAIL","D","D+","C","C+","B","B+","A","A+"}),IF(O17=100,LOOKUP(N37,{"ABS","ZERO",1,50,55,60,65,70,75,80,85},{"FAIL","FAIL","FAIL","D","D+","C","C+","B","B+","A","A+"}),IF(O17=50,LOOKUP(N37,{"ABS","ZERO",1,25,27,30,32,35,37,40,42},{"FAIL","FAIL","FAIL","D","D+","C","C+","B","B+","A","A+"}))))))</f>
        <v/>
      </c>
      <c r="Q37" s="118"/>
      <c r="R37" s="69" t="str">
        <f t="shared" si="0"/>
        <v/>
      </c>
      <c r="S37" s="163" t="str">
        <f>IF(AND(A37&lt;&gt;"",B37&lt;&gt;""),IF(OR(D37&lt;&gt;"ABS"),IF(OR(AND(D37&lt;ROUNDDOWN((0*E17),0),D37&lt;&gt;0),D37&gt;E17,D37=""),"Attendance Marks incorrect",""),""),"")</f>
        <v/>
      </c>
      <c r="T37" s="274"/>
      <c r="U37" s="274"/>
      <c r="V37" s="109" t="str">
        <f>IF(OR(AND(OR(F37&lt;=G17, F37=0, F37="ABS"),OR(H37&lt;=I17, H37=0, H37="ABS"),OR(J37&lt;=K17, J37=0,J37="ABS"))),IF(OR(AND(A37="",B37="",D37="",F37="",H37="",J37=""),AND(A37&lt;&gt;"",B37&lt;&gt;"",D37&lt;&gt;"",F37&lt;&gt;"",H37&lt;&gt;"",J37&lt;&gt;"", AD37="OK")),"","Given Marks or Format is incorrect"),"Given Marks or Format is incorrect")</f>
        <v/>
      </c>
      <c r="W37" s="110"/>
      <c r="X37" s="111"/>
      <c r="Y37" s="14" t="b">
        <f>IF(AND( EXACT(LEFT(B37,LEN(G8)), G8),ISNUMBER(INT(MID(B37,(LEN(G8)+1),1))),ISNUMBER(INT(MID(B37,(LEN(G8)+2),1))), MID(B37,(LEN(G8)+1),2)&lt;&gt;"00",OR(ISNUMBER(INT(MID(B37,(LEN(G8)+3),1))),MID(B37,(LEN(G8)+3),1)=""),  OR(AND(ISNUMBER(INT(MID(B37,(LEN(G8)+1),3))),MID(B37,(LEN(G8)+1),1)&lt;&gt;"0", MID(B37,(LEN(G8)+4),1)=""),AND((ISNUMBER(INT(MID(B37,(LEN(G8)+1),2)))),MID(B37,(LEN(G8)+3),1)=""))),"OK")</f>
        <v>0</v>
      </c>
      <c r="Z37" s="15"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6"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18" t="b">
        <f t="shared" si="28"/>
        <v>0</v>
      </c>
      <c r="AD37" s="18" t="str">
        <f t="shared" si="1"/>
        <v>S# INCORRECT</v>
      </c>
      <c r="BL37" s="58" t="str">
        <f t="shared" si="2"/>
        <v/>
      </c>
      <c r="BM37" s="58" t="b">
        <f t="shared" si="3"/>
        <v>0</v>
      </c>
      <c r="BN37" s="58" t="b">
        <f t="shared" si="4"/>
        <v>0</v>
      </c>
      <c r="BO37" s="58" t="b">
        <f t="shared" si="5"/>
        <v>0</v>
      </c>
      <c r="BP37" s="58" t="str">
        <f t="shared" si="6"/>
        <v/>
      </c>
      <c r="BQ37" s="58" t="str">
        <f t="shared" si="7"/>
        <v/>
      </c>
      <c r="BR37" s="58" t="str">
        <f t="shared" si="8"/>
        <v/>
      </c>
      <c r="BS37" s="58" t="str">
        <f t="shared" si="9"/>
        <v/>
      </c>
      <c r="BT37" s="63" t="str">
        <f t="shared" si="10"/>
        <v/>
      </c>
      <c r="BU37" s="64" t="str">
        <f t="shared" si="29"/>
        <v>INCORRECT</v>
      </c>
      <c r="BV37" s="58" t="b">
        <f t="shared" si="30"/>
        <v>0</v>
      </c>
      <c r="BW37" s="65" t="str">
        <f t="shared" si="11"/>
        <v/>
      </c>
      <c r="BX37" s="58" t="b">
        <f t="shared" si="12"/>
        <v>0</v>
      </c>
      <c r="BY37" s="58" t="b">
        <f t="shared" si="13"/>
        <v>0</v>
      </c>
      <c r="BZ37" s="58" t="b">
        <f t="shared" si="14"/>
        <v>0</v>
      </c>
      <c r="CA37" s="58" t="b">
        <f t="shared" si="15"/>
        <v>0</v>
      </c>
      <c r="CB37" s="58" t="b">
        <f t="shared" si="16"/>
        <v>0</v>
      </c>
      <c r="CC37" s="58" t="b">
        <f t="shared" si="17"/>
        <v>0</v>
      </c>
      <c r="CD37" s="58" t="str">
        <f t="shared" si="18"/>
        <v/>
      </c>
      <c r="CE37" s="58" t="str">
        <f t="shared" si="19"/>
        <v/>
      </c>
      <c r="CF37" s="58" t="str">
        <f t="shared" si="20"/>
        <v/>
      </c>
      <c r="CG37" s="58" t="str">
        <f t="shared" si="21"/>
        <v/>
      </c>
      <c r="CH37" s="58" t="str">
        <f t="shared" si="22"/>
        <v/>
      </c>
      <c r="CI37" s="58" t="str">
        <f t="shared" si="23"/>
        <v/>
      </c>
      <c r="CJ37" s="65" t="str">
        <f t="shared" si="24"/>
        <v/>
      </c>
      <c r="CK37" s="65" t="str">
        <f t="shared" si="25"/>
        <v/>
      </c>
      <c r="CL37" s="66" t="str">
        <f t="shared" si="26"/>
        <v>NO</v>
      </c>
      <c r="CM37" s="66" t="str">
        <f t="shared" si="27"/>
        <v>NO</v>
      </c>
      <c r="CN37" s="64" t="str">
        <f t="shared" si="31"/>
        <v>NO</v>
      </c>
      <c r="CO37" s="64" t="str">
        <f t="shared" si="32"/>
        <v>NO</v>
      </c>
      <c r="CP37" s="66" t="str">
        <f t="shared" si="33"/>
        <v>OK</v>
      </c>
      <c r="CQ37" s="58" t="b">
        <f t="shared" si="34"/>
        <v>0</v>
      </c>
      <c r="CR37" s="58" t="b">
        <f t="shared" si="35"/>
        <v>0</v>
      </c>
      <c r="CS37" s="58" t="b">
        <f t="shared" si="36"/>
        <v>0</v>
      </c>
      <c r="CT37" s="58" t="b">
        <f t="shared" si="37"/>
        <v>0</v>
      </c>
      <c r="CU37" s="65" t="str">
        <f t="shared" si="38"/>
        <v>SEQUENCE INCORRECT</v>
      </c>
      <c r="CV37" s="67">
        <f>COUNTIF(B21:B36,T(B37))</f>
        <v>16</v>
      </c>
    </row>
    <row r="38" spans="1:100" s="3" customFormat="1" ht="18.95" customHeight="1" thickBot="1">
      <c r="A38" s="68"/>
      <c r="B38" s="101"/>
      <c r="C38" s="102"/>
      <c r="D38" s="101"/>
      <c r="E38" s="102"/>
      <c r="F38" s="101"/>
      <c r="G38" s="102"/>
      <c r="H38" s="101"/>
      <c r="I38" s="102"/>
      <c r="J38" s="101"/>
      <c r="K38" s="102"/>
      <c r="L38" s="103" t="str">
        <f>IF(AND(B38&lt;&gt;"", H38&lt;&gt;"", J38&lt;&gt;"",OR(H38&lt;=I17,H38="ABS"),OR(J38&lt;=K17,J38="ABS")),IF(AND(J38="ABS"),"ABS",IF(SUM(H38:J38)=0,"ZERO",SUM(H38,J38))),"")</f>
        <v/>
      </c>
      <c r="M38" s="104"/>
      <c r="N38" s="112" t="str">
        <f>IF(AND(A38&lt;&gt;"",B38&lt;&gt;"",D38&lt;&gt;"", F38&lt;&gt;"", H38&lt;&gt;"", J38&lt;&gt;"",S38="",R38="OK",V38="",OR(D38&lt;=E17,D38="ABS"),OR(F38&lt;=G17,F38="ABS"),OR(H38&lt;=I17,H38="ABS"),OR(J38&lt;=K17,J38="ABS")),IF(AND(OR(D38=0,D38="ABS"),OR(F38=0,F38="ABS"),OR(L38=0,L38="ABS"),D38="ABS",F38="ABS",L38="ABS"),"ABS",IF(AND(SUM(D38:F38)=0,OR(L38="ZERO",L38="ABS")),"ZERO",IF(L38="ABS",SUM(D38,F38),SUM(D38,F38,H38,J38)))),"")</f>
        <v/>
      </c>
      <c r="O38" s="113"/>
      <c r="P38" s="13" t="str">
        <f>IF(N38="","",IF(O17=200,LOOKUP(N38,{"ABS","ZERO",1,100,110,120,130,140,150,160,170},{"FAIL","FAIL","FAIL","D","D+","C","C+","B","B+","A","A+"}),IF(O17=150,LOOKUP(N38,{"ABS","ZERO",1,75,82,90,97,105,112,120,127},{"FAIL","FAIL","FAIL","D","D+","C","C+","B","B+","A","A+"}),IF(O17=100,LOOKUP(N38,{"ABS","ZERO",1,50,55,60,65,70,75,80,85},{"FAIL","FAIL","FAIL","D","D+","C","C+","B","B+","A","A+"}),IF(O17=50,LOOKUP(N38,{"ABS","ZERO",1,25,27,30,32,35,37,40,42},{"FAIL","FAIL","FAIL","D","D+","C","C+","B","B+","A","A+"}))))))</f>
        <v/>
      </c>
      <c r="Q38" s="118"/>
      <c r="R38" s="69" t="str">
        <f t="shared" si="0"/>
        <v/>
      </c>
      <c r="S38" s="163" t="str">
        <f>IF(AND(A38&lt;&gt;"",B38&lt;&gt;""),IF(OR(D38&lt;&gt;"ABS"),IF(OR(AND(D38&lt;ROUNDDOWN((0*E17),0),D38&lt;&gt;0),D38&gt;E17,D38=""),"Attendance Marks incorrect",""),""),"")</f>
        <v/>
      </c>
      <c r="T38" s="274"/>
      <c r="U38" s="274"/>
      <c r="V38" s="109" t="str">
        <f>IF(OR(AND(OR(F38&lt;=G17, F38=0, F38="ABS"),OR(H38&lt;=I17, H38=0, H38="ABS"),OR(J38&lt;=K17, J38=0,J38="ABS"))),IF(OR(AND(A38="",B38="",D38="",F38="",H38="",J38=""),AND(A38&lt;&gt;"",B38&lt;&gt;"",D38&lt;&gt;"",F38&lt;&gt;"",H38&lt;&gt;"",J38&lt;&gt;"", AD38="OK")),"","Given Marks or Format is incorrect"),"Given Marks or Format is incorrect")</f>
        <v/>
      </c>
      <c r="W38" s="110"/>
      <c r="X38" s="111"/>
      <c r="Y38" s="14" t="b">
        <f>IF(AND( EXACT(LEFT(B38,LEN(G8)), G8),ISNUMBER(INT(MID(B38,(LEN(G8)+1),1))),ISNUMBER(INT(MID(B38,(LEN(G8)+2),1))), MID(B38,(LEN(G8)+1),2)&lt;&gt;"00",OR(ISNUMBER(INT(MID(B38,(LEN(G8)+3),1))),MID(B38,(LEN(G8)+3),1)=""),  OR(AND(ISNUMBER(INT(MID(B38,(LEN(G8)+1),3))),MID(B38,(LEN(G8)+1),1)&lt;&gt;"0", MID(B38,(LEN(G8)+4),1)=""),AND((ISNUMBER(INT(MID(B38,(LEN(G8)+1),2)))),MID(B38,(LEN(G8)+3),1)=""))),"OK")</f>
        <v>0</v>
      </c>
      <c r="Z38" s="15"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6"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18" t="b">
        <f t="shared" si="28"/>
        <v>0</v>
      </c>
      <c r="AD38" s="18" t="str">
        <f t="shared" si="1"/>
        <v>S# INCORRECT</v>
      </c>
      <c r="BL38" s="58" t="str">
        <f t="shared" si="2"/>
        <v/>
      </c>
      <c r="BM38" s="58" t="b">
        <f t="shared" si="3"/>
        <v>0</v>
      </c>
      <c r="BN38" s="58" t="b">
        <f t="shared" si="4"/>
        <v>0</v>
      </c>
      <c r="BO38" s="58" t="b">
        <f t="shared" si="5"/>
        <v>0</v>
      </c>
      <c r="BP38" s="58" t="str">
        <f t="shared" si="6"/>
        <v/>
      </c>
      <c r="BQ38" s="58" t="str">
        <f t="shared" si="7"/>
        <v/>
      </c>
      <c r="BR38" s="58" t="str">
        <f t="shared" si="8"/>
        <v/>
      </c>
      <c r="BS38" s="58" t="str">
        <f t="shared" si="9"/>
        <v/>
      </c>
      <c r="BT38" s="63" t="str">
        <f t="shared" si="10"/>
        <v/>
      </c>
      <c r="BU38" s="64" t="str">
        <f t="shared" si="29"/>
        <v>INCORRECT</v>
      </c>
      <c r="BV38" s="58" t="b">
        <f t="shared" si="30"/>
        <v>0</v>
      </c>
      <c r="BW38" s="65" t="str">
        <f t="shared" si="11"/>
        <v/>
      </c>
      <c r="BX38" s="58" t="b">
        <f t="shared" si="12"/>
        <v>0</v>
      </c>
      <c r="BY38" s="58" t="b">
        <f t="shared" si="13"/>
        <v>0</v>
      </c>
      <c r="BZ38" s="58" t="b">
        <f t="shared" si="14"/>
        <v>0</v>
      </c>
      <c r="CA38" s="58" t="b">
        <f t="shared" si="15"/>
        <v>0</v>
      </c>
      <c r="CB38" s="58" t="b">
        <f t="shared" si="16"/>
        <v>0</v>
      </c>
      <c r="CC38" s="58" t="b">
        <f t="shared" si="17"/>
        <v>0</v>
      </c>
      <c r="CD38" s="58" t="str">
        <f t="shared" si="18"/>
        <v/>
      </c>
      <c r="CE38" s="58" t="str">
        <f t="shared" si="19"/>
        <v/>
      </c>
      <c r="CF38" s="58" t="str">
        <f t="shared" si="20"/>
        <v/>
      </c>
      <c r="CG38" s="58" t="str">
        <f t="shared" si="21"/>
        <v/>
      </c>
      <c r="CH38" s="58" t="str">
        <f t="shared" si="22"/>
        <v/>
      </c>
      <c r="CI38" s="58" t="str">
        <f t="shared" si="23"/>
        <v/>
      </c>
      <c r="CJ38" s="65" t="str">
        <f t="shared" si="24"/>
        <v/>
      </c>
      <c r="CK38" s="65" t="str">
        <f t="shared" si="25"/>
        <v/>
      </c>
      <c r="CL38" s="66" t="str">
        <f t="shared" si="26"/>
        <v>NO</v>
      </c>
      <c r="CM38" s="66" t="str">
        <f t="shared" si="27"/>
        <v>NO</v>
      </c>
      <c r="CN38" s="64" t="str">
        <f t="shared" si="31"/>
        <v>NO</v>
      </c>
      <c r="CO38" s="64" t="str">
        <f t="shared" si="32"/>
        <v>NO</v>
      </c>
      <c r="CP38" s="66" t="str">
        <f t="shared" si="33"/>
        <v>OK</v>
      </c>
      <c r="CQ38" s="58" t="b">
        <f t="shared" si="34"/>
        <v>0</v>
      </c>
      <c r="CR38" s="58" t="b">
        <f t="shared" si="35"/>
        <v>0</v>
      </c>
      <c r="CS38" s="58" t="b">
        <f t="shared" si="36"/>
        <v>0</v>
      </c>
      <c r="CT38" s="58" t="b">
        <f t="shared" si="37"/>
        <v>0</v>
      </c>
      <c r="CU38" s="65" t="str">
        <f t="shared" si="38"/>
        <v>SEQUENCE INCORRECT</v>
      </c>
      <c r="CV38" s="67">
        <f>COUNTIF(B21:B37,T(B38))</f>
        <v>17</v>
      </c>
    </row>
    <row r="39" spans="1:100" s="3" customFormat="1" ht="18.95" customHeight="1" thickBot="1">
      <c r="A39" s="54"/>
      <c r="B39" s="101"/>
      <c r="C39" s="102"/>
      <c r="D39" s="101"/>
      <c r="E39" s="102"/>
      <c r="F39" s="101"/>
      <c r="G39" s="102"/>
      <c r="H39" s="101"/>
      <c r="I39" s="102"/>
      <c r="J39" s="101"/>
      <c r="K39" s="102"/>
      <c r="L39" s="103" t="str">
        <f>IF(AND(B39&lt;&gt;"", H39&lt;&gt;"", J39&lt;&gt;"",OR(H39&lt;=I17,H39="ABS"),OR(J39&lt;=K17,J39="ABS")),IF(AND(J39="ABS"),"ABS",IF(SUM(H39:J39)=0,"ZERO",SUM(H39,J39))),"")</f>
        <v/>
      </c>
      <c r="M39" s="104"/>
      <c r="N39" s="112" t="str">
        <f>IF(AND(A39&lt;&gt;"",B39&lt;&gt;"",D39&lt;&gt;"", F39&lt;&gt;"", H39&lt;&gt;"", J39&lt;&gt;"",S39="",R39="OK",V39="",OR(D39&lt;=E17,D39="ABS"),OR(F39&lt;=G17,F39="ABS"),OR(H39&lt;=I17,H39="ABS"),OR(J39&lt;=K17,J39="ABS")),IF(AND(OR(D39=0,D39="ABS"),OR(F39=0,F39="ABS"),OR(L39=0,L39="ABS"),D39="ABS",F39="ABS",L39="ABS"),"ABS",IF(AND(SUM(D39:F39)=0,OR(L39="ZERO",L39="ABS")),"ZERO",IF(L39="ABS",SUM(D39,F39),SUM(D39,F39,H39,J39)))),"")</f>
        <v/>
      </c>
      <c r="O39" s="113"/>
      <c r="P39" s="13" t="str">
        <f>IF(N39="","",IF(O17=200,LOOKUP(N39,{"ABS","ZERO",1,100,110,120,130,140,150,160,170},{"FAIL","FAIL","FAIL","D","D+","C","C+","B","B+","A","A+"}),IF(O17=150,LOOKUP(N39,{"ABS","ZERO",1,75,82,90,97,105,112,120,127},{"FAIL","FAIL","FAIL","D","D+","C","C+","B","B+","A","A+"}),IF(O17=100,LOOKUP(N39,{"ABS","ZERO",1,50,55,60,65,70,75,80,85},{"FAIL","FAIL","FAIL","D","D+","C","C+","B","B+","A","A+"}),IF(O17=50,LOOKUP(N39,{"ABS","ZERO",1,25,27,30,32,35,37,40,42},{"FAIL","FAIL","FAIL","D","D+","C","C+","B","B+","A","A+"}))))))</f>
        <v/>
      </c>
      <c r="Q39" s="118"/>
      <c r="R39" s="69" t="str">
        <f t="shared" si="0"/>
        <v/>
      </c>
      <c r="S39" s="163" t="str">
        <f>IF(AND(A39&lt;&gt;"",B39&lt;&gt;""),IF(OR(D39&lt;&gt;"ABS"),IF(OR(AND(D39&lt;ROUNDDOWN((0*E17),0),D39&lt;&gt;0),D39&gt;E17,D39=""),"Attendance Marks incorrect",""),""),"")</f>
        <v/>
      </c>
      <c r="T39" s="274"/>
      <c r="U39" s="274"/>
      <c r="V39" s="109" t="str">
        <f>IF(OR(AND(OR(F39&lt;=G17, F39=0, F39="ABS"),OR(H39&lt;=I17, H39=0, H39="ABS"),OR(J39&lt;=K17, J39=0,J39="ABS"))),IF(OR(AND(A39="",B39="",D39="",F39="",H39="",J39=""),AND(A39&lt;&gt;"",B39&lt;&gt;"",D39&lt;&gt;"",F39&lt;&gt;"",H39&lt;&gt;"",J39&lt;&gt;"", AD39="OK")),"","Given Marks or Format is incorrect"),"Given Marks or Format is incorrect")</f>
        <v/>
      </c>
      <c r="W39" s="110"/>
      <c r="X39" s="111"/>
      <c r="Y39" s="14" t="b">
        <f>IF(AND( EXACT(LEFT(B39,LEN(G8)), G8),ISNUMBER(INT(MID(B39,(LEN(G8)+1),1))),ISNUMBER(INT(MID(B39,(LEN(G8)+2),1))), MID(B39,(LEN(G8)+1),2)&lt;&gt;"00",OR(ISNUMBER(INT(MID(B39,(LEN(G8)+3),1))),MID(B39,(LEN(G8)+3),1)=""),  OR(AND(ISNUMBER(INT(MID(B39,(LEN(G8)+1),3))),MID(B39,(LEN(G8)+1),1)&lt;&gt;"0", MID(B39,(LEN(G8)+4),1)=""),AND((ISNUMBER(INT(MID(B39,(LEN(G8)+1),2)))),MID(B39,(LEN(G8)+3),1)=""))),"OK")</f>
        <v>0</v>
      </c>
      <c r="Z39" s="15"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A39" s="16"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B39" s="17"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C39" s="18" t="b">
        <f t="shared" si="28"/>
        <v>0</v>
      </c>
      <c r="AD39" s="18" t="str">
        <f t="shared" si="1"/>
        <v>S# INCORRECT</v>
      </c>
      <c r="BL39" s="58" t="str">
        <f t="shared" si="2"/>
        <v/>
      </c>
      <c r="BM39" s="58" t="b">
        <f t="shared" si="3"/>
        <v>0</v>
      </c>
      <c r="BN39" s="58" t="b">
        <f t="shared" si="4"/>
        <v>0</v>
      </c>
      <c r="BO39" s="58" t="b">
        <f t="shared" si="5"/>
        <v>0</v>
      </c>
      <c r="BP39" s="58" t="str">
        <f t="shared" si="6"/>
        <v/>
      </c>
      <c r="BQ39" s="58" t="str">
        <f t="shared" si="7"/>
        <v/>
      </c>
      <c r="BR39" s="58" t="str">
        <f t="shared" si="8"/>
        <v/>
      </c>
      <c r="BS39" s="58" t="str">
        <f t="shared" si="9"/>
        <v/>
      </c>
      <c r="BT39" s="63" t="str">
        <f t="shared" si="10"/>
        <v/>
      </c>
      <c r="BU39" s="64" t="str">
        <f t="shared" si="29"/>
        <v>INCORRECT</v>
      </c>
      <c r="BV39" s="58" t="b">
        <f t="shared" si="30"/>
        <v>0</v>
      </c>
      <c r="BW39" s="65" t="str">
        <f t="shared" si="11"/>
        <v/>
      </c>
      <c r="BX39" s="58" t="b">
        <f t="shared" si="12"/>
        <v>0</v>
      </c>
      <c r="BY39" s="58" t="b">
        <f t="shared" si="13"/>
        <v>0</v>
      </c>
      <c r="BZ39" s="58" t="b">
        <f t="shared" si="14"/>
        <v>0</v>
      </c>
      <c r="CA39" s="58" t="b">
        <f t="shared" si="15"/>
        <v>0</v>
      </c>
      <c r="CB39" s="58" t="b">
        <f t="shared" si="16"/>
        <v>0</v>
      </c>
      <c r="CC39" s="58" t="b">
        <f t="shared" si="17"/>
        <v>0</v>
      </c>
      <c r="CD39" s="58" t="str">
        <f t="shared" si="18"/>
        <v/>
      </c>
      <c r="CE39" s="58" t="str">
        <f t="shared" si="19"/>
        <v/>
      </c>
      <c r="CF39" s="58" t="str">
        <f t="shared" si="20"/>
        <v/>
      </c>
      <c r="CG39" s="58" t="str">
        <f t="shared" si="21"/>
        <v/>
      </c>
      <c r="CH39" s="58" t="str">
        <f t="shared" si="22"/>
        <v/>
      </c>
      <c r="CI39" s="58" t="str">
        <f t="shared" si="23"/>
        <v/>
      </c>
      <c r="CJ39" s="65" t="str">
        <f t="shared" si="24"/>
        <v/>
      </c>
      <c r="CK39" s="65" t="str">
        <f t="shared" si="25"/>
        <v/>
      </c>
      <c r="CL39" s="66" t="str">
        <f t="shared" si="26"/>
        <v>NO</v>
      </c>
      <c r="CM39" s="66" t="str">
        <f t="shared" si="27"/>
        <v>NO</v>
      </c>
      <c r="CN39" s="64" t="str">
        <f t="shared" si="31"/>
        <v>NO</v>
      </c>
      <c r="CO39" s="64" t="str">
        <f t="shared" si="32"/>
        <v>NO</v>
      </c>
      <c r="CP39" s="66" t="str">
        <f t="shared" si="33"/>
        <v>OK</v>
      </c>
      <c r="CQ39" s="58" t="b">
        <f t="shared" si="34"/>
        <v>0</v>
      </c>
      <c r="CR39" s="58" t="b">
        <f t="shared" si="35"/>
        <v>0</v>
      </c>
      <c r="CS39" s="58" t="b">
        <f t="shared" si="36"/>
        <v>0</v>
      </c>
      <c r="CT39" s="58" t="b">
        <f t="shared" si="37"/>
        <v>0</v>
      </c>
      <c r="CU39" s="65" t="str">
        <f t="shared" si="38"/>
        <v>SEQUENCE INCORRECT</v>
      </c>
      <c r="CV39" s="67">
        <f>COUNTIF(B21:B38,T(B39))</f>
        <v>18</v>
      </c>
    </row>
    <row r="40" spans="1:100" s="3" customFormat="1" ht="18.95" customHeight="1" thickBot="1">
      <c r="A40" s="68"/>
      <c r="B40" s="101"/>
      <c r="C40" s="102"/>
      <c r="D40" s="101"/>
      <c r="E40" s="102"/>
      <c r="F40" s="101"/>
      <c r="G40" s="102"/>
      <c r="H40" s="101"/>
      <c r="I40" s="102"/>
      <c r="J40" s="101"/>
      <c r="K40" s="102"/>
      <c r="L40" s="103" t="str">
        <f>IF(AND(B40&lt;&gt;"", H40&lt;&gt;"", J40&lt;&gt;"",OR(H40&lt;=I17,H40="ABS"),OR(J40&lt;=K17,J40="ABS")),IF(AND(J40="ABS"),"ABS",IF(SUM(H40:J40)=0,"ZERO",SUM(H40,J40))),"")</f>
        <v/>
      </c>
      <c r="M40" s="104"/>
      <c r="N40" s="112" t="str">
        <f>IF(AND(A40&lt;&gt;"",B40&lt;&gt;"",D40&lt;&gt;"", F40&lt;&gt;"", H40&lt;&gt;"", J40&lt;&gt;"",S40="",R40="OK",V40="",OR(D40&lt;=E17,D40="ABS"),OR(F40&lt;=G17,F40="ABS"),OR(H40&lt;=I17,H40="ABS"),OR(J40&lt;=K17,J40="ABS")),IF(AND(OR(D40=0,D40="ABS"),OR(F40=0,F40="ABS"),OR(L40=0,L40="ABS"),D40="ABS",F40="ABS",L40="ABS"),"ABS",IF(AND(SUM(D40:F40)=0,OR(L40="ZERO",L40="ABS")),"ZERO",IF(L40="ABS",SUM(D40,F40),SUM(D40,F40,H40,J40)))),"")</f>
        <v/>
      </c>
      <c r="O40" s="113"/>
      <c r="P40" s="13" t="str">
        <f>IF(N40="","",IF(O17=200,LOOKUP(N40,{"ABS","ZERO",1,100,110,120,130,140,150,160,170},{"FAIL","FAIL","FAIL","D","D+","C","C+","B","B+","A","A+"}),IF(O17=150,LOOKUP(N40,{"ABS","ZERO",1,75,82,90,97,105,112,120,127},{"FAIL","FAIL","FAIL","D","D+","C","C+","B","B+","A","A+"}),IF(O17=100,LOOKUP(N40,{"ABS","ZERO",1,50,55,60,65,70,75,80,85},{"FAIL","FAIL","FAIL","D","D+","C","C+","B","B+","A","A+"}),IF(O17=50,LOOKUP(N40,{"ABS","ZERO",1,25,27,30,32,35,37,40,42},{"FAIL","FAIL","FAIL","D","D+","C","C+","B","B+","A","A+"}))))))</f>
        <v/>
      </c>
      <c r="Q40" s="118"/>
      <c r="R40" s="69" t="str">
        <f t="shared" si="0"/>
        <v/>
      </c>
      <c r="S40" s="280" t="str">
        <f>IF(AND(A40&lt;&gt;"",B40&lt;&gt;""),IF(OR(D40&lt;&gt;"ABS"),IF(OR(AND(D40&lt;ROUNDDOWN((0*E17),0),D40&lt;&gt;0),D40&gt;E17,D40=""),"Attendance Marks incorrect",""),""),"")</f>
        <v/>
      </c>
      <c r="T40" s="281"/>
      <c r="U40" s="281"/>
      <c r="V40" s="213" t="str">
        <f>IF(OR(AND(OR(F40&lt;=G17, F40=0, F40="ABS"),OR(H40&lt;=I17, H40=0, H40="ABS"),OR(J40&lt;=K17, J40=0,J40="ABS"))),IF(OR(AND(A40="",B40="",D40="",F40="",H40="",J40=""),AND(A40&lt;&gt;"",B40&lt;&gt;"",D40&lt;&gt;"",F40&lt;&gt;"",H40&lt;&gt;"",J40&lt;&gt;"", AD40="OK")),"","Given Marks or Format is incorrect"),"Given Marks or Format is incorrect")</f>
        <v/>
      </c>
      <c r="W40" s="214"/>
      <c r="X40" s="215"/>
      <c r="Y40" s="14" t="b">
        <f>IF(AND( EXACT(LEFT(B40,LEN(G8)), G8),ISNUMBER(INT(MID(B40,(LEN(G8)+1),1))),ISNUMBER(INT(MID(B40,(LEN(G8)+2),1))), MID(B40,(LEN(G8)+1),2)&lt;&gt;"00",OR(ISNUMBER(INT(MID(B40,(LEN(G8)+3),1))),MID(B40,(LEN(G8)+3),1)=""),  OR(AND(ISNUMBER(INT(MID(B40,(LEN(G8)+1),3))),MID(B40,(LEN(G8)+1),1)&lt;&gt;"0", MID(B40,(LEN(G8)+4),1)=""),AND((ISNUMBER(INT(MID(B40,(LEN(G8)+1),2)))),MID(B40,(LEN(G8)+3),1)=""))),"OK")</f>
        <v>0</v>
      </c>
      <c r="Z40" s="15"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A40" s="16"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B40" s="17"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C40" s="18" t="b">
        <f t="shared" si="28"/>
        <v>0</v>
      </c>
      <c r="AD40" s="18" t="str">
        <f t="shared" si="1"/>
        <v>S# INCORRECT</v>
      </c>
      <c r="BL40" s="58" t="str">
        <f>RIGHT(B40,3)</f>
        <v/>
      </c>
      <c r="BM40" s="58" t="b">
        <f>ISNUMBER(INT((MID(BL40,1,1))))</f>
        <v>0</v>
      </c>
      <c r="BN40" s="58" t="b">
        <f>ISNUMBER(INT((MID(BL40,2,1))))</f>
        <v>0</v>
      </c>
      <c r="BO40" s="58" t="b">
        <f>ISNUMBER(INT((MID(BL40,3,1))))</f>
        <v>0</v>
      </c>
      <c r="BP40" s="58" t="str">
        <f>IF(BM40=TRUE, MID(BL40,1,1),"")</f>
        <v/>
      </c>
      <c r="BQ40" s="58" t="str">
        <f>IF(BN40=TRUE, MID(BL40,2,1),"")</f>
        <v/>
      </c>
      <c r="BR40" s="58" t="str">
        <f>IF(BO40=TRUE, MID(BL40,3,1),"")</f>
        <v/>
      </c>
      <c r="BS40" s="58" t="str">
        <f>T(BP40)&amp;T(BQ40)&amp;T(BR40)</f>
        <v/>
      </c>
      <c r="BT40" s="63" t="str">
        <f>IF(BS40="","",INT(TRIM(BS40)))</f>
        <v/>
      </c>
      <c r="BU40" s="64" t="str">
        <f>IF(BT40&gt;BT39,"OK","INCORRECT")</f>
        <v>INCORRECT</v>
      </c>
      <c r="BV40" s="58" t="b">
        <f>BT40&gt;BT39</f>
        <v>0</v>
      </c>
      <c r="BW40" s="65" t="str">
        <f>LEFT(B40,6)</f>
        <v/>
      </c>
      <c r="BX40" s="58" t="b">
        <f>ISNUMBER(INT((MID(BW40,1,1))))</f>
        <v>0</v>
      </c>
      <c r="BY40" s="58" t="b">
        <f>ISNUMBER(INT((MID(BW40,2,1))))</f>
        <v>0</v>
      </c>
      <c r="BZ40" s="58" t="b">
        <f>ISNUMBER(INT((MID(BW40,3,1))))</f>
        <v>0</v>
      </c>
      <c r="CA40" s="58" t="b">
        <f>ISNUMBER(INT((MID(BW40,4,1))))</f>
        <v>0</v>
      </c>
      <c r="CB40" s="58" t="b">
        <f>ISNUMBER(INT((MID(BW40,5,1))))</f>
        <v>0</v>
      </c>
      <c r="CC40" s="58" t="b">
        <f>ISNUMBER(INT((MID(BW40,6,1))))</f>
        <v>0</v>
      </c>
      <c r="CD40" s="58" t="str">
        <f>IF(BX40=TRUE, MID(BW40,1,1),"")</f>
        <v/>
      </c>
      <c r="CE40" s="58" t="str">
        <f>IF(BY40=TRUE, MID(BW40,2,1),"")</f>
        <v/>
      </c>
      <c r="CF40" s="58" t="str">
        <f>IF(BZ40=TRUE, MID(BW40,3,1),"")</f>
        <v/>
      </c>
      <c r="CG40" s="58" t="str">
        <f>IF(CA40=TRUE, MID(BW40,4,1),"")</f>
        <v/>
      </c>
      <c r="CH40" s="58" t="str">
        <f>IF(CB40=TRUE, MID(BW40,5,1),"")</f>
        <v/>
      </c>
      <c r="CI40" s="58" t="str">
        <f>IF(CC40=TRUE, MID(BW40,6,1),"")</f>
        <v/>
      </c>
      <c r="CJ40" s="65" t="str">
        <f>TRIM(T(CD40)&amp;T(CE40)&amp;T(CF40))</f>
        <v/>
      </c>
      <c r="CK40" s="65" t="str">
        <f>TRIM(T(CG40)&amp;T(CH40)&amp;T(CI40))</f>
        <v/>
      </c>
      <c r="CL40" s="66" t="str">
        <f>IF(OR(MID(BW40,3,1)="-",MID(BW40,4,1)="-"),T(CJ40),"NO")</f>
        <v>NO</v>
      </c>
      <c r="CM40" s="66" t="str">
        <f>IF(OR(MID(BW40,3,1)="-",MID(BW40,4,1)="-"),T(CK40),"NO")</f>
        <v>NO</v>
      </c>
      <c r="CN40" s="64" t="str">
        <f>IF(AND(CL40&lt;&gt;"NO", CM40&lt;&gt;"NO"),IF(CM40&lt;CL40,"OK","INCORRECT"),"NO")</f>
        <v>NO</v>
      </c>
      <c r="CO40" s="64" t="str">
        <f>IF(AND(CL40&lt;&gt;"NO", CM40&lt;&gt;"NO"),IF(CM40&lt;=CM39,"OK","INCORRECT"),"NO")</f>
        <v>NO</v>
      </c>
      <c r="CP40" s="66" t="str">
        <f>IF(OR(AND(OR(AND(CN40="NO",CO40="NO"),AND(CN40="OK", CO40="OK")),AND(CN39="NO", CO39="NO")),AND(AND(CN40="OK",CO40="OK",OR(AND(CN39="NO", CO39="NO"),AND(CN39="OK", CO39="OK"))))),"OK","INCORRECT")</f>
        <v>OK</v>
      </c>
      <c r="CQ40" s="58" t="b">
        <f>IF(CP40="OK",IF(AND(CL39="NO",CL40="NO"),BT40&gt;BT39))</f>
        <v>0</v>
      </c>
      <c r="CR40" s="58" t="b">
        <f>IF(CP40="OK",AND(CN40="OK",CO40="OK",CN39="NO",CO39="NO"))</f>
        <v>0</v>
      </c>
      <c r="CS40" s="58" t="b">
        <f>IF(CP40="OK",IF(AND(EXACT(CK39,CK40)),BT40&gt;BT39))</f>
        <v>0</v>
      </c>
      <c r="CT40" s="58" t="b">
        <f>IF(CP40="OK",CM40&lt;CM39)</f>
        <v>0</v>
      </c>
      <c r="CU40" s="65" t="str">
        <f>IF(AND(CQ40=FALSE,CR40=FALSE,CS40=FALSE,CT40=FALSE),"SEQUENCE INCORRECT","SEQUENCE CORRECT")</f>
        <v>SEQUENCE INCORRECT</v>
      </c>
      <c r="CV40" s="67">
        <f>COUNTIF(B22:B39,T(B40))</f>
        <v>18</v>
      </c>
    </row>
    <row r="41" spans="1:100" ht="18" customHeight="1" thickBot="1">
      <c r="A41" s="59" t="s">
        <v>464</v>
      </c>
      <c r="B41" s="60" t="s">
        <v>464</v>
      </c>
      <c r="C41" s="282" t="s">
        <v>335</v>
      </c>
      <c r="D41" s="282"/>
      <c r="E41" s="282"/>
      <c r="F41" s="282"/>
      <c r="G41" s="282"/>
      <c r="H41" s="282"/>
      <c r="I41" s="282"/>
      <c r="J41" s="282"/>
      <c r="K41" s="282"/>
      <c r="L41" s="282"/>
      <c r="M41" s="282"/>
      <c r="N41" s="282"/>
      <c r="O41" s="282"/>
      <c r="P41" s="282"/>
      <c r="Q41" s="118"/>
      <c r="R41" s="20">
        <f>COUNTIF(R21:R40,"FORMAT INCORRECT")+(COUNTIF(R21:R40,"SEQUENCE INCORRECT"))</f>
        <v>0</v>
      </c>
      <c r="S41" s="245">
        <f>COUNTIF(S21:S40,"Attendance Marks incorrect")</f>
        <v>0</v>
      </c>
      <c r="T41" s="246"/>
      <c r="U41" s="246"/>
      <c r="V41" s="245">
        <f>COUNTIF(V21:Z40,"Given Marks or Format is incorrect")</f>
        <v>0</v>
      </c>
      <c r="W41" s="246"/>
      <c r="X41" s="246"/>
      <c r="Y41" s="246"/>
      <c r="Z41" s="247"/>
    </row>
    <row r="42" spans="1:100" ht="11.25" customHeight="1" thickBot="1">
      <c r="A42" s="61" t="s">
        <v>464</v>
      </c>
      <c r="B42" s="62" t="s">
        <v>464</v>
      </c>
      <c r="C42" s="283"/>
      <c r="D42" s="283"/>
      <c r="E42" s="283"/>
      <c r="F42" s="283"/>
      <c r="G42" s="283"/>
      <c r="H42" s="283"/>
      <c r="I42" s="283"/>
      <c r="J42" s="283"/>
      <c r="K42" s="283"/>
      <c r="L42" s="283"/>
      <c r="M42" s="283"/>
      <c r="N42" s="283"/>
      <c r="O42" s="283"/>
      <c r="P42" s="283"/>
      <c r="Q42" s="118"/>
      <c r="R42" s="216" t="s">
        <v>906</v>
      </c>
      <c r="S42" s="216"/>
      <c r="T42" s="216"/>
      <c r="U42" s="216"/>
      <c r="V42" s="216"/>
      <c r="W42" s="216"/>
      <c r="X42" s="216"/>
    </row>
    <row r="43" spans="1:100" ht="17.25" customHeight="1">
      <c r="A43" s="243"/>
      <c r="B43" s="243"/>
      <c r="C43" s="243"/>
      <c r="D43" s="243"/>
      <c r="E43" s="243"/>
      <c r="F43" s="243"/>
      <c r="G43" s="243"/>
      <c r="H43" s="243"/>
      <c r="I43" s="243"/>
      <c r="J43" s="243"/>
      <c r="K43" s="243"/>
      <c r="L43" s="243"/>
      <c r="M43" s="243"/>
      <c r="N43" s="243"/>
      <c r="O43" s="243"/>
      <c r="P43" s="243"/>
      <c r="Q43" s="118"/>
      <c r="R43" s="249" t="s">
        <v>337</v>
      </c>
      <c r="S43" s="250"/>
      <c r="T43" s="251"/>
      <c r="U43" s="234">
        <f>SUM(R41:Z41)</f>
        <v>0</v>
      </c>
      <c r="V43" s="235"/>
      <c r="W43" s="248"/>
      <c r="X43" s="238"/>
    </row>
    <row r="44" spans="1:100" ht="20.25" customHeight="1" thickBot="1">
      <c r="A44" s="244"/>
      <c r="B44" s="244"/>
      <c r="C44" s="244"/>
      <c r="D44" s="244"/>
      <c r="E44" s="244"/>
      <c r="F44" s="244"/>
      <c r="G44" s="244"/>
      <c r="H44" s="244"/>
      <c r="I44" s="244"/>
      <c r="J44" s="244"/>
      <c r="K44" s="244"/>
      <c r="L44" s="244"/>
      <c r="M44" s="244"/>
      <c r="N44" s="244"/>
      <c r="O44" s="244"/>
      <c r="P44" s="244"/>
      <c r="Q44" s="118"/>
      <c r="R44" s="252"/>
      <c r="S44" s="253"/>
      <c r="T44" s="254"/>
      <c r="U44" s="236"/>
      <c r="V44" s="237"/>
      <c r="W44" s="248"/>
      <c r="X44" s="238"/>
    </row>
    <row r="45" spans="1:100" ht="15.75" customHeight="1">
      <c r="A45" s="231" t="s">
        <v>909</v>
      </c>
      <c r="B45" s="231"/>
      <c r="C45" s="231"/>
      <c r="D45" s="238"/>
      <c r="E45" s="238"/>
      <c r="F45" s="231" t="s">
        <v>18</v>
      </c>
      <c r="G45" s="231"/>
      <c r="H45" s="231"/>
      <c r="I45" s="231"/>
      <c r="J45" s="232" t="s">
        <v>19</v>
      </c>
      <c r="K45" s="232"/>
      <c r="L45" s="232"/>
      <c r="M45" s="232"/>
      <c r="N45" s="232"/>
      <c r="O45" s="232"/>
      <c r="P45" s="232"/>
      <c r="Q45" s="118"/>
      <c r="R45" s="135" t="s">
        <v>483</v>
      </c>
      <c r="S45" s="220"/>
      <c r="T45" s="220"/>
      <c r="U45" s="220"/>
      <c r="V45" s="220"/>
      <c r="W45" s="220"/>
      <c r="X45" s="221"/>
    </row>
    <row r="46" spans="1:100">
      <c r="A46" s="232"/>
      <c r="B46" s="232"/>
      <c r="C46" s="232"/>
      <c r="D46" s="238"/>
      <c r="E46" s="238"/>
      <c r="F46" s="232"/>
      <c r="G46" s="232"/>
      <c r="H46" s="232"/>
      <c r="I46" s="232"/>
      <c r="J46" s="232"/>
      <c r="K46" s="232"/>
      <c r="L46" s="232"/>
      <c r="M46" s="232"/>
      <c r="N46" s="232"/>
      <c r="O46" s="232"/>
      <c r="P46" s="232"/>
      <c r="Q46" s="118"/>
      <c r="R46" s="130"/>
      <c r="S46" s="128"/>
      <c r="T46" s="128"/>
      <c r="U46" s="128"/>
      <c r="V46" s="128"/>
      <c r="W46" s="128"/>
      <c r="X46" s="129"/>
    </row>
    <row r="47" spans="1:100">
      <c r="A47" s="233"/>
      <c r="B47" s="233"/>
      <c r="C47" s="233"/>
      <c r="D47" s="239"/>
      <c r="E47" s="239"/>
      <c r="F47" s="233"/>
      <c r="G47" s="233"/>
      <c r="H47" s="233"/>
      <c r="I47" s="233"/>
      <c r="J47" s="233"/>
      <c r="K47" s="233"/>
      <c r="L47" s="233"/>
      <c r="M47" s="233"/>
      <c r="N47" s="233"/>
      <c r="O47" s="233"/>
      <c r="P47" s="233"/>
      <c r="Q47" s="118"/>
      <c r="R47" s="130"/>
      <c r="S47" s="128"/>
      <c r="T47" s="128"/>
      <c r="U47" s="128"/>
      <c r="V47" s="128"/>
      <c r="W47" s="128"/>
      <c r="X47" s="129"/>
    </row>
    <row r="48" spans="1:100" ht="12" customHeight="1">
      <c r="A48" s="46" t="s">
        <v>14</v>
      </c>
      <c r="B48" s="225" t="s">
        <v>13</v>
      </c>
      <c r="C48" s="226"/>
      <c r="D48" s="226"/>
      <c r="E48" s="226"/>
      <c r="F48" s="226"/>
      <c r="G48" s="226"/>
      <c r="H48" s="226"/>
      <c r="I48" s="226"/>
      <c r="J48" s="226"/>
      <c r="K48" s="226"/>
      <c r="L48" s="226"/>
      <c r="M48" s="226"/>
      <c r="N48" s="226"/>
      <c r="O48" s="226"/>
      <c r="P48" s="227"/>
      <c r="Q48" s="118"/>
      <c r="R48" s="130"/>
      <c r="S48" s="128"/>
      <c r="T48" s="128"/>
      <c r="U48" s="128"/>
      <c r="V48" s="128"/>
      <c r="W48" s="128"/>
      <c r="X48" s="129"/>
    </row>
    <row r="49" spans="1:26" ht="12" customHeight="1" thickBot="1">
      <c r="A49" s="48">
        <f>$U$43</f>
        <v>0</v>
      </c>
      <c r="B49" s="228"/>
      <c r="C49" s="229"/>
      <c r="D49" s="229"/>
      <c r="E49" s="229"/>
      <c r="F49" s="229"/>
      <c r="G49" s="229"/>
      <c r="H49" s="229"/>
      <c r="I49" s="229"/>
      <c r="J49" s="229"/>
      <c r="K49" s="229"/>
      <c r="L49" s="229"/>
      <c r="M49" s="229"/>
      <c r="N49" s="229"/>
      <c r="O49" s="229"/>
      <c r="P49" s="230"/>
      <c r="Q49" s="118"/>
      <c r="R49" s="222"/>
      <c r="S49" s="223"/>
      <c r="T49" s="223"/>
      <c r="U49" s="223"/>
      <c r="V49" s="223"/>
      <c r="W49" s="223"/>
      <c r="X49" s="224"/>
    </row>
    <row r="50" spans="1:26">
      <c r="A50" s="243"/>
      <c r="B50" s="243"/>
      <c r="C50" s="243"/>
      <c r="D50" s="243"/>
      <c r="E50" s="243"/>
      <c r="F50" s="243"/>
      <c r="G50" s="243"/>
      <c r="H50" s="243"/>
      <c r="I50" s="243"/>
      <c r="J50" s="243"/>
      <c r="K50" s="243"/>
      <c r="L50" s="243"/>
      <c r="M50" s="243"/>
      <c r="N50" s="243"/>
      <c r="O50" s="243"/>
      <c r="P50" s="243"/>
      <c r="Q50" s="238"/>
      <c r="R50" s="260" t="s">
        <v>465</v>
      </c>
      <c r="S50" s="260"/>
      <c r="T50" s="260"/>
      <c r="U50" s="260"/>
      <c r="V50" s="260"/>
      <c r="W50" s="260"/>
      <c r="X50" s="260"/>
      <c r="Y50" s="260"/>
      <c r="Z50" s="260"/>
    </row>
    <row r="51" spans="1:26">
      <c r="A51" s="238"/>
      <c r="B51" s="238"/>
      <c r="C51" s="238"/>
      <c r="D51" s="238"/>
      <c r="E51" s="238"/>
      <c r="F51" s="238"/>
      <c r="G51" s="238"/>
      <c r="H51" s="238"/>
      <c r="I51" s="238"/>
      <c r="J51" s="238"/>
      <c r="K51" s="238"/>
      <c r="L51" s="238"/>
      <c r="M51" s="238"/>
      <c r="N51" s="238"/>
      <c r="O51" s="238"/>
      <c r="P51" s="238"/>
      <c r="Q51" s="238"/>
      <c r="R51" s="261"/>
      <c r="S51" s="261"/>
      <c r="T51" s="261"/>
      <c r="U51" s="261"/>
      <c r="V51" s="261"/>
      <c r="W51" s="261"/>
      <c r="X51" s="261"/>
      <c r="Y51" s="261"/>
      <c r="Z51" s="261"/>
    </row>
    <row r="52" spans="1:26">
      <c r="A52" s="238"/>
      <c r="B52" s="238"/>
      <c r="C52" s="238"/>
      <c r="D52" s="238"/>
      <c r="E52" s="238"/>
      <c r="F52" s="238"/>
      <c r="G52" s="238"/>
      <c r="H52" s="238"/>
      <c r="I52" s="238"/>
      <c r="J52" s="238"/>
      <c r="K52" s="238"/>
      <c r="L52" s="238"/>
      <c r="M52" s="238"/>
      <c r="N52" s="238"/>
      <c r="O52" s="238"/>
      <c r="P52" s="238"/>
      <c r="Q52" s="238"/>
      <c r="R52" s="262"/>
      <c r="S52" s="262"/>
      <c r="T52" s="262"/>
      <c r="U52" s="262"/>
      <c r="V52" s="262"/>
      <c r="W52" s="262"/>
      <c r="X52" s="262"/>
      <c r="Y52" s="262"/>
      <c r="Z52" s="262"/>
    </row>
    <row r="53" spans="1:26">
      <c r="A53" s="238"/>
      <c r="B53" s="238"/>
      <c r="C53" s="238"/>
      <c r="D53" s="238"/>
      <c r="E53" s="238"/>
      <c r="F53" s="238"/>
      <c r="G53" s="238"/>
      <c r="H53" s="238"/>
      <c r="I53" s="238"/>
      <c r="J53" s="238"/>
      <c r="K53" s="238"/>
      <c r="L53" s="238"/>
      <c r="M53" s="238"/>
      <c r="N53" s="238"/>
      <c r="O53" s="238"/>
      <c r="P53" s="238"/>
      <c r="Q53" s="238"/>
      <c r="R53" s="263" t="s">
        <v>466</v>
      </c>
      <c r="S53" s="264"/>
      <c r="T53" s="264"/>
      <c r="U53" s="264"/>
      <c r="V53" s="264"/>
      <c r="W53" s="264"/>
      <c r="X53" s="264"/>
      <c r="Y53" s="264"/>
      <c r="Z53" s="265"/>
    </row>
    <row r="54" spans="1:26" ht="16.5" thickBot="1">
      <c r="A54" s="238"/>
      <c r="B54" s="238"/>
      <c r="C54" s="238"/>
      <c r="D54" s="238"/>
      <c r="E54" s="238"/>
      <c r="F54" s="238"/>
      <c r="G54" s="238"/>
      <c r="H54" s="238"/>
      <c r="I54" s="238"/>
      <c r="J54" s="238"/>
      <c r="K54" s="238"/>
      <c r="L54" s="238"/>
      <c r="M54" s="238"/>
      <c r="N54" s="238"/>
      <c r="O54" s="238"/>
      <c r="P54" s="238"/>
      <c r="Q54" s="238"/>
      <c r="R54" s="266"/>
      <c r="S54" s="267"/>
      <c r="T54" s="267"/>
      <c r="U54" s="267"/>
      <c r="V54" s="267"/>
      <c r="W54" s="267"/>
      <c r="X54" s="267"/>
      <c r="Y54" s="267"/>
      <c r="Z54" s="268"/>
    </row>
    <row r="55" spans="1:26" ht="21" thickBot="1">
      <c r="A55" s="238"/>
      <c r="B55" s="238"/>
      <c r="C55" s="238"/>
      <c r="D55" s="238"/>
      <c r="E55" s="238"/>
      <c r="F55" s="238"/>
      <c r="G55" s="238"/>
      <c r="H55" s="238"/>
      <c r="I55" s="238"/>
      <c r="J55" s="238"/>
      <c r="K55" s="238"/>
      <c r="L55" s="238"/>
      <c r="M55" s="238"/>
      <c r="N55" s="238"/>
      <c r="O55" s="238"/>
      <c r="P55" s="238"/>
      <c r="Q55" s="238"/>
      <c r="R55" s="71" t="s">
        <v>6</v>
      </c>
      <c r="S55" s="269" t="s">
        <v>7</v>
      </c>
      <c r="T55" s="269"/>
      <c r="U55" s="269"/>
      <c r="V55" s="270" t="s">
        <v>467</v>
      </c>
      <c r="W55" s="270"/>
      <c r="X55" s="270"/>
      <c r="Y55" s="270"/>
      <c r="Z55" s="270"/>
    </row>
    <row r="56" spans="1:26" ht="16.5" thickBot="1">
      <c r="A56" s="238"/>
      <c r="B56" s="238"/>
      <c r="C56" s="238"/>
      <c r="D56" s="238"/>
      <c r="E56" s="238"/>
      <c r="F56" s="238"/>
      <c r="G56" s="238"/>
      <c r="H56" s="238"/>
      <c r="I56" s="238"/>
      <c r="J56" s="238"/>
      <c r="K56" s="238"/>
      <c r="L56" s="238"/>
      <c r="M56" s="238"/>
      <c r="N56" s="238"/>
      <c r="O56" s="238"/>
      <c r="P56" s="238"/>
      <c r="Q56" s="238"/>
      <c r="R56" s="72">
        <v>1</v>
      </c>
      <c r="S56" s="217" t="s">
        <v>468</v>
      </c>
      <c r="T56" s="217"/>
      <c r="U56" s="217"/>
      <c r="V56" s="218">
        <v>1</v>
      </c>
      <c r="W56" s="219"/>
      <c r="X56" s="217" t="s">
        <v>469</v>
      </c>
      <c r="Y56" s="217"/>
      <c r="Z56" s="217"/>
    </row>
    <row r="57" spans="1:26" ht="16.5" thickBot="1">
      <c r="A57" s="238"/>
      <c r="B57" s="238"/>
      <c r="C57" s="238"/>
      <c r="D57" s="238"/>
      <c r="E57" s="238"/>
      <c r="F57" s="238"/>
      <c r="G57" s="238"/>
      <c r="H57" s="238"/>
      <c r="I57" s="238"/>
      <c r="J57" s="238"/>
      <c r="K57" s="238"/>
      <c r="L57" s="238"/>
      <c r="M57" s="238"/>
      <c r="N57" s="238"/>
      <c r="O57" s="238"/>
      <c r="P57" s="238"/>
      <c r="Q57" s="238"/>
      <c r="R57" s="72">
        <v>2</v>
      </c>
      <c r="S57" s="217" t="s">
        <v>470</v>
      </c>
      <c r="T57" s="217"/>
      <c r="U57" s="217"/>
      <c r="V57" s="218">
        <v>2</v>
      </c>
      <c r="W57" s="219"/>
      <c r="X57" s="217" t="s">
        <v>471</v>
      </c>
      <c r="Y57" s="217"/>
      <c r="Z57" s="217"/>
    </row>
    <row r="58" spans="1:26" ht="16.5" thickBot="1">
      <c r="A58" s="238"/>
      <c r="B58" s="238"/>
      <c r="C58" s="238"/>
      <c r="D58" s="238"/>
      <c r="E58" s="238"/>
      <c r="F58" s="238"/>
      <c r="G58" s="238"/>
      <c r="H58" s="238"/>
      <c r="I58" s="238"/>
      <c r="J58" s="238"/>
      <c r="K58" s="238"/>
      <c r="L58" s="238"/>
      <c r="M58" s="238"/>
      <c r="N58" s="238"/>
      <c r="O58" s="238"/>
      <c r="P58" s="238"/>
      <c r="Q58" s="238"/>
      <c r="R58" s="72">
        <v>3</v>
      </c>
      <c r="S58" s="217" t="s">
        <v>472</v>
      </c>
      <c r="T58" s="217"/>
      <c r="U58" s="217"/>
      <c r="V58" s="218">
        <v>3</v>
      </c>
      <c r="W58" s="219"/>
      <c r="X58" s="217" t="s">
        <v>473</v>
      </c>
      <c r="Y58" s="217"/>
      <c r="Z58" s="217"/>
    </row>
    <row r="59" spans="1:26" ht="16.5" thickBot="1">
      <c r="A59" s="238"/>
      <c r="B59" s="238"/>
      <c r="C59" s="238"/>
      <c r="D59" s="238"/>
      <c r="E59" s="238"/>
      <c r="F59" s="238"/>
      <c r="G59" s="238"/>
      <c r="H59" s="238"/>
      <c r="I59" s="238"/>
      <c r="J59" s="238"/>
      <c r="K59" s="238"/>
      <c r="L59" s="238"/>
      <c r="M59" s="238"/>
      <c r="N59" s="238"/>
      <c r="O59" s="238"/>
      <c r="P59" s="238"/>
      <c r="Q59" s="238"/>
      <c r="R59" s="72">
        <v>4</v>
      </c>
      <c r="S59" s="217" t="s">
        <v>474</v>
      </c>
      <c r="T59" s="217"/>
      <c r="U59" s="217"/>
      <c r="V59" s="218">
        <v>4</v>
      </c>
      <c r="W59" s="219"/>
      <c r="X59" s="217" t="s">
        <v>475</v>
      </c>
      <c r="Y59" s="217"/>
      <c r="Z59" s="217"/>
    </row>
    <row r="60" spans="1:26" ht="16.5" thickBot="1">
      <c r="A60" s="238"/>
      <c r="B60" s="238"/>
      <c r="C60" s="238"/>
      <c r="D60" s="238"/>
      <c r="E60" s="238"/>
      <c r="F60" s="238"/>
      <c r="G60" s="238"/>
      <c r="H60" s="238"/>
      <c r="I60" s="238"/>
      <c r="J60" s="238"/>
      <c r="K60" s="238"/>
      <c r="L60" s="238"/>
      <c r="M60" s="238"/>
      <c r="N60" s="238"/>
      <c r="O60" s="238"/>
      <c r="P60" s="238"/>
      <c r="Q60" s="238"/>
      <c r="R60" s="72">
        <v>5</v>
      </c>
      <c r="S60" s="217" t="s">
        <v>476</v>
      </c>
      <c r="T60" s="217"/>
      <c r="U60" s="217"/>
      <c r="V60" s="218">
        <v>5</v>
      </c>
      <c r="W60" s="219"/>
      <c r="X60" s="217" t="s">
        <v>477</v>
      </c>
      <c r="Y60" s="217"/>
      <c r="Z60" s="217"/>
    </row>
    <row r="61" spans="1:26" ht="16.5" thickBot="1">
      <c r="A61" s="238"/>
      <c r="B61" s="238"/>
      <c r="C61" s="238"/>
      <c r="D61" s="238"/>
      <c r="E61" s="238"/>
      <c r="F61" s="238"/>
      <c r="G61" s="238"/>
      <c r="H61" s="238"/>
      <c r="I61" s="238"/>
      <c r="J61" s="238"/>
      <c r="K61" s="238"/>
      <c r="L61" s="238"/>
      <c r="M61" s="238"/>
      <c r="N61" s="238"/>
      <c r="O61" s="238"/>
      <c r="P61" s="238"/>
      <c r="Q61" s="238"/>
      <c r="R61" s="72">
        <v>6</v>
      </c>
      <c r="S61" s="217" t="s">
        <v>478</v>
      </c>
      <c r="T61" s="217"/>
      <c r="U61" s="217"/>
      <c r="V61" s="218">
        <v>6</v>
      </c>
      <c r="W61" s="219"/>
      <c r="X61" s="217" t="s">
        <v>479</v>
      </c>
      <c r="Y61" s="217"/>
      <c r="Z61" s="217"/>
    </row>
    <row r="62" spans="1:26" ht="16.5" thickBot="1">
      <c r="A62" s="238"/>
      <c r="B62" s="238"/>
      <c r="C62" s="238"/>
      <c r="D62" s="238"/>
      <c r="E62" s="238"/>
      <c r="F62" s="238"/>
      <c r="G62" s="238"/>
      <c r="H62" s="238"/>
      <c r="I62" s="238"/>
      <c r="J62" s="238"/>
      <c r="K62" s="238"/>
      <c r="L62" s="238"/>
      <c r="M62" s="238"/>
      <c r="N62" s="238"/>
      <c r="O62" s="238"/>
      <c r="P62" s="238"/>
      <c r="Q62" s="238"/>
      <c r="R62" s="72">
        <v>7</v>
      </c>
      <c r="S62" s="217" t="s">
        <v>480</v>
      </c>
      <c r="T62" s="217"/>
      <c r="U62" s="217"/>
      <c r="V62" s="218">
        <v>7</v>
      </c>
      <c r="W62" s="219"/>
      <c r="X62" s="217" t="s">
        <v>481</v>
      </c>
      <c r="Y62" s="217"/>
      <c r="Z62" s="217"/>
    </row>
  </sheetData>
  <sheetProtection password="9604" sheet="1" objects="1" scenarios="1" selectLockedCells="1" autoFilter="0"/>
  <autoFilter ref="A20:C20">
    <filterColumn colId="1" showButton="0"/>
  </autoFilter>
  <mergeCells count="286">
    <mergeCell ref="A45:C47"/>
    <mergeCell ref="F45:I47"/>
    <mergeCell ref="A50:P62"/>
    <mergeCell ref="Q50:Q62"/>
    <mergeCell ref="S57:U57"/>
    <mergeCell ref="V57:W57"/>
    <mergeCell ref="B48:P49"/>
    <mergeCell ref="D45:E47"/>
    <mergeCell ref="D20:E20"/>
    <mergeCell ref="F20:G20"/>
    <mergeCell ref="H20:I20"/>
    <mergeCell ref="J20:K20"/>
    <mergeCell ref="L20:M20"/>
    <mergeCell ref="N21:O21"/>
    <mergeCell ref="N22:O22"/>
    <mergeCell ref="N23:O23"/>
    <mergeCell ref="N24:O24"/>
    <mergeCell ref="N27:O27"/>
    <mergeCell ref="L25:M25"/>
    <mergeCell ref="F27:G27"/>
    <mergeCell ref="X61:Z61"/>
    <mergeCell ref="S62:U62"/>
    <mergeCell ref="V62:W62"/>
    <mergeCell ref="X62:Z62"/>
    <mergeCell ref="S59:U59"/>
    <mergeCell ref="V59:W59"/>
    <mergeCell ref="X59:Z59"/>
    <mergeCell ref="S60:U60"/>
    <mergeCell ref="V60:W60"/>
    <mergeCell ref="X60:Z60"/>
    <mergeCell ref="S61:U61"/>
    <mergeCell ref="V61:W61"/>
    <mergeCell ref="X57:Z57"/>
    <mergeCell ref="S58:U58"/>
    <mergeCell ref="V58:W58"/>
    <mergeCell ref="X58:Z58"/>
    <mergeCell ref="R50:Z52"/>
    <mergeCell ref="R53:Z54"/>
    <mergeCell ref="S55:U55"/>
    <mergeCell ref="V55:Z55"/>
    <mergeCell ref="S56:U56"/>
    <mergeCell ref="V56:W56"/>
    <mergeCell ref="H27:I27"/>
    <mergeCell ref="J27:K27"/>
    <mergeCell ref="R17:R19"/>
    <mergeCell ref="S17:U19"/>
    <mergeCell ref="D14:E16"/>
    <mergeCell ref="R1:X16"/>
    <mergeCell ref="V17:X19"/>
    <mergeCell ref="D18:E18"/>
    <mergeCell ref="X56:Z56"/>
    <mergeCell ref="N20:O20"/>
    <mergeCell ref="S20:U20"/>
    <mergeCell ref="V20:X20"/>
    <mergeCell ref="D19:E19"/>
    <mergeCell ref="I8:L8"/>
    <mergeCell ref="A6:D6"/>
    <mergeCell ref="K10:P10"/>
    <mergeCell ref="O9:P9"/>
    <mergeCell ref="A7:B7"/>
    <mergeCell ref="A10:B10"/>
    <mergeCell ref="L11:P11"/>
    <mergeCell ref="A12:A19"/>
    <mergeCell ref="B12:C19"/>
    <mergeCell ref="B2:N3"/>
    <mergeCell ref="B1:N1"/>
    <mergeCell ref="B20:C20"/>
    <mergeCell ref="A1:A4"/>
    <mergeCell ref="O1:P3"/>
    <mergeCell ref="B4:C4"/>
    <mergeCell ref="D4:K4"/>
    <mergeCell ref="A5:P5"/>
    <mergeCell ref="L18:M18"/>
    <mergeCell ref="N18:O18"/>
    <mergeCell ref="R45:X49"/>
    <mergeCell ref="Q1:Q49"/>
    <mergeCell ref="L4:P4"/>
    <mergeCell ref="M8:P8"/>
    <mergeCell ref="C7:P7"/>
    <mergeCell ref="E6:P6"/>
    <mergeCell ref="E8:F8"/>
    <mergeCell ref="G8:H8"/>
    <mergeCell ref="F18:G18"/>
    <mergeCell ref="H18:I18"/>
    <mergeCell ref="J18:K18"/>
    <mergeCell ref="F19:G19"/>
    <mergeCell ref="H19:I19"/>
    <mergeCell ref="J19:K19"/>
    <mergeCell ref="L19:M19"/>
    <mergeCell ref="N19:O19"/>
    <mergeCell ref="L21:M21"/>
    <mergeCell ref="B22:C22"/>
    <mergeCell ref="D22:E22"/>
    <mergeCell ref="F22:G22"/>
    <mergeCell ref="H22:I22"/>
    <mergeCell ref="J22:K22"/>
    <mergeCell ref="L22:M22"/>
    <mergeCell ref="B21:C21"/>
    <mergeCell ref="D21:E21"/>
    <mergeCell ref="F21:G21"/>
    <mergeCell ref="H21:I21"/>
    <mergeCell ref="J21:K21"/>
    <mergeCell ref="B23:C23"/>
    <mergeCell ref="D23:E23"/>
    <mergeCell ref="L26:M26"/>
    <mergeCell ref="N26:O26"/>
    <mergeCell ref="B25:C25"/>
    <mergeCell ref="D25:E25"/>
    <mergeCell ref="F25:G25"/>
    <mergeCell ref="H25:I25"/>
    <mergeCell ref="J25:K25"/>
    <mergeCell ref="B24:C24"/>
    <mergeCell ref="D24:E24"/>
    <mergeCell ref="F24:G24"/>
    <mergeCell ref="H24:I24"/>
    <mergeCell ref="J24:K24"/>
    <mergeCell ref="L24:M24"/>
    <mergeCell ref="F23:G23"/>
    <mergeCell ref="H23:I23"/>
    <mergeCell ref="J23:K23"/>
    <mergeCell ref="L23:M23"/>
    <mergeCell ref="B26:C26"/>
    <mergeCell ref="D26:E26"/>
    <mergeCell ref="F26:G26"/>
    <mergeCell ref="H26:I26"/>
    <mergeCell ref="J26:K26"/>
    <mergeCell ref="L27:M27"/>
    <mergeCell ref="N25:O25"/>
    <mergeCell ref="N28:O28"/>
    <mergeCell ref="B27:C27"/>
    <mergeCell ref="D27:E27"/>
    <mergeCell ref="L30:M30"/>
    <mergeCell ref="N30:O30"/>
    <mergeCell ref="B29:C29"/>
    <mergeCell ref="D29:E29"/>
    <mergeCell ref="F29:G29"/>
    <mergeCell ref="H29:I29"/>
    <mergeCell ref="J29:K29"/>
    <mergeCell ref="B28:C28"/>
    <mergeCell ref="D28:E28"/>
    <mergeCell ref="F28:G28"/>
    <mergeCell ref="H28:I28"/>
    <mergeCell ref="J28:K28"/>
    <mergeCell ref="L28:M28"/>
    <mergeCell ref="B30:C30"/>
    <mergeCell ref="D30:E30"/>
    <mergeCell ref="F30:G30"/>
    <mergeCell ref="H30:I30"/>
    <mergeCell ref="J30:K30"/>
    <mergeCell ref="L29:M29"/>
    <mergeCell ref="B32:C32"/>
    <mergeCell ref="D32:E32"/>
    <mergeCell ref="F32:G32"/>
    <mergeCell ref="H32:I32"/>
    <mergeCell ref="J32:K32"/>
    <mergeCell ref="H31:I31"/>
    <mergeCell ref="J31:K31"/>
    <mergeCell ref="L31:M31"/>
    <mergeCell ref="N29:O29"/>
    <mergeCell ref="N32:O32"/>
    <mergeCell ref="L32:M32"/>
    <mergeCell ref="B34:C34"/>
    <mergeCell ref="D34:E34"/>
    <mergeCell ref="F34:G34"/>
    <mergeCell ref="H34:I34"/>
    <mergeCell ref="J34:K34"/>
    <mergeCell ref="L34:M34"/>
    <mergeCell ref="B33:C33"/>
    <mergeCell ref="D33:E33"/>
    <mergeCell ref="F33:G33"/>
    <mergeCell ref="H33:I33"/>
    <mergeCell ref="J33:K33"/>
    <mergeCell ref="L33:M33"/>
    <mergeCell ref="V21:X21"/>
    <mergeCell ref="V22:X22"/>
    <mergeCell ref="V23:X23"/>
    <mergeCell ref="V24:X24"/>
    <mergeCell ref="V25:X25"/>
    <mergeCell ref="N40:O40"/>
    <mergeCell ref="B39:C39"/>
    <mergeCell ref="B40:C40"/>
    <mergeCell ref="D40:E40"/>
    <mergeCell ref="F40:G40"/>
    <mergeCell ref="H40:I40"/>
    <mergeCell ref="J40:K40"/>
    <mergeCell ref="L40:M40"/>
    <mergeCell ref="B38:C38"/>
    <mergeCell ref="D38:E38"/>
    <mergeCell ref="F38:G38"/>
    <mergeCell ref="H38:I38"/>
    <mergeCell ref="J38:K38"/>
    <mergeCell ref="N39:O39"/>
    <mergeCell ref="D39:E39"/>
    <mergeCell ref="L37:M37"/>
    <mergeCell ref="F39:G39"/>
    <mergeCell ref="S27:U27"/>
    <mergeCell ref="S28:U28"/>
    <mergeCell ref="S29:U29"/>
    <mergeCell ref="V38:X38"/>
    <mergeCell ref="V39:X39"/>
    <mergeCell ref="C41:P42"/>
    <mergeCell ref="H39:I39"/>
    <mergeCell ref="J39:K39"/>
    <mergeCell ref="L39:M39"/>
    <mergeCell ref="N37:O37"/>
    <mergeCell ref="N36:O36"/>
    <mergeCell ref="B35:C35"/>
    <mergeCell ref="D35:E35"/>
    <mergeCell ref="L38:M38"/>
    <mergeCell ref="N38:O38"/>
    <mergeCell ref="B37:C37"/>
    <mergeCell ref="D37:E37"/>
    <mergeCell ref="F37:G37"/>
    <mergeCell ref="H37:I37"/>
    <mergeCell ref="J37:K37"/>
    <mergeCell ref="B36:C36"/>
    <mergeCell ref="D36:E36"/>
    <mergeCell ref="F36:G36"/>
    <mergeCell ref="H36:I36"/>
    <mergeCell ref="J36:K36"/>
    <mergeCell ref="L36:M36"/>
    <mergeCell ref="P12:P17"/>
    <mergeCell ref="R43:T44"/>
    <mergeCell ref="U43:V44"/>
    <mergeCell ref="V41:Z41"/>
    <mergeCell ref="W43:X44"/>
    <mergeCell ref="S41:U41"/>
    <mergeCell ref="R42:X42"/>
    <mergeCell ref="S39:U39"/>
    <mergeCell ref="S30:U30"/>
    <mergeCell ref="S40:U40"/>
    <mergeCell ref="S33:U33"/>
    <mergeCell ref="S34:U34"/>
    <mergeCell ref="S35:U35"/>
    <mergeCell ref="S36:U36"/>
    <mergeCell ref="S37:U37"/>
    <mergeCell ref="S38:U38"/>
    <mergeCell ref="S31:U31"/>
    <mergeCell ref="A43:P44"/>
    <mergeCell ref="V26:X26"/>
    <mergeCell ref="V27:X27"/>
    <mergeCell ref="V28:X28"/>
    <mergeCell ref="V29:X29"/>
    <mergeCell ref="V30:X30"/>
    <mergeCell ref="V31:X31"/>
    <mergeCell ref="D31:E31"/>
    <mergeCell ref="N31:O31"/>
    <mergeCell ref="F31:G31"/>
    <mergeCell ref="V40:X40"/>
    <mergeCell ref="V32:X32"/>
    <mergeCell ref="V33:X33"/>
    <mergeCell ref="V34:X34"/>
    <mergeCell ref="V35:X35"/>
    <mergeCell ref="V36:X36"/>
    <mergeCell ref="V37:X37"/>
    <mergeCell ref="N35:O35"/>
    <mergeCell ref="F35:G35"/>
    <mergeCell ref="H35:I35"/>
    <mergeCell ref="J35:K35"/>
    <mergeCell ref="L35:M35"/>
    <mergeCell ref="N33:O33"/>
    <mergeCell ref="N34:O34"/>
    <mergeCell ref="J45:P47"/>
    <mergeCell ref="B9:H9"/>
    <mergeCell ref="I9:N9"/>
    <mergeCell ref="S32:U32"/>
    <mergeCell ref="S21:U21"/>
    <mergeCell ref="S22:U22"/>
    <mergeCell ref="S23:U23"/>
    <mergeCell ref="S24:U24"/>
    <mergeCell ref="S25:U25"/>
    <mergeCell ref="S26:U26"/>
    <mergeCell ref="N12:O16"/>
    <mergeCell ref="C10:G10"/>
    <mergeCell ref="H10:J10"/>
    <mergeCell ref="D11:E11"/>
    <mergeCell ref="F11:G11"/>
    <mergeCell ref="H11:I11"/>
    <mergeCell ref="J11:K11"/>
    <mergeCell ref="A11:C11"/>
    <mergeCell ref="F14:G16"/>
    <mergeCell ref="H14:I16"/>
    <mergeCell ref="D12:E13"/>
    <mergeCell ref="F12:M13"/>
    <mergeCell ref="J14:M15"/>
    <mergeCell ref="B31:C31"/>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5121" r:id="rId3"/>
    <oleObject progId="PBrush" shapeId="5122" r:id="rId4"/>
  </oleObjects>
</worksheet>
</file>

<file path=xl/worksheets/sheet3.xml><?xml version="1.0" encoding="utf-8"?>
<worksheet xmlns="http://schemas.openxmlformats.org/spreadsheetml/2006/main" xmlns:r="http://schemas.openxmlformats.org/officeDocument/2006/relationships">
  <sheetPr codeName="Sheet4"/>
  <dimension ref="A1:CV62"/>
  <sheetViews>
    <sheetView zoomScaleNormal="100" workbookViewId="0">
      <selection activeCell="B22" sqref="B22:C22"/>
    </sheetView>
  </sheetViews>
  <sheetFormatPr defaultRowHeight="15.75"/>
  <cols>
    <col min="1" max="1" width="6.28515625" style="2" customWidth="1"/>
    <col min="2" max="2" width="8.7109375" style="21" customWidth="1"/>
    <col min="3" max="3" width="5.7109375" style="21" customWidth="1"/>
    <col min="4" max="4" width="7.140625" style="2" customWidth="1"/>
    <col min="5" max="5" width="4.42578125" style="2" customWidth="1"/>
    <col min="6" max="6" width="7" style="2" customWidth="1"/>
    <col min="7" max="7" width="4.7109375" style="2" customWidth="1"/>
    <col min="8" max="8" width="7" style="2" customWidth="1"/>
    <col min="9" max="9" width="4.42578125" style="2" customWidth="1"/>
    <col min="10" max="10" width="7.42578125" style="2" customWidth="1"/>
    <col min="11" max="11" width="4.140625" style="2" customWidth="1"/>
    <col min="12" max="12" width="6.5703125" style="2" hidden="1" customWidth="1"/>
    <col min="13" max="13" width="0.140625" style="2" customWidth="1"/>
    <col min="14" max="14" width="6.8554687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8" style="2" hidden="1" customWidth="1"/>
    <col min="28" max="28" width="12" style="2" hidden="1" customWidth="1"/>
    <col min="29" max="29" width="12.85546875" style="2" hidden="1" customWidth="1"/>
    <col min="30" max="30" width="16.28515625" style="2" hidden="1" customWidth="1"/>
    <col min="31" max="100" width="0" style="2" hidden="1" customWidth="1"/>
    <col min="101" max="16384" width="9.140625" style="2"/>
  </cols>
  <sheetData>
    <row r="1" spans="1:24" s="23" customFormat="1" ht="12" customHeight="1">
      <c r="A1" s="166"/>
      <c r="B1" s="258" t="s">
        <v>905</v>
      </c>
      <c r="C1" s="179"/>
      <c r="D1" s="179"/>
      <c r="E1" s="179"/>
      <c r="F1" s="179"/>
      <c r="G1" s="179"/>
      <c r="H1" s="179"/>
      <c r="I1" s="179"/>
      <c r="J1" s="179"/>
      <c r="K1" s="179"/>
      <c r="L1" s="179"/>
      <c r="M1" s="179"/>
      <c r="N1" s="179"/>
      <c r="O1" s="118"/>
      <c r="P1" s="118"/>
      <c r="Q1" s="118"/>
      <c r="R1" s="293" t="s">
        <v>115</v>
      </c>
      <c r="S1" s="294"/>
      <c r="T1" s="294"/>
      <c r="U1" s="294"/>
      <c r="V1" s="294"/>
      <c r="W1" s="294"/>
      <c r="X1" s="294"/>
    </row>
    <row r="2" spans="1:24" s="23" customFormat="1" ht="12" customHeight="1">
      <c r="A2" s="166"/>
      <c r="B2" s="179" t="s">
        <v>0</v>
      </c>
      <c r="C2" s="179"/>
      <c r="D2" s="179"/>
      <c r="E2" s="179"/>
      <c r="F2" s="179"/>
      <c r="G2" s="179"/>
      <c r="H2" s="179"/>
      <c r="I2" s="179"/>
      <c r="J2" s="179"/>
      <c r="K2" s="179"/>
      <c r="L2" s="179"/>
      <c r="M2" s="179"/>
      <c r="N2" s="179"/>
      <c r="O2" s="118"/>
      <c r="P2" s="118"/>
      <c r="Q2" s="118"/>
      <c r="R2" s="295"/>
      <c r="S2" s="296"/>
      <c r="T2" s="296"/>
      <c r="U2" s="296"/>
      <c r="V2" s="296"/>
      <c r="W2" s="296"/>
      <c r="X2" s="296"/>
    </row>
    <row r="3" spans="1:24" s="23" customFormat="1" ht="12" customHeight="1">
      <c r="A3" s="166"/>
      <c r="B3" s="179"/>
      <c r="C3" s="179"/>
      <c r="D3" s="179"/>
      <c r="E3" s="179"/>
      <c r="F3" s="179"/>
      <c r="G3" s="179"/>
      <c r="H3" s="179"/>
      <c r="I3" s="179"/>
      <c r="J3" s="179"/>
      <c r="K3" s="179"/>
      <c r="L3" s="179"/>
      <c r="M3" s="179"/>
      <c r="N3" s="179"/>
      <c r="O3" s="118"/>
      <c r="P3" s="118"/>
      <c r="Q3" s="118"/>
      <c r="R3" s="295"/>
      <c r="S3" s="296"/>
      <c r="T3" s="296"/>
      <c r="U3" s="296"/>
      <c r="V3" s="296"/>
      <c r="W3" s="296"/>
      <c r="X3" s="296"/>
    </row>
    <row r="4" spans="1:24" s="23" customFormat="1" ht="18" customHeight="1">
      <c r="A4" s="166"/>
      <c r="B4" s="166"/>
      <c r="C4" s="166"/>
      <c r="D4" s="118" t="s">
        <v>15</v>
      </c>
      <c r="E4" s="118"/>
      <c r="F4" s="118"/>
      <c r="G4" s="118"/>
      <c r="H4" s="118"/>
      <c r="I4" s="118"/>
      <c r="J4" s="118"/>
      <c r="K4" s="118"/>
      <c r="L4" s="285"/>
      <c r="M4" s="285"/>
      <c r="N4" s="285"/>
      <c r="O4" s="285"/>
      <c r="P4" s="285"/>
      <c r="Q4" s="118"/>
      <c r="R4" s="295"/>
      <c r="S4" s="296"/>
      <c r="T4" s="296"/>
      <c r="U4" s="296"/>
      <c r="V4" s="296"/>
      <c r="W4" s="296"/>
      <c r="X4" s="296"/>
    </row>
    <row r="5" spans="1:24" s="23" customFormat="1" ht="11.25" customHeight="1">
      <c r="A5" s="166"/>
      <c r="B5" s="166"/>
      <c r="C5" s="166"/>
      <c r="D5" s="166"/>
      <c r="E5" s="166"/>
      <c r="F5" s="166"/>
      <c r="G5" s="166"/>
      <c r="H5" s="166"/>
      <c r="I5" s="166"/>
      <c r="J5" s="166"/>
      <c r="K5" s="166"/>
      <c r="L5" s="166"/>
      <c r="M5" s="166"/>
      <c r="N5" s="166"/>
      <c r="O5" s="166"/>
      <c r="P5" s="166"/>
      <c r="Q5" s="118"/>
      <c r="R5" s="295"/>
      <c r="S5" s="296"/>
      <c r="T5" s="296"/>
      <c r="U5" s="296"/>
      <c r="V5" s="296"/>
      <c r="W5" s="296"/>
      <c r="X5" s="296"/>
    </row>
    <row r="6" spans="1:24" s="25" customFormat="1" ht="21.95" customHeight="1">
      <c r="A6" s="165" t="s">
        <v>331</v>
      </c>
      <c r="B6" s="165"/>
      <c r="C6" s="165"/>
      <c r="D6" s="165"/>
      <c r="E6" s="167" t="str">
        <f>Sheet1!$E$6</f>
        <v>Electrical Engineering</v>
      </c>
      <c r="F6" s="167"/>
      <c r="G6" s="167"/>
      <c r="H6" s="167"/>
      <c r="I6" s="167"/>
      <c r="J6" s="167"/>
      <c r="K6" s="167"/>
      <c r="L6" s="167"/>
      <c r="M6" s="167"/>
      <c r="N6" s="167"/>
      <c r="O6" s="167"/>
      <c r="P6" s="167"/>
      <c r="Q6" s="118"/>
      <c r="R6" s="295"/>
      <c r="S6" s="296"/>
      <c r="T6" s="296"/>
      <c r="U6" s="297"/>
      <c r="V6" s="297"/>
      <c r="W6" s="297"/>
      <c r="X6" s="297"/>
    </row>
    <row r="7" spans="1:24" s="25" customFormat="1" ht="21.95" customHeight="1">
      <c r="A7" s="165" t="s">
        <v>332</v>
      </c>
      <c r="B7" s="165"/>
      <c r="C7" s="167" t="str">
        <f>Sheet1!$C$7</f>
        <v>B.E</v>
      </c>
      <c r="D7" s="167"/>
      <c r="E7" s="167"/>
      <c r="F7" s="167"/>
      <c r="G7" s="167"/>
      <c r="H7" s="167"/>
      <c r="I7" s="167"/>
      <c r="J7" s="167"/>
      <c r="K7" s="167"/>
      <c r="L7" s="167"/>
      <c r="M7" s="167"/>
      <c r="N7" s="167"/>
      <c r="O7" s="167"/>
      <c r="P7" s="167"/>
      <c r="Q7" s="118"/>
      <c r="R7" s="295"/>
      <c r="S7" s="296"/>
      <c r="T7" s="296"/>
      <c r="U7" s="297"/>
      <c r="V7" s="297"/>
      <c r="W7" s="297"/>
      <c r="X7" s="297"/>
    </row>
    <row r="8" spans="1:24" s="25" customFormat="1" ht="21.95" customHeight="1">
      <c r="A8" s="88" t="s">
        <v>895</v>
      </c>
      <c r="B8" s="30" t="str">
        <f>Sheet1!$B$8</f>
        <v>Seventh</v>
      </c>
      <c r="C8" s="29" t="s">
        <v>2</v>
      </c>
      <c r="D8" s="31" t="str">
        <f>Sheet1!$D$8</f>
        <v>Final</v>
      </c>
      <c r="E8" s="287" t="s">
        <v>3</v>
      </c>
      <c r="F8" s="287"/>
      <c r="G8" s="288" t="str">
        <f>Sheet1!$G$8</f>
        <v>16EL</v>
      </c>
      <c r="H8" s="288"/>
      <c r="I8" s="305" t="str">
        <f>Sheet1!$I$8</f>
        <v>Regular Exam</v>
      </c>
      <c r="J8" s="305"/>
      <c r="K8" s="305"/>
      <c r="L8" s="305"/>
      <c r="M8" s="286" t="str">
        <f>Sheet1!$M$8</f>
        <v>May/June, 2016</v>
      </c>
      <c r="N8" s="286"/>
      <c r="O8" s="286"/>
      <c r="P8" s="286"/>
      <c r="Q8" s="118"/>
      <c r="R8" s="295"/>
      <c r="S8" s="296"/>
      <c r="T8" s="296"/>
      <c r="U8" s="297"/>
      <c r="V8" s="297"/>
      <c r="W8" s="297"/>
      <c r="X8" s="297"/>
    </row>
    <row r="9" spans="1:24" s="25" customFormat="1" ht="21.95" customHeight="1">
      <c r="A9" s="88" t="s">
        <v>896</v>
      </c>
      <c r="B9" s="167" t="str">
        <f>Sheet1!$B$9</f>
        <v>Thesis/Project-I</v>
      </c>
      <c r="C9" s="167"/>
      <c r="D9" s="167"/>
      <c r="E9" s="167"/>
      <c r="F9" s="167"/>
      <c r="G9" s="167"/>
      <c r="H9" s="167"/>
      <c r="I9" s="167"/>
      <c r="J9" s="167"/>
      <c r="K9" s="167"/>
      <c r="L9" s="273" t="s">
        <v>4</v>
      </c>
      <c r="M9" s="273"/>
      <c r="N9" s="273"/>
      <c r="O9" s="307" t="str">
        <f>Sheet1!$O$9</f>
        <v>21/05/2016</v>
      </c>
      <c r="P9" s="307"/>
      <c r="Q9" s="118"/>
      <c r="R9" s="295"/>
      <c r="S9" s="296"/>
      <c r="T9" s="296"/>
      <c r="U9" s="297"/>
      <c r="V9" s="297"/>
      <c r="W9" s="297"/>
      <c r="X9" s="297"/>
    </row>
    <row r="10" spans="1:24" s="25" customFormat="1" ht="21.95" customHeight="1">
      <c r="A10" s="165" t="s">
        <v>327</v>
      </c>
      <c r="B10" s="165"/>
      <c r="C10" s="277" t="str">
        <f>Sheet1!$C$10</f>
        <v>Dr. Siraj Ahmed</v>
      </c>
      <c r="D10" s="277"/>
      <c r="E10" s="277"/>
      <c r="F10" s="277"/>
      <c r="G10" s="277"/>
      <c r="H10" s="190" t="s">
        <v>328</v>
      </c>
      <c r="I10" s="190"/>
      <c r="J10" s="190"/>
      <c r="K10" s="306" t="str">
        <f>Sheet1!$K$10</f>
        <v>Dr. Furqan Ahmed</v>
      </c>
      <c r="L10" s="306"/>
      <c r="M10" s="306"/>
      <c r="N10" s="306"/>
      <c r="O10" s="306"/>
      <c r="P10" s="306"/>
      <c r="Q10" s="118"/>
      <c r="R10" s="295"/>
      <c r="S10" s="296"/>
      <c r="T10" s="296"/>
      <c r="U10" s="297"/>
      <c r="V10" s="297"/>
      <c r="W10" s="297"/>
      <c r="X10" s="297"/>
    </row>
    <row r="11" spans="1:24" s="23" customFormat="1" ht="9.9499999999999993" customHeight="1">
      <c r="A11" s="191"/>
      <c r="B11" s="191"/>
      <c r="C11" s="191"/>
      <c r="D11" s="278" t="s">
        <v>378</v>
      </c>
      <c r="E11" s="278"/>
      <c r="F11" s="278" t="s">
        <v>378</v>
      </c>
      <c r="G11" s="278"/>
      <c r="H11" s="192" t="s">
        <v>378</v>
      </c>
      <c r="I11" s="192"/>
      <c r="J11" s="192" t="s">
        <v>378</v>
      </c>
      <c r="K11" s="192"/>
      <c r="L11" s="308"/>
      <c r="M11" s="308"/>
      <c r="N11" s="308"/>
      <c r="O11" s="308"/>
      <c r="P11" s="308"/>
      <c r="Q11" s="118"/>
      <c r="R11" s="295"/>
      <c r="S11" s="296"/>
      <c r="T11" s="296"/>
      <c r="U11" s="297"/>
      <c r="V11" s="297"/>
      <c r="W11" s="297"/>
      <c r="X11" s="297"/>
    </row>
    <row r="12" spans="1:24" s="23" customFormat="1" ht="18" customHeight="1">
      <c r="A12" s="193" t="s">
        <v>6</v>
      </c>
      <c r="B12" s="125" t="s">
        <v>7</v>
      </c>
      <c r="C12" s="126"/>
      <c r="D12" s="105" t="s">
        <v>16</v>
      </c>
      <c r="E12" s="106"/>
      <c r="F12" s="200" t="s">
        <v>894</v>
      </c>
      <c r="G12" s="201"/>
      <c r="H12" s="201"/>
      <c r="I12" s="201"/>
      <c r="J12" s="201"/>
      <c r="K12" s="201"/>
      <c r="L12" s="201"/>
      <c r="M12" s="202"/>
      <c r="N12" s="180" t="s">
        <v>371</v>
      </c>
      <c r="O12" s="180"/>
      <c r="P12" s="182" t="s">
        <v>9</v>
      </c>
      <c r="Q12" s="118"/>
      <c r="R12" s="295"/>
      <c r="S12" s="296"/>
      <c r="T12" s="296"/>
      <c r="U12" s="297"/>
      <c r="V12" s="297"/>
      <c r="W12" s="297"/>
      <c r="X12" s="297"/>
    </row>
    <row r="13" spans="1:24" s="23" customFormat="1" ht="18" customHeight="1">
      <c r="A13" s="194"/>
      <c r="B13" s="196"/>
      <c r="C13" s="197"/>
      <c r="D13" s="107"/>
      <c r="E13" s="108"/>
      <c r="F13" s="203"/>
      <c r="G13" s="204"/>
      <c r="H13" s="204"/>
      <c r="I13" s="204"/>
      <c r="J13" s="204"/>
      <c r="K13" s="204"/>
      <c r="L13" s="204"/>
      <c r="M13" s="205"/>
      <c r="N13" s="180"/>
      <c r="O13" s="180"/>
      <c r="P13" s="182"/>
      <c r="Q13" s="118"/>
      <c r="R13" s="295"/>
      <c r="S13" s="296"/>
      <c r="T13" s="296"/>
      <c r="U13" s="298"/>
      <c r="V13" s="298"/>
      <c r="W13" s="298"/>
      <c r="X13" s="298"/>
    </row>
    <row r="14" spans="1:24" s="23" customFormat="1" ht="18" customHeight="1">
      <c r="A14" s="194"/>
      <c r="B14" s="196"/>
      <c r="C14" s="197"/>
      <c r="D14" s="119"/>
      <c r="E14" s="120"/>
      <c r="F14" s="119" t="s">
        <v>898</v>
      </c>
      <c r="G14" s="120"/>
      <c r="H14" s="119" t="s">
        <v>899</v>
      </c>
      <c r="I14" s="120"/>
      <c r="J14" s="105" t="s">
        <v>900</v>
      </c>
      <c r="K14" s="106"/>
      <c r="L14" s="106"/>
      <c r="M14" s="131"/>
      <c r="N14" s="180"/>
      <c r="O14" s="180"/>
      <c r="P14" s="182"/>
      <c r="Q14" s="118"/>
      <c r="R14" s="295"/>
      <c r="S14" s="296"/>
      <c r="T14" s="296"/>
      <c r="U14" s="298"/>
      <c r="V14" s="298"/>
      <c r="W14" s="298"/>
      <c r="X14" s="298"/>
    </row>
    <row r="15" spans="1:24" s="23" customFormat="1" ht="12" customHeight="1">
      <c r="A15" s="194"/>
      <c r="B15" s="196"/>
      <c r="C15" s="197"/>
      <c r="D15" s="121"/>
      <c r="E15" s="122"/>
      <c r="F15" s="121"/>
      <c r="G15" s="122"/>
      <c r="H15" s="121"/>
      <c r="I15" s="122"/>
      <c r="J15" s="132"/>
      <c r="K15" s="133"/>
      <c r="L15" s="133"/>
      <c r="M15" s="134"/>
      <c r="N15" s="180"/>
      <c r="O15" s="180"/>
      <c r="P15" s="182"/>
      <c r="Q15" s="118"/>
      <c r="R15" s="295"/>
      <c r="S15" s="296"/>
      <c r="T15" s="296"/>
      <c r="U15" s="298"/>
      <c r="V15" s="298"/>
      <c r="W15" s="298"/>
      <c r="X15" s="298"/>
    </row>
    <row r="16" spans="1:24" s="23" customFormat="1" ht="2.25" customHeight="1" thickBot="1">
      <c r="A16" s="194"/>
      <c r="B16" s="196"/>
      <c r="C16" s="197"/>
      <c r="D16" s="121"/>
      <c r="E16" s="122"/>
      <c r="F16" s="121"/>
      <c r="G16" s="122"/>
      <c r="H16" s="121"/>
      <c r="I16" s="122"/>
      <c r="J16" s="91"/>
      <c r="K16" s="92"/>
      <c r="L16" s="91"/>
      <c r="M16" s="92"/>
      <c r="N16" s="181"/>
      <c r="O16" s="181"/>
      <c r="P16" s="182"/>
      <c r="Q16" s="118"/>
      <c r="R16" s="299"/>
      <c r="S16" s="296"/>
      <c r="T16" s="296"/>
      <c r="U16" s="298"/>
      <c r="V16" s="298"/>
      <c r="W16" s="298"/>
      <c r="X16" s="298"/>
    </row>
    <row r="17" spans="1:100" s="23" customFormat="1" ht="18" customHeight="1">
      <c r="A17" s="194"/>
      <c r="B17" s="196"/>
      <c r="C17" s="197"/>
      <c r="D17" s="37" t="s">
        <v>8</v>
      </c>
      <c r="E17" s="38">
        <f>(25*O17)/100</f>
        <v>25</v>
      </c>
      <c r="F17" s="37" t="s">
        <v>8</v>
      </c>
      <c r="G17" s="38">
        <f>(25*O17)/100</f>
        <v>25</v>
      </c>
      <c r="H17" s="37" t="s">
        <v>8</v>
      </c>
      <c r="I17" s="38">
        <f>(25*O17)/100</f>
        <v>25</v>
      </c>
      <c r="J17" s="37" t="s">
        <v>8</v>
      </c>
      <c r="K17" s="89">
        <f>(25*O17)/100</f>
        <v>25</v>
      </c>
      <c r="L17" s="93" t="s">
        <v>8</v>
      </c>
      <c r="M17" s="90">
        <f>(I17+K17)</f>
        <v>50</v>
      </c>
      <c r="N17" s="37" t="s">
        <v>8</v>
      </c>
      <c r="O17" s="39">
        <f>Sheet1!$O$17</f>
        <v>100</v>
      </c>
      <c r="P17" s="279"/>
      <c r="Q17" s="118"/>
      <c r="R17" s="290" t="s">
        <v>333</v>
      </c>
      <c r="S17" s="182" t="s">
        <v>329</v>
      </c>
      <c r="T17" s="182"/>
      <c r="U17" s="182"/>
      <c r="V17" s="182" t="s">
        <v>330</v>
      </c>
      <c r="W17" s="182"/>
      <c r="X17" s="182"/>
    </row>
    <row r="18" spans="1:100" s="33" customFormat="1" ht="15" customHeight="1">
      <c r="A18" s="194"/>
      <c r="B18" s="196"/>
      <c r="C18" s="197"/>
      <c r="D18" s="188"/>
      <c r="E18" s="189"/>
      <c r="F18" s="188"/>
      <c r="G18" s="189"/>
      <c r="H18" s="188"/>
      <c r="I18" s="189"/>
      <c r="J18" s="188"/>
      <c r="K18" s="166"/>
      <c r="L18" s="208" t="s">
        <v>369</v>
      </c>
      <c r="M18" s="284"/>
      <c r="N18" s="186"/>
      <c r="O18" s="187"/>
      <c r="P18" s="40"/>
      <c r="Q18" s="118"/>
      <c r="R18" s="291"/>
      <c r="S18" s="182"/>
      <c r="T18" s="182"/>
      <c r="U18" s="182"/>
      <c r="V18" s="182"/>
      <c r="W18" s="182"/>
      <c r="X18" s="182"/>
    </row>
    <row r="19" spans="1:100" s="33" customFormat="1" ht="18.95" customHeight="1">
      <c r="A19" s="195"/>
      <c r="B19" s="198"/>
      <c r="C19" s="199"/>
      <c r="D19" s="186" t="s">
        <v>365</v>
      </c>
      <c r="E19" s="187"/>
      <c r="F19" s="186" t="s">
        <v>366</v>
      </c>
      <c r="G19" s="187"/>
      <c r="H19" s="186" t="s">
        <v>367</v>
      </c>
      <c r="I19" s="187"/>
      <c r="J19" s="186" t="s">
        <v>368</v>
      </c>
      <c r="K19" s="212"/>
      <c r="L19" s="210" t="s">
        <v>372</v>
      </c>
      <c r="M19" s="289"/>
      <c r="N19" s="166"/>
      <c r="O19" s="189"/>
      <c r="P19" s="32"/>
      <c r="Q19" s="118"/>
      <c r="R19" s="292"/>
      <c r="S19" s="182"/>
      <c r="T19" s="182"/>
      <c r="U19" s="182"/>
      <c r="V19" s="182"/>
      <c r="W19" s="182"/>
      <c r="X19" s="182"/>
    </row>
    <row r="20" spans="1:100" s="52" customFormat="1" ht="5.0999999999999996" customHeight="1">
      <c r="A20" s="50"/>
      <c r="B20" s="125"/>
      <c r="C20" s="126"/>
      <c r="D20" s="114" t="s">
        <v>378</v>
      </c>
      <c r="E20" s="127"/>
      <c r="F20" s="114" t="s">
        <v>378</v>
      </c>
      <c r="G20" s="127"/>
      <c r="H20" s="114" t="s">
        <v>378</v>
      </c>
      <c r="I20" s="127"/>
      <c r="J20" s="114" t="s">
        <v>378</v>
      </c>
      <c r="K20" s="115"/>
      <c r="L20" s="116"/>
      <c r="M20" s="117"/>
      <c r="N20" s="300"/>
      <c r="O20" s="301"/>
      <c r="P20" s="40"/>
      <c r="Q20" s="118"/>
      <c r="R20" s="57"/>
      <c r="S20" s="302"/>
      <c r="T20" s="303"/>
      <c r="U20" s="304"/>
      <c r="V20" s="271"/>
      <c r="W20" s="272"/>
      <c r="X20" s="183"/>
      <c r="AC20" s="52" t="b">
        <f>Sheet2!$AC$40</f>
        <v>0</v>
      </c>
      <c r="AD20" s="73" t="str">
        <f>IF(AND(AC21=TRUE, AC20=TRUE),IF(A21-Sheet2!A40=1,"OK","INCORRECT"),"")</f>
        <v/>
      </c>
      <c r="BL20" s="52" t="str">
        <f>Sheet2!BL40</f>
        <v/>
      </c>
      <c r="BM20" s="52" t="b">
        <f>Sheet2!BM40</f>
        <v>0</v>
      </c>
      <c r="BN20" s="52" t="b">
        <f>Sheet2!BN40</f>
        <v>0</v>
      </c>
      <c r="BO20" s="52" t="b">
        <f>Sheet2!BO40</f>
        <v>0</v>
      </c>
      <c r="BP20" s="52" t="str">
        <f>Sheet2!BP40</f>
        <v/>
      </c>
      <c r="BQ20" s="52" t="str">
        <f>Sheet2!BQ40</f>
        <v/>
      </c>
      <c r="BR20" s="52" t="str">
        <f>Sheet2!BR40</f>
        <v/>
      </c>
      <c r="BS20" s="52" t="str">
        <f>Sheet2!BS40</f>
        <v/>
      </c>
      <c r="BT20" s="52" t="str">
        <f>Sheet2!BT40</f>
        <v/>
      </c>
      <c r="BU20" s="52" t="str">
        <f>Sheet2!BU40</f>
        <v>INCORRECT</v>
      </c>
      <c r="BV20" s="52" t="b">
        <f>Sheet2!BV40</f>
        <v>0</v>
      </c>
      <c r="BW20" s="52" t="str">
        <f>Sheet2!BW40</f>
        <v/>
      </c>
      <c r="BX20" s="52" t="b">
        <f>Sheet2!BX40</f>
        <v>0</v>
      </c>
      <c r="BY20" s="52" t="b">
        <f>Sheet2!BY40</f>
        <v>0</v>
      </c>
      <c r="BZ20" s="52" t="b">
        <f>Sheet2!BZ40</f>
        <v>0</v>
      </c>
      <c r="CA20" s="52" t="b">
        <f>Sheet2!CA40</f>
        <v>0</v>
      </c>
      <c r="CB20" s="52" t="b">
        <f>Sheet2!CB40</f>
        <v>0</v>
      </c>
      <c r="CC20" s="52" t="b">
        <f>Sheet2!CC40</f>
        <v>0</v>
      </c>
      <c r="CD20" s="52" t="str">
        <f>Sheet2!CD40</f>
        <v/>
      </c>
      <c r="CE20" s="52" t="str">
        <f>Sheet2!CE40</f>
        <v/>
      </c>
      <c r="CF20" s="52" t="str">
        <f>Sheet2!CF40</f>
        <v/>
      </c>
      <c r="CG20" s="52" t="str">
        <f>Sheet2!CG40</f>
        <v/>
      </c>
      <c r="CH20" s="52" t="str">
        <f>Sheet2!CH40</f>
        <v/>
      </c>
      <c r="CI20" s="52" t="str">
        <f>Sheet2!CI40</f>
        <v/>
      </c>
      <c r="CJ20" s="52" t="str">
        <f>Sheet2!CJ40</f>
        <v/>
      </c>
      <c r="CK20" s="52" t="str">
        <f>Sheet2!CK40</f>
        <v/>
      </c>
      <c r="CL20" s="52" t="str">
        <f>Sheet2!CL40</f>
        <v>NO</v>
      </c>
      <c r="CM20" s="52" t="str">
        <f>Sheet2!CM40</f>
        <v>NO</v>
      </c>
      <c r="CN20" s="52" t="str">
        <f>Sheet2!CN40</f>
        <v>NO</v>
      </c>
      <c r="CO20" s="52" t="str">
        <f>Sheet2!CO40</f>
        <v>NO</v>
      </c>
      <c r="CP20" s="52" t="str">
        <f>Sheet2!CP40</f>
        <v>OK</v>
      </c>
      <c r="CQ20" s="52" t="b">
        <f>Sheet2!CQ40</f>
        <v>0</v>
      </c>
      <c r="CR20" s="52" t="b">
        <f>Sheet2!CR40</f>
        <v>0</v>
      </c>
      <c r="CS20" s="52" t="b">
        <f>Sheet2!CS40</f>
        <v>0</v>
      </c>
      <c r="CT20" s="52" t="b">
        <f>Sheet2!CT40</f>
        <v>0</v>
      </c>
      <c r="CU20" s="52" t="str">
        <f>Sheet2!CU40</f>
        <v>SEQUENCE INCORRECT</v>
      </c>
      <c r="CV20" s="52">
        <f>Sheet2!CV40</f>
        <v>18</v>
      </c>
    </row>
    <row r="21" spans="1:100" s="23" customFormat="1" ht="18.95" customHeight="1" thickBot="1">
      <c r="A21" s="54"/>
      <c r="B21" s="101"/>
      <c r="C21" s="102"/>
      <c r="D21" s="101"/>
      <c r="E21" s="102"/>
      <c r="F21" s="101"/>
      <c r="G21" s="102"/>
      <c r="H21" s="101"/>
      <c r="I21" s="102"/>
      <c r="J21" s="101"/>
      <c r="K21" s="309"/>
      <c r="L21" s="103" t="str">
        <f>IF(AND(B21&lt;&gt;"", H21&lt;&gt;"", J21&lt;&gt;"",OR(H21&lt;=I17,H21="ABS"),OR(J21&lt;=K17,J21="ABS")),IF(AND(J21="ABS"),"ABS",IF(SUM(H21:J21)=0,"ZERO",SUM(H21,J21))),"")</f>
        <v/>
      </c>
      <c r="M21" s="104"/>
      <c r="N21" s="257" t="str">
        <f>IF(AND(A21&lt;&gt;"",B21&lt;&gt;"",D21&lt;&gt;"", F21&lt;&gt;"", H21&lt;&gt;"", J21&lt;&gt;"",S21="", R21="OK", V21="",OR(D21&lt;=E17,D21="ABS"),OR(F21&lt;=G17,F21="ABS"),OR(H21&lt;=I17,H21="ABS"),OR(J21&lt;=K17,J21="ABS")),IF(AND(OR(D21=0,D21="ABS"),OR(F21=0,F21="ABS"),OR(L21=0,L21="ABS"),D21="ABS",F21="ABS",L21="ABS"),"ABS",IF(AND(SUM(D21:F21)=0,OR(L21="ZERO",L21="ABS")),"ZERO",IF(L21="ABS",SUM(D21,F21),SUM(D21,F21,H21,J21)))),"")</f>
        <v/>
      </c>
      <c r="O21" s="113"/>
      <c r="P21" s="51" t="str">
        <f>IF(N21="","",IF(O17=200,LOOKUP(N21,{"ABS","ZERO",1,100,110,120,130,140,150,160,170},{"FAIL","FAIL","FAIL","D","D+","C","C+","B","B+","A","A+"}),IF(O17=150,LOOKUP(N21,{"ABS","ZERO",1,75,82,90,97,105,112,120,127},{"FAIL","FAIL","FAIL","D","D+","C","C+","B","B+","A","A+"}),IF(O17=100,LOOKUP(N21,{"ABS","ZERO",1,50,55,60,65,70,75,80,85},{"FAIL","FAIL","FAIL","D","D+","C","C+","B","B+","A","A+"}),IF(O17=50,LOOKUP(N21,{"ABS","ZERO",1,25,27,30,32,35,37,40,42},{"FAIL","FAIL","FAIL","D","D+","C","C+","B","B+","A","A+"}))))))</f>
        <v/>
      </c>
      <c r="Q21" s="118"/>
      <c r="R21" s="70" t="str">
        <f>IF(A21&lt;&gt;"",IF(CU21="SEQUENCE CORRECT",IF(OR(T(Y21)="OK",T(Z21)="oOk",T(AA21)="Okk",AB21="ok"),"OK","FORMAT INCORRECT"),"SEQUENCE INCORRECT"),"")</f>
        <v/>
      </c>
      <c r="S21" s="275" t="str">
        <f>IF(AND(A21&lt;&gt;"",B21&lt;&gt;""),IF(OR(D21&lt;&gt;"ABS"),IF(OR(AND(D21&lt;ROUNDDOWN((0*E17),0),D21&lt;&gt;0),D21&gt;E17,D21=""),"Attendance Marks incorrect",""),""),"")</f>
        <v/>
      </c>
      <c r="T21" s="276"/>
      <c r="U21" s="276"/>
      <c r="V21" s="164" t="str">
        <f>IF(OR(AND(OR(F21&lt;=G17, F21=0, F21="ABS"),OR(H21&lt;=I17, H21=0, H21="ABS"),OR(J21&lt;=K17, J21=0,J21="ABS"))),IF(OR(AND(A21="",B21="",D21="",F21="",H21="",J21=""),AND(A21&lt;&gt;"",B21&lt;&gt;"",D21&lt;&gt;"",F21&lt;&gt;"",H21&lt;&gt;"",J21&lt;&gt;"", AD21="OK")),"","Given Marks or Format is incorrect"),"Given Marks or Format is incorrect")</f>
        <v/>
      </c>
      <c r="W21" s="162"/>
      <c r="X21" s="163"/>
      <c r="Y21" s="14" t="b">
        <f>IF(AND( EXACT(LEFT(B21,LEN(G8)), G8),ISNUMBER(INT(MID(B21,(LEN(G8)+1),1))),ISNUMBER(INT(MID(B21,(LEN(G8)+2),1))), MID(B21,(LEN(G8)+1),2)&lt;&gt;"00",OR(ISNUMBER(INT(MID(B21,(LEN(G8)+3),1))),MID(B21,(LEN(G8)+3),1)=""),  OR(AND(ISNUMBER(INT(MID(B21,(LEN(G8)+1),3))),MID(B21,(LEN(G8)+1),1)&lt;&gt;"0", MID(B21,(LEN(G8)+4),1)=""),AND((ISNUMBER(INT(MID(B21,(LEN(G8)+1),2)))),MID(B21,(LEN(G8)+3),1)=""))),"OK")</f>
        <v>0</v>
      </c>
      <c r="Z21" s="15"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6"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23" t="b">
        <f>IF(ISNUMBER(A21)&lt;&gt;"",AND(ISNUMBER(INT(MID(A21,1,3))),MID(A21,4,1)="",MID(A21,1,1)&lt;&gt;"0"))</f>
        <v>0</v>
      </c>
      <c r="AD21" s="73" t="str">
        <f>IF(AND(AD20="OK",AC21=TRUE),"OK","S# INCORRECT")</f>
        <v>S# INCORRECT</v>
      </c>
      <c r="BL21" s="58" t="str">
        <f>RIGHT(B21,3)</f>
        <v/>
      </c>
      <c r="BM21" s="58" t="b">
        <f>ISNUMBER(INT((MID(BL21,1,1))))</f>
        <v>0</v>
      </c>
      <c r="BN21" s="58" t="b">
        <f>ISNUMBER(INT((MID(BL21,2,1))))</f>
        <v>0</v>
      </c>
      <c r="BO21" s="58" t="b">
        <f>ISNUMBER(INT((MID(BL21,3,1))))</f>
        <v>0</v>
      </c>
      <c r="BP21" s="58" t="str">
        <f>IF(BM21=TRUE, MID(BL21,1,1),"")</f>
        <v/>
      </c>
      <c r="BQ21" s="58" t="str">
        <f>IF(BN21=TRUE, MID(BL21,2,1),"")</f>
        <v/>
      </c>
      <c r="BR21" s="58" t="str">
        <f>IF(BO21=TRUE, MID(BL21,3,1),"")</f>
        <v/>
      </c>
      <c r="BS21" s="58" t="str">
        <f>T(BP21)&amp;T(BQ21)&amp;T(BR21)</f>
        <v/>
      </c>
      <c r="BT21" s="63" t="str">
        <f>IF(BS21="","",INT(TRIM(BS21)))</f>
        <v/>
      </c>
      <c r="BU21" s="64" t="str">
        <f>"OK"</f>
        <v>OK</v>
      </c>
      <c r="BV21" s="58" t="b">
        <f>BT21&gt;BT20</f>
        <v>0</v>
      </c>
      <c r="BW21" s="65" t="str">
        <f>LEFT(B21,6)</f>
        <v/>
      </c>
      <c r="BX21" s="58" t="b">
        <f>ISNUMBER(INT((MID(BW21,1,1))))</f>
        <v>0</v>
      </c>
      <c r="BY21" s="58" t="b">
        <f>ISNUMBER(INT((MID(BW21,2,1))))</f>
        <v>0</v>
      </c>
      <c r="BZ21" s="58" t="b">
        <f>ISNUMBER(INT((MID(BW21,3,1))))</f>
        <v>0</v>
      </c>
      <c r="CA21" s="58" t="b">
        <f>ISNUMBER(INT((MID(BW21,4,1))))</f>
        <v>0</v>
      </c>
      <c r="CB21" s="58" t="b">
        <f>ISNUMBER(INT((MID(BW21,5,1))))</f>
        <v>0</v>
      </c>
      <c r="CC21" s="58" t="b">
        <f>ISNUMBER(INT((MID(BW21,6,1))))</f>
        <v>0</v>
      </c>
      <c r="CD21" s="58" t="str">
        <f>IF(BX21=TRUE, MID(BW21,1,1),"")</f>
        <v/>
      </c>
      <c r="CE21" s="58" t="str">
        <f>IF(BY21=TRUE, MID(BW21,2,1),"")</f>
        <v/>
      </c>
      <c r="CF21" s="58" t="str">
        <f>IF(BZ21=TRUE, MID(BW21,3,1),"")</f>
        <v/>
      </c>
      <c r="CG21" s="58" t="str">
        <f>IF(CA21=TRUE, MID(BW21,4,1),"")</f>
        <v/>
      </c>
      <c r="CH21" s="58" t="str">
        <f>IF(CB21=TRUE, MID(BW21,5,1),"")</f>
        <v/>
      </c>
      <c r="CI21" s="58" t="str">
        <f>IF(CC21=TRUE, MID(BW21,6,1),"")</f>
        <v/>
      </c>
      <c r="CJ21" s="65" t="str">
        <f>TRIM(T(CD21)&amp;T(CE21)&amp;T(CF21))</f>
        <v/>
      </c>
      <c r="CK21" s="65" t="str">
        <f>TRIM(T(CG21)&amp;T(CH21)&amp;T(CI21))</f>
        <v/>
      </c>
      <c r="CL21" s="66" t="str">
        <f>IF(OR(MID(BW21,3,1)="-",MID(BW21,4,1)="-"),T(CJ21),"NO")</f>
        <v>NO</v>
      </c>
      <c r="CM21" s="66" t="str">
        <f>IF(OR(MID(BW21,3,1)="-",MID(BW21,4,1)="-"),T(CK21),"NO")</f>
        <v>NO</v>
      </c>
      <c r="CN21" s="64" t="str">
        <f>IF(AND(CL21&lt;&gt;"NO", CM21&lt;&gt;"NO"),IF(CM21&lt;CL21,"OK","INCORRECT"),"NO")</f>
        <v>NO</v>
      </c>
      <c r="CO21" s="64" t="str">
        <f>IF(AND(CL21&lt;&gt;"NO", CM21&lt;&gt;"NO"),IF(CM21&lt;=CM20,"OK","INCORRECT"),"NO")</f>
        <v>NO</v>
      </c>
      <c r="CP21" s="66" t="str">
        <f>IF(OR(AND(OR(AND(CN21="NO",CO21="NO"),AND(CN21="OK", CO21="OK")),AND(CN20="NO", CO20="NO")),AND(AND(CN21="OK",CO21="OK",OR(AND(CN20="NO", CO20="NO"),AND(CN20="OK", CO20="OK"))))),"OK","INCORRECT")</f>
        <v>OK</v>
      </c>
      <c r="CQ21" s="58" t="b">
        <f>IF(CP21="OK",IF(AND(CL20="NO",CL21="NO"),BT21&gt;BT20))</f>
        <v>0</v>
      </c>
      <c r="CR21" s="58" t="b">
        <f>IF(CP21="OK",AND(CN21="OK",CO21="OK",CN20="NO",CO20="NO"))</f>
        <v>0</v>
      </c>
      <c r="CS21" s="58" t="b">
        <f>IF(CP21="OK",IF(AND(EXACT(CK20,CK21)),BT21&gt;BT20))</f>
        <v>0</v>
      </c>
      <c r="CT21" s="58" t="b">
        <f>IF(CP21="OK",CM21&lt;CM20)</f>
        <v>0</v>
      </c>
      <c r="CU21" s="65" t="str">
        <f>IF(AND(CQ21=FALSE,CR21=FALSE,CS21=FALSE,CT21=FALSE),"SEQUENCE INCORRECT","SEQUENCE CORRECT")</f>
        <v>SEQUENCE INCORRECT</v>
      </c>
      <c r="CV21" s="67">
        <f>COUNTIF(B20:B20,T(B21))</f>
        <v>1</v>
      </c>
    </row>
    <row r="22" spans="1:100" s="23" customFormat="1" ht="18.95" customHeight="1" thickBot="1">
      <c r="A22" s="68"/>
      <c r="B22" s="101"/>
      <c r="C22" s="102"/>
      <c r="D22" s="101"/>
      <c r="E22" s="102"/>
      <c r="F22" s="101"/>
      <c r="G22" s="102"/>
      <c r="H22" s="101"/>
      <c r="I22" s="102"/>
      <c r="J22" s="101"/>
      <c r="K22" s="309"/>
      <c r="L22" s="103" t="str">
        <f>IF(AND(B22&lt;&gt;"", H22&lt;&gt;"", J22&lt;&gt;"",OR(H22&lt;=I17,H22="ABS"),OR(J22&lt;=K17,J22="ABS")),IF(AND(J22="ABS"),"ABS",IF(SUM(H22:J22)=0,"ZERO",SUM(H22,J22))),"")</f>
        <v/>
      </c>
      <c r="M22" s="104"/>
      <c r="N22" s="112" t="str">
        <f>IF(AND(A22&lt;&gt;"",B22&lt;&gt;"",D22&lt;&gt;"", F22&lt;&gt;"", H22&lt;&gt;"", J22&lt;&gt;"",S22="",R22="OK", V22="",OR(D22&lt;=E17,D22="ABS"),OR(F22&lt;=G17,F22="ABS"),OR(H22&lt;=I17,H22="ABS"),OR(J22&lt;=K17,J22="ABS")),IF(AND(OR(D22=0,D22="ABS"),OR(F22=0,F22="ABS"),OR(L22=0,L22="ABS"),D22="ABS",F22="ABS",L22="ABS"),"ABS",IF(AND(SUM(D22:F22)=0,OR(L22="ZERO",L22="ABS")),"ZERO",IF(L22="ABS",SUM(D22,F22),SUM(D22,F22,H22,J22)))),"")</f>
        <v/>
      </c>
      <c r="O22" s="113"/>
      <c r="P22" s="22" t="str">
        <f>IF(N22="","",IF(O17=200,LOOKUP(N22,{"ABS","ZERO",1,100,110,120,130,140,150,160,170},{"FAIL","FAIL","FAIL","D","D+","C","C+","B","B+","A","A+"}),IF(O17=150,LOOKUP(N22,{"ABS","ZERO",1,75,82,90,97,105,112,120,127},{"FAIL","FAIL","FAIL","D","D+","C","C+","B","B+","A","A+"}),IF(O17=100,LOOKUP(N22,{"ABS","ZERO",1,50,55,60,65,70,75,80,85},{"FAIL","FAIL","FAIL","D","D+","C","C+","B","B+","A","A+"}),IF(O17=50,LOOKUP(N22,{"ABS","ZERO",1,25,27,30,32,35,37,40,42},{"FAIL","FAIL","FAIL","D","D+","C","C+","B","B+","A","A+"}))))))</f>
        <v/>
      </c>
      <c r="Q22" s="118"/>
      <c r="R22" s="70" t="str">
        <f t="shared" ref="R22:R40" si="0">IF(A22&lt;&gt;"",IF(CU22="SEQUENCE CORRECT",IF(OR(T(Y22)="OK",T(Z22)="oOk",T(AA22)="Okk",AB22="ok"),"OK","FORMAT INCORRECT"),"SEQUENCE INCORRECT"),"")</f>
        <v/>
      </c>
      <c r="S22" s="163" t="str">
        <f>IF(AND(A22&lt;&gt;"",B22&lt;&gt;""),IF(OR(D22&lt;&gt;"ABS"),IF(OR(AND(D22&lt;ROUNDDOWN((0*E17),0),D22&lt;&gt;0),D22&gt;E17,D22=""),"Attendance Marks incorrect",""),""),"")</f>
        <v/>
      </c>
      <c r="T22" s="274"/>
      <c r="U22" s="274"/>
      <c r="V22" s="109" t="str">
        <f>IF(OR(AND(OR(F22&lt;=G17, F22=0, F22="ABS"),OR(H22&lt;=I17, H22=0, H22="ABS"),OR(J22&lt;=K17, J22=0,J22="ABS"))),IF(OR(AND(A22="",B22="",D22="",F22="",H22="",J22=""),AND(A22&lt;&gt;"",B22&lt;&gt;"",D22&lt;&gt;"",F22&lt;&gt;"",H22&lt;&gt;"",J22&lt;&gt;"", AD22="OK")),"","Given Marks or Format is incorrect"),"Given Marks or Format is incorrect")</f>
        <v/>
      </c>
      <c r="W22" s="110"/>
      <c r="X22" s="111"/>
      <c r="Y22" s="14" t="b">
        <f>IF(AND( EXACT(LEFT(B22,LEN(G8)), G8),ISNUMBER(INT(MID(B22,(LEN(G8)+1),1))),ISNUMBER(INT(MID(B22,(LEN(G8)+2),1))), MID(B22,(LEN(G8)+1),2)&lt;&gt;"00",OR(ISNUMBER(INT(MID(B22,(LEN(G8)+3),1))),MID(B22,(LEN(G8)+3),1)=""),  OR(AND(ISNUMBER(INT(MID(B22,(LEN(G8)+1),3))),MID(B22,(LEN(G8)+1),1)&lt;&gt;"0", MID(B22,(LEN(G8)+4),1)=""),AND((ISNUMBER(INT(MID(B22,(LEN(G8)+1),2)))),MID(B22,(LEN(G8)+3),1)=""))),"OK")</f>
        <v>0</v>
      </c>
      <c r="Z22" s="15"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6"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23" t="b">
        <f>IF(AND(ISNUMBER(A21)&lt;&gt;"",ISNUMBER(A22)&lt;&gt;""),IF(AND(ISNUMBER(A22),ISNUMBER(A21)),IF(A22-A21=1,AND(ISNUMBER(INT(MID(A22,1,3))),MID(A22,4,1)="",MID(A22,1,1)&lt;&gt;"0"))))</f>
        <v>0</v>
      </c>
      <c r="AD22" s="23" t="str">
        <f t="shared" ref="AD22:AD40" si="1">IF(AC22=TRUE,"OK","S# INCORRECT")</f>
        <v>S# INCORRECT</v>
      </c>
      <c r="BL22" s="58" t="str">
        <f t="shared" ref="BL22:BL39" si="2">RIGHT(B22,3)</f>
        <v/>
      </c>
      <c r="BM22" s="58" t="b">
        <f t="shared" ref="BM22:BM39" si="3">ISNUMBER(INT((MID(BL22,1,1))))</f>
        <v>0</v>
      </c>
      <c r="BN22" s="58" t="b">
        <f t="shared" ref="BN22:BN39" si="4">ISNUMBER(INT((MID(BL22,2,1))))</f>
        <v>0</v>
      </c>
      <c r="BO22" s="58" t="b">
        <f t="shared" ref="BO22:BO39" si="5">ISNUMBER(INT((MID(BL22,3,1))))</f>
        <v>0</v>
      </c>
      <c r="BP22" s="58" t="str">
        <f t="shared" ref="BP22:BP39" si="6">IF(BM22=TRUE, MID(BL22,1,1),"")</f>
        <v/>
      </c>
      <c r="BQ22" s="58" t="str">
        <f t="shared" ref="BQ22:BQ39" si="7">IF(BN22=TRUE, MID(BL22,2,1),"")</f>
        <v/>
      </c>
      <c r="BR22" s="58" t="str">
        <f t="shared" ref="BR22:BR39" si="8">IF(BO22=TRUE, MID(BL22,3,1),"")</f>
        <v/>
      </c>
      <c r="BS22" s="58" t="str">
        <f t="shared" ref="BS22:BS39" si="9">T(BP22)&amp;T(BQ22)&amp;T(BR22)</f>
        <v/>
      </c>
      <c r="BT22" s="63" t="str">
        <f t="shared" ref="BT22:BT39" si="10">IF(BS22="","",INT(TRIM(BS22)))</f>
        <v/>
      </c>
      <c r="BU22" s="64" t="str">
        <f>IF(BT22&gt;BT21,"OK","INCORRECT")</f>
        <v>INCORRECT</v>
      </c>
      <c r="BV22" s="58" t="b">
        <f>BT22&gt;BT21</f>
        <v>0</v>
      </c>
      <c r="BW22" s="65" t="str">
        <f t="shared" ref="BW22:BW39" si="11">LEFT(B22,6)</f>
        <v/>
      </c>
      <c r="BX22" s="58" t="b">
        <f t="shared" ref="BX22:BX39" si="12">ISNUMBER(INT((MID(BW22,1,1))))</f>
        <v>0</v>
      </c>
      <c r="BY22" s="58" t="b">
        <f t="shared" ref="BY22:BY39" si="13">ISNUMBER(INT((MID(BW22,2,1))))</f>
        <v>0</v>
      </c>
      <c r="BZ22" s="58" t="b">
        <f t="shared" ref="BZ22:BZ39" si="14">ISNUMBER(INT((MID(BW22,3,1))))</f>
        <v>0</v>
      </c>
      <c r="CA22" s="58" t="b">
        <f t="shared" ref="CA22:CA39" si="15">ISNUMBER(INT((MID(BW22,4,1))))</f>
        <v>0</v>
      </c>
      <c r="CB22" s="58" t="b">
        <f t="shared" ref="CB22:CB39" si="16">ISNUMBER(INT((MID(BW22,5,1))))</f>
        <v>0</v>
      </c>
      <c r="CC22" s="58" t="b">
        <f t="shared" ref="CC22:CC39" si="17">ISNUMBER(INT((MID(BW22,6,1))))</f>
        <v>0</v>
      </c>
      <c r="CD22" s="58" t="str">
        <f t="shared" ref="CD22:CD39" si="18">IF(BX22=TRUE, MID(BW22,1,1),"")</f>
        <v/>
      </c>
      <c r="CE22" s="58" t="str">
        <f t="shared" ref="CE22:CE39" si="19">IF(BY22=TRUE, MID(BW22,2,1),"")</f>
        <v/>
      </c>
      <c r="CF22" s="58" t="str">
        <f t="shared" ref="CF22:CF39" si="20">IF(BZ22=TRUE, MID(BW22,3,1),"")</f>
        <v/>
      </c>
      <c r="CG22" s="58" t="str">
        <f t="shared" ref="CG22:CG39" si="21">IF(CA22=TRUE, MID(BW22,4,1),"")</f>
        <v/>
      </c>
      <c r="CH22" s="58" t="str">
        <f t="shared" ref="CH22:CH39" si="22">IF(CB22=TRUE, MID(BW22,5,1),"")</f>
        <v/>
      </c>
      <c r="CI22" s="58" t="str">
        <f t="shared" ref="CI22:CI39" si="23">IF(CC22=TRUE, MID(BW22,6,1),"")</f>
        <v/>
      </c>
      <c r="CJ22" s="65" t="str">
        <f t="shared" ref="CJ22:CJ39" si="24">TRIM(T(CD22)&amp;T(CE22)&amp;T(CF22))</f>
        <v/>
      </c>
      <c r="CK22" s="65" t="str">
        <f t="shared" ref="CK22:CK39" si="25">TRIM(T(CG22)&amp;T(CH22)&amp;T(CI22))</f>
        <v/>
      </c>
      <c r="CL22" s="66" t="str">
        <f t="shared" ref="CL22:CL39" si="26">IF(OR(MID(BW22,3,1)="-",MID(BW22,4,1)="-"),T(CJ22),"NO")</f>
        <v>NO</v>
      </c>
      <c r="CM22" s="66" t="str">
        <f t="shared" ref="CM22:CM39" si="27">IF(OR(MID(BW22,3,1)="-",MID(BW22,4,1)="-"),T(CK22),"NO")</f>
        <v>NO</v>
      </c>
      <c r="CN22" s="64" t="str">
        <f>IF(AND(CL22&lt;&gt;"NO", CM22&lt;&gt;"NO"),IF(CM22&lt;CL22,"OK","INCORRECT"),"NO")</f>
        <v>NO</v>
      </c>
      <c r="CO22" s="64" t="str">
        <f>IF(AND(CL22&lt;&gt;"NO", CM22&lt;&gt;"NO"),IF(CM22&lt;=CM21,"OK","INCORRECT"),"NO")</f>
        <v>NO</v>
      </c>
      <c r="CP22" s="66" t="str">
        <f>IF(OR(AND(OR(AND(CN22="NO",CO22="NO"),AND(CN22="OK", CO22="OK")),AND(CN21="NO", CO21="NO")),AND(AND(CN22="OK",CO22="OK",OR(AND(CN21="NO", CO21="NO"),AND(CN21="OK", CO21="OK"))))),"OK","INCORRECT")</f>
        <v>OK</v>
      </c>
      <c r="CQ22" s="58" t="b">
        <f>IF(CP22="OK",IF(AND(CL21="NO",CL22="NO"),BT22&gt;BT21))</f>
        <v>0</v>
      </c>
      <c r="CR22" s="58" t="b">
        <f>IF(CP22="OK",AND(CN22="OK",CO22="OK",CN21="NO",CO21="NO"))</f>
        <v>0</v>
      </c>
      <c r="CS22" s="58" t="b">
        <f>IF(CP22="OK",IF(AND(EXACT(CK21,CK22)),BT22&gt;BT21))</f>
        <v>0</v>
      </c>
      <c r="CT22" s="58" t="b">
        <f>IF(CP22="OK",CM22&lt;CM21)</f>
        <v>0</v>
      </c>
      <c r="CU22" s="65" t="str">
        <f>IF(AND(CQ22=FALSE,CR22=FALSE,CS22=FALSE,CT22=FALSE),"SEQUENCE INCORRECT","SEQUENCE CORRECT")</f>
        <v>SEQUENCE INCORRECT</v>
      </c>
      <c r="CV22" s="67">
        <f>COUNTIF(B21:B21,T(B22))</f>
        <v>1</v>
      </c>
    </row>
    <row r="23" spans="1:100" s="23" customFormat="1" ht="18.95" customHeight="1" thickBot="1">
      <c r="A23" s="54"/>
      <c r="B23" s="101"/>
      <c r="C23" s="102"/>
      <c r="D23" s="101"/>
      <c r="E23" s="102"/>
      <c r="F23" s="101"/>
      <c r="G23" s="102"/>
      <c r="H23" s="101"/>
      <c r="I23" s="102"/>
      <c r="J23" s="101"/>
      <c r="K23" s="309"/>
      <c r="L23" s="103" t="str">
        <f>IF(AND(B23&lt;&gt;"", H23&lt;&gt;"", J23&lt;&gt;"",OR(H23&lt;=I17,H23="ABS"),OR(J23&lt;=K17,J23="ABS")),IF(AND(J23="ABS"),"ABS",IF(SUM(H23:J23)=0,"ZERO",SUM(H23,J23))),"")</f>
        <v/>
      </c>
      <c r="M23" s="104"/>
      <c r="N23" s="112" t="str">
        <f>IF(AND(A23&lt;&gt;"",B23&lt;&gt;"",D23&lt;&gt;"", F23&lt;&gt;"", H23&lt;&gt;"", J23&lt;&gt;"",S23="",R23="OK", V23="",OR(D23&lt;=E17,D23="ABS"),OR(F23&lt;=G17,F23="ABS"),OR(H23&lt;=I17,H23="ABS"),OR(J23&lt;=K17,J23="ABS")),IF(AND(OR(D23=0,D23="ABS"),OR(F23=0,F23="ABS"),OR(L23=0,L23="ABS"),D23="ABS",F23="ABS",L23="ABS"),"ABS",IF(AND(SUM(D23:F23)=0,OR(L23="ZERO",L23="ABS")),"ZERO",IF(L23="ABS",SUM(D23,F23),SUM(D23,F23,H23,J23)))),"")</f>
        <v/>
      </c>
      <c r="O23" s="113"/>
      <c r="P23" s="22" t="str">
        <f>IF(N23="","",IF(O17=200,LOOKUP(N23,{"ABS","ZERO",1,100,110,120,130,140,150,160,170},{"FAIL","FAIL","FAIL","D","D+","C","C+","B","B+","A","A+"}),IF(O17=150,LOOKUP(N23,{"ABS","ZERO",1,75,82,90,97,105,112,120,127},{"FAIL","FAIL","FAIL","D","D+","C","C+","B","B+","A","A+"}),IF(O17=100,LOOKUP(N23,{"ABS","ZERO",1,50,55,60,65,70,75,80,85},{"FAIL","FAIL","FAIL","D","D+","C","C+","B","B+","A","A+"}),IF(O17=50,LOOKUP(N23,{"ABS","ZERO",1,25,27,30,32,35,37,40,42},{"FAIL","FAIL","FAIL","D","D+","C","C+","B","B+","A","A+"}))))))</f>
        <v/>
      </c>
      <c r="Q23" s="118"/>
      <c r="R23" s="70" t="str">
        <f t="shared" si="0"/>
        <v/>
      </c>
      <c r="S23" s="163" t="str">
        <f>IF(AND(A23&lt;&gt;"",B23&lt;&gt;""),IF(OR(D23&lt;&gt;"ABS"),IF(OR(AND(D23&lt;ROUNDDOWN((0*E17),0),D23&lt;&gt;0),D23&gt;E17,D23=""),"Attendance Marks incorrect",""),""),"")</f>
        <v/>
      </c>
      <c r="T23" s="274"/>
      <c r="U23" s="274"/>
      <c r="V23" s="109" t="str">
        <f>IF(OR(AND(OR(F23&lt;=G17, F23=0, F23="ABS"),OR(H23&lt;=I17, H23=0, H23="ABS"),OR(J23&lt;=K17, J23=0,J23="ABS"))),IF(OR(AND(A23="",B23="",D23="",F23="",H23="",J23=""),AND(A23&lt;&gt;"",B23&lt;&gt;"",D23&lt;&gt;"",F23&lt;&gt;"",H23&lt;&gt;"",J23&lt;&gt;"", AD23="OK")),"","Given Marks or Format is incorrect"),"Given Marks or Format is incorrect")</f>
        <v/>
      </c>
      <c r="W23" s="110"/>
      <c r="X23" s="111"/>
      <c r="Y23" s="14" t="b">
        <f>IF(AND( EXACT(LEFT(B23,LEN(G8)), G8),ISNUMBER(INT(MID(B23,(LEN(G8)+1),1))),ISNUMBER(INT(MID(B23,(LEN(G8)+2),1))), MID(B23,(LEN(G8)+1),2)&lt;&gt;"00",OR(ISNUMBER(INT(MID(B23,(LEN(G8)+3),1))),MID(B23,(LEN(G8)+3),1)=""),  OR(AND(ISNUMBER(INT(MID(B23,(LEN(G8)+1),3))),MID(B23,(LEN(G8)+1),1)&lt;&gt;"0", MID(B23,(LEN(G8)+4),1)=""),AND((ISNUMBER(INT(MID(B23,(LEN(G8)+1),2)))),MID(B23,(LEN(G8)+3),1)=""))),"OK")</f>
        <v>0</v>
      </c>
      <c r="Z23" s="15"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6"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23" t="b">
        <f t="shared" ref="AC23:AC40" si="28">IF(AND(ISNUMBER(A22)&lt;&gt;"",ISNUMBER(A23)&lt;&gt;""),IF(AND(ISNUMBER(A23),ISNUMBER(A22)),IF(A23-A22=1,AND(ISNUMBER(INT(MID(A23,1,3))),MID(A23,4,1)="",MID(A23,1,1)&lt;&gt;"0"))))</f>
        <v>0</v>
      </c>
      <c r="AD23" s="23" t="str">
        <f t="shared" si="1"/>
        <v>S# INCORRECT</v>
      </c>
      <c r="BL23" s="58" t="str">
        <f t="shared" si="2"/>
        <v/>
      </c>
      <c r="BM23" s="58" t="b">
        <f t="shared" si="3"/>
        <v>0</v>
      </c>
      <c r="BN23" s="58" t="b">
        <f t="shared" si="4"/>
        <v>0</v>
      </c>
      <c r="BO23" s="58" t="b">
        <f t="shared" si="5"/>
        <v>0</v>
      </c>
      <c r="BP23" s="58" t="str">
        <f t="shared" si="6"/>
        <v/>
      </c>
      <c r="BQ23" s="58" t="str">
        <f t="shared" si="7"/>
        <v/>
      </c>
      <c r="BR23" s="58" t="str">
        <f t="shared" si="8"/>
        <v/>
      </c>
      <c r="BS23" s="58" t="str">
        <f t="shared" si="9"/>
        <v/>
      </c>
      <c r="BT23" s="63" t="str">
        <f t="shared" si="10"/>
        <v/>
      </c>
      <c r="BU23" s="64" t="str">
        <f t="shared" ref="BU23:BU39" si="29">IF(BT23&gt;BT22,"OK","INCORRECT")</f>
        <v>INCORRECT</v>
      </c>
      <c r="BV23" s="58" t="b">
        <f t="shared" ref="BV23:BV39" si="30">BT23&gt;BT22</f>
        <v>0</v>
      </c>
      <c r="BW23" s="65" t="str">
        <f t="shared" si="11"/>
        <v/>
      </c>
      <c r="BX23" s="58" t="b">
        <f t="shared" si="12"/>
        <v>0</v>
      </c>
      <c r="BY23" s="58" t="b">
        <f t="shared" si="13"/>
        <v>0</v>
      </c>
      <c r="BZ23" s="58" t="b">
        <f t="shared" si="14"/>
        <v>0</v>
      </c>
      <c r="CA23" s="58" t="b">
        <f t="shared" si="15"/>
        <v>0</v>
      </c>
      <c r="CB23" s="58" t="b">
        <f t="shared" si="16"/>
        <v>0</v>
      </c>
      <c r="CC23" s="58" t="b">
        <f t="shared" si="17"/>
        <v>0</v>
      </c>
      <c r="CD23" s="58" t="str">
        <f t="shared" si="18"/>
        <v/>
      </c>
      <c r="CE23" s="58" t="str">
        <f t="shared" si="19"/>
        <v/>
      </c>
      <c r="CF23" s="58" t="str">
        <f t="shared" si="20"/>
        <v/>
      </c>
      <c r="CG23" s="58" t="str">
        <f t="shared" si="21"/>
        <v/>
      </c>
      <c r="CH23" s="58" t="str">
        <f t="shared" si="22"/>
        <v/>
      </c>
      <c r="CI23" s="58" t="str">
        <f t="shared" si="23"/>
        <v/>
      </c>
      <c r="CJ23" s="65" t="str">
        <f t="shared" si="24"/>
        <v/>
      </c>
      <c r="CK23" s="65" t="str">
        <f t="shared" si="25"/>
        <v/>
      </c>
      <c r="CL23" s="66" t="str">
        <f t="shared" si="26"/>
        <v>NO</v>
      </c>
      <c r="CM23" s="66" t="str">
        <f t="shared" si="27"/>
        <v>NO</v>
      </c>
      <c r="CN23" s="64" t="str">
        <f t="shared" ref="CN23:CN39" si="31">IF(AND(CL23&lt;&gt;"NO", CM23&lt;&gt;"NO"),IF(CM23&lt;CL23,"OK","INCORRECT"),"NO")</f>
        <v>NO</v>
      </c>
      <c r="CO23" s="64" t="str">
        <f t="shared" ref="CO23:CO39" si="32">IF(AND(CL23&lt;&gt;"NO", CM23&lt;&gt;"NO"),IF(CM23&lt;=CM22,"OK","INCORRECT"),"NO")</f>
        <v>NO</v>
      </c>
      <c r="CP23" s="66" t="str">
        <f t="shared" ref="CP23:CP39" si="33">IF(OR(AND(OR(AND(CN23="NO",CO23="NO"),AND(CN23="OK", CO23="OK")),AND(CN22="NO", CO22="NO")),AND(AND(CN23="OK",CO23="OK",OR(AND(CN22="NO", CO22="NO"),AND(CN22="OK", CO22="OK"))))),"OK","INCORRECT")</f>
        <v>OK</v>
      </c>
      <c r="CQ23" s="58" t="b">
        <f t="shared" ref="CQ23:CQ39" si="34">IF(CP23="OK",IF(AND(CL22="NO",CL23="NO"),BT23&gt;BT22))</f>
        <v>0</v>
      </c>
      <c r="CR23" s="58" t="b">
        <f t="shared" ref="CR23:CR39" si="35">IF(CP23="OK",AND(CN23="OK",CO23="OK",CN22="NO",CO22="NO"))</f>
        <v>0</v>
      </c>
      <c r="CS23" s="58" t="b">
        <f t="shared" ref="CS23:CS39" si="36">IF(CP23="OK",IF(AND(EXACT(CK22,CK23)),BT23&gt;BT22))</f>
        <v>0</v>
      </c>
      <c r="CT23" s="58" t="b">
        <f t="shared" ref="CT23:CT39" si="37">IF(CP23="OK",CM23&lt;CM22)</f>
        <v>0</v>
      </c>
      <c r="CU23" s="65" t="str">
        <f t="shared" ref="CU23:CU39" si="38">IF(AND(CQ23=FALSE,CR23=FALSE,CS23=FALSE,CT23=FALSE),"SEQUENCE INCORRECT","SEQUENCE CORRECT")</f>
        <v>SEQUENCE INCORRECT</v>
      </c>
      <c r="CV23" s="67">
        <f>COUNTIF(B21:B22,T(B23))</f>
        <v>2</v>
      </c>
    </row>
    <row r="24" spans="1:100" s="23" customFormat="1" ht="18.95" customHeight="1" thickBot="1">
      <c r="A24" s="68"/>
      <c r="B24" s="101"/>
      <c r="C24" s="102"/>
      <c r="D24" s="101"/>
      <c r="E24" s="102"/>
      <c r="F24" s="101"/>
      <c r="G24" s="102"/>
      <c r="H24" s="101"/>
      <c r="I24" s="102"/>
      <c r="J24" s="101"/>
      <c r="K24" s="309"/>
      <c r="L24" s="103" t="str">
        <f>IF(AND(B24&lt;&gt;"", H24&lt;&gt;"", J24&lt;&gt;"",OR(H24&lt;=I17,H24="ABS"),OR(J24&lt;=K17,J24="ABS")),IF(AND(J24="ABS"),"ABS",IF(SUM(H24:J24)=0,"ZERO",SUM(H24,J24))),"")</f>
        <v/>
      </c>
      <c r="M24" s="104"/>
      <c r="N24" s="112" t="str">
        <f>IF(AND(A24&lt;&gt;"",B24&lt;&gt;"",D24&lt;&gt;"", F24&lt;&gt;"", H24&lt;&gt;"", J24&lt;&gt;"",S24="",R24="OK",V24="",OR(D24&lt;=E17,D24="ABS"),OR(F24&lt;=G17,F24="ABS"),OR(H24&lt;=I17,H24="ABS"),OR(J24&lt;=K17,J24="ABS")),IF(AND(OR(D24=0,D24="ABS"),OR(F24=0,F24="ABS"),OR(L24=0,L24="ABS"),D24="ABS",F24="ABS",L24="ABS"),"ABS",IF(AND(SUM(D24:F24)=0,OR(L24="ZERO",L24="ABS")),"ZERO",IF(L24="ABS",SUM(D24,F24),SUM(D24,F24,H24,J24)))),"")</f>
        <v/>
      </c>
      <c r="O24" s="113"/>
      <c r="P24" s="22" t="str">
        <f>IF(N24="","",IF(O17=200,LOOKUP(N24,{"ABS","ZERO",1,100,110,120,130,140,150,160,170},{"FAIL","FAIL","FAIL","D","D+","C","C+","B","B+","A","A+"}),IF(O17=150,LOOKUP(N24,{"ABS","ZERO",1,75,82,90,97,105,112,120,127},{"FAIL","FAIL","FAIL","D","D+","C","C+","B","B+","A","A+"}),IF(O17=100,LOOKUP(N24,{"ABS","ZERO",1,50,55,60,65,70,75,80,85},{"FAIL","FAIL","FAIL","D","D+","C","C+","B","B+","A","A+"}),IF(O17=50,LOOKUP(N24,{"ABS","ZERO",1,25,27,30,32,35,37,40,42},{"FAIL","FAIL","FAIL","D","D+","C","C+","B","B+","A","A+"}))))))</f>
        <v/>
      </c>
      <c r="Q24" s="118"/>
      <c r="R24" s="70" t="str">
        <f t="shared" si="0"/>
        <v/>
      </c>
      <c r="S24" s="163" t="str">
        <f>IF(AND(A24&lt;&gt;"",B24&lt;&gt;""),IF(OR(D24&lt;&gt;"ABS"),IF(OR(AND(D24&lt;ROUNDDOWN((0*E17),0),D24&lt;&gt;0),D24&gt;E17,D24=""),"Attendance Marks incorrect",""),""),"")</f>
        <v/>
      </c>
      <c r="T24" s="274"/>
      <c r="U24" s="274"/>
      <c r="V24" s="109" t="str">
        <f>IF(OR(AND(OR(F24&lt;=G17, F24=0, F24="ABS"),OR(H24&lt;=I17, H24=0, H24="ABS"),OR(J24&lt;=K17, J24=0,J24="ABS"))),IF(OR(AND(A24="",B24="",D24="",F24="",H24="",J24=""),AND(A24&lt;&gt;"",B24&lt;&gt;"",D24&lt;&gt;"",F24&lt;&gt;"",H24&lt;&gt;"",J24&lt;&gt;"", AD24="OK")),"","Given Marks or Format is incorrect"),"Given Marks or Format is incorrect")</f>
        <v/>
      </c>
      <c r="W24" s="110"/>
      <c r="X24" s="111"/>
      <c r="Y24" s="14" t="b">
        <f>IF(AND( EXACT(LEFT(B24,LEN(G8)), G8),ISNUMBER(INT(MID(B24,(LEN(G8)+1),1))),ISNUMBER(INT(MID(B24,(LEN(G8)+2),1))), MID(B24,(LEN(G8)+1),2)&lt;&gt;"00",OR(ISNUMBER(INT(MID(B24,(LEN(G8)+3),1))),MID(B24,(LEN(G8)+3),1)=""),  OR(AND(ISNUMBER(INT(MID(B24,(LEN(G8)+1),3))),MID(B24,(LEN(G8)+1),1)&lt;&gt;"0", MID(B24,(LEN(G8)+4),1)=""),AND((ISNUMBER(INT(MID(B24,(LEN(G8)+1),2)))),MID(B24,(LEN(G8)+3),1)=""))),"OK")</f>
        <v>0</v>
      </c>
      <c r="Z24" s="15"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6"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23" t="b">
        <f t="shared" si="28"/>
        <v>0</v>
      </c>
      <c r="AD24" s="23" t="str">
        <f t="shared" si="1"/>
        <v>S# INCORRECT</v>
      </c>
      <c r="BL24" s="58" t="str">
        <f t="shared" si="2"/>
        <v/>
      </c>
      <c r="BM24" s="58" t="b">
        <f t="shared" si="3"/>
        <v>0</v>
      </c>
      <c r="BN24" s="58" t="b">
        <f t="shared" si="4"/>
        <v>0</v>
      </c>
      <c r="BO24" s="58" t="b">
        <f t="shared" si="5"/>
        <v>0</v>
      </c>
      <c r="BP24" s="58" t="str">
        <f t="shared" si="6"/>
        <v/>
      </c>
      <c r="BQ24" s="58" t="str">
        <f t="shared" si="7"/>
        <v/>
      </c>
      <c r="BR24" s="58" t="str">
        <f t="shared" si="8"/>
        <v/>
      </c>
      <c r="BS24" s="58" t="str">
        <f t="shared" si="9"/>
        <v/>
      </c>
      <c r="BT24" s="63" t="str">
        <f t="shared" si="10"/>
        <v/>
      </c>
      <c r="BU24" s="64" t="str">
        <f t="shared" si="29"/>
        <v>INCORRECT</v>
      </c>
      <c r="BV24" s="58" t="b">
        <f t="shared" si="30"/>
        <v>0</v>
      </c>
      <c r="BW24" s="65" t="str">
        <f t="shared" si="11"/>
        <v/>
      </c>
      <c r="BX24" s="58" t="b">
        <f t="shared" si="12"/>
        <v>0</v>
      </c>
      <c r="BY24" s="58" t="b">
        <f t="shared" si="13"/>
        <v>0</v>
      </c>
      <c r="BZ24" s="58" t="b">
        <f t="shared" si="14"/>
        <v>0</v>
      </c>
      <c r="CA24" s="58" t="b">
        <f t="shared" si="15"/>
        <v>0</v>
      </c>
      <c r="CB24" s="58" t="b">
        <f t="shared" si="16"/>
        <v>0</v>
      </c>
      <c r="CC24" s="58" t="b">
        <f t="shared" si="17"/>
        <v>0</v>
      </c>
      <c r="CD24" s="58" t="str">
        <f t="shared" si="18"/>
        <v/>
      </c>
      <c r="CE24" s="58" t="str">
        <f t="shared" si="19"/>
        <v/>
      </c>
      <c r="CF24" s="58" t="str">
        <f t="shared" si="20"/>
        <v/>
      </c>
      <c r="CG24" s="58" t="str">
        <f t="shared" si="21"/>
        <v/>
      </c>
      <c r="CH24" s="58" t="str">
        <f t="shared" si="22"/>
        <v/>
      </c>
      <c r="CI24" s="58" t="str">
        <f t="shared" si="23"/>
        <v/>
      </c>
      <c r="CJ24" s="65" t="str">
        <f t="shared" si="24"/>
        <v/>
      </c>
      <c r="CK24" s="65" t="str">
        <f t="shared" si="25"/>
        <v/>
      </c>
      <c r="CL24" s="66" t="str">
        <f t="shared" si="26"/>
        <v>NO</v>
      </c>
      <c r="CM24" s="66" t="str">
        <f t="shared" si="27"/>
        <v>NO</v>
      </c>
      <c r="CN24" s="64" t="str">
        <f t="shared" si="31"/>
        <v>NO</v>
      </c>
      <c r="CO24" s="64" t="str">
        <f t="shared" si="32"/>
        <v>NO</v>
      </c>
      <c r="CP24" s="66" t="str">
        <f t="shared" si="33"/>
        <v>OK</v>
      </c>
      <c r="CQ24" s="58" t="b">
        <f t="shared" si="34"/>
        <v>0</v>
      </c>
      <c r="CR24" s="58" t="b">
        <f t="shared" si="35"/>
        <v>0</v>
      </c>
      <c r="CS24" s="58" t="b">
        <f t="shared" si="36"/>
        <v>0</v>
      </c>
      <c r="CT24" s="58" t="b">
        <f t="shared" si="37"/>
        <v>0</v>
      </c>
      <c r="CU24" s="65" t="str">
        <f t="shared" si="38"/>
        <v>SEQUENCE INCORRECT</v>
      </c>
      <c r="CV24" s="67">
        <f>COUNTIF(B21:B23,T(B24))</f>
        <v>3</v>
      </c>
    </row>
    <row r="25" spans="1:100" s="23" customFormat="1" ht="18.95" customHeight="1" thickBot="1">
      <c r="A25" s="54"/>
      <c r="B25" s="101"/>
      <c r="C25" s="102"/>
      <c r="D25" s="101"/>
      <c r="E25" s="102"/>
      <c r="F25" s="101"/>
      <c r="G25" s="102"/>
      <c r="H25" s="101"/>
      <c r="I25" s="102"/>
      <c r="J25" s="101"/>
      <c r="K25" s="309"/>
      <c r="L25" s="103" t="str">
        <f>IF(AND(B25&lt;&gt;"", H25&lt;&gt;"", J25&lt;&gt;"",OR(H25&lt;=I17,H25="ABS"),OR(J25&lt;=K17,J25="ABS")),IF(AND(J25="ABS"),"ABS",IF(SUM(H25:J25)=0,"ZERO",SUM(H25,J25))),"")</f>
        <v/>
      </c>
      <c r="M25" s="104"/>
      <c r="N25" s="112" t="str">
        <f>IF(AND(A25&lt;&gt;"",B25&lt;&gt;"",D25&lt;&gt;"", F25&lt;&gt;"", H25&lt;&gt;"", J25&lt;&gt;"",S25="",R25="OK",V25="",OR(D25&lt;=E17,D25="ABS"),OR(F25&lt;=G17,F25="ABS"),OR(H25&lt;=I17,H25="ABS"),OR(J25&lt;=K17,J25="ABS")),IF(AND(OR(D25=0,D25="ABS"),OR(F25=0,F25="ABS"),OR(L25=0,L25="ABS"),D25="ABS",F25="ABS",L25="ABS"),"ABS",IF(AND(SUM(D25:F25)=0,OR(L25="ZERO",L25="ABS")),"ZERO",IF(L25="ABS",SUM(D25,F25),SUM(D25,F25,H25,J25)))),"")</f>
        <v/>
      </c>
      <c r="O25" s="113"/>
      <c r="P25" s="22" t="str">
        <f>IF(N25="","",IF(O17=200,LOOKUP(N25,{"ABS","ZERO",1,100,110,120,130,140,150,160,170},{"FAIL","FAIL","FAIL","D","D+","C","C+","B","B+","A","A+"}),IF(O17=150,LOOKUP(N25,{"ABS","ZERO",1,75,82,90,97,105,112,120,127},{"FAIL","FAIL","FAIL","D","D+","C","C+","B","B+","A","A+"}),IF(O17=100,LOOKUP(N25,{"ABS","ZERO",1,50,55,60,65,70,75,80,85},{"FAIL","FAIL","FAIL","D","D+","C","C+","B","B+","A","A+"}),IF(O17=50,LOOKUP(N25,{"ABS","ZERO",1,25,27,30,32,35,37,40,42},{"FAIL","FAIL","FAIL","D","D+","C","C+","B","B+","A","A+"}))))))</f>
        <v/>
      </c>
      <c r="Q25" s="118"/>
      <c r="R25" s="70" t="str">
        <f t="shared" si="0"/>
        <v/>
      </c>
      <c r="S25" s="163" t="str">
        <f>IF(AND(A25&lt;&gt;"",B25&lt;&gt;""),IF(OR(D25&lt;&gt;"ABS"),IF(OR(AND(D25&lt;ROUNDDOWN((0*E17),0),D25&lt;&gt;0),D25&gt;E17,D25=""),"Attendance Marks incorrect",""),""),"")</f>
        <v/>
      </c>
      <c r="T25" s="274"/>
      <c r="U25" s="274"/>
      <c r="V25" s="109" t="str">
        <f>IF(OR(AND(OR(F25&lt;=G17, F25=0, F25="ABS"),OR(H25&lt;=I17, H25=0, H25="ABS"),OR(J25&lt;=K17, J25=0,J25="ABS"))),IF(OR(AND(A25="",B25="",D25="",F25="",H25="",J25=""),AND(A25&lt;&gt;"",B25&lt;&gt;"",D25&lt;&gt;"",F25&lt;&gt;"",H25&lt;&gt;"",J25&lt;&gt;"", AD25="OK")),"","Given Marks or Format is incorrect"),"Given Marks or Format is incorrect")</f>
        <v/>
      </c>
      <c r="W25" s="110"/>
      <c r="X25" s="111"/>
      <c r="Y25" s="14" t="b">
        <f>IF(AND( EXACT(LEFT(B25,LEN(G8)), G8),ISNUMBER(INT(MID(B25,(LEN(G8)+1),1))),ISNUMBER(INT(MID(B25,(LEN(G8)+2),1))), MID(B25,(LEN(G8)+1),2)&lt;&gt;"00",OR(ISNUMBER(INT(MID(B25,(LEN(G8)+3),1))),MID(B25,(LEN(G8)+3),1)=""),  OR(AND(ISNUMBER(INT(MID(B25,(LEN(G8)+1),3))),MID(B25,(LEN(G8)+1),1)&lt;&gt;"0", MID(B25,(LEN(G8)+4),1)=""),AND((ISNUMBER(INT(MID(B25,(LEN(G8)+1),2)))),MID(B25,(LEN(G8)+3),1)=""))),"OK")</f>
        <v>0</v>
      </c>
      <c r="Z25" s="15"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6"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23" t="b">
        <f t="shared" si="28"/>
        <v>0</v>
      </c>
      <c r="AD25" s="23" t="str">
        <f t="shared" si="1"/>
        <v>S# INCORRECT</v>
      </c>
      <c r="BL25" s="58" t="str">
        <f t="shared" si="2"/>
        <v/>
      </c>
      <c r="BM25" s="58" t="b">
        <f t="shared" si="3"/>
        <v>0</v>
      </c>
      <c r="BN25" s="58" t="b">
        <f t="shared" si="4"/>
        <v>0</v>
      </c>
      <c r="BO25" s="58" t="b">
        <f t="shared" si="5"/>
        <v>0</v>
      </c>
      <c r="BP25" s="58" t="str">
        <f t="shared" si="6"/>
        <v/>
      </c>
      <c r="BQ25" s="58" t="str">
        <f t="shared" si="7"/>
        <v/>
      </c>
      <c r="BR25" s="58" t="str">
        <f t="shared" si="8"/>
        <v/>
      </c>
      <c r="BS25" s="58" t="str">
        <f t="shared" si="9"/>
        <v/>
      </c>
      <c r="BT25" s="63" t="str">
        <f t="shared" si="10"/>
        <v/>
      </c>
      <c r="BU25" s="64" t="str">
        <f t="shared" si="29"/>
        <v>INCORRECT</v>
      </c>
      <c r="BV25" s="58" t="b">
        <f t="shared" si="30"/>
        <v>0</v>
      </c>
      <c r="BW25" s="65" t="str">
        <f t="shared" si="11"/>
        <v/>
      </c>
      <c r="BX25" s="58" t="b">
        <f t="shared" si="12"/>
        <v>0</v>
      </c>
      <c r="BY25" s="58" t="b">
        <f t="shared" si="13"/>
        <v>0</v>
      </c>
      <c r="BZ25" s="58" t="b">
        <f t="shared" si="14"/>
        <v>0</v>
      </c>
      <c r="CA25" s="58" t="b">
        <f t="shared" si="15"/>
        <v>0</v>
      </c>
      <c r="CB25" s="58" t="b">
        <f t="shared" si="16"/>
        <v>0</v>
      </c>
      <c r="CC25" s="58" t="b">
        <f t="shared" si="17"/>
        <v>0</v>
      </c>
      <c r="CD25" s="58" t="str">
        <f t="shared" si="18"/>
        <v/>
      </c>
      <c r="CE25" s="58" t="str">
        <f t="shared" si="19"/>
        <v/>
      </c>
      <c r="CF25" s="58" t="str">
        <f t="shared" si="20"/>
        <v/>
      </c>
      <c r="CG25" s="58" t="str">
        <f t="shared" si="21"/>
        <v/>
      </c>
      <c r="CH25" s="58" t="str">
        <f t="shared" si="22"/>
        <v/>
      </c>
      <c r="CI25" s="58" t="str">
        <f t="shared" si="23"/>
        <v/>
      </c>
      <c r="CJ25" s="65" t="str">
        <f t="shared" si="24"/>
        <v/>
      </c>
      <c r="CK25" s="65" t="str">
        <f t="shared" si="25"/>
        <v/>
      </c>
      <c r="CL25" s="66" t="str">
        <f t="shared" si="26"/>
        <v>NO</v>
      </c>
      <c r="CM25" s="66" t="str">
        <f t="shared" si="27"/>
        <v>NO</v>
      </c>
      <c r="CN25" s="64" t="str">
        <f t="shared" si="31"/>
        <v>NO</v>
      </c>
      <c r="CO25" s="64" t="str">
        <f t="shared" si="32"/>
        <v>NO</v>
      </c>
      <c r="CP25" s="66" t="str">
        <f t="shared" si="33"/>
        <v>OK</v>
      </c>
      <c r="CQ25" s="58" t="b">
        <f t="shared" si="34"/>
        <v>0</v>
      </c>
      <c r="CR25" s="58" t="b">
        <f t="shared" si="35"/>
        <v>0</v>
      </c>
      <c r="CS25" s="58" t="b">
        <f t="shared" si="36"/>
        <v>0</v>
      </c>
      <c r="CT25" s="58" t="b">
        <f t="shared" si="37"/>
        <v>0</v>
      </c>
      <c r="CU25" s="65" t="str">
        <f t="shared" si="38"/>
        <v>SEQUENCE INCORRECT</v>
      </c>
      <c r="CV25" s="67">
        <f>COUNTIF(B21:B24,T(B25))</f>
        <v>4</v>
      </c>
    </row>
    <row r="26" spans="1:100" s="23" customFormat="1" ht="18.95" customHeight="1" thickBot="1">
      <c r="A26" s="68"/>
      <c r="B26" s="101"/>
      <c r="C26" s="102"/>
      <c r="D26" s="101"/>
      <c r="E26" s="102"/>
      <c r="F26" s="101"/>
      <c r="G26" s="102"/>
      <c r="H26" s="101"/>
      <c r="I26" s="102"/>
      <c r="J26" s="101"/>
      <c r="K26" s="309"/>
      <c r="L26" s="103" t="str">
        <f>IF(AND(B26&lt;&gt;"", H26&lt;&gt;"", J26&lt;&gt;"",OR(H26&lt;=I17,H26="ABS"),OR(J26&lt;=K17,J26="ABS")),IF(AND(J26="ABS"),"ABS",IF(SUM(H26:J26)=0,"ZERO",SUM(H26,J26))),"")</f>
        <v/>
      </c>
      <c r="M26" s="104"/>
      <c r="N26" s="112" t="str">
        <f>IF(AND(A26&lt;&gt;"",B26&lt;&gt;"",D26&lt;&gt;"", F26&lt;&gt;"", H26&lt;&gt;"", J26&lt;&gt;"",S26="",R26="OK", V26="",OR(D26&lt;=E17,D26="ABS"),OR(F26&lt;=G17,F26="ABS"),OR(H26&lt;=I17,H26="ABS"),OR(J26&lt;=K17,J26="ABS")),IF(AND(OR(D26=0,D26="ABS"),OR(F26=0,F26="ABS"),OR(L26=0,L26="ABS"),D26="ABS",F26="ABS",L26="ABS"),"ABS",IF(AND(SUM(D26:F26)=0,OR(L26="ZERO",L26="ABS")),"ZERO",IF(L26="ABS",SUM(D26,F26),SUM(D26,F26,H26,J26)))),"")</f>
        <v/>
      </c>
      <c r="O26" s="113"/>
      <c r="P26" s="22" t="str">
        <f>IF(N26="","",IF(O17=200,LOOKUP(N26,{"ABS","ZERO",1,100,110,120,130,140,150,160,170},{"FAIL","FAIL","FAIL","D","D+","C","C+","B","B+","A","A+"}),IF(O17=150,LOOKUP(N26,{"ABS","ZERO",1,75,82,90,97,105,112,120,127},{"FAIL","FAIL","FAIL","D","D+","C","C+","B","B+","A","A+"}),IF(O17=100,LOOKUP(N26,{"ABS","ZERO",1,50,55,60,65,70,75,80,85},{"FAIL","FAIL","FAIL","D","D+","C","C+","B","B+","A","A+"}),IF(O17=50,LOOKUP(N26,{"ABS","ZERO",1,25,27,30,32,35,37,40,42},{"FAIL","FAIL","FAIL","D","D+","C","C+","B","B+","A","A+"}))))))</f>
        <v/>
      </c>
      <c r="Q26" s="118"/>
      <c r="R26" s="70" t="str">
        <f t="shared" si="0"/>
        <v/>
      </c>
      <c r="S26" s="163" t="str">
        <f>IF(AND(A26&lt;&gt;"",B26&lt;&gt;""),IF(OR(D26&lt;&gt;"ABS"),IF(OR(AND(D26&lt;ROUNDDOWN((0*E17),0),D26&lt;&gt;0),D26&gt;E17,D26=""),"Attendance Marks incorrect",""),""),"")</f>
        <v/>
      </c>
      <c r="T26" s="274"/>
      <c r="U26" s="274"/>
      <c r="V26" s="109" t="str">
        <f>IF(OR(AND(OR(F26&lt;=G17, F26=0, F26="ABS"),OR(H26&lt;=I17, H26=0, H26="ABS"),OR(J26&lt;=K17, J26=0,J26="ABS"))),IF(OR(AND(A26="",B26="",D26="",F26="",H26="",J26=""),AND(A26&lt;&gt;"",B26&lt;&gt;"",D26&lt;&gt;"",F26&lt;&gt;"",H26&lt;&gt;"",J26&lt;&gt;"", AD26="OK")),"","Given Marks or Format is incorrect"),"Given Marks or Format is incorrect")</f>
        <v/>
      </c>
      <c r="W26" s="110"/>
      <c r="X26" s="111"/>
      <c r="Y26" s="14" t="b">
        <f>IF(AND( EXACT(LEFT(B26,LEN(G8)), G8),ISNUMBER(INT(MID(B26,(LEN(G8)+1),1))),ISNUMBER(INT(MID(B26,(LEN(G8)+2),1))), MID(B26,(LEN(G8)+1),2)&lt;&gt;"00",OR(ISNUMBER(INT(MID(B26,(LEN(G8)+3),1))),MID(B26,(LEN(G8)+3),1)=""),  OR(AND(ISNUMBER(INT(MID(B26,(LEN(G8)+1),3))),MID(B26,(LEN(G8)+1),1)&lt;&gt;"0", MID(B26,(LEN(G8)+4),1)=""),AND((ISNUMBER(INT(MID(B26,(LEN(G8)+1),2)))),MID(B26,(LEN(G8)+3),1)=""))),"OK")</f>
        <v>0</v>
      </c>
      <c r="Z26" s="15"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6"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23" t="b">
        <f t="shared" si="28"/>
        <v>0</v>
      </c>
      <c r="AD26" s="23" t="str">
        <f t="shared" si="1"/>
        <v>S# INCORRECT</v>
      </c>
      <c r="BL26" s="58" t="str">
        <f t="shared" si="2"/>
        <v/>
      </c>
      <c r="BM26" s="58" t="b">
        <f t="shared" si="3"/>
        <v>0</v>
      </c>
      <c r="BN26" s="58" t="b">
        <f t="shared" si="4"/>
        <v>0</v>
      </c>
      <c r="BO26" s="58" t="b">
        <f t="shared" si="5"/>
        <v>0</v>
      </c>
      <c r="BP26" s="58" t="str">
        <f t="shared" si="6"/>
        <v/>
      </c>
      <c r="BQ26" s="58" t="str">
        <f t="shared" si="7"/>
        <v/>
      </c>
      <c r="BR26" s="58" t="str">
        <f t="shared" si="8"/>
        <v/>
      </c>
      <c r="BS26" s="58" t="str">
        <f t="shared" si="9"/>
        <v/>
      </c>
      <c r="BT26" s="63" t="str">
        <f t="shared" si="10"/>
        <v/>
      </c>
      <c r="BU26" s="64" t="str">
        <f t="shared" si="29"/>
        <v>INCORRECT</v>
      </c>
      <c r="BV26" s="58" t="b">
        <f t="shared" si="30"/>
        <v>0</v>
      </c>
      <c r="BW26" s="65" t="str">
        <f t="shared" si="11"/>
        <v/>
      </c>
      <c r="BX26" s="58" t="b">
        <f t="shared" si="12"/>
        <v>0</v>
      </c>
      <c r="BY26" s="58" t="b">
        <f t="shared" si="13"/>
        <v>0</v>
      </c>
      <c r="BZ26" s="58" t="b">
        <f t="shared" si="14"/>
        <v>0</v>
      </c>
      <c r="CA26" s="58" t="b">
        <f t="shared" si="15"/>
        <v>0</v>
      </c>
      <c r="CB26" s="58" t="b">
        <f t="shared" si="16"/>
        <v>0</v>
      </c>
      <c r="CC26" s="58" t="b">
        <f t="shared" si="17"/>
        <v>0</v>
      </c>
      <c r="CD26" s="58" t="str">
        <f t="shared" si="18"/>
        <v/>
      </c>
      <c r="CE26" s="58" t="str">
        <f t="shared" si="19"/>
        <v/>
      </c>
      <c r="CF26" s="58" t="str">
        <f t="shared" si="20"/>
        <v/>
      </c>
      <c r="CG26" s="58" t="str">
        <f t="shared" si="21"/>
        <v/>
      </c>
      <c r="CH26" s="58" t="str">
        <f t="shared" si="22"/>
        <v/>
      </c>
      <c r="CI26" s="58" t="str">
        <f t="shared" si="23"/>
        <v/>
      </c>
      <c r="CJ26" s="65" t="str">
        <f t="shared" si="24"/>
        <v/>
      </c>
      <c r="CK26" s="65" t="str">
        <f t="shared" si="25"/>
        <v/>
      </c>
      <c r="CL26" s="66" t="str">
        <f t="shared" si="26"/>
        <v>NO</v>
      </c>
      <c r="CM26" s="66" t="str">
        <f t="shared" si="27"/>
        <v>NO</v>
      </c>
      <c r="CN26" s="64" t="str">
        <f t="shared" si="31"/>
        <v>NO</v>
      </c>
      <c r="CO26" s="64" t="str">
        <f t="shared" si="32"/>
        <v>NO</v>
      </c>
      <c r="CP26" s="66" t="str">
        <f t="shared" si="33"/>
        <v>OK</v>
      </c>
      <c r="CQ26" s="58" t="b">
        <f t="shared" si="34"/>
        <v>0</v>
      </c>
      <c r="CR26" s="58" t="b">
        <f t="shared" si="35"/>
        <v>0</v>
      </c>
      <c r="CS26" s="58" t="b">
        <f t="shared" si="36"/>
        <v>0</v>
      </c>
      <c r="CT26" s="58" t="b">
        <f t="shared" si="37"/>
        <v>0</v>
      </c>
      <c r="CU26" s="65" t="str">
        <f t="shared" si="38"/>
        <v>SEQUENCE INCORRECT</v>
      </c>
      <c r="CV26" s="67">
        <f>COUNTIF(B21:B25,T(B26))</f>
        <v>5</v>
      </c>
    </row>
    <row r="27" spans="1:100" s="23" customFormat="1" ht="18.95" customHeight="1" thickBot="1">
      <c r="A27" s="54"/>
      <c r="B27" s="101"/>
      <c r="C27" s="102"/>
      <c r="D27" s="101"/>
      <c r="E27" s="102"/>
      <c r="F27" s="101"/>
      <c r="G27" s="102"/>
      <c r="H27" s="101"/>
      <c r="I27" s="102"/>
      <c r="J27" s="101"/>
      <c r="K27" s="309"/>
      <c r="L27" s="103" t="str">
        <f>IF(AND(B27&lt;&gt;"", H27&lt;&gt;"", J27&lt;&gt;"",OR(H27&lt;=I17,H27="ABS"),OR(J27&lt;=K17,J27="ABS")),IF(AND(J27="ABS"),"ABS",IF(SUM(H27:J27)=0,"ZERO",SUM(H27,J27))),"")</f>
        <v/>
      </c>
      <c r="M27" s="104"/>
      <c r="N27" s="112" t="str">
        <f>IF(AND(A27&lt;&gt;"",B27&lt;&gt;"",D27&lt;&gt;"", F27&lt;&gt;"", H27&lt;&gt;"", J27&lt;&gt;"",S27="",R27="OK",V27="",OR(D27&lt;=E17,D27="ABS"),OR(F27&lt;=G17,F27="ABS"),OR(H27&lt;=I17,H27="ABS"),OR(J27&lt;=K17,J27="ABS")),IF(AND(OR(D27=0,D27="ABS"),OR(F27=0,F27="ABS"),OR(L27=0,L27="ABS"),D27="ABS",F27="ABS",L27="ABS"),"ABS",IF(AND(SUM(D27:F27)=0,OR(L27="ZERO",L27="ABS")),"ZERO",IF(L27="ABS",SUM(D27,F27),SUM(D27,F27,H27,J27)))),"")</f>
        <v/>
      </c>
      <c r="O27" s="113"/>
      <c r="P27" s="22" t="str">
        <f>IF(N27="","",IF(O17=200,LOOKUP(N27,{"ABS","ZERO",1,100,110,120,130,140,150,160,170},{"FAIL","FAIL","FAIL","D","D+","C","C+","B","B+","A","A+"}),IF(O17=150,LOOKUP(N27,{"ABS","ZERO",1,75,82,90,97,105,112,120,127},{"FAIL","FAIL","FAIL","D","D+","C","C+","B","B+","A","A+"}),IF(O17=100,LOOKUP(N27,{"ABS","ZERO",1,50,55,60,65,70,75,80,85},{"FAIL","FAIL","FAIL","D","D+","C","C+","B","B+","A","A+"}),IF(O17=50,LOOKUP(N27,{"ABS","ZERO",1,25,27,30,32,35,37,40,42},{"FAIL","FAIL","FAIL","D","D+","C","C+","B","B+","A","A+"}))))))</f>
        <v/>
      </c>
      <c r="Q27" s="118"/>
      <c r="R27" s="70" t="str">
        <f t="shared" si="0"/>
        <v/>
      </c>
      <c r="S27" s="163" t="str">
        <f>IF(AND(A27&lt;&gt;"",B27&lt;&gt;""),IF(OR(D27&lt;&gt;"ABS"),IF(OR(AND(D27&lt;ROUNDDOWN((0*E17),0),D27&lt;&gt;0),D27&gt;E17,D27=""),"Attendance Marks incorrect",""),""),"")</f>
        <v/>
      </c>
      <c r="T27" s="274"/>
      <c r="U27" s="274"/>
      <c r="V27" s="109" t="str">
        <f>IF(OR(AND(OR(F27&lt;=G17, F27=0, F27="ABS"),OR(H27&lt;=I17, H27=0, H27="ABS"),OR(J27&lt;=K17, J27=0,J27="ABS"))),IF(OR(AND(A27="",B27="", D27="",F27="",H27="",J27=""),AND(A27&lt;&gt;"",B27&lt;&gt;"",D27&lt;&gt;"",F27&lt;&gt;"",H27&lt;&gt;"",J27&lt;&gt;"", AD27="OK")),"","Given Marks or Format is incorrect"),"Given Marks or Format is incorrect")</f>
        <v/>
      </c>
      <c r="W27" s="110"/>
      <c r="X27" s="111"/>
      <c r="Y27" s="14" t="b">
        <f>IF(AND( EXACT(LEFT(B27,LEN(G8)), G8),ISNUMBER(INT(MID(B27,(LEN(G8)+1),1))),ISNUMBER(INT(MID(B27,(LEN(G8)+2),1))), MID(B27,(LEN(G8)+1),2)&lt;&gt;"00",OR(ISNUMBER(INT(MID(B27,(LEN(G8)+3),1))),MID(B27,(LEN(G8)+3),1)=""),  OR(AND(ISNUMBER(INT(MID(B27,(LEN(G8)+1),3))),MID(B27,(LEN(G8)+1),1)&lt;&gt;"0", MID(B27,(LEN(G8)+4),1)=""),AND((ISNUMBER(INT(MID(B27,(LEN(G8)+1),2)))),MID(B27,(LEN(G8)+3),1)=""))),"OK")</f>
        <v>0</v>
      </c>
      <c r="Z27" s="15"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6"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23" t="b">
        <f t="shared" si="28"/>
        <v>0</v>
      </c>
      <c r="AD27" s="23" t="str">
        <f t="shared" si="1"/>
        <v>S# INCORRECT</v>
      </c>
      <c r="BL27" s="58" t="str">
        <f t="shared" si="2"/>
        <v/>
      </c>
      <c r="BM27" s="58" t="b">
        <f t="shared" si="3"/>
        <v>0</v>
      </c>
      <c r="BN27" s="58" t="b">
        <f t="shared" si="4"/>
        <v>0</v>
      </c>
      <c r="BO27" s="58" t="b">
        <f t="shared" si="5"/>
        <v>0</v>
      </c>
      <c r="BP27" s="58" t="str">
        <f t="shared" si="6"/>
        <v/>
      </c>
      <c r="BQ27" s="58" t="str">
        <f t="shared" si="7"/>
        <v/>
      </c>
      <c r="BR27" s="58" t="str">
        <f t="shared" si="8"/>
        <v/>
      </c>
      <c r="BS27" s="58" t="str">
        <f t="shared" si="9"/>
        <v/>
      </c>
      <c r="BT27" s="63" t="str">
        <f t="shared" si="10"/>
        <v/>
      </c>
      <c r="BU27" s="64" t="str">
        <f t="shared" si="29"/>
        <v>INCORRECT</v>
      </c>
      <c r="BV27" s="58" t="b">
        <f t="shared" si="30"/>
        <v>0</v>
      </c>
      <c r="BW27" s="65" t="str">
        <f t="shared" si="11"/>
        <v/>
      </c>
      <c r="BX27" s="58" t="b">
        <f t="shared" si="12"/>
        <v>0</v>
      </c>
      <c r="BY27" s="58" t="b">
        <f t="shared" si="13"/>
        <v>0</v>
      </c>
      <c r="BZ27" s="58" t="b">
        <f t="shared" si="14"/>
        <v>0</v>
      </c>
      <c r="CA27" s="58" t="b">
        <f t="shared" si="15"/>
        <v>0</v>
      </c>
      <c r="CB27" s="58" t="b">
        <f t="shared" si="16"/>
        <v>0</v>
      </c>
      <c r="CC27" s="58" t="b">
        <f t="shared" si="17"/>
        <v>0</v>
      </c>
      <c r="CD27" s="58" t="str">
        <f t="shared" si="18"/>
        <v/>
      </c>
      <c r="CE27" s="58" t="str">
        <f t="shared" si="19"/>
        <v/>
      </c>
      <c r="CF27" s="58" t="str">
        <f t="shared" si="20"/>
        <v/>
      </c>
      <c r="CG27" s="58" t="str">
        <f t="shared" si="21"/>
        <v/>
      </c>
      <c r="CH27" s="58" t="str">
        <f t="shared" si="22"/>
        <v/>
      </c>
      <c r="CI27" s="58" t="str">
        <f t="shared" si="23"/>
        <v/>
      </c>
      <c r="CJ27" s="65" t="str">
        <f t="shared" si="24"/>
        <v/>
      </c>
      <c r="CK27" s="65" t="str">
        <f t="shared" si="25"/>
        <v/>
      </c>
      <c r="CL27" s="66" t="str">
        <f t="shared" si="26"/>
        <v>NO</v>
      </c>
      <c r="CM27" s="66" t="str">
        <f t="shared" si="27"/>
        <v>NO</v>
      </c>
      <c r="CN27" s="64" t="str">
        <f t="shared" si="31"/>
        <v>NO</v>
      </c>
      <c r="CO27" s="64" t="str">
        <f t="shared" si="32"/>
        <v>NO</v>
      </c>
      <c r="CP27" s="66" t="str">
        <f t="shared" si="33"/>
        <v>OK</v>
      </c>
      <c r="CQ27" s="58" t="b">
        <f t="shared" si="34"/>
        <v>0</v>
      </c>
      <c r="CR27" s="58" t="b">
        <f t="shared" si="35"/>
        <v>0</v>
      </c>
      <c r="CS27" s="58" t="b">
        <f t="shared" si="36"/>
        <v>0</v>
      </c>
      <c r="CT27" s="58" t="b">
        <f t="shared" si="37"/>
        <v>0</v>
      </c>
      <c r="CU27" s="65" t="str">
        <f t="shared" si="38"/>
        <v>SEQUENCE INCORRECT</v>
      </c>
      <c r="CV27" s="67">
        <f>COUNTIF(B21:B26,T(B27))</f>
        <v>6</v>
      </c>
    </row>
    <row r="28" spans="1:100" s="23" customFormat="1" ht="18.95" customHeight="1" thickBot="1">
      <c r="A28" s="68"/>
      <c r="B28" s="101"/>
      <c r="C28" s="102"/>
      <c r="D28" s="101"/>
      <c r="E28" s="102"/>
      <c r="F28" s="101"/>
      <c r="G28" s="102"/>
      <c r="H28" s="101"/>
      <c r="I28" s="102"/>
      <c r="J28" s="101"/>
      <c r="K28" s="309"/>
      <c r="L28" s="103" t="str">
        <f>IF(AND(B28&lt;&gt;"", H28&lt;&gt;"", J28&lt;&gt;"",OR(H28&lt;=I17,H28="ABS"),OR(J28&lt;=K17,J28="ABS")),IF(AND(J28="ABS"),"ABS",IF(SUM(H28:J28)=0,"ZERO",SUM(H28,J28))),"")</f>
        <v/>
      </c>
      <c r="M28" s="104"/>
      <c r="N28" s="112" t="str">
        <f>IF(AND(A28&lt;&gt;"",B28&lt;&gt;"",D28&lt;&gt;"", F28&lt;&gt;"", H28&lt;&gt;"", J28&lt;&gt;"",S28="",R28="OK",V28="",OR(D28&lt;=E17,D28="ABS"),OR(F28&lt;=G17,F28="ABS"),OR(H28&lt;=I17,H28="ABS"),OR(J28&lt;=K17,J28="ABS")),IF(AND(OR(D28=0,D28="ABS"),OR(F28=0,F28="ABS"),OR(L28=0,L28="ABS"),D28="ABS",F28="ABS",L28="ABS"),"ABS",IF(AND(SUM(D28:F28)=0,OR(L28="ZERO",L28="ABS")),"ZERO",IF(L28="ABS",SUM(D28,F28),SUM(D28,F28,H28,J28)))),"")</f>
        <v/>
      </c>
      <c r="O28" s="113"/>
      <c r="P28" s="22" t="str">
        <f>IF(N28="","",IF(O17=200,LOOKUP(N28,{"ABS","ZERO",1,100,110,120,130,140,150,160,170},{"FAIL","FAIL","FAIL","D","D+","C","C+","B","B+","A","A+"}),IF(O17=150,LOOKUP(N28,{"ABS","ZERO",1,75,82,90,97,105,112,120,127},{"FAIL","FAIL","FAIL","D","D+","C","C+","B","B+","A","A+"}),IF(O17=100,LOOKUP(N28,{"ABS","ZERO",1,50,55,60,65,70,75,80,85},{"FAIL","FAIL","FAIL","D","D+","C","C+","B","B+","A","A+"}),IF(O17=50,LOOKUP(N28,{"ABS","ZERO",1,25,27,30,32,35,37,40,42},{"FAIL","FAIL","FAIL","D","D+","C","C+","B","B+","A","A+"}))))))</f>
        <v/>
      </c>
      <c r="Q28" s="118"/>
      <c r="R28" s="70" t="str">
        <f t="shared" si="0"/>
        <v/>
      </c>
      <c r="S28" s="163" t="str">
        <f>IF(AND(A28&lt;&gt;"",B28&lt;&gt;""),IF(OR(D28&lt;&gt;"ABS"),IF(OR(AND(D28&lt;ROUNDDOWN((0*E17),0),D28&lt;&gt;0),D28&gt;E17,D28=""),"Attendance Marks incorrect",""),""),"")</f>
        <v/>
      </c>
      <c r="T28" s="274"/>
      <c r="U28" s="274"/>
      <c r="V28" s="109" t="str">
        <f>IF(OR(AND(OR(F28&lt;=G17, F28=0, F28="ABS"),OR(H28&lt;=I17, H28=0, H28="ABS"),OR(J28&lt;=K17, J28=0,J28="ABS"))),IF(OR(AND(A28="",B28="",D28="",F28="",H28="",J28=""),AND(A28&lt;&gt;"",B28&lt;&gt;"",D28&lt;&gt;"",F28&lt;&gt;"",H28&lt;&gt;"",J28&lt;&gt;"", AD28="OK")),"","Given Marks or Format is incorrect"),"Given Marks or Format is incorrect")</f>
        <v/>
      </c>
      <c r="W28" s="110"/>
      <c r="X28" s="111"/>
      <c r="Y28" s="14" t="b">
        <f>IF(AND( EXACT(LEFT(B28,LEN(G8)), G8),ISNUMBER(INT(MID(B28,(LEN(G8)+1),1))),ISNUMBER(INT(MID(B28,(LEN(G8)+2),1))), MID(B28,(LEN(G8)+1),2)&lt;&gt;"00",OR(ISNUMBER(INT(MID(B28,(LEN(G8)+3),1))),MID(B28,(LEN(G8)+3),1)=""),  OR(AND(ISNUMBER(INT(MID(B28,(LEN(G8)+1),3))),MID(B28,(LEN(G8)+1),1)&lt;&gt;"0", MID(B28,(LEN(G8)+4),1)=""),AND((ISNUMBER(INT(MID(B28,(LEN(G8)+1),2)))),MID(B28,(LEN(G8)+3),1)=""))),"OK")</f>
        <v>0</v>
      </c>
      <c r="Z28" s="15"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6"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23" t="b">
        <f t="shared" si="28"/>
        <v>0</v>
      </c>
      <c r="AD28" s="23" t="str">
        <f t="shared" si="1"/>
        <v>S# INCORRECT</v>
      </c>
      <c r="BL28" s="58" t="str">
        <f t="shared" si="2"/>
        <v/>
      </c>
      <c r="BM28" s="58" t="b">
        <f t="shared" si="3"/>
        <v>0</v>
      </c>
      <c r="BN28" s="58" t="b">
        <f t="shared" si="4"/>
        <v>0</v>
      </c>
      <c r="BO28" s="58" t="b">
        <f t="shared" si="5"/>
        <v>0</v>
      </c>
      <c r="BP28" s="58" t="str">
        <f t="shared" si="6"/>
        <v/>
      </c>
      <c r="BQ28" s="58" t="str">
        <f t="shared" si="7"/>
        <v/>
      </c>
      <c r="BR28" s="58" t="str">
        <f t="shared" si="8"/>
        <v/>
      </c>
      <c r="BS28" s="58" t="str">
        <f t="shared" si="9"/>
        <v/>
      </c>
      <c r="BT28" s="63" t="str">
        <f t="shared" si="10"/>
        <v/>
      </c>
      <c r="BU28" s="64" t="str">
        <f t="shared" si="29"/>
        <v>INCORRECT</v>
      </c>
      <c r="BV28" s="58" t="b">
        <f t="shared" si="30"/>
        <v>0</v>
      </c>
      <c r="BW28" s="65" t="str">
        <f t="shared" si="11"/>
        <v/>
      </c>
      <c r="BX28" s="58" t="b">
        <f t="shared" si="12"/>
        <v>0</v>
      </c>
      <c r="BY28" s="58" t="b">
        <f t="shared" si="13"/>
        <v>0</v>
      </c>
      <c r="BZ28" s="58" t="b">
        <f t="shared" si="14"/>
        <v>0</v>
      </c>
      <c r="CA28" s="58" t="b">
        <f t="shared" si="15"/>
        <v>0</v>
      </c>
      <c r="CB28" s="58" t="b">
        <f t="shared" si="16"/>
        <v>0</v>
      </c>
      <c r="CC28" s="58" t="b">
        <f t="shared" si="17"/>
        <v>0</v>
      </c>
      <c r="CD28" s="58" t="str">
        <f t="shared" si="18"/>
        <v/>
      </c>
      <c r="CE28" s="58" t="str">
        <f t="shared" si="19"/>
        <v/>
      </c>
      <c r="CF28" s="58" t="str">
        <f t="shared" si="20"/>
        <v/>
      </c>
      <c r="CG28" s="58" t="str">
        <f t="shared" si="21"/>
        <v/>
      </c>
      <c r="CH28" s="58" t="str">
        <f t="shared" si="22"/>
        <v/>
      </c>
      <c r="CI28" s="58" t="str">
        <f t="shared" si="23"/>
        <v/>
      </c>
      <c r="CJ28" s="65" t="str">
        <f t="shared" si="24"/>
        <v/>
      </c>
      <c r="CK28" s="65" t="str">
        <f t="shared" si="25"/>
        <v/>
      </c>
      <c r="CL28" s="66" t="str">
        <f t="shared" si="26"/>
        <v>NO</v>
      </c>
      <c r="CM28" s="66" t="str">
        <f t="shared" si="27"/>
        <v>NO</v>
      </c>
      <c r="CN28" s="64" t="str">
        <f t="shared" si="31"/>
        <v>NO</v>
      </c>
      <c r="CO28" s="64" t="str">
        <f t="shared" si="32"/>
        <v>NO</v>
      </c>
      <c r="CP28" s="66" t="str">
        <f t="shared" si="33"/>
        <v>OK</v>
      </c>
      <c r="CQ28" s="58" t="b">
        <f t="shared" si="34"/>
        <v>0</v>
      </c>
      <c r="CR28" s="58" t="b">
        <f t="shared" si="35"/>
        <v>0</v>
      </c>
      <c r="CS28" s="58" t="b">
        <f t="shared" si="36"/>
        <v>0</v>
      </c>
      <c r="CT28" s="58" t="b">
        <f t="shared" si="37"/>
        <v>0</v>
      </c>
      <c r="CU28" s="65" t="str">
        <f t="shared" si="38"/>
        <v>SEQUENCE INCORRECT</v>
      </c>
      <c r="CV28" s="67">
        <f>COUNTIF(B21:B27,T(B28))</f>
        <v>7</v>
      </c>
    </row>
    <row r="29" spans="1:100" s="23" customFormat="1" ht="18.95" customHeight="1" thickBot="1">
      <c r="A29" s="54"/>
      <c r="B29" s="101"/>
      <c r="C29" s="102"/>
      <c r="D29" s="101"/>
      <c r="E29" s="102"/>
      <c r="F29" s="101"/>
      <c r="G29" s="102"/>
      <c r="H29" s="101"/>
      <c r="I29" s="102"/>
      <c r="J29" s="101"/>
      <c r="K29" s="309"/>
      <c r="L29" s="103" t="str">
        <f>IF(AND(B29&lt;&gt;"", H29&lt;&gt;"", J29&lt;&gt;"",OR(H29&lt;=I17,H29="ABS"),OR(J29&lt;=K17,J29="ABS")),IF(AND(J29="ABS"),"ABS",IF(SUM(H29:J29)=0,"ZERO",SUM(H29,J29))),"")</f>
        <v/>
      </c>
      <c r="M29" s="104"/>
      <c r="N29" s="112" t="str">
        <f>IF(AND(A29&lt;&gt;"",B29&lt;&gt;"",D29&lt;&gt;"", F29&lt;&gt;"", H29&lt;&gt;"", J29&lt;&gt;"",S29="",R29="OK",V29="",OR(D29&lt;=E17,D29="ABS"),OR(F29&lt;=G17,F29="ABS"),OR(H29&lt;=I17,H29="ABS"),OR(J29&lt;=K17,J29="ABS")),IF(AND(OR(D29=0,D29="ABS"),OR(F29=0,F29="ABS"),OR(L29=0,L29="ABS"),D29="ABS",F29="ABS",L29="ABS"),"ABS",IF(AND(SUM(D29:F29)=0,OR(L29="ZERO",L29="ABS")),"ZERO",IF(L29="ABS",SUM(D29,F29),SUM(D29,F29,H29,J29)))),"")</f>
        <v/>
      </c>
      <c r="O29" s="113"/>
      <c r="P29" s="22" t="str">
        <f>IF(N29="","",IF(O17=200,LOOKUP(N29,{"ABS","ZERO",1,100,110,120,130,140,150,160,170},{"FAIL","FAIL","FAIL","D","D+","C","C+","B","B+","A","A+"}),IF(O17=150,LOOKUP(N29,{"ABS","ZERO",1,75,82,90,97,105,112,120,127},{"FAIL","FAIL","FAIL","D","D+","C","C+","B","B+","A","A+"}),IF(O17=100,LOOKUP(N29,{"ABS","ZERO",1,50,55,60,65,70,75,80,85},{"FAIL","FAIL","FAIL","D","D+","C","C+","B","B+","A","A+"}),IF(O17=50,LOOKUP(N29,{"ABS","ZERO",1,25,27,30,32,35,37,40,42},{"FAIL","FAIL","FAIL","D","D+","C","C+","B","B+","A","A+"}))))))</f>
        <v/>
      </c>
      <c r="Q29" s="118"/>
      <c r="R29" s="70" t="str">
        <f t="shared" si="0"/>
        <v/>
      </c>
      <c r="S29" s="163" t="str">
        <f>IF(AND(A29&lt;&gt;"",B29&lt;&gt;""),IF(OR(D29&lt;&gt;"ABS"),IF(OR(AND(D29&lt;ROUNDDOWN((0*E17),0),D29&lt;&gt;0),D29&gt;E17,D29=""),"Attendance Marks incorrect",""),""),"")</f>
        <v/>
      </c>
      <c r="T29" s="274"/>
      <c r="U29" s="274"/>
      <c r="V29" s="109" t="str">
        <f>IF(OR(AND(OR(F29&lt;=G17, F29=0, F29="ABS"),OR(H29&lt;=I17, H29=0, H29="ABS"),OR(J29&lt;=K17, J29=0,J29="ABS"))),IF(OR(AND(A29="",B29="",D29="",F29="",H29="",J29=""),AND(A29&lt;&gt;"",B29&lt;&gt;"",D29&lt;&gt;"",F29&lt;&gt;"",H29&lt;&gt;"",J29&lt;&gt;"", AD29="OK")),"","Given Marks or Format is incorrect"),"Given Marks or Format is incorrect")</f>
        <v/>
      </c>
      <c r="W29" s="110"/>
      <c r="X29" s="111"/>
      <c r="Y29" s="14" t="b">
        <f>IF(AND( EXACT(LEFT(B29,LEN(G8)), G8),ISNUMBER(INT(MID(B29,(LEN(G8)+1),1))),ISNUMBER(INT(MID(B29,(LEN(G8)+2),1))), MID(B29,(LEN(G8)+1),2)&lt;&gt;"00",OR(ISNUMBER(INT(MID(B29,(LEN(G8)+3),1))),MID(B29,(LEN(G8)+3),1)=""),  OR(AND(ISNUMBER(INT(MID(B29,(LEN(G8)+1),3))),MID(B29,(LEN(G8)+1),1)&lt;&gt;"0", MID(B29,(LEN(G8)+4),1)=""),AND((ISNUMBER(INT(MID(B29,(LEN(G8)+1),2)))),MID(B29,(LEN(G8)+3),1)=""))),"OK")</f>
        <v>0</v>
      </c>
      <c r="Z29" s="15"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6"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23" t="b">
        <f t="shared" si="28"/>
        <v>0</v>
      </c>
      <c r="AD29" s="23" t="str">
        <f t="shared" si="1"/>
        <v>S# INCORRECT</v>
      </c>
      <c r="BL29" s="58" t="str">
        <f t="shared" si="2"/>
        <v/>
      </c>
      <c r="BM29" s="58" t="b">
        <f t="shared" si="3"/>
        <v>0</v>
      </c>
      <c r="BN29" s="58" t="b">
        <f t="shared" si="4"/>
        <v>0</v>
      </c>
      <c r="BO29" s="58" t="b">
        <f t="shared" si="5"/>
        <v>0</v>
      </c>
      <c r="BP29" s="58" t="str">
        <f t="shared" si="6"/>
        <v/>
      </c>
      <c r="BQ29" s="58" t="str">
        <f t="shared" si="7"/>
        <v/>
      </c>
      <c r="BR29" s="58" t="str">
        <f t="shared" si="8"/>
        <v/>
      </c>
      <c r="BS29" s="58" t="str">
        <f t="shared" si="9"/>
        <v/>
      </c>
      <c r="BT29" s="63" t="str">
        <f t="shared" si="10"/>
        <v/>
      </c>
      <c r="BU29" s="64" t="str">
        <f t="shared" si="29"/>
        <v>INCORRECT</v>
      </c>
      <c r="BV29" s="58" t="b">
        <f t="shared" si="30"/>
        <v>0</v>
      </c>
      <c r="BW29" s="65" t="str">
        <f t="shared" si="11"/>
        <v/>
      </c>
      <c r="BX29" s="58" t="b">
        <f t="shared" si="12"/>
        <v>0</v>
      </c>
      <c r="BY29" s="58" t="b">
        <f t="shared" si="13"/>
        <v>0</v>
      </c>
      <c r="BZ29" s="58" t="b">
        <f t="shared" si="14"/>
        <v>0</v>
      </c>
      <c r="CA29" s="58" t="b">
        <f t="shared" si="15"/>
        <v>0</v>
      </c>
      <c r="CB29" s="58" t="b">
        <f t="shared" si="16"/>
        <v>0</v>
      </c>
      <c r="CC29" s="58" t="b">
        <f t="shared" si="17"/>
        <v>0</v>
      </c>
      <c r="CD29" s="58" t="str">
        <f t="shared" si="18"/>
        <v/>
      </c>
      <c r="CE29" s="58" t="str">
        <f t="shared" si="19"/>
        <v/>
      </c>
      <c r="CF29" s="58" t="str">
        <f t="shared" si="20"/>
        <v/>
      </c>
      <c r="CG29" s="58" t="str">
        <f t="shared" si="21"/>
        <v/>
      </c>
      <c r="CH29" s="58" t="str">
        <f t="shared" si="22"/>
        <v/>
      </c>
      <c r="CI29" s="58" t="str">
        <f t="shared" si="23"/>
        <v/>
      </c>
      <c r="CJ29" s="65" t="str">
        <f t="shared" si="24"/>
        <v/>
      </c>
      <c r="CK29" s="65" t="str">
        <f t="shared" si="25"/>
        <v/>
      </c>
      <c r="CL29" s="66" t="str">
        <f t="shared" si="26"/>
        <v>NO</v>
      </c>
      <c r="CM29" s="66" t="str">
        <f t="shared" si="27"/>
        <v>NO</v>
      </c>
      <c r="CN29" s="64" t="str">
        <f t="shared" si="31"/>
        <v>NO</v>
      </c>
      <c r="CO29" s="64" t="str">
        <f t="shared" si="32"/>
        <v>NO</v>
      </c>
      <c r="CP29" s="66" t="str">
        <f t="shared" si="33"/>
        <v>OK</v>
      </c>
      <c r="CQ29" s="58" t="b">
        <f t="shared" si="34"/>
        <v>0</v>
      </c>
      <c r="CR29" s="58" t="b">
        <f t="shared" si="35"/>
        <v>0</v>
      </c>
      <c r="CS29" s="58" t="b">
        <f t="shared" si="36"/>
        <v>0</v>
      </c>
      <c r="CT29" s="58" t="b">
        <f t="shared" si="37"/>
        <v>0</v>
      </c>
      <c r="CU29" s="65" t="str">
        <f t="shared" si="38"/>
        <v>SEQUENCE INCORRECT</v>
      </c>
      <c r="CV29" s="67">
        <f>COUNTIF(B21:B28,T(B29))</f>
        <v>8</v>
      </c>
    </row>
    <row r="30" spans="1:100" s="23" customFormat="1" ht="18.95" customHeight="1" thickBot="1">
      <c r="A30" s="68"/>
      <c r="B30" s="101"/>
      <c r="C30" s="102"/>
      <c r="D30" s="101"/>
      <c r="E30" s="102"/>
      <c r="F30" s="101"/>
      <c r="G30" s="102"/>
      <c r="H30" s="101"/>
      <c r="I30" s="102"/>
      <c r="J30" s="101"/>
      <c r="K30" s="309"/>
      <c r="L30" s="103" t="str">
        <f>IF(AND(B30&lt;&gt;"", H30&lt;&gt;"", J30&lt;&gt;"",OR(H30&lt;=I17,H30="ABS"),OR(J30&lt;=K17,J30="ABS")),IF(AND(J30="ABS"),"ABS",IF(SUM(H30:J30)=0,"ZERO",SUM(H30,J30))),"")</f>
        <v/>
      </c>
      <c r="M30" s="104"/>
      <c r="N30" s="112" t="str">
        <f>IF(AND(A30&lt;&gt;"",B30&lt;&gt;"",D30&lt;&gt;"", F30&lt;&gt;"", H30&lt;&gt;"", J30&lt;&gt;"",S30="",R30="OK",V30="",OR(D30&lt;=E17,D30="ABS"),OR(F30&lt;=G17,F30="ABS"),OR(H30&lt;=I17,H30="ABS"),OR(J30&lt;=K17,J30="ABS")),IF(AND(OR(D30=0,D30="ABS"),OR(F30=0,F30="ABS"),OR(L30=0,L30="ABS"),D30="ABS",F30="ABS",L30="ABS"),"ABS",IF(AND(SUM(D30:F30)=0,OR(L30="ZERO",L30="ABS")),"ZERO",IF(L30="ABS",SUM(D30,F30),SUM(D30,F30,H30,J30)))),"")</f>
        <v/>
      </c>
      <c r="O30" s="113"/>
      <c r="P30" s="22" t="str">
        <f>IF(N30="","",IF(O17=200,LOOKUP(N30,{"ABS","ZERO",1,100,110,120,130,140,150,160,170},{"FAIL","FAIL","FAIL","D","D+","C","C+","B","B+","A","A+"}),IF(O17=150,LOOKUP(N30,{"ABS","ZERO",1,75,82,90,97,105,112,120,127},{"FAIL","FAIL","FAIL","D","D+","C","C+","B","B+","A","A+"}),IF(O17=100,LOOKUP(N30,{"ABS","ZERO",1,50,55,60,65,70,75,80,85},{"FAIL","FAIL","FAIL","D","D+","C","C+","B","B+","A","A+"}),IF(O17=50,LOOKUP(N30,{"ABS","ZERO",1,25,27,30,32,35,37,40,42},{"FAIL","FAIL","FAIL","D","D+","C","C+","B","B+","A","A+"}))))))</f>
        <v/>
      </c>
      <c r="Q30" s="118"/>
      <c r="R30" s="70" t="str">
        <f t="shared" si="0"/>
        <v/>
      </c>
      <c r="S30" s="163" t="str">
        <f>IF(AND(A30&lt;&gt;"",B30&lt;&gt;""),IF(OR(D30&lt;&gt;"ABS"),IF(OR(AND(D30&lt;ROUNDDOWN((0*E17),0),D30&lt;&gt;0),D30&gt;E17,D30=""),"Attendance Marks incorrect",""),""),"")</f>
        <v/>
      </c>
      <c r="T30" s="274"/>
      <c r="U30" s="274"/>
      <c r="V30" s="109" t="str">
        <f>IF(OR(AND(OR(F30&lt;=G17, F30=0, F30="ABS"),OR(H30&lt;=I17, H30=0, H30="ABS"),OR(J30&lt;=K17, J30=0,J30="ABS"))),IF(OR(AND(A30="",B30="",D30="",F30="",H30="",J30=""),AND(A30&lt;&gt;"",B30&lt;&gt;"",D30&lt;&gt;"",F30&lt;&gt;"",H30&lt;&gt;"",J30&lt;&gt;"", AD30="OK")),"","Given Marks or Format is incorrect"),"Given Marks or Format is incorrect")</f>
        <v/>
      </c>
      <c r="W30" s="110"/>
      <c r="X30" s="111"/>
      <c r="Y30" s="14" t="b">
        <f>IF(AND( EXACT(LEFT(B30,LEN(G8)), G8),ISNUMBER(INT(MID(B30,(LEN(G8)+1),1))),ISNUMBER(INT(MID(B30,(LEN(G8)+2),1))), MID(B30,(LEN(G8)+1),2)&lt;&gt;"00",OR(ISNUMBER(INT(MID(B30,(LEN(G8)+3),1))),MID(B30,(LEN(G8)+3),1)=""),  OR(AND(ISNUMBER(INT(MID(B30,(LEN(G8)+1),3))),MID(B30,(LEN(G8)+1),1)&lt;&gt;"0", MID(B30,(LEN(G8)+4),1)=""),AND((ISNUMBER(INT(MID(B30,(LEN(G8)+1),2)))),MID(B30,(LEN(G8)+3),1)=""))),"OK")</f>
        <v>0</v>
      </c>
      <c r="Z30" s="15"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6"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23" t="b">
        <f t="shared" si="28"/>
        <v>0</v>
      </c>
      <c r="AD30" s="23" t="str">
        <f t="shared" si="1"/>
        <v>S# INCORRECT</v>
      </c>
      <c r="BL30" s="58" t="str">
        <f t="shared" si="2"/>
        <v/>
      </c>
      <c r="BM30" s="58" t="b">
        <f t="shared" si="3"/>
        <v>0</v>
      </c>
      <c r="BN30" s="58" t="b">
        <f t="shared" si="4"/>
        <v>0</v>
      </c>
      <c r="BO30" s="58" t="b">
        <f t="shared" si="5"/>
        <v>0</v>
      </c>
      <c r="BP30" s="58" t="str">
        <f t="shared" si="6"/>
        <v/>
      </c>
      <c r="BQ30" s="58" t="str">
        <f t="shared" si="7"/>
        <v/>
      </c>
      <c r="BR30" s="58" t="str">
        <f t="shared" si="8"/>
        <v/>
      </c>
      <c r="BS30" s="58" t="str">
        <f t="shared" si="9"/>
        <v/>
      </c>
      <c r="BT30" s="63" t="str">
        <f t="shared" si="10"/>
        <v/>
      </c>
      <c r="BU30" s="64" t="str">
        <f t="shared" si="29"/>
        <v>INCORRECT</v>
      </c>
      <c r="BV30" s="58" t="b">
        <f t="shared" si="30"/>
        <v>0</v>
      </c>
      <c r="BW30" s="65" t="str">
        <f t="shared" si="11"/>
        <v/>
      </c>
      <c r="BX30" s="58" t="b">
        <f t="shared" si="12"/>
        <v>0</v>
      </c>
      <c r="BY30" s="58" t="b">
        <f t="shared" si="13"/>
        <v>0</v>
      </c>
      <c r="BZ30" s="58" t="b">
        <f t="shared" si="14"/>
        <v>0</v>
      </c>
      <c r="CA30" s="58" t="b">
        <f t="shared" si="15"/>
        <v>0</v>
      </c>
      <c r="CB30" s="58" t="b">
        <f t="shared" si="16"/>
        <v>0</v>
      </c>
      <c r="CC30" s="58" t="b">
        <f t="shared" si="17"/>
        <v>0</v>
      </c>
      <c r="CD30" s="58" t="str">
        <f t="shared" si="18"/>
        <v/>
      </c>
      <c r="CE30" s="58" t="str">
        <f t="shared" si="19"/>
        <v/>
      </c>
      <c r="CF30" s="58" t="str">
        <f t="shared" si="20"/>
        <v/>
      </c>
      <c r="CG30" s="58" t="str">
        <f t="shared" si="21"/>
        <v/>
      </c>
      <c r="CH30" s="58" t="str">
        <f t="shared" si="22"/>
        <v/>
      </c>
      <c r="CI30" s="58" t="str">
        <f t="shared" si="23"/>
        <v/>
      </c>
      <c r="CJ30" s="65" t="str">
        <f t="shared" si="24"/>
        <v/>
      </c>
      <c r="CK30" s="65" t="str">
        <f t="shared" si="25"/>
        <v/>
      </c>
      <c r="CL30" s="66" t="str">
        <f t="shared" si="26"/>
        <v>NO</v>
      </c>
      <c r="CM30" s="66" t="str">
        <f t="shared" si="27"/>
        <v>NO</v>
      </c>
      <c r="CN30" s="64" t="str">
        <f t="shared" si="31"/>
        <v>NO</v>
      </c>
      <c r="CO30" s="64" t="str">
        <f t="shared" si="32"/>
        <v>NO</v>
      </c>
      <c r="CP30" s="66" t="str">
        <f t="shared" si="33"/>
        <v>OK</v>
      </c>
      <c r="CQ30" s="58" t="b">
        <f t="shared" si="34"/>
        <v>0</v>
      </c>
      <c r="CR30" s="58" t="b">
        <f t="shared" si="35"/>
        <v>0</v>
      </c>
      <c r="CS30" s="58" t="b">
        <f t="shared" si="36"/>
        <v>0</v>
      </c>
      <c r="CT30" s="58" t="b">
        <f t="shared" si="37"/>
        <v>0</v>
      </c>
      <c r="CU30" s="65" t="str">
        <f t="shared" si="38"/>
        <v>SEQUENCE INCORRECT</v>
      </c>
      <c r="CV30" s="67">
        <f>COUNTIF(B21:B29,T(B30))</f>
        <v>9</v>
      </c>
    </row>
    <row r="31" spans="1:100" s="23" customFormat="1" ht="18.95" customHeight="1" thickBot="1">
      <c r="A31" s="54"/>
      <c r="B31" s="101"/>
      <c r="C31" s="102"/>
      <c r="D31" s="101"/>
      <c r="E31" s="102"/>
      <c r="F31" s="101"/>
      <c r="G31" s="102"/>
      <c r="H31" s="101"/>
      <c r="I31" s="102"/>
      <c r="J31" s="101"/>
      <c r="K31" s="309"/>
      <c r="L31" s="103" t="str">
        <f>IF(AND(B31&lt;&gt;"", H31&lt;&gt;"", J31&lt;&gt;"",OR(H31&lt;=I17,H31="ABS"),OR(J31&lt;=K17,J31="ABS")),IF(AND(J31="ABS"),"ABS",IF(SUM(H31:J31)=0,"ZERO",SUM(H31,J31))),"")</f>
        <v/>
      </c>
      <c r="M31" s="104"/>
      <c r="N31" s="112" t="str">
        <f>IF(AND(A31&lt;&gt;"",B31&lt;&gt;"",D31&lt;&gt;"", F31&lt;&gt;"", H31&lt;&gt;"", J31&lt;&gt;"",S31="",R31="OK",V31="",OR(D31&lt;=E17,D31="ABS"),OR(F31&lt;=G17,F31="ABS"),OR(H31&lt;=I17,H31="ABS"),OR(J31&lt;=K17,J31="ABS")),IF(AND(OR(D31=0,D31="ABS"),OR(F31=0,F31="ABS"),OR(L31=0,L31="ABS"),D31="ABS",F31="ABS",L31="ABS"),"ABS",IF(AND(SUM(D31:F31)=0,OR(L31="ZERO",L31="ABS")),"ZERO",IF(L31="ABS",SUM(D31,F31),SUM(D31,F31,H31,J31)))),"")</f>
        <v/>
      </c>
      <c r="O31" s="113"/>
      <c r="P31" s="22" t="str">
        <f>IF(N31="","",IF(O17=200,LOOKUP(N31,{"ABS","ZERO",1,100,110,120,130,140,150,160,170},{"FAIL","FAIL","FAIL","D","D+","C","C+","B","B+","A","A+"}),IF(O17=150,LOOKUP(N31,{"ABS","ZERO",1,75,82,90,97,105,112,120,127},{"FAIL","FAIL","FAIL","D","D+","C","C+","B","B+","A","A+"}),IF(O17=100,LOOKUP(N31,{"ABS","ZERO",1,50,55,60,65,70,75,80,85},{"FAIL","FAIL","FAIL","D","D+","C","C+","B","B+","A","A+"}),IF(O17=50,LOOKUP(N31,{"ABS","ZERO",1,25,27,30,32,35,37,40,42},{"FAIL","FAIL","FAIL","D","D+","C","C+","B","B+","A","A+"}))))))</f>
        <v/>
      </c>
      <c r="Q31" s="118"/>
      <c r="R31" s="70" t="str">
        <f t="shared" si="0"/>
        <v/>
      </c>
      <c r="S31" s="163" t="str">
        <f>IF(AND(A31&lt;&gt;"",B31&lt;&gt;""),IF(OR(D31&lt;&gt;"ABS"),IF(OR(AND(D31&lt;ROUNDDOWN((0*E17),0),D31&lt;&gt;0),D31&gt;E17,D31=""),"Attendance Marks incorrect",""),""),"")</f>
        <v/>
      </c>
      <c r="T31" s="274"/>
      <c r="U31" s="274"/>
      <c r="V31" s="109" t="str">
        <f>IF(OR(AND(OR(F31&lt;=G17, F31=0, F31="ABS"),OR(H31&lt;=I17, H31=0, H31="ABS"),OR(J31&lt;=K17, J31=0,J31="ABS"))),IF(OR(AND(A31="",B31="",D31="",F31="",H31="",J31=""),AND(A31&lt;&gt;"",B31&lt;&gt;"",D31&lt;&gt;"",F31&lt;&gt;"",H31&lt;&gt;"",J31&lt;&gt;"", AD31="OK")),"","Given Marks or Format is incorrect"),"Given Marks or Format is incorrect")</f>
        <v/>
      </c>
      <c r="W31" s="110"/>
      <c r="X31" s="111"/>
      <c r="Y31" s="14" t="b">
        <f>IF(AND( EXACT(LEFT(B31,LEN(G8)), G8),ISNUMBER(INT(MID(B31,(LEN(G8)+1),1))),ISNUMBER(INT(MID(B31,(LEN(G8)+2),1))), MID(B31,(LEN(G8)+1),2)&lt;&gt;"00",OR(ISNUMBER(INT(MID(B31,(LEN(G8)+3),1))),MID(B31,(LEN(G8)+3),1)=""),  OR(AND(ISNUMBER(INT(MID(B31,(LEN(G8)+1),3))),MID(B31,(LEN(G8)+1),1)&lt;&gt;"0", MID(B31,(LEN(G8)+4),1)=""),AND((ISNUMBER(INT(MID(B31,(LEN(G8)+1),2)))),MID(B31,(LEN(G8)+3),1)=""))),"OK")</f>
        <v>0</v>
      </c>
      <c r="Z31" s="15"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6"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23" t="b">
        <f t="shared" si="28"/>
        <v>0</v>
      </c>
      <c r="AD31" s="23" t="str">
        <f t="shared" si="1"/>
        <v>S# INCORRECT</v>
      </c>
      <c r="BL31" s="58" t="str">
        <f t="shared" si="2"/>
        <v/>
      </c>
      <c r="BM31" s="58" t="b">
        <f t="shared" si="3"/>
        <v>0</v>
      </c>
      <c r="BN31" s="58" t="b">
        <f t="shared" si="4"/>
        <v>0</v>
      </c>
      <c r="BO31" s="58" t="b">
        <f t="shared" si="5"/>
        <v>0</v>
      </c>
      <c r="BP31" s="58" t="str">
        <f t="shared" si="6"/>
        <v/>
      </c>
      <c r="BQ31" s="58" t="str">
        <f t="shared" si="7"/>
        <v/>
      </c>
      <c r="BR31" s="58" t="str">
        <f t="shared" si="8"/>
        <v/>
      </c>
      <c r="BS31" s="58" t="str">
        <f t="shared" si="9"/>
        <v/>
      </c>
      <c r="BT31" s="63" t="str">
        <f t="shared" si="10"/>
        <v/>
      </c>
      <c r="BU31" s="64" t="str">
        <f t="shared" si="29"/>
        <v>INCORRECT</v>
      </c>
      <c r="BV31" s="58" t="b">
        <f t="shared" si="30"/>
        <v>0</v>
      </c>
      <c r="BW31" s="65" t="str">
        <f t="shared" si="11"/>
        <v/>
      </c>
      <c r="BX31" s="58" t="b">
        <f t="shared" si="12"/>
        <v>0</v>
      </c>
      <c r="BY31" s="58" t="b">
        <f t="shared" si="13"/>
        <v>0</v>
      </c>
      <c r="BZ31" s="58" t="b">
        <f t="shared" si="14"/>
        <v>0</v>
      </c>
      <c r="CA31" s="58" t="b">
        <f t="shared" si="15"/>
        <v>0</v>
      </c>
      <c r="CB31" s="58" t="b">
        <f t="shared" si="16"/>
        <v>0</v>
      </c>
      <c r="CC31" s="58" t="b">
        <f t="shared" si="17"/>
        <v>0</v>
      </c>
      <c r="CD31" s="58" t="str">
        <f t="shared" si="18"/>
        <v/>
      </c>
      <c r="CE31" s="58" t="str">
        <f t="shared" si="19"/>
        <v/>
      </c>
      <c r="CF31" s="58" t="str">
        <f t="shared" si="20"/>
        <v/>
      </c>
      <c r="CG31" s="58" t="str">
        <f t="shared" si="21"/>
        <v/>
      </c>
      <c r="CH31" s="58" t="str">
        <f t="shared" si="22"/>
        <v/>
      </c>
      <c r="CI31" s="58" t="str">
        <f t="shared" si="23"/>
        <v/>
      </c>
      <c r="CJ31" s="65" t="str">
        <f t="shared" si="24"/>
        <v/>
      </c>
      <c r="CK31" s="65" t="str">
        <f t="shared" si="25"/>
        <v/>
      </c>
      <c r="CL31" s="66" t="str">
        <f t="shared" si="26"/>
        <v>NO</v>
      </c>
      <c r="CM31" s="66" t="str">
        <f t="shared" si="27"/>
        <v>NO</v>
      </c>
      <c r="CN31" s="64" t="str">
        <f t="shared" si="31"/>
        <v>NO</v>
      </c>
      <c r="CO31" s="64" t="str">
        <f t="shared" si="32"/>
        <v>NO</v>
      </c>
      <c r="CP31" s="66" t="str">
        <f t="shared" si="33"/>
        <v>OK</v>
      </c>
      <c r="CQ31" s="58" t="b">
        <f t="shared" si="34"/>
        <v>0</v>
      </c>
      <c r="CR31" s="58" t="b">
        <f t="shared" si="35"/>
        <v>0</v>
      </c>
      <c r="CS31" s="58" t="b">
        <f t="shared" si="36"/>
        <v>0</v>
      </c>
      <c r="CT31" s="58" t="b">
        <f t="shared" si="37"/>
        <v>0</v>
      </c>
      <c r="CU31" s="65" t="str">
        <f t="shared" si="38"/>
        <v>SEQUENCE INCORRECT</v>
      </c>
      <c r="CV31" s="67">
        <f>COUNTIF(B21:B30,T(B31))</f>
        <v>10</v>
      </c>
    </row>
    <row r="32" spans="1:100" s="23" customFormat="1" ht="18.95" customHeight="1" thickBot="1">
      <c r="A32" s="68"/>
      <c r="B32" s="101"/>
      <c r="C32" s="102"/>
      <c r="D32" s="101"/>
      <c r="E32" s="102"/>
      <c r="F32" s="101"/>
      <c r="G32" s="102"/>
      <c r="H32" s="101"/>
      <c r="I32" s="102"/>
      <c r="J32" s="101"/>
      <c r="K32" s="309"/>
      <c r="L32" s="103" t="str">
        <f>IF(AND(B32&lt;&gt;"", H32&lt;&gt;"", J32&lt;&gt;"",OR(H32&lt;=I17,H32="ABS"),OR(J32&lt;=K17,J32="ABS")),IF(AND(J32="ABS"),"ABS",IF(SUM(H32:J32)=0,"ZERO",SUM(H32,J32))),"")</f>
        <v/>
      </c>
      <c r="M32" s="104"/>
      <c r="N32" s="112" t="str">
        <f>IF(AND(A32&lt;&gt;"",B32&lt;&gt;"",D32&lt;&gt;"", F32&lt;&gt;"", H32&lt;&gt;"", J32&lt;&gt;"",S32="",R32="OK",V32="",OR(D32&lt;=E17,D32="ABS"),OR(F32&lt;=G17,F32="ABS"),OR(H32&lt;=I17,H32="ABS"),OR(J32&lt;=K17,J32="ABS")),IF(AND(OR(D32=0,D32="ABS"),OR(F32=0,F32="ABS"),OR(L32=0,L32="ABS"),D32="ABS",F32="ABS",L32="ABS"),"ABS",IF(AND(SUM(D32:F32)=0,OR(L32="ZERO",L32="ABS")),"ZERO",IF(L32="ABS",SUM(D32,F32),SUM(D32,F32,H32,J32)))),"")</f>
        <v/>
      </c>
      <c r="O32" s="113"/>
      <c r="P32" s="22" t="str">
        <f>IF(N32="","",IF(O17=200,LOOKUP(N32,{"ABS","ZERO",1,100,110,120,130,140,150,160,170},{"FAIL","FAIL","FAIL","D","D+","C","C+","B","B+","A","A+"}),IF(O17=150,LOOKUP(N32,{"ABS","ZERO",1,75,82,90,97,105,112,120,127},{"FAIL","FAIL","FAIL","D","D+","C","C+","B","B+","A","A+"}),IF(O17=100,LOOKUP(N32,{"ABS","ZERO",1,50,55,60,65,70,75,80,85},{"FAIL","FAIL","FAIL","D","D+","C","C+","B","B+","A","A+"}),IF(O17=50,LOOKUP(N32,{"ABS","ZERO",1,25,27,30,32,35,37,40,42},{"FAIL","FAIL","FAIL","D","D+","C","C+","B","B+","A","A+"}))))))</f>
        <v/>
      </c>
      <c r="Q32" s="118"/>
      <c r="R32" s="70" t="str">
        <f t="shared" si="0"/>
        <v/>
      </c>
      <c r="S32" s="163" t="str">
        <f>IF(AND(A32&lt;&gt;"",B32&lt;&gt;""),IF(OR(D32&lt;&gt;"ABS"),IF(OR(AND(D32&lt;ROUNDDOWN((0*E17),0),D32&lt;&gt;0),D32&gt;E17,D32=""),"Attendance Marks incorrect",""),""),"")</f>
        <v/>
      </c>
      <c r="T32" s="274"/>
      <c r="U32" s="274"/>
      <c r="V32" s="109" t="str">
        <f>IF(OR(AND(OR(F32&lt;=G17, F32=0, F32="ABS"),OR(H32&lt;=I17, H32=0, H32="ABS"),OR(J32&lt;=K17, J32=0,J32="ABS"))),IF(OR(AND(A32="",B32="",D32="",F32="",H32="",J32=""),AND(A32&lt;&gt;"",B32&lt;&gt;"",D32&lt;&gt;"",F32&lt;&gt;"",H32&lt;&gt;"",J32&lt;&gt;"", AD32="OK")),"","Given Marks or Format is incorrect"),"Given Marks or Format is incorrect")</f>
        <v/>
      </c>
      <c r="W32" s="110"/>
      <c r="X32" s="111"/>
      <c r="Y32" s="14" t="b">
        <f>IF(AND( EXACT(LEFT(B32,LEN(G8)), G8),ISNUMBER(INT(MID(B32,(LEN(G8)+1),1))),ISNUMBER(INT(MID(B32,(LEN(G8)+2),1))), MID(B32,(LEN(G8)+1),2)&lt;&gt;"00",OR(ISNUMBER(INT(MID(B32,(LEN(G8)+3),1))),MID(B32,(LEN(G8)+3),1)=""),  OR(AND(ISNUMBER(INT(MID(B32,(LEN(G8)+1),3))),MID(B32,(LEN(G8)+1),1)&lt;&gt;"0", MID(B32,(LEN(G8)+4),1)=""),AND((ISNUMBER(INT(MID(B32,(LEN(G8)+1),2)))),MID(B32,(LEN(G8)+3),1)=""))),"OK")</f>
        <v>0</v>
      </c>
      <c r="Z32" s="15"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6"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23" t="b">
        <f t="shared" si="28"/>
        <v>0</v>
      </c>
      <c r="AD32" s="23" t="str">
        <f t="shared" si="1"/>
        <v>S# INCORRECT</v>
      </c>
      <c r="BL32" s="58" t="str">
        <f t="shared" si="2"/>
        <v/>
      </c>
      <c r="BM32" s="58" t="b">
        <f t="shared" si="3"/>
        <v>0</v>
      </c>
      <c r="BN32" s="58" t="b">
        <f t="shared" si="4"/>
        <v>0</v>
      </c>
      <c r="BO32" s="58" t="b">
        <f t="shared" si="5"/>
        <v>0</v>
      </c>
      <c r="BP32" s="58" t="str">
        <f t="shared" si="6"/>
        <v/>
      </c>
      <c r="BQ32" s="58" t="str">
        <f t="shared" si="7"/>
        <v/>
      </c>
      <c r="BR32" s="58" t="str">
        <f t="shared" si="8"/>
        <v/>
      </c>
      <c r="BS32" s="58" t="str">
        <f t="shared" si="9"/>
        <v/>
      </c>
      <c r="BT32" s="63" t="str">
        <f t="shared" si="10"/>
        <v/>
      </c>
      <c r="BU32" s="64" t="str">
        <f t="shared" si="29"/>
        <v>INCORRECT</v>
      </c>
      <c r="BV32" s="58" t="b">
        <f t="shared" si="30"/>
        <v>0</v>
      </c>
      <c r="BW32" s="65" t="str">
        <f t="shared" si="11"/>
        <v/>
      </c>
      <c r="BX32" s="58" t="b">
        <f t="shared" si="12"/>
        <v>0</v>
      </c>
      <c r="BY32" s="58" t="b">
        <f t="shared" si="13"/>
        <v>0</v>
      </c>
      <c r="BZ32" s="58" t="b">
        <f t="shared" si="14"/>
        <v>0</v>
      </c>
      <c r="CA32" s="58" t="b">
        <f t="shared" si="15"/>
        <v>0</v>
      </c>
      <c r="CB32" s="58" t="b">
        <f t="shared" si="16"/>
        <v>0</v>
      </c>
      <c r="CC32" s="58" t="b">
        <f t="shared" si="17"/>
        <v>0</v>
      </c>
      <c r="CD32" s="58" t="str">
        <f t="shared" si="18"/>
        <v/>
      </c>
      <c r="CE32" s="58" t="str">
        <f t="shared" si="19"/>
        <v/>
      </c>
      <c r="CF32" s="58" t="str">
        <f t="shared" si="20"/>
        <v/>
      </c>
      <c r="CG32" s="58" t="str">
        <f t="shared" si="21"/>
        <v/>
      </c>
      <c r="CH32" s="58" t="str">
        <f t="shared" si="22"/>
        <v/>
      </c>
      <c r="CI32" s="58" t="str">
        <f t="shared" si="23"/>
        <v/>
      </c>
      <c r="CJ32" s="65" t="str">
        <f t="shared" si="24"/>
        <v/>
      </c>
      <c r="CK32" s="65" t="str">
        <f t="shared" si="25"/>
        <v/>
      </c>
      <c r="CL32" s="66" t="str">
        <f t="shared" si="26"/>
        <v>NO</v>
      </c>
      <c r="CM32" s="66" t="str">
        <f t="shared" si="27"/>
        <v>NO</v>
      </c>
      <c r="CN32" s="64" t="str">
        <f t="shared" si="31"/>
        <v>NO</v>
      </c>
      <c r="CO32" s="64" t="str">
        <f t="shared" si="32"/>
        <v>NO</v>
      </c>
      <c r="CP32" s="66" t="str">
        <f t="shared" si="33"/>
        <v>OK</v>
      </c>
      <c r="CQ32" s="58" t="b">
        <f t="shared" si="34"/>
        <v>0</v>
      </c>
      <c r="CR32" s="58" t="b">
        <f t="shared" si="35"/>
        <v>0</v>
      </c>
      <c r="CS32" s="58" t="b">
        <f t="shared" si="36"/>
        <v>0</v>
      </c>
      <c r="CT32" s="58" t="b">
        <f t="shared" si="37"/>
        <v>0</v>
      </c>
      <c r="CU32" s="65" t="str">
        <f t="shared" si="38"/>
        <v>SEQUENCE INCORRECT</v>
      </c>
      <c r="CV32" s="67">
        <f>COUNTIF(B21:B31,T(B32))</f>
        <v>11</v>
      </c>
    </row>
    <row r="33" spans="1:100" s="23" customFormat="1" ht="18.95" customHeight="1" thickBot="1">
      <c r="A33" s="54"/>
      <c r="B33" s="101"/>
      <c r="C33" s="102"/>
      <c r="D33" s="101"/>
      <c r="E33" s="102"/>
      <c r="F33" s="101"/>
      <c r="G33" s="102"/>
      <c r="H33" s="101"/>
      <c r="I33" s="102"/>
      <c r="J33" s="101"/>
      <c r="K33" s="309"/>
      <c r="L33" s="103" t="str">
        <f>IF(AND(B33&lt;&gt;"", H33&lt;&gt;"", J33&lt;&gt;"",OR(H33&lt;=I17,H33="ABS"),OR(J33&lt;=K17,J33="ABS")),IF(AND(J33="ABS"),"ABS",IF(SUM(H33:J33)=0,"ZERO",SUM(H33,J33))),"")</f>
        <v/>
      </c>
      <c r="M33" s="104"/>
      <c r="N33" s="112" t="str">
        <f>IF(AND(A33&lt;&gt;"",B33&lt;&gt;"",D33&lt;&gt;"", F33&lt;&gt;"", H33&lt;&gt;"", J33&lt;&gt;"",S33="",R33="OK",V33="",OR(D33&lt;=E17,D33="ABS"),OR(F33&lt;=G17,F33="ABS"),OR(H33&lt;=I17,H33="ABS"),OR(J33&lt;=K17,J33="ABS")),IF(AND(OR(D33=0,D33="ABS"),OR(F33=0,F33="ABS"),OR(L33=0,L33="ABS"),D33="ABS",F33="ABS",L33="ABS"),"ABS",IF(AND(SUM(D33:F33)=0,OR(L33="ZERO",L33="ABS")),"ZERO",IF(L33="ABS",SUM(D33,F33),SUM(D33,F33,H33,J33)))),"")</f>
        <v/>
      </c>
      <c r="O33" s="113"/>
      <c r="P33" s="22" t="str">
        <f>IF(N33="","",IF(O17=200,LOOKUP(N33,{"ABS","ZERO",1,100,110,120,130,140,150,160,170},{"FAIL","FAIL","FAIL","D","D+","C","C+","B","B+","A","A+"}),IF(O17=150,LOOKUP(N33,{"ABS","ZERO",1,75,82,90,97,105,112,120,127},{"FAIL","FAIL","FAIL","D","D+","C","C+","B","B+","A","A+"}),IF(O17=100,LOOKUP(N33,{"ABS","ZERO",1,50,55,60,65,70,75,80,85},{"FAIL","FAIL","FAIL","D","D+","C","C+","B","B+","A","A+"}),IF(O17=50,LOOKUP(N33,{"ABS","ZERO",1,25,27,30,32,35,37,40,42},{"FAIL","FAIL","FAIL","D","D+","C","C+","B","B+","A","A+"}))))))</f>
        <v/>
      </c>
      <c r="Q33" s="118"/>
      <c r="R33" s="70" t="str">
        <f t="shared" si="0"/>
        <v/>
      </c>
      <c r="S33" s="163" t="str">
        <f>IF(AND(A33&lt;&gt;"",B33&lt;&gt;""),IF(OR(D33&lt;&gt;"ABS"),IF(OR(AND(D33&lt;ROUNDDOWN((0*E17),0),D33&lt;&gt;0),D33&gt;E17,D33=""),"Attendance Marks incorrect",""),""),"")</f>
        <v/>
      </c>
      <c r="T33" s="274"/>
      <c r="U33" s="274"/>
      <c r="V33" s="109" t="str">
        <f>IF(OR(AND(OR(F33&lt;=G17, F33=0, F33="ABS"),OR(H33&lt;=I17, H33=0, H33="ABS"),OR(J33&lt;=K17, J33=0,J33="ABS"))),IF(OR(AND(A33="",B33="",D33="",F33="",H33="",J33=""),AND(A33&lt;&gt;"",B33&lt;&gt;"",D33&lt;&gt;"",F33&lt;&gt;"",H33&lt;&gt;"",J33&lt;&gt;"", AD33="OK")),"","Given Marks or Format is incorrect"),"Given Marks or Format is incorrect")</f>
        <v/>
      </c>
      <c r="W33" s="110"/>
      <c r="X33" s="111"/>
      <c r="Y33" s="14" t="b">
        <f>IF(AND( EXACT(LEFT(B33,LEN(G8)), G8),ISNUMBER(INT(MID(B33,(LEN(G8)+1),1))),ISNUMBER(INT(MID(B33,(LEN(G8)+2),1))), MID(B33,(LEN(G8)+1),2)&lt;&gt;"00",OR(ISNUMBER(INT(MID(B33,(LEN(G8)+3),1))),MID(B33,(LEN(G8)+3),1)=""),  OR(AND(ISNUMBER(INT(MID(B33,(LEN(G8)+1),3))),MID(B33,(LEN(G8)+1),1)&lt;&gt;"0", MID(B33,(LEN(G8)+4),1)=""),AND((ISNUMBER(INT(MID(B33,(LEN(G8)+1),2)))),MID(B33,(LEN(G8)+3),1)=""))),"OK")</f>
        <v>0</v>
      </c>
      <c r="Z33" s="15"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6"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23" t="b">
        <f t="shared" si="28"/>
        <v>0</v>
      </c>
      <c r="AD33" s="23" t="str">
        <f t="shared" si="1"/>
        <v>S# INCORRECT</v>
      </c>
      <c r="BL33" s="58" t="str">
        <f t="shared" si="2"/>
        <v/>
      </c>
      <c r="BM33" s="58" t="b">
        <f t="shared" si="3"/>
        <v>0</v>
      </c>
      <c r="BN33" s="58" t="b">
        <f t="shared" si="4"/>
        <v>0</v>
      </c>
      <c r="BO33" s="58" t="b">
        <f t="shared" si="5"/>
        <v>0</v>
      </c>
      <c r="BP33" s="58" t="str">
        <f t="shared" si="6"/>
        <v/>
      </c>
      <c r="BQ33" s="58" t="str">
        <f t="shared" si="7"/>
        <v/>
      </c>
      <c r="BR33" s="58" t="str">
        <f t="shared" si="8"/>
        <v/>
      </c>
      <c r="BS33" s="58" t="str">
        <f t="shared" si="9"/>
        <v/>
      </c>
      <c r="BT33" s="63" t="str">
        <f t="shared" si="10"/>
        <v/>
      </c>
      <c r="BU33" s="64" t="str">
        <f t="shared" si="29"/>
        <v>INCORRECT</v>
      </c>
      <c r="BV33" s="58" t="b">
        <f t="shared" si="30"/>
        <v>0</v>
      </c>
      <c r="BW33" s="65" t="str">
        <f t="shared" si="11"/>
        <v/>
      </c>
      <c r="BX33" s="58" t="b">
        <f t="shared" si="12"/>
        <v>0</v>
      </c>
      <c r="BY33" s="58" t="b">
        <f t="shared" si="13"/>
        <v>0</v>
      </c>
      <c r="BZ33" s="58" t="b">
        <f t="shared" si="14"/>
        <v>0</v>
      </c>
      <c r="CA33" s="58" t="b">
        <f t="shared" si="15"/>
        <v>0</v>
      </c>
      <c r="CB33" s="58" t="b">
        <f t="shared" si="16"/>
        <v>0</v>
      </c>
      <c r="CC33" s="58" t="b">
        <f t="shared" si="17"/>
        <v>0</v>
      </c>
      <c r="CD33" s="58" t="str">
        <f t="shared" si="18"/>
        <v/>
      </c>
      <c r="CE33" s="58" t="str">
        <f t="shared" si="19"/>
        <v/>
      </c>
      <c r="CF33" s="58" t="str">
        <f t="shared" si="20"/>
        <v/>
      </c>
      <c r="CG33" s="58" t="str">
        <f t="shared" si="21"/>
        <v/>
      </c>
      <c r="CH33" s="58" t="str">
        <f t="shared" si="22"/>
        <v/>
      </c>
      <c r="CI33" s="58" t="str">
        <f t="shared" si="23"/>
        <v/>
      </c>
      <c r="CJ33" s="65" t="str">
        <f t="shared" si="24"/>
        <v/>
      </c>
      <c r="CK33" s="65" t="str">
        <f t="shared" si="25"/>
        <v/>
      </c>
      <c r="CL33" s="66" t="str">
        <f t="shared" si="26"/>
        <v>NO</v>
      </c>
      <c r="CM33" s="66" t="str">
        <f t="shared" si="27"/>
        <v>NO</v>
      </c>
      <c r="CN33" s="64" t="str">
        <f t="shared" si="31"/>
        <v>NO</v>
      </c>
      <c r="CO33" s="64" t="str">
        <f t="shared" si="32"/>
        <v>NO</v>
      </c>
      <c r="CP33" s="66" t="str">
        <f t="shared" si="33"/>
        <v>OK</v>
      </c>
      <c r="CQ33" s="58" t="b">
        <f t="shared" si="34"/>
        <v>0</v>
      </c>
      <c r="CR33" s="58" t="b">
        <f t="shared" si="35"/>
        <v>0</v>
      </c>
      <c r="CS33" s="58" t="b">
        <f t="shared" si="36"/>
        <v>0</v>
      </c>
      <c r="CT33" s="58" t="b">
        <f t="shared" si="37"/>
        <v>0</v>
      </c>
      <c r="CU33" s="65" t="str">
        <f t="shared" si="38"/>
        <v>SEQUENCE INCORRECT</v>
      </c>
      <c r="CV33" s="67">
        <f>COUNTIF(B21:B32,T(B33))</f>
        <v>12</v>
      </c>
    </row>
    <row r="34" spans="1:100" s="23" customFormat="1" ht="18.95" customHeight="1" thickBot="1">
      <c r="A34" s="68"/>
      <c r="B34" s="101"/>
      <c r="C34" s="102"/>
      <c r="D34" s="101"/>
      <c r="E34" s="102"/>
      <c r="F34" s="101"/>
      <c r="G34" s="102"/>
      <c r="H34" s="101"/>
      <c r="I34" s="102"/>
      <c r="J34" s="101"/>
      <c r="K34" s="309"/>
      <c r="L34" s="103" t="str">
        <f>IF(AND(B34&lt;&gt;"", H34&lt;&gt;"", J34&lt;&gt;"",OR(H34&lt;=I17,H34="ABS"),OR(J34&lt;=K17,J34="ABS")),IF(AND(J34="ABS"),"ABS",IF(SUM(H34:J34)=0,"ZERO",SUM(H34,J34))),"")</f>
        <v/>
      </c>
      <c r="M34" s="104"/>
      <c r="N34" s="112" t="str">
        <f>IF(AND(A34&lt;&gt;"",B34&lt;&gt;"",D34&lt;&gt;"", F34&lt;&gt;"", H34&lt;&gt;"", J34&lt;&gt;"",S34="",R34="OK",V34="",OR(D34&lt;=E17,D34="ABS"),OR(F34&lt;=G17,F34="ABS"),OR(H34&lt;=I17,H34="ABS"),OR(J34&lt;=K17,J34="ABS")),IF(AND(OR(D34=0,D34="ABS"),OR(F34=0,F34="ABS"),OR(L34=0,L34="ABS"),D34="ABS",F34="ABS",L34="ABS"),"ABS",IF(AND(SUM(D34:F34)=0,OR(L34="ZERO",L34="ABS")),"ZERO",IF(L34="ABS",SUM(D34,F34),SUM(D34,F34,H34,J34)))),"")</f>
        <v/>
      </c>
      <c r="O34" s="113"/>
      <c r="P34" s="22" t="str">
        <f>IF(N34="","",IF(O17=200,LOOKUP(N34,{"ABS","ZERO",1,100,110,120,130,140,150,160,170},{"FAIL","FAIL","FAIL","D","D+","C","C+","B","B+","A","A+"}),IF(O17=150,LOOKUP(N34,{"ABS","ZERO",1,75,82,90,97,105,112,120,127},{"FAIL","FAIL","FAIL","D","D+","C","C+","B","B+","A","A+"}),IF(O17=100,LOOKUP(N34,{"ABS","ZERO",1,50,55,60,65,70,75,80,85},{"FAIL","FAIL","FAIL","D","D+","C","C+","B","B+","A","A+"}),IF(O17=50,LOOKUP(N34,{"ABS","ZERO",1,25,27,30,32,35,37,40,42},{"FAIL","FAIL","FAIL","D","D+","C","C+","B","B+","A","A+"}))))))</f>
        <v/>
      </c>
      <c r="Q34" s="118"/>
      <c r="R34" s="70" t="str">
        <f t="shared" si="0"/>
        <v/>
      </c>
      <c r="S34" s="163" t="str">
        <f>IF(AND(A34&lt;&gt;"",B34&lt;&gt;""),IF(OR(D34&lt;&gt;"ABS"),IF(OR(AND(D34&lt;ROUNDDOWN((0*E17),0),D34&lt;&gt;0),D34&gt;E17,D34=""),"Attendance Marks incorrect",""),""),"")</f>
        <v/>
      </c>
      <c r="T34" s="274"/>
      <c r="U34" s="274"/>
      <c r="V34" s="109" t="str">
        <f>IF(OR(AND(OR(F34&lt;=G17, F34=0, F34="ABS"),OR(H34&lt;=I17, H34=0, H34="ABS"),OR(J34&lt;=K17, J34=0,J34="ABS"))),IF(OR(AND(A34="",B34="",D34="",F34="",H34="",J34=""),AND(A34&lt;&gt;"",B34&lt;&gt;"",D34&lt;&gt;"",F34&lt;&gt;"",H34&lt;&gt;"",J34&lt;&gt;"", AD34="OK")),"","Given Marks or Format is incorrect"),"Given Marks or Format is incorrect")</f>
        <v/>
      </c>
      <c r="W34" s="110"/>
      <c r="X34" s="111"/>
      <c r="Y34" s="14" t="b">
        <f>IF(AND( EXACT(LEFT(B34,LEN(G8)), G8),ISNUMBER(INT(MID(B34,(LEN(G8)+1),1))),ISNUMBER(INT(MID(B34,(LEN(G8)+2),1))), MID(B34,(LEN(G8)+1),2)&lt;&gt;"00",OR(ISNUMBER(INT(MID(B34,(LEN(G8)+3),1))),MID(B34,(LEN(G8)+3),1)=""),  OR(AND(ISNUMBER(INT(MID(B34,(LEN(G8)+1),3))),MID(B34,(LEN(G8)+1),1)&lt;&gt;"0", MID(B34,(LEN(G8)+4),1)=""),AND((ISNUMBER(INT(MID(B34,(LEN(G8)+1),2)))),MID(B34,(LEN(G8)+3),1)=""))),"OK")</f>
        <v>0</v>
      </c>
      <c r="Z34" s="15"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6"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23" t="b">
        <f t="shared" si="28"/>
        <v>0</v>
      </c>
      <c r="AD34" s="23" t="str">
        <f t="shared" si="1"/>
        <v>S# INCORRECT</v>
      </c>
      <c r="BL34" s="58" t="str">
        <f t="shared" si="2"/>
        <v/>
      </c>
      <c r="BM34" s="58" t="b">
        <f t="shared" si="3"/>
        <v>0</v>
      </c>
      <c r="BN34" s="58" t="b">
        <f t="shared" si="4"/>
        <v>0</v>
      </c>
      <c r="BO34" s="58" t="b">
        <f t="shared" si="5"/>
        <v>0</v>
      </c>
      <c r="BP34" s="58" t="str">
        <f t="shared" si="6"/>
        <v/>
      </c>
      <c r="BQ34" s="58" t="str">
        <f t="shared" si="7"/>
        <v/>
      </c>
      <c r="BR34" s="58" t="str">
        <f t="shared" si="8"/>
        <v/>
      </c>
      <c r="BS34" s="58" t="str">
        <f t="shared" si="9"/>
        <v/>
      </c>
      <c r="BT34" s="63" t="str">
        <f t="shared" si="10"/>
        <v/>
      </c>
      <c r="BU34" s="64" t="str">
        <f t="shared" si="29"/>
        <v>INCORRECT</v>
      </c>
      <c r="BV34" s="58" t="b">
        <f t="shared" si="30"/>
        <v>0</v>
      </c>
      <c r="BW34" s="65" t="str">
        <f t="shared" si="11"/>
        <v/>
      </c>
      <c r="BX34" s="58" t="b">
        <f t="shared" si="12"/>
        <v>0</v>
      </c>
      <c r="BY34" s="58" t="b">
        <f t="shared" si="13"/>
        <v>0</v>
      </c>
      <c r="BZ34" s="58" t="b">
        <f t="shared" si="14"/>
        <v>0</v>
      </c>
      <c r="CA34" s="58" t="b">
        <f t="shared" si="15"/>
        <v>0</v>
      </c>
      <c r="CB34" s="58" t="b">
        <f t="shared" si="16"/>
        <v>0</v>
      </c>
      <c r="CC34" s="58" t="b">
        <f t="shared" si="17"/>
        <v>0</v>
      </c>
      <c r="CD34" s="58" t="str">
        <f t="shared" si="18"/>
        <v/>
      </c>
      <c r="CE34" s="58" t="str">
        <f t="shared" si="19"/>
        <v/>
      </c>
      <c r="CF34" s="58" t="str">
        <f t="shared" si="20"/>
        <v/>
      </c>
      <c r="CG34" s="58" t="str">
        <f t="shared" si="21"/>
        <v/>
      </c>
      <c r="CH34" s="58" t="str">
        <f t="shared" si="22"/>
        <v/>
      </c>
      <c r="CI34" s="58" t="str">
        <f t="shared" si="23"/>
        <v/>
      </c>
      <c r="CJ34" s="65" t="str">
        <f t="shared" si="24"/>
        <v/>
      </c>
      <c r="CK34" s="65" t="str">
        <f t="shared" si="25"/>
        <v/>
      </c>
      <c r="CL34" s="66" t="str">
        <f t="shared" si="26"/>
        <v>NO</v>
      </c>
      <c r="CM34" s="66" t="str">
        <f t="shared" si="27"/>
        <v>NO</v>
      </c>
      <c r="CN34" s="64" t="str">
        <f t="shared" si="31"/>
        <v>NO</v>
      </c>
      <c r="CO34" s="64" t="str">
        <f t="shared" si="32"/>
        <v>NO</v>
      </c>
      <c r="CP34" s="66" t="str">
        <f t="shared" si="33"/>
        <v>OK</v>
      </c>
      <c r="CQ34" s="58" t="b">
        <f t="shared" si="34"/>
        <v>0</v>
      </c>
      <c r="CR34" s="58" t="b">
        <f t="shared" si="35"/>
        <v>0</v>
      </c>
      <c r="CS34" s="58" t="b">
        <f t="shared" si="36"/>
        <v>0</v>
      </c>
      <c r="CT34" s="58" t="b">
        <f t="shared" si="37"/>
        <v>0</v>
      </c>
      <c r="CU34" s="65" t="str">
        <f t="shared" si="38"/>
        <v>SEQUENCE INCORRECT</v>
      </c>
      <c r="CV34" s="67">
        <f>COUNTIF(B21:B33,T(B34))</f>
        <v>13</v>
      </c>
    </row>
    <row r="35" spans="1:100" s="23" customFormat="1" ht="18.95" customHeight="1" thickBot="1">
      <c r="A35" s="54"/>
      <c r="B35" s="101"/>
      <c r="C35" s="102"/>
      <c r="D35" s="101"/>
      <c r="E35" s="102"/>
      <c r="F35" s="101"/>
      <c r="G35" s="102"/>
      <c r="H35" s="101"/>
      <c r="I35" s="102"/>
      <c r="J35" s="101"/>
      <c r="K35" s="309"/>
      <c r="L35" s="103" t="str">
        <f>IF(AND(B35&lt;&gt;"", H35&lt;&gt;"", J35&lt;&gt;"",OR(H35&lt;=I17,H35="ABS"),OR(J35&lt;=K17,J35="ABS")),IF(AND(J35="ABS"),"ABS",IF(SUM(H35:J35)=0,"ZERO",SUM(H35,J35))),"")</f>
        <v/>
      </c>
      <c r="M35" s="104"/>
      <c r="N35" s="112" t="str">
        <f>IF(AND(A35&lt;&gt;"",B35&lt;&gt;"",D35&lt;&gt;"", F35&lt;&gt;"", H35&lt;&gt;"", J35&lt;&gt;"",S35="",R35="OK",V35="",OR(D35&lt;=E17,D35="ABS"),OR(F35&lt;=G17,F35="ABS"),OR(H35&lt;=I17,H35="ABS"),OR(J35&lt;=K17,J35="ABS")),IF(AND(OR(D35=0,D35="ABS"),OR(F35=0,F35="ABS"),OR(L35=0,L35="ABS"),D35="ABS",F35="ABS",L35="ABS"),"ABS",IF(AND(SUM(D35:F35)=0,OR(L35="ZERO",L35="ABS")),"ZERO",IF(L35="ABS",SUM(D35,F35),SUM(D35,F35,H35,J35)))),"")</f>
        <v/>
      </c>
      <c r="O35" s="113"/>
      <c r="P35" s="22" t="str">
        <f>IF(N35="","",IF(O17=200,LOOKUP(N35,{"ABS","ZERO",1,100,110,120,130,140,150,160,170},{"FAIL","FAIL","FAIL","D","D+","C","C+","B","B+","A","A+"}),IF(O17=150,LOOKUP(N35,{"ABS","ZERO",1,75,82,90,97,105,112,120,127},{"FAIL","FAIL","FAIL","D","D+","C","C+","B","B+","A","A+"}),IF(O17=100,LOOKUP(N35,{"ABS","ZERO",1,50,55,60,65,70,75,80,85},{"FAIL","FAIL","FAIL","D","D+","C","C+","B","B+","A","A+"}),IF(O17=50,LOOKUP(N35,{"ABS","ZERO",1,25,27,30,32,35,37,40,42},{"FAIL","FAIL","FAIL","D","D+","C","C+","B","B+","A","A+"}))))))</f>
        <v/>
      </c>
      <c r="Q35" s="118"/>
      <c r="R35" s="70" t="str">
        <f t="shared" si="0"/>
        <v/>
      </c>
      <c r="S35" s="163" t="str">
        <f>IF(AND(A35&lt;&gt;"",B35&lt;&gt;""),IF(OR(D35&lt;&gt;"ABS"),IF(OR(AND(D35&lt;ROUNDDOWN((0*E17),0),D35&lt;&gt;0),D35&gt;E17,D35=""),"Attendance Marks incorrect",""),""),"")</f>
        <v/>
      </c>
      <c r="T35" s="274"/>
      <c r="U35" s="274"/>
      <c r="V35" s="109" t="str">
        <f>IF(OR(AND(OR(F35&lt;=G17, F35=0, F35="ABS"),OR(H35&lt;=I17, H35=0, H35="ABS"),OR(J35&lt;=K17, J35=0,J35="ABS"))),IF(OR(AND(A35="",B35="",D35="",F35="",H35="",J35=""),AND(A35&lt;&gt;"",B35&lt;&gt;"",D35&lt;&gt;"",F35&lt;&gt;"",H35&lt;&gt;"",J35&lt;&gt;"", AD35="OK")),"","Given Marks or Format is incorrect"),"Given Marks or Format is incorrect")</f>
        <v/>
      </c>
      <c r="W35" s="110"/>
      <c r="X35" s="111"/>
      <c r="Y35" s="14" t="b">
        <f>IF(AND( EXACT(LEFT(B35,LEN(G8)), G8),ISNUMBER(INT(MID(B35,(LEN(G8)+1),1))),ISNUMBER(INT(MID(B35,(LEN(G8)+2),1))), MID(B35,(LEN(G8)+1),2)&lt;&gt;"00",OR(ISNUMBER(INT(MID(B35,(LEN(G8)+3),1))),MID(B35,(LEN(G8)+3),1)=""),  OR(AND(ISNUMBER(INT(MID(B35,(LEN(G8)+1),3))),MID(B35,(LEN(G8)+1),1)&lt;&gt;"0", MID(B35,(LEN(G8)+4),1)=""),AND((ISNUMBER(INT(MID(B35,(LEN(G8)+1),2)))),MID(B35,(LEN(G8)+3),1)=""))),"OK")</f>
        <v>0</v>
      </c>
      <c r="Z35" s="15"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6"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23" t="b">
        <f t="shared" si="28"/>
        <v>0</v>
      </c>
      <c r="AD35" s="23" t="str">
        <f t="shared" si="1"/>
        <v>S# INCORRECT</v>
      </c>
      <c r="BL35" s="58" t="str">
        <f t="shared" si="2"/>
        <v/>
      </c>
      <c r="BM35" s="58" t="b">
        <f t="shared" si="3"/>
        <v>0</v>
      </c>
      <c r="BN35" s="58" t="b">
        <f t="shared" si="4"/>
        <v>0</v>
      </c>
      <c r="BO35" s="58" t="b">
        <f t="shared" si="5"/>
        <v>0</v>
      </c>
      <c r="BP35" s="58" t="str">
        <f t="shared" si="6"/>
        <v/>
      </c>
      <c r="BQ35" s="58" t="str">
        <f t="shared" si="7"/>
        <v/>
      </c>
      <c r="BR35" s="58" t="str">
        <f t="shared" si="8"/>
        <v/>
      </c>
      <c r="BS35" s="58" t="str">
        <f t="shared" si="9"/>
        <v/>
      </c>
      <c r="BT35" s="63" t="str">
        <f t="shared" si="10"/>
        <v/>
      </c>
      <c r="BU35" s="64" t="str">
        <f t="shared" si="29"/>
        <v>INCORRECT</v>
      </c>
      <c r="BV35" s="58" t="b">
        <f t="shared" si="30"/>
        <v>0</v>
      </c>
      <c r="BW35" s="65" t="str">
        <f t="shared" si="11"/>
        <v/>
      </c>
      <c r="BX35" s="58" t="b">
        <f t="shared" si="12"/>
        <v>0</v>
      </c>
      <c r="BY35" s="58" t="b">
        <f t="shared" si="13"/>
        <v>0</v>
      </c>
      <c r="BZ35" s="58" t="b">
        <f t="shared" si="14"/>
        <v>0</v>
      </c>
      <c r="CA35" s="58" t="b">
        <f t="shared" si="15"/>
        <v>0</v>
      </c>
      <c r="CB35" s="58" t="b">
        <f t="shared" si="16"/>
        <v>0</v>
      </c>
      <c r="CC35" s="58" t="b">
        <f t="shared" si="17"/>
        <v>0</v>
      </c>
      <c r="CD35" s="58" t="str">
        <f t="shared" si="18"/>
        <v/>
      </c>
      <c r="CE35" s="58" t="str">
        <f t="shared" si="19"/>
        <v/>
      </c>
      <c r="CF35" s="58" t="str">
        <f t="shared" si="20"/>
        <v/>
      </c>
      <c r="CG35" s="58" t="str">
        <f t="shared" si="21"/>
        <v/>
      </c>
      <c r="CH35" s="58" t="str">
        <f t="shared" si="22"/>
        <v/>
      </c>
      <c r="CI35" s="58" t="str">
        <f t="shared" si="23"/>
        <v/>
      </c>
      <c r="CJ35" s="65" t="str">
        <f t="shared" si="24"/>
        <v/>
      </c>
      <c r="CK35" s="65" t="str">
        <f t="shared" si="25"/>
        <v/>
      </c>
      <c r="CL35" s="66" t="str">
        <f t="shared" si="26"/>
        <v>NO</v>
      </c>
      <c r="CM35" s="66" t="str">
        <f t="shared" si="27"/>
        <v>NO</v>
      </c>
      <c r="CN35" s="64" t="str">
        <f t="shared" si="31"/>
        <v>NO</v>
      </c>
      <c r="CO35" s="64" t="str">
        <f t="shared" si="32"/>
        <v>NO</v>
      </c>
      <c r="CP35" s="66" t="str">
        <f t="shared" si="33"/>
        <v>OK</v>
      </c>
      <c r="CQ35" s="58" t="b">
        <f t="shared" si="34"/>
        <v>0</v>
      </c>
      <c r="CR35" s="58" t="b">
        <f t="shared" si="35"/>
        <v>0</v>
      </c>
      <c r="CS35" s="58" t="b">
        <f t="shared" si="36"/>
        <v>0</v>
      </c>
      <c r="CT35" s="58" t="b">
        <f t="shared" si="37"/>
        <v>0</v>
      </c>
      <c r="CU35" s="65" t="str">
        <f t="shared" si="38"/>
        <v>SEQUENCE INCORRECT</v>
      </c>
      <c r="CV35" s="67">
        <f>COUNTIF(B21:B34,T(B35))</f>
        <v>14</v>
      </c>
    </row>
    <row r="36" spans="1:100" s="23" customFormat="1" ht="18.95" customHeight="1" thickBot="1">
      <c r="A36" s="68"/>
      <c r="B36" s="101"/>
      <c r="C36" s="102"/>
      <c r="D36" s="101"/>
      <c r="E36" s="102"/>
      <c r="F36" s="101"/>
      <c r="G36" s="102"/>
      <c r="H36" s="101"/>
      <c r="I36" s="102"/>
      <c r="J36" s="101"/>
      <c r="K36" s="309"/>
      <c r="L36" s="103" t="str">
        <f>IF(AND(B36&lt;&gt;"", H36&lt;&gt;"", J36&lt;&gt;"",OR(H36&lt;=I17,H36="ABS"),OR(J36&lt;=K17,J36="ABS")),IF(AND(J36="ABS"),"ABS",IF(SUM(H36:J36)=0,"ZERO",SUM(H36,J36))),"")</f>
        <v/>
      </c>
      <c r="M36" s="104"/>
      <c r="N36" s="112" t="str">
        <f>IF(AND(A36&lt;&gt;"",B36&lt;&gt;"",D36&lt;&gt;"", F36&lt;&gt;"", H36&lt;&gt;"", J36&lt;&gt;"",S36="",R36="OK",V36="",OR(D36&lt;=E17,D36="ABS"),OR(F36&lt;=G17,F36="ABS"),OR(H36&lt;=I17,H36="ABS"),OR(J36&lt;=K17,J36="ABS")),IF(AND(OR(D36=0,D36="ABS"),OR(F36=0,F36="ABS"),OR(L36=0,L36="ABS"),D36="ABS",F36="ABS",L36="ABS"),"ABS",IF(AND(SUM(D36:F36)=0,OR(L36="ZERO",L36="ABS")),"ZERO",IF(L36="ABS",SUM(D36,F36),SUM(D36,F36,H36,J36)))),"")</f>
        <v/>
      </c>
      <c r="O36" s="113"/>
      <c r="P36" s="22" t="str">
        <f>IF(N36="","",IF(O17=200,LOOKUP(N36,{"ABS","ZERO",1,100,110,120,130,140,150,160,170},{"FAIL","FAIL","FAIL","D","D+","C","C+","B","B+","A","A+"}),IF(O17=150,LOOKUP(N36,{"ABS","ZERO",1,75,82,90,97,105,112,120,127},{"FAIL","FAIL","FAIL","D","D+","C","C+","B","B+","A","A+"}),IF(O17=100,LOOKUP(N36,{"ABS","ZERO",1,50,55,60,65,70,75,80,85},{"FAIL","FAIL","FAIL","D","D+","C","C+","B","B+","A","A+"}),IF(O17=50,LOOKUP(N36,{"ABS","ZERO",1,25,27,30,32,35,37,40,42},{"FAIL","FAIL","FAIL","D","D+","C","C+","B","B+","A","A+"}))))))</f>
        <v/>
      </c>
      <c r="Q36" s="118"/>
      <c r="R36" s="70" t="str">
        <f t="shared" si="0"/>
        <v/>
      </c>
      <c r="S36" s="163" t="str">
        <f>IF(AND(A36&lt;&gt;"",B36&lt;&gt;""),IF(OR(D36&lt;&gt;"ABS"),IF(OR(AND(D36&lt;ROUNDDOWN((0*E17),0),D36&lt;&gt;0),D36&gt;E17,D36=""),"Attendance Marks incorrect",""),""),"")</f>
        <v/>
      </c>
      <c r="T36" s="274"/>
      <c r="U36" s="274"/>
      <c r="V36" s="109" t="str">
        <f>IF(OR(AND(OR(F36&lt;=G17, F36=0, F36="ABS"),OR(H36&lt;=I17, H36=0, H36="ABS"),OR(J36&lt;=K17, J36=0,J36="ABS"))),IF(OR(AND(A36="",B36="",D36="",F36="",H36="",J36=""),AND(A36&lt;&gt;"",B36&lt;&gt;"",D36&lt;&gt;"",F36&lt;&gt;"",H36&lt;&gt;"",J36&lt;&gt;"", AD36="OK")),"","Given Marks or Format is incorrect"),"Given Marks or Format is incorrect")</f>
        <v/>
      </c>
      <c r="W36" s="110"/>
      <c r="X36" s="111"/>
      <c r="Y36" s="14" t="b">
        <f>IF(AND( EXACT(LEFT(B36,LEN(G8)), G8),ISNUMBER(INT(MID(B36,(LEN(G8)+1),1))),ISNUMBER(INT(MID(B36,(LEN(G8)+2),1))), MID(B36,(LEN(G8)+1),2)&lt;&gt;"00",OR(ISNUMBER(INT(MID(B36,(LEN(G8)+3),1))),MID(B36,(LEN(G8)+3),1)=""),  OR(AND(ISNUMBER(INT(MID(B36,(LEN(G8)+1),3))),MID(B36,(LEN(G8)+1),1)&lt;&gt;"0", MID(B36,(LEN(G8)+4),1)=""),AND((ISNUMBER(INT(MID(B36,(LEN(G8)+1),2)))),MID(B36,(LEN(G8)+3),1)=""))),"OK")</f>
        <v>0</v>
      </c>
      <c r="Z36" s="15"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6"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23" t="b">
        <f t="shared" si="28"/>
        <v>0</v>
      </c>
      <c r="AD36" s="23" t="str">
        <f t="shared" si="1"/>
        <v>S# INCORRECT</v>
      </c>
      <c r="BL36" s="58" t="str">
        <f t="shared" si="2"/>
        <v/>
      </c>
      <c r="BM36" s="58" t="b">
        <f t="shared" si="3"/>
        <v>0</v>
      </c>
      <c r="BN36" s="58" t="b">
        <f t="shared" si="4"/>
        <v>0</v>
      </c>
      <c r="BO36" s="58" t="b">
        <f t="shared" si="5"/>
        <v>0</v>
      </c>
      <c r="BP36" s="58" t="str">
        <f t="shared" si="6"/>
        <v/>
      </c>
      <c r="BQ36" s="58" t="str">
        <f t="shared" si="7"/>
        <v/>
      </c>
      <c r="BR36" s="58" t="str">
        <f t="shared" si="8"/>
        <v/>
      </c>
      <c r="BS36" s="58" t="str">
        <f t="shared" si="9"/>
        <v/>
      </c>
      <c r="BT36" s="63" t="str">
        <f t="shared" si="10"/>
        <v/>
      </c>
      <c r="BU36" s="64" t="str">
        <f t="shared" si="29"/>
        <v>INCORRECT</v>
      </c>
      <c r="BV36" s="58" t="b">
        <f t="shared" si="30"/>
        <v>0</v>
      </c>
      <c r="BW36" s="65" t="str">
        <f t="shared" si="11"/>
        <v/>
      </c>
      <c r="BX36" s="58" t="b">
        <f t="shared" si="12"/>
        <v>0</v>
      </c>
      <c r="BY36" s="58" t="b">
        <f t="shared" si="13"/>
        <v>0</v>
      </c>
      <c r="BZ36" s="58" t="b">
        <f t="shared" si="14"/>
        <v>0</v>
      </c>
      <c r="CA36" s="58" t="b">
        <f t="shared" si="15"/>
        <v>0</v>
      </c>
      <c r="CB36" s="58" t="b">
        <f t="shared" si="16"/>
        <v>0</v>
      </c>
      <c r="CC36" s="58" t="b">
        <f t="shared" si="17"/>
        <v>0</v>
      </c>
      <c r="CD36" s="58" t="str">
        <f t="shared" si="18"/>
        <v/>
      </c>
      <c r="CE36" s="58" t="str">
        <f t="shared" si="19"/>
        <v/>
      </c>
      <c r="CF36" s="58" t="str">
        <f t="shared" si="20"/>
        <v/>
      </c>
      <c r="CG36" s="58" t="str">
        <f t="shared" si="21"/>
        <v/>
      </c>
      <c r="CH36" s="58" t="str">
        <f t="shared" si="22"/>
        <v/>
      </c>
      <c r="CI36" s="58" t="str">
        <f t="shared" si="23"/>
        <v/>
      </c>
      <c r="CJ36" s="65" t="str">
        <f t="shared" si="24"/>
        <v/>
      </c>
      <c r="CK36" s="65" t="str">
        <f t="shared" si="25"/>
        <v/>
      </c>
      <c r="CL36" s="66" t="str">
        <f t="shared" si="26"/>
        <v>NO</v>
      </c>
      <c r="CM36" s="66" t="str">
        <f t="shared" si="27"/>
        <v>NO</v>
      </c>
      <c r="CN36" s="64" t="str">
        <f t="shared" si="31"/>
        <v>NO</v>
      </c>
      <c r="CO36" s="64" t="str">
        <f t="shared" si="32"/>
        <v>NO</v>
      </c>
      <c r="CP36" s="66" t="str">
        <f t="shared" si="33"/>
        <v>OK</v>
      </c>
      <c r="CQ36" s="58" t="b">
        <f t="shared" si="34"/>
        <v>0</v>
      </c>
      <c r="CR36" s="58" t="b">
        <f t="shared" si="35"/>
        <v>0</v>
      </c>
      <c r="CS36" s="58" t="b">
        <f t="shared" si="36"/>
        <v>0</v>
      </c>
      <c r="CT36" s="58" t="b">
        <f t="shared" si="37"/>
        <v>0</v>
      </c>
      <c r="CU36" s="65" t="str">
        <f t="shared" si="38"/>
        <v>SEQUENCE INCORRECT</v>
      </c>
      <c r="CV36" s="67">
        <f>COUNTIF(B21:B35,T(B36))</f>
        <v>15</v>
      </c>
    </row>
    <row r="37" spans="1:100" s="23" customFormat="1" ht="18.95" customHeight="1" thickBot="1">
      <c r="A37" s="54"/>
      <c r="B37" s="101"/>
      <c r="C37" s="102"/>
      <c r="D37" s="101"/>
      <c r="E37" s="102"/>
      <c r="F37" s="101"/>
      <c r="G37" s="102"/>
      <c r="H37" s="101"/>
      <c r="I37" s="102"/>
      <c r="J37" s="101"/>
      <c r="K37" s="309"/>
      <c r="L37" s="103" t="str">
        <f>IF(AND(B37&lt;&gt;"", H37&lt;&gt;"", J37&lt;&gt;"",OR(H37&lt;=I17,H37="ABS"),OR(J37&lt;=K17,J37="ABS")),IF(AND(J37="ABS"),"ABS",IF(SUM(H37:J37)=0,"ZERO",SUM(H37,J37))),"")</f>
        <v/>
      </c>
      <c r="M37" s="104"/>
      <c r="N37" s="112" t="str">
        <f>IF(AND(A37&lt;&gt;"",B37&lt;&gt;"",D37&lt;&gt;"", F37&lt;&gt;"", H37&lt;&gt;"", J37&lt;&gt;"",S37="",R37="OK",V37="",OR(D37&lt;=E17,D37="ABS"),OR(F37&lt;=G17,F37="ABS"),OR(H37&lt;=I17,H37="ABS"),OR(J37&lt;=K17,J37="ABS")),IF(AND(OR(D37=0,D37="ABS"),OR(F37=0,F37="ABS"),OR(L37=0,L37="ABS"),D37="ABS",F37="ABS",L37="ABS"),"ABS",IF(AND(SUM(D37:F37)=0,OR(L37="ZERO",L37="ABS")),"ZERO",IF(L37="ABS",SUM(D37,F37),SUM(D37,F37,H37,J37)))),"")</f>
        <v/>
      </c>
      <c r="O37" s="113"/>
      <c r="P37" s="22" t="str">
        <f>IF(N37="","",IF(O17=200,LOOKUP(N37,{"ABS","ZERO",1,100,110,120,130,140,150,160,170},{"FAIL","FAIL","FAIL","D","D+","C","C+","B","B+","A","A+"}),IF(O17=150,LOOKUP(N37,{"ABS","ZERO",1,75,82,90,97,105,112,120,127},{"FAIL","FAIL","FAIL","D","D+","C","C+","B","B+","A","A+"}),IF(O17=100,LOOKUP(N37,{"ABS","ZERO",1,50,55,60,65,70,75,80,85},{"FAIL","FAIL","FAIL","D","D+","C","C+","B","B+","A","A+"}),IF(O17=50,LOOKUP(N37,{"ABS","ZERO",1,25,27,30,32,35,37,40,42},{"FAIL","FAIL","FAIL","D","D+","C","C+","B","B+","A","A+"}))))))</f>
        <v/>
      </c>
      <c r="Q37" s="118"/>
      <c r="R37" s="70" t="str">
        <f t="shared" si="0"/>
        <v/>
      </c>
      <c r="S37" s="163" t="str">
        <f>IF(AND(A37&lt;&gt;"",B37&lt;&gt;""),IF(OR(D37&lt;&gt;"ABS"),IF(OR(AND(D37&lt;ROUNDDOWN((0*E17),0),D37&lt;&gt;0),D37&gt;E17,D37=""),"Attendance Marks incorrect",""),""),"")</f>
        <v/>
      </c>
      <c r="T37" s="274"/>
      <c r="U37" s="274"/>
      <c r="V37" s="109" t="str">
        <f>IF(OR(AND(OR(F37&lt;=G17, F37=0, F37="ABS"),OR(H37&lt;=I17, H37=0, H37="ABS"),OR(J37&lt;=K17, J37=0,J37="ABS"))),IF(OR(AND(A37="",B37="",D37="",F37="",H37="",J37=""),AND(A37&lt;&gt;"",B37&lt;&gt;"",D37&lt;&gt;"",F37&lt;&gt;"",H37&lt;&gt;"",J37&lt;&gt;"", AD37="OK")),"","Given Marks or Format is incorrect"),"Given Marks or Format is incorrect")</f>
        <v/>
      </c>
      <c r="W37" s="110"/>
      <c r="X37" s="111"/>
      <c r="Y37" s="14" t="b">
        <f>IF(AND( EXACT(LEFT(B37,LEN(G8)), G8),ISNUMBER(INT(MID(B37,(LEN(G8)+1),1))),ISNUMBER(INT(MID(B37,(LEN(G8)+2),1))), MID(B37,(LEN(G8)+1),2)&lt;&gt;"00",OR(ISNUMBER(INT(MID(B37,(LEN(G8)+3),1))),MID(B37,(LEN(G8)+3),1)=""),  OR(AND(ISNUMBER(INT(MID(B37,(LEN(G8)+1),3))),MID(B37,(LEN(G8)+1),1)&lt;&gt;"0", MID(B37,(LEN(G8)+4),1)=""),AND((ISNUMBER(INT(MID(B37,(LEN(G8)+1),2)))),MID(B37,(LEN(G8)+3),1)=""))),"OK")</f>
        <v>0</v>
      </c>
      <c r="Z37" s="15"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6"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23" t="b">
        <f t="shared" si="28"/>
        <v>0</v>
      </c>
      <c r="AD37" s="23" t="str">
        <f t="shared" si="1"/>
        <v>S# INCORRECT</v>
      </c>
      <c r="BL37" s="58" t="str">
        <f t="shared" si="2"/>
        <v/>
      </c>
      <c r="BM37" s="58" t="b">
        <f t="shared" si="3"/>
        <v>0</v>
      </c>
      <c r="BN37" s="58" t="b">
        <f t="shared" si="4"/>
        <v>0</v>
      </c>
      <c r="BO37" s="58" t="b">
        <f t="shared" si="5"/>
        <v>0</v>
      </c>
      <c r="BP37" s="58" t="str">
        <f t="shared" si="6"/>
        <v/>
      </c>
      <c r="BQ37" s="58" t="str">
        <f t="shared" si="7"/>
        <v/>
      </c>
      <c r="BR37" s="58" t="str">
        <f t="shared" si="8"/>
        <v/>
      </c>
      <c r="BS37" s="58" t="str">
        <f t="shared" si="9"/>
        <v/>
      </c>
      <c r="BT37" s="63" t="str">
        <f t="shared" si="10"/>
        <v/>
      </c>
      <c r="BU37" s="64" t="str">
        <f t="shared" si="29"/>
        <v>INCORRECT</v>
      </c>
      <c r="BV37" s="58" t="b">
        <f t="shared" si="30"/>
        <v>0</v>
      </c>
      <c r="BW37" s="65" t="str">
        <f t="shared" si="11"/>
        <v/>
      </c>
      <c r="BX37" s="58" t="b">
        <f t="shared" si="12"/>
        <v>0</v>
      </c>
      <c r="BY37" s="58" t="b">
        <f t="shared" si="13"/>
        <v>0</v>
      </c>
      <c r="BZ37" s="58" t="b">
        <f t="shared" si="14"/>
        <v>0</v>
      </c>
      <c r="CA37" s="58" t="b">
        <f t="shared" si="15"/>
        <v>0</v>
      </c>
      <c r="CB37" s="58" t="b">
        <f t="shared" si="16"/>
        <v>0</v>
      </c>
      <c r="CC37" s="58" t="b">
        <f t="shared" si="17"/>
        <v>0</v>
      </c>
      <c r="CD37" s="58" t="str">
        <f t="shared" si="18"/>
        <v/>
      </c>
      <c r="CE37" s="58" t="str">
        <f t="shared" si="19"/>
        <v/>
      </c>
      <c r="CF37" s="58" t="str">
        <f t="shared" si="20"/>
        <v/>
      </c>
      <c r="CG37" s="58" t="str">
        <f t="shared" si="21"/>
        <v/>
      </c>
      <c r="CH37" s="58" t="str">
        <f t="shared" si="22"/>
        <v/>
      </c>
      <c r="CI37" s="58" t="str">
        <f t="shared" si="23"/>
        <v/>
      </c>
      <c r="CJ37" s="65" t="str">
        <f t="shared" si="24"/>
        <v/>
      </c>
      <c r="CK37" s="65" t="str">
        <f t="shared" si="25"/>
        <v/>
      </c>
      <c r="CL37" s="66" t="str">
        <f t="shared" si="26"/>
        <v>NO</v>
      </c>
      <c r="CM37" s="66" t="str">
        <f t="shared" si="27"/>
        <v>NO</v>
      </c>
      <c r="CN37" s="64" t="str">
        <f t="shared" si="31"/>
        <v>NO</v>
      </c>
      <c r="CO37" s="64" t="str">
        <f t="shared" si="32"/>
        <v>NO</v>
      </c>
      <c r="CP37" s="66" t="str">
        <f t="shared" si="33"/>
        <v>OK</v>
      </c>
      <c r="CQ37" s="58" t="b">
        <f t="shared" si="34"/>
        <v>0</v>
      </c>
      <c r="CR37" s="58" t="b">
        <f t="shared" si="35"/>
        <v>0</v>
      </c>
      <c r="CS37" s="58" t="b">
        <f t="shared" si="36"/>
        <v>0</v>
      </c>
      <c r="CT37" s="58" t="b">
        <f t="shared" si="37"/>
        <v>0</v>
      </c>
      <c r="CU37" s="65" t="str">
        <f t="shared" si="38"/>
        <v>SEQUENCE INCORRECT</v>
      </c>
      <c r="CV37" s="67">
        <f>COUNTIF(B21:B36,T(B37))</f>
        <v>16</v>
      </c>
    </row>
    <row r="38" spans="1:100" s="23" customFormat="1" ht="18.95" customHeight="1" thickBot="1">
      <c r="A38" s="68"/>
      <c r="B38" s="101"/>
      <c r="C38" s="102"/>
      <c r="D38" s="101"/>
      <c r="E38" s="102"/>
      <c r="F38" s="101"/>
      <c r="G38" s="102"/>
      <c r="H38" s="101"/>
      <c r="I38" s="102"/>
      <c r="J38" s="101"/>
      <c r="K38" s="309"/>
      <c r="L38" s="103" t="str">
        <f>IF(AND(B38&lt;&gt;"", H38&lt;&gt;"", J38&lt;&gt;"",OR(H38&lt;=I17,H38="ABS"),OR(J38&lt;=K17,J38="ABS")),IF(AND(J38="ABS"),"ABS",IF(SUM(H38:J38)=0,"ZERO",SUM(H38,J38))),"")</f>
        <v/>
      </c>
      <c r="M38" s="104"/>
      <c r="N38" s="112" t="str">
        <f>IF(AND(A38&lt;&gt;"",B38&lt;&gt;"",D38&lt;&gt;"", F38&lt;&gt;"", H38&lt;&gt;"", J38&lt;&gt;"",S38="",R38="OK",V38="",OR(D38&lt;=E17,D38="ABS"),OR(F38&lt;=G17,F38="ABS"),OR(H38&lt;=I17,H38="ABS"),OR(J38&lt;=K17,J38="ABS")),IF(AND(OR(D38=0,D38="ABS"),OR(F38=0,F38="ABS"),OR(L38=0,L38="ABS"),D38="ABS",F38="ABS",L38="ABS"),"ABS",IF(AND(SUM(D38:F38)=0,OR(L38="ZERO",L38="ABS")),"ZERO",IF(L38="ABS",SUM(D38,F38),SUM(D38,F38,H38,J38)))),"")</f>
        <v/>
      </c>
      <c r="O38" s="113"/>
      <c r="P38" s="22" t="str">
        <f>IF(N38="","",IF(O17=200,LOOKUP(N38,{"ABS","ZERO",1,100,110,120,130,140,150,160,170},{"FAIL","FAIL","FAIL","D","D+","C","C+","B","B+","A","A+"}),IF(O17=150,LOOKUP(N38,{"ABS","ZERO",1,75,82,90,97,105,112,120,127},{"FAIL","FAIL","FAIL","D","D+","C","C+","B","B+","A","A+"}),IF(O17=100,LOOKUP(N38,{"ABS","ZERO",1,50,55,60,65,70,75,80,85},{"FAIL","FAIL","FAIL","D","D+","C","C+","B","B+","A","A+"}),IF(O17=50,LOOKUP(N38,{"ABS","ZERO",1,25,27,30,32,35,37,40,42},{"FAIL","FAIL","FAIL","D","D+","C","C+","B","B+","A","A+"}))))))</f>
        <v/>
      </c>
      <c r="Q38" s="118"/>
      <c r="R38" s="70" t="str">
        <f t="shared" si="0"/>
        <v/>
      </c>
      <c r="S38" s="163" t="str">
        <f>IF(AND(A38&lt;&gt;"",B38&lt;&gt;""),IF(OR(D38&lt;&gt;"ABS"),IF(OR(AND(D38&lt;ROUNDDOWN((0*E17),0),D38&lt;&gt;0),D38&gt;E17,D38=""),"Attendance Marks incorrect",""),""),"")</f>
        <v/>
      </c>
      <c r="T38" s="274"/>
      <c r="U38" s="274"/>
      <c r="V38" s="109" t="str">
        <f>IF(OR(AND(OR(F38&lt;=G17, F38=0, F38="ABS"),OR(H38&lt;=I17, H38=0, H38="ABS"),OR(J38&lt;=K17, J38=0,J38="ABS"))),IF(OR(AND(A38="",B38="",D38="",F38="",H38="",J38=""),AND(A38&lt;&gt;"",B38&lt;&gt;"",D38&lt;&gt;"",F38&lt;&gt;"",H38&lt;&gt;"",J38&lt;&gt;"", AD38="OK")),"","Given Marks or Format is incorrect"),"Given Marks or Format is incorrect")</f>
        <v/>
      </c>
      <c r="W38" s="110"/>
      <c r="X38" s="111"/>
      <c r="Y38" s="14" t="b">
        <f>IF(AND( EXACT(LEFT(B38,LEN(G8)), G8),ISNUMBER(INT(MID(B38,(LEN(G8)+1),1))),ISNUMBER(INT(MID(B38,(LEN(G8)+2),1))), MID(B38,(LEN(G8)+1),2)&lt;&gt;"00",OR(ISNUMBER(INT(MID(B38,(LEN(G8)+3),1))),MID(B38,(LEN(G8)+3),1)=""),  OR(AND(ISNUMBER(INT(MID(B38,(LEN(G8)+1),3))),MID(B38,(LEN(G8)+1),1)&lt;&gt;"0", MID(B38,(LEN(G8)+4),1)=""),AND((ISNUMBER(INT(MID(B38,(LEN(G8)+1),2)))),MID(B38,(LEN(G8)+3),1)=""))),"OK")</f>
        <v>0</v>
      </c>
      <c r="Z38" s="15"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6"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23" t="b">
        <f t="shared" si="28"/>
        <v>0</v>
      </c>
      <c r="AD38" s="23" t="str">
        <f t="shared" si="1"/>
        <v>S# INCORRECT</v>
      </c>
      <c r="BL38" s="58" t="str">
        <f t="shared" si="2"/>
        <v/>
      </c>
      <c r="BM38" s="58" t="b">
        <f t="shared" si="3"/>
        <v>0</v>
      </c>
      <c r="BN38" s="58" t="b">
        <f t="shared" si="4"/>
        <v>0</v>
      </c>
      <c r="BO38" s="58" t="b">
        <f t="shared" si="5"/>
        <v>0</v>
      </c>
      <c r="BP38" s="58" t="str">
        <f t="shared" si="6"/>
        <v/>
      </c>
      <c r="BQ38" s="58" t="str">
        <f t="shared" si="7"/>
        <v/>
      </c>
      <c r="BR38" s="58" t="str">
        <f t="shared" si="8"/>
        <v/>
      </c>
      <c r="BS38" s="58" t="str">
        <f t="shared" si="9"/>
        <v/>
      </c>
      <c r="BT38" s="63" t="str">
        <f t="shared" si="10"/>
        <v/>
      </c>
      <c r="BU38" s="64" t="str">
        <f t="shared" si="29"/>
        <v>INCORRECT</v>
      </c>
      <c r="BV38" s="58" t="b">
        <f t="shared" si="30"/>
        <v>0</v>
      </c>
      <c r="BW38" s="65" t="str">
        <f t="shared" si="11"/>
        <v/>
      </c>
      <c r="BX38" s="58" t="b">
        <f t="shared" si="12"/>
        <v>0</v>
      </c>
      <c r="BY38" s="58" t="b">
        <f t="shared" si="13"/>
        <v>0</v>
      </c>
      <c r="BZ38" s="58" t="b">
        <f t="shared" si="14"/>
        <v>0</v>
      </c>
      <c r="CA38" s="58" t="b">
        <f t="shared" si="15"/>
        <v>0</v>
      </c>
      <c r="CB38" s="58" t="b">
        <f t="shared" si="16"/>
        <v>0</v>
      </c>
      <c r="CC38" s="58" t="b">
        <f t="shared" si="17"/>
        <v>0</v>
      </c>
      <c r="CD38" s="58" t="str">
        <f t="shared" si="18"/>
        <v/>
      </c>
      <c r="CE38" s="58" t="str">
        <f t="shared" si="19"/>
        <v/>
      </c>
      <c r="CF38" s="58" t="str">
        <f t="shared" si="20"/>
        <v/>
      </c>
      <c r="CG38" s="58" t="str">
        <f t="shared" si="21"/>
        <v/>
      </c>
      <c r="CH38" s="58" t="str">
        <f t="shared" si="22"/>
        <v/>
      </c>
      <c r="CI38" s="58" t="str">
        <f t="shared" si="23"/>
        <v/>
      </c>
      <c r="CJ38" s="65" t="str">
        <f t="shared" si="24"/>
        <v/>
      </c>
      <c r="CK38" s="65" t="str">
        <f t="shared" si="25"/>
        <v/>
      </c>
      <c r="CL38" s="66" t="str">
        <f t="shared" si="26"/>
        <v>NO</v>
      </c>
      <c r="CM38" s="66" t="str">
        <f t="shared" si="27"/>
        <v>NO</v>
      </c>
      <c r="CN38" s="64" t="str">
        <f t="shared" si="31"/>
        <v>NO</v>
      </c>
      <c r="CO38" s="64" t="str">
        <f t="shared" si="32"/>
        <v>NO</v>
      </c>
      <c r="CP38" s="66" t="str">
        <f t="shared" si="33"/>
        <v>OK</v>
      </c>
      <c r="CQ38" s="58" t="b">
        <f t="shared" si="34"/>
        <v>0</v>
      </c>
      <c r="CR38" s="58" t="b">
        <f t="shared" si="35"/>
        <v>0</v>
      </c>
      <c r="CS38" s="58" t="b">
        <f t="shared" si="36"/>
        <v>0</v>
      </c>
      <c r="CT38" s="58" t="b">
        <f t="shared" si="37"/>
        <v>0</v>
      </c>
      <c r="CU38" s="65" t="str">
        <f t="shared" si="38"/>
        <v>SEQUENCE INCORRECT</v>
      </c>
      <c r="CV38" s="67">
        <f>COUNTIF(B21:B37,T(B38))</f>
        <v>17</v>
      </c>
    </row>
    <row r="39" spans="1:100" s="23" customFormat="1" ht="18.95" customHeight="1" thickBot="1">
      <c r="A39" s="54"/>
      <c r="B39" s="101"/>
      <c r="C39" s="102"/>
      <c r="D39" s="101"/>
      <c r="E39" s="102"/>
      <c r="F39" s="101"/>
      <c r="G39" s="102"/>
      <c r="H39" s="101"/>
      <c r="I39" s="102"/>
      <c r="J39" s="101"/>
      <c r="K39" s="309"/>
      <c r="L39" s="103" t="str">
        <f>IF(AND(B39&lt;&gt;"", H39&lt;&gt;"", J39&lt;&gt;"",OR(H39&lt;=I17,H39="ABS"),OR(J39&lt;=K17,J39="ABS")),IF(AND(J39="ABS"),"ABS",IF(SUM(H39:J39)=0,"ZERO",SUM(H39,J39))),"")</f>
        <v/>
      </c>
      <c r="M39" s="104"/>
      <c r="N39" s="112" t="str">
        <f>IF(AND(A39&lt;&gt;"",B39&lt;&gt;"",D39&lt;&gt;"", F39&lt;&gt;"", H39&lt;&gt;"", J39&lt;&gt;"",S39="",R39="OK",V39="",OR(D39&lt;=E17,D39="ABS"),OR(F39&lt;=G17,F39="ABS"),OR(H39&lt;=I17,H39="ABS"),OR(J39&lt;=K17,J39="ABS")),IF(AND(OR(D39=0,D39="ABS"),OR(F39=0,F39="ABS"),OR(L39=0,L39="ABS"),D39="ABS",F39="ABS",L39="ABS"),"ABS",IF(AND(SUM(D39:F39)=0,OR(L39="ZERO",L39="ABS")),"ZERO",IF(L39="ABS",SUM(D39,F39),SUM(D39,F39,H39,J39)))),"")</f>
        <v/>
      </c>
      <c r="O39" s="113"/>
      <c r="P39" s="22" t="str">
        <f>IF(N39="","",IF(O17=200,LOOKUP(N39,{"ABS","ZERO",1,100,110,120,130,140,150,160,170},{"FAIL","FAIL","FAIL","D","D+","C","C+","B","B+","A","A+"}),IF(O17=150,LOOKUP(N39,{"ABS","ZERO",1,75,82,90,97,105,112,120,127},{"FAIL","FAIL","FAIL","D","D+","C","C+","B","B+","A","A+"}),IF(O17=100,LOOKUP(N39,{"ABS","ZERO",1,50,55,60,65,70,75,80,85},{"FAIL","FAIL","FAIL","D","D+","C","C+","B","B+","A","A+"}),IF(O17=50,LOOKUP(N39,{"ABS","ZERO",1,25,27,30,32,35,37,40,42},{"FAIL","FAIL","FAIL","D","D+","C","C+","B","B+","A","A+"}))))))</f>
        <v/>
      </c>
      <c r="Q39" s="118"/>
      <c r="R39" s="70" t="str">
        <f t="shared" si="0"/>
        <v/>
      </c>
      <c r="S39" s="163" t="str">
        <f>IF(AND(A39&lt;&gt;"",B39&lt;&gt;""),IF(OR(D39&lt;&gt;"ABS"),IF(OR(AND(D39&lt;ROUNDDOWN((0*E17),0),D39&lt;&gt;0),D39&gt;E17,D39=""),"Attendance Marks incorrect",""),""),"")</f>
        <v/>
      </c>
      <c r="T39" s="274"/>
      <c r="U39" s="274"/>
      <c r="V39" s="109" t="str">
        <f>IF(OR(AND(OR(F39&lt;=G17, F39=0, F39="ABS"),OR(H39&lt;=I17, H39=0, H39="ABS"),OR(J39&lt;=K17, J39=0,J39="ABS"))),IF(OR(AND(A39="",B39="",D39="",F39="",H39="",J39=""),AND(A39&lt;&gt;"",B39&lt;&gt;"",D39&lt;&gt;"",F39&lt;&gt;"",H39&lt;&gt;"",J39&lt;&gt;"", AD39="OK")),"","Given Marks or Format is incorrect"),"Given Marks or Format is incorrect")</f>
        <v/>
      </c>
      <c r="W39" s="110"/>
      <c r="X39" s="111"/>
      <c r="Y39" s="14" t="b">
        <f>IF(AND( EXACT(LEFT(B39,LEN(G8)), G8),ISNUMBER(INT(MID(B39,(LEN(G8)+1),1))),ISNUMBER(INT(MID(B39,(LEN(G8)+2),1))), MID(B39,(LEN(G8)+1),2)&lt;&gt;"00",OR(ISNUMBER(INT(MID(B39,(LEN(G8)+3),1))),MID(B39,(LEN(G8)+3),1)=""),  OR(AND(ISNUMBER(INT(MID(B39,(LEN(G8)+1),3))),MID(B39,(LEN(G8)+1),1)&lt;&gt;"0", MID(B39,(LEN(G8)+4),1)=""),AND((ISNUMBER(INT(MID(B39,(LEN(G8)+1),2)))),MID(B39,(LEN(G8)+3),1)=""))),"OK")</f>
        <v>0</v>
      </c>
      <c r="Z39" s="15"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A39" s="16"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B39" s="17"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C39" s="23" t="b">
        <f t="shared" si="28"/>
        <v>0</v>
      </c>
      <c r="AD39" s="23" t="str">
        <f t="shared" si="1"/>
        <v>S# INCORRECT</v>
      </c>
      <c r="BL39" s="58" t="str">
        <f t="shared" si="2"/>
        <v/>
      </c>
      <c r="BM39" s="58" t="b">
        <f t="shared" si="3"/>
        <v>0</v>
      </c>
      <c r="BN39" s="58" t="b">
        <f t="shared" si="4"/>
        <v>0</v>
      </c>
      <c r="BO39" s="58" t="b">
        <f t="shared" si="5"/>
        <v>0</v>
      </c>
      <c r="BP39" s="58" t="str">
        <f t="shared" si="6"/>
        <v/>
      </c>
      <c r="BQ39" s="58" t="str">
        <f t="shared" si="7"/>
        <v/>
      </c>
      <c r="BR39" s="58" t="str">
        <f t="shared" si="8"/>
        <v/>
      </c>
      <c r="BS39" s="58" t="str">
        <f t="shared" si="9"/>
        <v/>
      </c>
      <c r="BT39" s="63" t="str">
        <f t="shared" si="10"/>
        <v/>
      </c>
      <c r="BU39" s="64" t="str">
        <f t="shared" si="29"/>
        <v>INCORRECT</v>
      </c>
      <c r="BV39" s="58" t="b">
        <f t="shared" si="30"/>
        <v>0</v>
      </c>
      <c r="BW39" s="65" t="str">
        <f t="shared" si="11"/>
        <v/>
      </c>
      <c r="BX39" s="58" t="b">
        <f t="shared" si="12"/>
        <v>0</v>
      </c>
      <c r="BY39" s="58" t="b">
        <f t="shared" si="13"/>
        <v>0</v>
      </c>
      <c r="BZ39" s="58" t="b">
        <f t="shared" si="14"/>
        <v>0</v>
      </c>
      <c r="CA39" s="58" t="b">
        <f t="shared" si="15"/>
        <v>0</v>
      </c>
      <c r="CB39" s="58" t="b">
        <f t="shared" si="16"/>
        <v>0</v>
      </c>
      <c r="CC39" s="58" t="b">
        <f t="shared" si="17"/>
        <v>0</v>
      </c>
      <c r="CD39" s="58" t="str">
        <f t="shared" si="18"/>
        <v/>
      </c>
      <c r="CE39" s="58" t="str">
        <f t="shared" si="19"/>
        <v/>
      </c>
      <c r="CF39" s="58" t="str">
        <f t="shared" si="20"/>
        <v/>
      </c>
      <c r="CG39" s="58" t="str">
        <f t="shared" si="21"/>
        <v/>
      </c>
      <c r="CH39" s="58" t="str">
        <f t="shared" si="22"/>
        <v/>
      </c>
      <c r="CI39" s="58" t="str">
        <f t="shared" si="23"/>
        <v/>
      </c>
      <c r="CJ39" s="65" t="str">
        <f t="shared" si="24"/>
        <v/>
      </c>
      <c r="CK39" s="65" t="str">
        <f t="shared" si="25"/>
        <v/>
      </c>
      <c r="CL39" s="66" t="str">
        <f t="shared" si="26"/>
        <v>NO</v>
      </c>
      <c r="CM39" s="66" t="str">
        <f t="shared" si="27"/>
        <v>NO</v>
      </c>
      <c r="CN39" s="64" t="str">
        <f t="shared" si="31"/>
        <v>NO</v>
      </c>
      <c r="CO39" s="64" t="str">
        <f t="shared" si="32"/>
        <v>NO</v>
      </c>
      <c r="CP39" s="66" t="str">
        <f t="shared" si="33"/>
        <v>OK</v>
      </c>
      <c r="CQ39" s="58" t="b">
        <f t="shared" si="34"/>
        <v>0</v>
      </c>
      <c r="CR39" s="58" t="b">
        <f t="shared" si="35"/>
        <v>0</v>
      </c>
      <c r="CS39" s="58" t="b">
        <f t="shared" si="36"/>
        <v>0</v>
      </c>
      <c r="CT39" s="58" t="b">
        <f t="shared" si="37"/>
        <v>0</v>
      </c>
      <c r="CU39" s="65" t="str">
        <f t="shared" si="38"/>
        <v>SEQUENCE INCORRECT</v>
      </c>
      <c r="CV39" s="67">
        <f>COUNTIF(B21:B38,T(B39))</f>
        <v>18</v>
      </c>
    </row>
    <row r="40" spans="1:100" s="23" customFormat="1" ht="18.95" customHeight="1" thickBot="1">
      <c r="A40" s="68"/>
      <c r="B40" s="101"/>
      <c r="C40" s="102"/>
      <c r="D40" s="101"/>
      <c r="E40" s="102"/>
      <c r="F40" s="101"/>
      <c r="G40" s="102"/>
      <c r="H40" s="101"/>
      <c r="I40" s="102"/>
      <c r="J40" s="101"/>
      <c r="K40" s="309"/>
      <c r="L40" s="103" t="str">
        <f>IF(AND(B40&lt;&gt;"", H40&lt;&gt;"", J40&lt;&gt;"",OR(H40&lt;=I17,H40="ABS"),OR(J40&lt;=K17,J40="ABS")),IF(AND(J40="ABS"),"ABS",IF(SUM(H40:J40)=0,"ZERO",SUM(H40,J40))),"")</f>
        <v/>
      </c>
      <c r="M40" s="104"/>
      <c r="N40" s="112" t="str">
        <f>IF(AND(A40&lt;&gt;"",B40&lt;&gt;"",D40&lt;&gt;"", F40&lt;&gt;"", H40&lt;&gt;"", J40&lt;&gt;"",S40="",R40="OK",V40="",OR(D40&lt;=E17,D40="ABS"),OR(F40&lt;=G17,F40="ABS"),OR(H40&lt;=I17,H40="ABS"),OR(J40&lt;=K17,J40="ABS")),IF(AND(OR(D40=0,D40="ABS"),OR(F40=0,F40="ABS"),OR(L40=0,L40="ABS"),D40="ABS",F40="ABS",L40="ABS"),"ABS",IF(AND(SUM(D40:F40)=0,OR(L40="ZERO",L40="ABS")),"ZERO",IF(L40="ABS",SUM(D40,F40),SUM(D40,F40,H40,J40)))),"")</f>
        <v/>
      </c>
      <c r="O40" s="113"/>
      <c r="P40" s="22" t="str">
        <f>IF(N40="","",IF(O17=200,LOOKUP(N40,{"ABS","ZERO",1,100,110,120,130,140,150,160,170},{"FAIL","FAIL","FAIL","D","D+","C","C+","B","B+","A","A+"}),IF(O17=150,LOOKUP(N40,{"ABS","ZERO",1,75,82,90,97,105,112,120,127},{"FAIL","FAIL","FAIL","D","D+","C","C+","B","B+","A","A+"}),IF(O17=100,LOOKUP(N40,{"ABS","ZERO",1,50,55,60,65,70,75,80,85},{"FAIL","FAIL","FAIL","D","D+","C","C+","B","B+","A","A+"}),IF(O17=50,LOOKUP(N40,{"ABS","ZERO",1,25,27,30,32,35,37,40,42},{"FAIL","FAIL","FAIL","D","D+","C","C+","B","B+","A","A+"}))))))</f>
        <v/>
      </c>
      <c r="Q40" s="118"/>
      <c r="R40" s="70" t="str">
        <f t="shared" si="0"/>
        <v/>
      </c>
      <c r="S40" s="280" t="str">
        <f>IF(AND(A40&lt;&gt;"",B40&lt;&gt;""),IF(OR(D40&lt;&gt;"ABS"),IF(OR(AND(D40&lt;ROUNDDOWN((0*E17),0),D40&lt;&gt;0),D40&gt;E17,D40=""),"Attendance Marks incorrect",""),""),"")</f>
        <v/>
      </c>
      <c r="T40" s="281"/>
      <c r="U40" s="281"/>
      <c r="V40" s="213" t="str">
        <f>IF(OR(AND(OR(F40&lt;=G17, F40=0, F40="ABS"),OR(H40&lt;=I17, H40=0, H40="ABS"),OR(J40&lt;=K17, J40=0,J40="ABS"))),IF(OR(AND(A40="",B40="",D40="",F40="",H40="",J40=""),AND(A40&lt;&gt;"",B40&lt;&gt;"",D40&lt;&gt;"",F40&lt;&gt;"",H40&lt;&gt;"",J40&lt;&gt;"", AD40="OK")),"","Given Marks or Format is incorrect"),"Given Marks or Format is incorrect")</f>
        <v/>
      </c>
      <c r="W40" s="214"/>
      <c r="X40" s="215"/>
      <c r="Y40" s="14" t="b">
        <f>IF(AND( EXACT(LEFT(B40,LEN(G8)), G8),ISNUMBER(INT(MID(B40,(LEN(G8)+1),1))),ISNUMBER(INT(MID(B40,(LEN(G8)+2),1))), MID(B40,(LEN(G8)+1),2)&lt;&gt;"00",OR(ISNUMBER(INT(MID(B40,(LEN(G8)+3),1))),MID(B40,(LEN(G8)+3),1)=""),  OR(AND(ISNUMBER(INT(MID(B40,(LEN(G8)+1),3))),MID(B40,(LEN(G8)+1),1)&lt;&gt;"0", MID(B40,(LEN(G8)+4),1)=""),AND((ISNUMBER(INT(MID(B40,(LEN(G8)+1),2)))),MID(B40,(LEN(G8)+3),1)=""))),"OK")</f>
        <v>0</v>
      </c>
      <c r="Z40" s="15"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A40" s="16"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B40" s="17"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C40" s="23" t="b">
        <f t="shared" si="28"/>
        <v>0</v>
      </c>
      <c r="AD40" s="23" t="str">
        <f t="shared" si="1"/>
        <v>S# INCORRECT</v>
      </c>
      <c r="BL40" s="58" t="str">
        <f>RIGHT(B40,3)</f>
        <v/>
      </c>
      <c r="BM40" s="58" t="b">
        <f>ISNUMBER(INT((MID(BL40,1,1))))</f>
        <v>0</v>
      </c>
      <c r="BN40" s="58" t="b">
        <f>ISNUMBER(INT((MID(BL40,2,1))))</f>
        <v>0</v>
      </c>
      <c r="BO40" s="58" t="b">
        <f>ISNUMBER(INT((MID(BL40,3,1))))</f>
        <v>0</v>
      </c>
      <c r="BP40" s="58" t="str">
        <f>IF(BM40=TRUE, MID(BL40,1,1),"")</f>
        <v/>
      </c>
      <c r="BQ40" s="58" t="str">
        <f>IF(BN40=TRUE, MID(BL40,2,1),"")</f>
        <v/>
      </c>
      <c r="BR40" s="58" t="str">
        <f>IF(BO40=TRUE, MID(BL40,3,1),"")</f>
        <v/>
      </c>
      <c r="BS40" s="58" t="str">
        <f>T(BP40)&amp;T(BQ40)&amp;T(BR40)</f>
        <v/>
      </c>
      <c r="BT40" s="63" t="str">
        <f>IF(BS40="","",INT(TRIM(BS40)))</f>
        <v/>
      </c>
      <c r="BU40" s="64" t="str">
        <f>IF(BT40&gt;BT39,"OK","INCORRECT")</f>
        <v>INCORRECT</v>
      </c>
      <c r="BV40" s="58" t="b">
        <f>BT40&gt;BT39</f>
        <v>0</v>
      </c>
      <c r="BW40" s="65" t="str">
        <f>LEFT(B40,6)</f>
        <v/>
      </c>
      <c r="BX40" s="58" t="b">
        <f>ISNUMBER(INT((MID(BW40,1,1))))</f>
        <v>0</v>
      </c>
      <c r="BY40" s="58" t="b">
        <f>ISNUMBER(INT((MID(BW40,2,1))))</f>
        <v>0</v>
      </c>
      <c r="BZ40" s="58" t="b">
        <f>ISNUMBER(INT((MID(BW40,3,1))))</f>
        <v>0</v>
      </c>
      <c r="CA40" s="58" t="b">
        <f>ISNUMBER(INT((MID(BW40,4,1))))</f>
        <v>0</v>
      </c>
      <c r="CB40" s="58" t="b">
        <f>ISNUMBER(INT((MID(BW40,5,1))))</f>
        <v>0</v>
      </c>
      <c r="CC40" s="58" t="b">
        <f>ISNUMBER(INT((MID(BW40,6,1))))</f>
        <v>0</v>
      </c>
      <c r="CD40" s="58" t="str">
        <f>IF(BX40=TRUE, MID(BW40,1,1),"")</f>
        <v/>
      </c>
      <c r="CE40" s="58" t="str">
        <f>IF(BY40=TRUE, MID(BW40,2,1),"")</f>
        <v/>
      </c>
      <c r="CF40" s="58" t="str">
        <f>IF(BZ40=TRUE, MID(BW40,3,1),"")</f>
        <v/>
      </c>
      <c r="CG40" s="58" t="str">
        <f>IF(CA40=TRUE, MID(BW40,4,1),"")</f>
        <v/>
      </c>
      <c r="CH40" s="58" t="str">
        <f>IF(CB40=TRUE, MID(BW40,5,1),"")</f>
        <v/>
      </c>
      <c r="CI40" s="58" t="str">
        <f>IF(CC40=TRUE, MID(BW40,6,1),"")</f>
        <v/>
      </c>
      <c r="CJ40" s="65" t="str">
        <f>TRIM(T(CD40)&amp;T(CE40)&amp;T(CF40))</f>
        <v/>
      </c>
      <c r="CK40" s="65" t="str">
        <f>TRIM(T(CG40)&amp;T(CH40)&amp;T(CI40))</f>
        <v/>
      </c>
      <c r="CL40" s="66" t="str">
        <f>IF(OR(MID(BW40,3,1)="-",MID(BW40,4,1)="-"),T(CJ40),"NO")</f>
        <v>NO</v>
      </c>
      <c r="CM40" s="66" t="str">
        <f>IF(OR(MID(BW40,3,1)="-",MID(BW40,4,1)="-"),T(CK40),"NO")</f>
        <v>NO</v>
      </c>
      <c r="CN40" s="64" t="str">
        <f>IF(AND(CL40&lt;&gt;"NO", CM40&lt;&gt;"NO"),IF(CM40&lt;CL40,"OK","INCORRECT"),"NO")</f>
        <v>NO</v>
      </c>
      <c r="CO40" s="64" t="str">
        <f>IF(AND(CL40&lt;&gt;"NO", CM40&lt;&gt;"NO"),IF(CM40&lt;=CM39,"OK","INCORRECT"),"NO")</f>
        <v>NO</v>
      </c>
      <c r="CP40" s="66" t="str">
        <f>IF(OR(AND(OR(AND(CN40="NO",CO40="NO"),AND(CN40="OK", CO40="OK")),AND(CN39="NO", CO39="NO")),AND(AND(CN40="OK",CO40="OK",OR(AND(CN39="NO", CO39="NO"),AND(CN39="OK", CO39="OK"))))),"OK","INCORRECT")</f>
        <v>OK</v>
      </c>
      <c r="CQ40" s="58" t="b">
        <f>IF(CP40="OK",IF(AND(CL39="NO",CL40="NO"),BT40&gt;BT39))</f>
        <v>0</v>
      </c>
      <c r="CR40" s="58" t="b">
        <f>IF(CP40="OK",AND(CN40="OK",CO40="OK",CN39="NO",CO39="NO"))</f>
        <v>0</v>
      </c>
      <c r="CS40" s="58" t="b">
        <f>IF(CP40="OK",IF(AND(EXACT(CK39,CK40)),BT40&gt;BT39))</f>
        <v>0</v>
      </c>
      <c r="CT40" s="58" t="b">
        <f>IF(CP40="OK",CM40&lt;CM39)</f>
        <v>0</v>
      </c>
      <c r="CU40" s="65" t="str">
        <f>IF(AND(CQ40=FALSE,CR40=FALSE,CS40=FALSE,CT40=FALSE),"SEQUENCE INCORRECT","SEQUENCE CORRECT")</f>
        <v>SEQUENCE INCORRECT</v>
      </c>
      <c r="CV40" s="67">
        <f>COUNTIF(B22:B39,T(B40))</f>
        <v>18</v>
      </c>
    </row>
    <row r="41" spans="1:100" ht="18" customHeight="1" thickBot="1">
      <c r="A41" s="59" t="s">
        <v>464</v>
      </c>
      <c r="B41" s="60" t="s">
        <v>464</v>
      </c>
      <c r="C41" s="282" t="s">
        <v>335</v>
      </c>
      <c r="D41" s="282"/>
      <c r="E41" s="282"/>
      <c r="F41" s="282"/>
      <c r="G41" s="282"/>
      <c r="H41" s="282"/>
      <c r="I41" s="282"/>
      <c r="J41" s="282"/>
      <c r="K41" s="282"/>
      <c r="L41" s="282"/>
      <c r="M41" s="282"/>
      <c r="N41" s="282"/>
      <c r="O41" s="282"/>
      <c r="P41" s="282"/>
      <c r="Q41" s="118"/>
      <c r="R41" s="20">
        <f>COUNTIF(R21:R40,"FORMAT INCORRECT")+(COUNTIF(R21:R40,"SEQUENCE INCORRECT"))</f>
        <v>0</v>
      </c>
      <c r="S41" s="245">
        <f>COUNTIF(S21:S40,"Attendance Marks incorrect")</f>
        <v>0</v>
      </c>
      <c r="T41" s="246"/>
      <c r="U41" s="246"/>
      <c r="V41" s="245">
        <f>COUNTIF(V21:Z40,"Given Marks or Format is incorrect")</f>
        <v>0</v>
      </c>
      <c r="W41" s="246"/>
      <c r="X41" s="246"/>
      <c r="Y41" s="246"/>
      <c r="Z41" s="247"/>
    </row>
    <row r="42" spans="1:100" ht="11.25" customHeight="1" thickBot="1">
      <c r="A42" s="61" t="s">
        <v>464</v>
      </c>
      <c r="B42" s="62" t="s">
        <v>464</v>
      </c>
      <c r="C42" s="283"/>
      <c r="D42" s="283"/>
      <c r="E42" s="283"/>
      <c r="F42" s="283"/>
      <c r="G42" s="283"/>
      <c r="H42" s="283"/>
      <c r="I42" s="283"/>
      <c r="J42" s="283"/>
      <c r="K42" s="283"/>
      <c r="L42" s="283"/>
      <c r="M42" s="283"/>
      <c r="N42" s="283"/>
      <c r="O42" s="283"/>
      <c r="P42" s="283"/>
      <c r="Q42" s="118"/>
      <c r="R42" s="216" t="s">
        <v>906</v>
      </c>
      <c r="S42" s="216"/>
      <c r="T42" s="216"/>
      <c r="U42" s="216"/>
      <c r="V42" s="216"/>
      <c r="W42" s="216"/>
      <c r="X42" s="216"/>
    </row>
    <row r="43" spans="1:100" ht="17.25" customHeight="1">
      <c r="A43" s="243"/>
      <c r="B43" s="243"/>
      <c r="C43" s="243"/>
      <c r="D43" s="243"/>
      <c r="E43" s="243"/>
      <c r="F43" s="243"/>
      <c r="G43" s="243"/>
      <c r="H43" s="243"/>
      <c r="I43" s="243"/>
      <c r="J43" s="243"/>
      <c r="K43" s="243"/>
      <c r="L43" s="243"/>
      <c r="M43" s="243"/>
      <c r="N43" s="243"/>
      <c r="O43" s="243"/>
      <c r="P43" s="243"/>
      <c r="Q43" s="118"/>
      <c r="R43" s="249" t="s">
        <v>337</v>
      </c>
      <c r="S43" s="250"/>
      <c r="T43" s="251"/>
      <c r="U43" s="234">
        <f>SUM(R41:Z41)</f>
        <v>0</v>
      </c>
      <c r="V43" s="235"/>
      <c r="W43" s="248"/>
      <c r="X43" s="238"/>
    </row>
    <row r="44" spans="1:100" ht="20.25" customHeight="1" thickBot="1">
      <c r="A44" s="244"/>
      <c r="B44" s="244"/>
      <c r="C44" s="244"/>
      <c r="D44" s="244"/>
      <c r="E44" s="244"/>
      <c r="F44" s="244"/>
      <c r="G44" s="244"/>
      <c r="H44" s="244"/>
      <c r="I44" s="244"/>
      <c r="J44" s="244"/>
      <c r="K44" s="244"/>
      <c r="L44" s="244"/>
      <c r="M44" s="244"/>
      <c r="N44" s="244"/>
      <c r="O44" s="244"/>
      <c r="P44" s="244"/>
      <c r="Q44" s="118"/>
      <c r="R44" s="252"/>
      <c r="S44" s="253"/>
      <c r="T44" s="254"/>
      <c r="U44" s="236"/>
      <c r="V44" s="237"/>
      <c r="W44" s="248"/>
      <c r="X44" s="238"/>
    </row>
    <row r="45" spans="1:100" ht="15.75" customHeight="1">
      <c r="A45" s="231" t="s">
        <v>909</v>
      </c>
      <c r="B45" s="231"/>
      <c r="C45" s="231"/>
      <c r="D45" s="238"/>
      <c r="E45" s="238"/>
      <c r="F45" s="231" t="s">
        <v>18</v>
      </c>
      <c r="G45" s="231"/>
      <c r="H45" s="231"/>
      <c r="I45" s="231"/>
      <c r="J45" s="238"/>
      <c r="K45" s="238"/>
      <c r="L45" s="231" t="s">
        <v>19</v>
      </c>
      <c r="M45" s="231"/>
      <c r="N45" s="231"/>
      <c r="O45" s="231"/>
      <c r="P45" s="231"/>
      <c r="Q45" s="118"/>
      <c r="R45" s="135" t="s">
        <v>484</v>
      </c>
      <c r="S45" s="220"/>
      <c r="T45" s="220"/>
      <c r="U45" s="220"/>
      <c r="V45" s="220"/>
      <c r="W45" s="220"/>
      <c r="X45" s="221"/>
    </row>
    <row r="46" spans="1:100">
      <c r="A46" s="232"/>
      <c r="B46" s="232"/>
      <c r="C46" s="232"/>
      <c r="D46" s="238"/>
      <c r="E46" s="238"/>
      <c r="F46" s="232"/>
      <c r="G46" s="232"/>
      <c r="H46" s="232"/>
      <c r="I46" s="232"/>
      <c r="J46" s="238"/>
      <c r="K46" s="238"/>
      <c r="L46" s="232"/>
      <c r="M46" s="232"/>
      <c r="N46" s="232"/>
      <c r="O46" s="232"/>
      <c r="P46" s="232"/>
      <c r="Q46" s="118"/>
      <c r="R46" s="130"/>
      <c r="S46" s="128"/>
      <c r="T46" s="128"/>
      <c r="U46" s="128"/>
      <c r="V46" s="128"/>
      <c r="W46" s="128"/>
      <c r="X46" s="129"/>
    </row>
    <row r="47" spans="1:100">
      <c r="A47" s="233"/>
      <c r="B47" s="233"/>
      <c r="C47" s="233"/>
      <c r="D47" s="239"/>
      <c r="E47" s="239"/>
      <c r="F47" s="233"/>
      <c r="G47" s="233"/>
      <c r="H47" s="233"/>
      <c r="I47" s="233"/>
      <c r="J47" s="239"/>
      <c r="K47" s="239"/>
      <c r="L47" s="233"/>
      <c r="M47" s="233"/>
      <c r="N47" s="233"/>
      <c r="O47" s="233"/>
      <c r="P47" s="233"/>
      <c r="Q47" s="118"/>
      <c r="R47" s="130"/>
      <c r="S47" s="128"/>
      <c r="T47" s="128"/>
      <c r="U47" s="128"/>
      <c r="V47" s="128"/>
      <c r="W47" s="128"/>
      <c r="X47" s="129"/>
    </row>
    <row r="48" spans="1:100" ht="12" customHeight="1">
      <c r="A48" s="46" t="s">
        <v>14</v>
      </c>
      <c r="B48" s="225" t="s">
        <v>13</v>
      </c>
      <c r="C48" s="226"/>
      <c r="D48" s="226"/>
      <c r="E48" s="226"/>
      <c r="F48" s="226"/>
      <c r="G48" s="226"/>
      <c r="H48" s="226"/>
      <c r="I48" s="226"/>
      <c r="J48" s="226"/>
      <c r="K48" s="226"/>
      <c r="L48" s="226"/>
      <c r="M48" s="226"/>
      <c r="N48" s="226"/>
      <c r="O48" s="226"/>
      <c r="P48" s="227"/>
      <c r="Q48" s="118"/>
      <c r="R48" s="130"/>
      <c r="S48" s="128"/>
      <c r="T48" s="128"/>
      <c r="U48" s="128"/>
      <c r="V48" s="128"/>
      <c r="W48" s="128"/>
      <c r="X48" s="129"/>
    </row>
    <row r="49" spans="1:26" ht="12" customHeight="1" thickBot="1">
      <c r="A49" s="48">
        <f>$U$43</f>
        <v>0</v>
      </c>
      <c r="B49" s="228"/>
      <c r="C49" s="229"/>
      <c r="D49" s="229"/>
      <c r="E49" s="229"/>
      <c r="F49" s="229"/>
      <c r="G49" s="229"/>
      <c r="H49" s="229"/>
      <c r="I49" s="229"/>
      <c r="J49" s="229"/>
      <c r="K49" s="229"/>
      <c r="L49" s="229"/>
      <c r="M49" s="229"/>
      <c r="N49" s="229"/>
      <c r="O49" s="229"/>
      <c r="P49" s="230"/>
      <c r="Q49" s="118"/>
      <c r="R49" s="222"/>
      <c r="S49" s="223"/>
      <c r="T49" s="223"/>
      <c r="U49" s="223"/>
      <c r="V49" s="223"/>
      <c r="W49" s="223"/>
      <c r="X49" s="224"/>
    </row>
    <row r="50" spans="1:26">
      <c r="A50" s="243"/>
      <c r="B50" s="243"/>
      <c r="C50" s="243"/>
      <c r="D50" s="243"/>
      <c r="E50" s="243"/>
      <c r="F50" s="243"/>
      <c r="G50" s="243"/>
      <c r="H50" s="243"/>
      <c r="I50" s="243"/>
      <c r="J50" s="243"/>
      <c r="K50" s="243"/>
      <c r="L50" s="243"/>
      <c r="M50" s="243"/>
      <c r="N50" s="243"/>
      <c r="O50" s="243"/>
      <c r="P50" s="243"/>
      <c r="Q50" s="238"/>
      <c r="R50" s="260" t="s">
        <v>465</v>
      </c>
      <c r="S50" s="260"/>
      <c r="T50" s="260"/>
      <c r="U50" s="260"/>
      <c r="V50" s="260"/>
      <c r="W50" s="260"/>
      <c r="X50" s="260"/>
      <c r="Y50" s="260"/>
      <c r="Z50" s="260"/>
    </row>
    <row r="51" spans="1:26">
      <c r="A51" s="238"/>
      <c r="B51" s="238"/>
      <c r="C51" s="238"/>
      <c r="D51" s="238"/>
      <c r="E51" s="238"/>
      <c r="F51" s="238"/>
      <c r="G51" s="238"/>
      <c r="H51" s="238"/>
      <c r="I51" s="238"/>
      <c r="J51" s="238"/>
      <c r="K51" s="238"/>
      <c r="L51" s="238"/>
      <c r="M51" s="238"/>
      <c r="N51" s="238"/>
      <c r="O51" s="238"/>
      <c r="P51" s="238"/>
      <c r="Q51" s="238"/>
      <c r="R51" s="261"/>
      <c r="S51" s="261"/>
      <c r="T51" s="261"/>
      <c r="U51" s="261"/>
      <c r="V51" s="261"/>
      <c r="W51" s="261"/>
      <c r="X51" s="261"/>
      <c r="Y51" s="261"/>
      <c r="Z51" s="261"/>
    </row>
    <row r="52" spans="1:26">
      <c r="A52" s="238"/>
      <c r="B52" s="238"/>
      <c r="C52" s="238"/>
      <c r="D52" s="238"/>
      <c r="E52" s="238"/>
      <c r="F52" s="238"/>
      <c r="G52" s="238"/>
      <c r="H52" s="238"/>
      <c r="I52" s="238"/>
      <c r="J52" s="238"/>
      <c r="K52" s="238"/>
      <c r="L52" s="238"/>
      <c r="M52" s="238"/>
      <c r="N52" s="238"/>
      <c r="O52" s="238"/>
      <c r="P52" s="238"/>
      <c r="Q52" s="238"/>
      <c r="R52" s="262"/>
      <c r="S52" s="262"/>
      <c r="T52" s="262"/>
      <c r="U52" s="262"/>
      <c r="V52" s="262"/>
      <c r="W52" s="262"/>
      <c r="X52" s="262"/>
      <c r="Y52" s="262"/>
      <c r="Z52" s="262"/>
    </row>
    <row r="53" spans="1:26">
      <c r="A53" s="238"/>
      <c r="B53" s="238"/>
      <c r="C53" s="238"/>
      <c r="D53" s="238"/>
      <c r="E53" s="238"/>
      <c r="F53" s="238"/>
      <c r="G53" s="238"/>
      <c r="H53" s="238"/>
      <c r="I53" s="238"/>
      <c r="J53" s="238"/>
      <c r="K53" s="238"/>
      <c r="L53" s="238"/>
      <c r="M53" s="238"/>
      <c r="N53" s="238"/>
      <c r="O53" s="238"/>
      <c r="P53" s="238"/>
      <c r="Q53" s="238"/>
      <c r="R53" s="263" t="s">
        <v>466</v>
      </c>
      <c r="S53" s="264"/>
      <c r="T53" s="264"/>
      <c r="U53" s="264"/>
      <c r="V53" s="264"/>
      <c r="W53" s="264"/>
      <c r="X53" s="264"/>
      <c r="Y53" s="264"/>
      <c r="Z53" s="265"/>
    </row>
    <row r="54" spans="1:26" ht="16.5" thickBot="1">
      <c r="A54" s="238"/>
      <c r="B54" s="238"/>
      <c r="C54" s="238"/>
      <c r="D54" s="238"/>
      <c r="E54" s="238"/>
      <c r="F54" s="238"/>
      <c r="G54" s="238"/>
      <c r="H54" s="238"/>
      <c r="I54" s="238"/>
      <c r="J54" s="238"/>
      <c r="K54" s="238"/>
      <c r="L54" s="238"/>
      <c r="M54" s="238"/>
      <c r="N54" s="238"/>
      <c r="O54" s="238"/>
      <c r="P54" s="238"/>
      <c r="Q54" s="238"/>
      <c r="R54" s="266"/>
      <c r="S54" s="267"/>
      <c r="T54" s="267"/>
      <c r="U54" s="267"/>
      <c r="V54" s="267"/>
      <c r="W54" s="267"/>
      <c r="X54" s="267"/>
      <c r="Y54" s="267"/>
      <c r="Z54" s="268"/>
    </row>
    <row r="55" spans="1:26" ht="21" thickBot="1">
      <c r="A55" s="238"/>
      <c r="B55" s="238"/>
      <c r="C55" s="238"/>
      <c r="D55" s="238"/>
      <c r="E55" s="238"/>
      <c r="F55" s="238"/>
      <c r="G55" s="238"/>
      <c r="H55" s="238"/>
      <c r="I55" s="238"/>
      <c r="J55" s="238"/>
      <c r="K55" s="238"/>
      <c r="L55" s="238"/>
      <c r="M55" s="238"/>
      <c r="N55" s="238"/>
      <c r="O55" s="238"/>
      <c r="P55" s="238"/>
      <c r="Q55" s="238"/>
      <c r="R55" s="71" t="s">
        <v>6</v>
      </c>
      <c r="S55" s="269" t="s">
        <v>7</v>
      </c>
      <c r="T55" s="269"/>
      <c r="U55" s="269"/>
      <c r="V55" s="270" t="s">
        <v>467</v>
      </c>
      <c r="W55" s="270"/>
      <c r="X55" s="270"/>
      <c r="Y55" s="270"/>
      <c r="Z55" s="270"/>
    </row>
    <row r="56" spans="1:26" ht="16.5" thickBot="1">
      <c r="A56" s="238"/>
      <c r="B56" s="238"/>
      <c r="C56" s="238"/>
      <c r="D56" s="238"/>
      <c r="E56" s="238"/>
      <c r="F56" s="238"/>
      <c r="G56" s="238"/>
      <c r="H56" s="238"/>
      <c r="I56" s="238"/>
      <c r="J56" s="238"/>
      <c r="K56" s="238"/>
      <c r="L56" s="238"/>
      <c r="M56" s="238"/>
      <c r="N56" s="238"/>
      <c r="O56" s="238"/>
      <c r="P56" s="238"/>
      <c r="Q56" s="238"/>
      <c r="R56" s="72">
        <v>1</v>
      </c>
      <c r="S56" s="217" t="s">
        <v>468</v>
      </c>
      <c r="T56" s="217"/>
      <c r="U56" s="217"/>
      <c r="V56" s="218">
        <v>1</v>
      </c>
      <c r="W56" s="219"/>
      <c r="X56" s="217" t="s">
        <v>469</v>
      </c>
      <c r="Y56" s="217"/>
      <c r="Z56" s="217"/>
    </row>
    <row r="57" spans="1:26" ht="16.5" thickBot="1">
      <c r="A57" s="238"/>
      <c r="B57" s="238"/>
      <c r="C57" s="238"/>
      <c r="D57" s="238"/>
      <c r="E57" s="238"/>
      <c r="F57" s="238"/>
      <c r="G57" s="238"/>
      <c r="H57" s="238"/>
      <c r="I57" s="238"/>
      <c r="J57" s="238"/>
      <c r="K57" s="238"/>
      <c r="L57" s="238"/>
      <c r="M57" s="238"/>
      <c r="N57" s="238"/>
      <c r="O57" s="238"/>
      <c r="P57" s="238"/>
      <c r="Q57" s="238"/>
      <c r="R57" s="72">
        <v>2</v>
      </c>
      <c r="S57" s="217" t="s">
        <v>470</v>
      </c>
      <c r="T57" s="217"/>
      <c r="U57" s="217"/>
      <c r="V57" s="218">
        <v>2</v>
      </c>
      <c r="W57" s="219"/>
      <c r="X57" s="217" t="s">
        <v>471</v>
      </c>
      <c r="Y57" s="217"/>
      <c r="Z57" s="217"/>
    </row>
    <row r="58" spans="1:26" ht="16.5" thickBot="1">
      <c r="A58" s="238"/>
      <c r="B58" s="238"/>
      <c r="C58" s="238"/>
      <c r="D58" s="238"/>
      <c r="E58" s="238"/>
      <c r="F58" s="238"/>
      <c r="G58" s="238"/>
      <c r="H58" s="238"/>
      <c r="I58" s="238"/>
      <c r="J58" s="238"/>
      <c r="K58" s="238"/>
      <c r="L58" s="238"/>
      <c r="M58" s="238"/>
      <c r="N58" s="238"/>
      <c r="O58" s="238"/>
      <c r="P58" s="238"/>
      <c r="Q58" s="238"/>
      <c r="R58" s="72">
        <v>3</v>
      </c>
      <c r="S58" s="217" t="s">
        <v>472</v>
      </c>
      <c r="T58" s="217"/>
      <c r="U58" s="217"/>
      <c r="V58" s="218">
        <v>3</v>
      </c>
      <c r="W58" s="219"/>
      <c r="X58" s="217" t="s">
        <v>473</v>
      </c>
      <c r="Y58" s="217"/>
      <c r="Z58" s="217"/>
    </row>
    <row r="59" spans="1:26" ht="16.5" thickBot="1">
      <c r="A59" s="238"/>
      <c r="B59" s="238"/>
      <c r="C59" s="238"/>
      <c r="D59" s="238"/>
      <c r="E59" s="238"/>
      <c r="F59" s="238"/>
      <c r="G59" s="238"/>
      <c r="H59" s="238"/>
      <c r="I59" s="238"/>
      <c r="J59" s="238"/>
      <c r="K59" s="238"/>
      <c r="L59" s="238"/>
      <c r="M59" s="238"/>
      <c r="N59" s="238"/>
      <c r="O59" s="238"/>
      <c r="P59" s="238"/>
      <c r="Q59" s="238"/>
      <c r="R59" s="72">
        <v>4</v>
      </c>
      <c r="S59" s="217" t="s">
        <v>474</v>
      </c>
      <c r="T59" s="217"/>
      <c r="U59" s="217"/>
      <c r="V59" s="218">
        <v>4</v>
      </c>
      <c r="W59" s="219"/>
      <c r="X59" s="217" t="s">
        <v>475</v>
      </c>
      <c r="Y59" s="217"/>
      <c r="Z59" s="217"/>
    </row>
    <row r="60" spans="1:26" ht="16.5" thickBot="1">
      <c r="A60" s="238"/>
      <c r="B60" s="238"/>
      <c r="C60" s="238"/>
      <c r="D60" s="238"/>
      <c r="E60" s="238"/>
      <c r="F60" s="238"/>
      <c r="G60" s="238"/>
      <c r="H60" s="238"/>
      <c r="I60" s="238"/>
      <c r="J60" s="238"/>
      <c r="K60" s="238"/>
      <c r="L60" s="238"/>
      <c r="M60" s="238"/>
      <c r="N60" s="238"/>
      <c r="O60" s="238"/>
      <c r="P60" s="238"/>
      <c r="Q60" s="238"/>
      <c r="R60" s="72">
        <v>5</v>
      </c>
      <c r="S60" s="217" t="s">
        <v>476</v>
      </c>
      <c r="T60" s="217"/>
      <c r="U60" s="217"/>
      <c r="V60" s="218">
        <v>5</v>
      </c>
      <c r="W60" s="219"/>
      <c r="X60" s="217" t="s">
        <v>477</v>
      </c>
      <c r="Y60" s="217"/>
      <c r="Z60" s="217"/>
    </row>
    <row r="61" spans="1:26" ht="16.5" thickBot="1">
      <c r="A61" s="238"/>
      <c r="B61" s="238"/>
      <c r="C61" s="238"/>
      <c r="D61" s="238"/>
      <c r="E61" s="238"/>
      <c r="F61" s="238"/>
      <c r="G61" s="238"/>
      <c r="H61" s="238"/>
      <c r="I61" s="238"/>
      <c r="J61" s="238"/>
      <c r="K61" s="238"/>
      <c r="L61" s="238"/>
      <c r="M61" s="238"/>
      <c r="N61" s="238"/>
      <c r="O61" s="238"/>
      <c r="P61" s="238"/>
      <c r="Q61" s="238"/>
      <c r="R61" s="72">
        <v>6</v>
      </c>
      <c r="S61" s="217" t="s">
        <v>478</v>
      </c>
      <c r="T61" s="217"/>
      <c r="U61" s="217"/>
      <c r="V61" s="218">
        <v>6</v>
      </c>
      <c r="W61" s="219"/>
      <c r="X61" s="217" t="s">
        <v>479</v>
      </c>
      <c r="Y61" s="217"/>
      <c r="Z61" s="217"/>
    </row>
    <row r="62" spans="1:26" ht="16.5" thickBot="1">
      <c r="A62" s="238"/>
      <c r="B62" s="238"/>
      <c r="C62" s="238"/>
      <c r="D62" s="238"/>
      <c r="E62" s="238"/>
      <c r="F62" s="238"/>
      <c r="G62" s="238"/>
      <c r="H62" s="238"/>
      <c r="I62" s="238"/>
      <c r="J62" s="238"/>
      <c r="K62" s="238"/>
      <c r="L62" s="238"/>
      <c r="M62" s="238"/>
      <c r="N62" s="238"/>
      <c r="O62" s="238"/>
      <c r="P62" s="238"/>
      <c r="Q62" s="238"/>
      <c r="R62" s="72">
        <v>7</v>
      </c>
      <c r="S62" s="217" t="s">
        <v>480</v>
      </c>
      <c r="T62" s="217"/>
      <c r="U62" s="217"/>
      <c r="V62" s="218">
        <v>7</v>
      </c>
      <c r="W62" s="219"/>
      <c r="X62" s="217" t="s">
        <v>481</v>
      </c>
      <c r="Y62" s="217"/>
      <c r="Z62" s="217"/>
    </row>
  </sheetData>
  <sheetProtection password="9604" sheet="1" objects="1" scenarios="1" selectLockedCells="1" autoFilter="0"/>
  <autoFilter ref="A20:C20">
    <filterColumn colId="1" showButton="0"/>
  </autoFilter>
  <mergeCells count="287">
    <mergeCell ref="B2:N3"/>
    <mergeCell ref="B1:N1"/>
    <mergeCell ref="A45:C47"/>
    <mergeCell ref="F45:I47"/>
    <mergeCell ref="L45:P47"/>
    <mergeCell ref="J14:M15"/>
    <mergeCell ref="H25:I25"/>
    <mergeCell ref="J25:K25"/>
    <mergeCell ref="L25:M25"/>
    <mergeCell ref="N29:O29"/>
    <mergeCell ref="A1:A4"/>
    <mergeCell ref="A7:B7"/>
    <mergeCell ref="C7:P7"/>
    <mergeCell ref="E8:F8"/>
    <mergeCell ref="G8:H8"/>
    <mergeCell ref="I8:L8"/>
    <mergeCell ref="M8:P8"/>
    <mergeCell ref="D11:E11"/>
    <mergeCell ref="F11:G11"/>
    <mergeCell ref="H11:I11"/>
    <mergeCell ref="J11:K11"/>
    <mergeCell ref="H10:J10"/>
    <mergeCell ref="K10:P10"/>
    <mergeCell ref="L11:P11"/>
    <mergeCell ref="S31:U31"/>
    <mergeCell ref="L20:M20"/>
    <mergeCell ref="D19:E19"/>
    <mergeCell ref="N18:O18"/>
    <mergeCell ref="A12:A19"/>
    <mergeCell ref="B12:C19"/>
    <mergeCell ref="F23:G23"/>
    <mergeCell ref="B24:C24"/>
    <mergeCell ref="D24:E24"/>
    <mergeCell ref="F24:G24"/>
    <mergeCell ref="H24:I24"/>
    <mergeCell ref="J24:K24"/>
    <mergeCell ref="L24:M24"/>
    <mergeCell ref="B27:C27"/>
    <mergeCell ref="D27:E27"/>
    <mergeCell ref="F27:G27"/>
    <mergeCell ref="N12:O16"/>
    <mergeCell ref="S25:U25"/>
    <mergeCell ref="H27:I27"/>
    <mergeCell ref="J27:K27"/>
    <mergeCell ref="L27:M27"/>
    <mergeCell ref="N27:O27"/>
    <mergeCell ref="S27:U27"/>
    <mergeCell ref="V31:X31"/>
    <mergeCell ref="B30:C30"/>
    <mergeCell ref="X61:Z61"/>
    <mergeCell ref="S62:U62"/>
    <mergeCell ref="V62:W62"/>
    <mergeCell ref="X62:Z62"/>
    <mergeCell ref="S59:U59"/>
    <mergeCell ref="V59:W59"/>
    <mergeCell ref="X59:Z59"/>
    <mergeCell ref="S60:U60"/>
    <mergeCell ref="V60:W60"/>
    <mergeCell ref="X60:Z60"/>
    <mergeCell ref="S61:U61"/>
    <mergeCell ref="V61:W61"/>
    <mergeCell ref="D45:E47"/>
    <mergeCell ref="J45:K47"/>
    <mergeCell ref="A50:P62"/>
    <mergeCell ref="Q50:Q62"/>
    <mergeCell ref="S57:U57"/>
    <mergeCell ref="X57:Z57"/>
    <mergeCell ref="S58:U58"/>
    <mergeCell ref="V58:W58"/>
    <mergeCell ref="X58:Z58"/>
    <mergeCell ref="R50:Z52"/>
    <mergeCell ref="R53:Z54"/>
    <mergeCell ref="S55:U55"/>
    <mergeCell ref="V55:Z55"/>
    <mergeCell ref="S56:U56"/>
    <mergeCell ref="V56:W56"/>
    <mergeCell ref="N24:O24"/>
    <mergeCell ref="S24:U24"/>
    <mergeCell ref="V24:X24"/>
    <mergeCell ref="V57:W57"/>
    <mergeCell ref="S29:U29"/>
    <mergeCell ref="V29:X29"/>
    <mergeCell ref="S26:U26"/>
    <mergeCell ref="V26:X26"/>
    <mergeCell ref="V36:X36"/>
    <mergeCell ref="S37:U37"/>
    <mergeCell ref="V37:X37"/>
    <mergeCell ref="N37:O37"/>
    <mergeCell ref="N35:O35"/>
    <mergeCell ref="S35:U35"/>
    <mergeCell ref="S28:U28"/>
    <mergeCell ref="V28:X28"/>
    <mergeCell ref="S30:U30"/>
    <mergeCell ref="V32:X32"/>
    <mergeCell ref="V30:X30"/>
    <mergeCell ref="X56:Z56"/>
    <mergeCell ref="N20:O20"/>
    <mergeCell ref="S20:U20"/>
    <mergeCell ref="V20:X20"/>
    <mergeCell ref="F19:G19"/>
    <mergeCell ref="H19:I19"/>
    <mergeCell ref="J19:K19"/>
    <mergeCell ref="L18:M18"/>
    <mergeCell ref="L19:M19"/>
    <mergeCell ref="N19:O19"/>
    <mergeCell ref="N21:O21"/>
    <mergeCell ref="S21:U21"/>
    <mergeCell ref="V21:X21"/>
    <mergeCell ref="J23:K23"/>
    <mergeCell ref="L23:M23"/>
    <mergeCell ref="N23:O23"/>
    <mergeCell ref="R45:X49"/>
    <mergeCell ref="B48:P49"/>
    <mergeCell ref="S23:U23"/>
    <mergeCell ref="V23:X23"/>
    <mergeCell ref="D18:E18"/>
    <mergeCell ref="F18:G18"/>
    <mergeCell ref="H18:I18"/>
    <mergeCell ref="J18:K18"/>
    <mergeCell ref="A11:C11"/>
    <mergeCell ref="H23:I23"/>
    <mergeCell ref="D12:E13"/>
    <mergeCell ref="F12:M13"/>
    <mergeCell ref="R17:R19"/>
    <mergeCell ref="F20:G20"/>
    <mergeCell ref="H20:I20"/>
    <mergeCell ref="J20:K20"/>
    <mergeCell ref="O1:P3"/>
    <mergeCell ref="B4:C4"/>
    <mergeCell ref="D4:K4"/>
    <mergeCell ref="L4:P4"/>
    <mergeCell ref="A5:P5"/>
    <mergeCell ref="A6:D6"/>
    <mergeCell ref="P12:P17"/>
    <mergeCell ref="D14:E16"/>
    <mergeCell ref="F14:G16"/>
    <mergeCell ref="H14:I16"/>
    <mergeCell ref="B9:K9"/>
    <mergeCell ref="L9:N9"/>
    <mergeCell ref="O9:P9"/>
    <mergeCell ref="A10:B10"/>
    <mergeCell ref="C10:G10"/>
    <mergeCell ref="E6:P6"/>
    <mergeCell ref="V25:X25"/>
    <mergeCell ref="B20:C20"/>
    <mergeCell ref="D20:E20"/>
    <mergeCell ref="B25:C25"/>
    <mergeCell ref="D25:E25"/>
    <mergeCell ref="F25:G25"/>
    <mergeCell ref="B21:C21"/>
    <mergeCell ref="D21:E21"/>
    <mergeCell ref="F21:G21"/>
    <mergeCell ref="H21:I21"/>
    <mergeCell ref="J21:K21"/>
    <mergeCell ref="L21:M21"/>
    <mergeCell ref="N25:O25"/>
    <mergeCell ref="B22:C22"/>
    <mergeCell ref="D22:E22"/>
    <mergeCell ref="F22:G22"/>
    <mergeCell ref="H22:I22"/>
    <mergeCell ref="J22:K22"/>
    <mergeCell ref="L22:M22"/>
    <mergeCell ref="N22:O22"/>
    <mergeCell ref="B23:C23"/>
    <mergeCell ref="D23:E23"/>
    <mergeCell ref="V27:X27"/>
    <mergeCell ref="B26:C26"/>
    <mergeCell ref="D26:E26"/>
    <mergeCell ref="F26:G26"/>
    <mergeCell ref="H26:I26"/>
    <mergeCell ref="J26:K26"/>
    <mergeCell ref="L26:M26"/>
    <mergeCell ref="N26:O26"/>
    <mergeCell ref="J29:K29"/>
    <mergeCell ref="L29:M29"/>
    <mergeCell ref="B28:C28"/>
    <mergeCell ref="D28:E28"/>
    <mergeCell ref="F28:G28"/>
    <mergeCell ref="H28:I28"/>
    <mergeCell ref="J28:K28"/>
    <mergeCell ref="L28:M28"/>
    <mergeCell ref="N28:O28"/>
    <mergeCell ref="H29:I29"/>
    <mergeCell ref="B29:C29"/>
    <mergeCell ref="D29:E29"/>
    <mergeCell ref="F29:G29"/>
    <mergeCell ref="N34:O34"/>
    <mergeCell ref="B33:C33"/>
    <mergeCell ref="D33:E33"/>
    <mergeCell ref="F33:G33"/>
    <mergeCell ref="H33:I33"/>
    <mergeCell ref="J33:K33"/>
    <mergeCell ref="L33:M33"/>
    <mergeCell ref="D30:E30"/>
    <mergeCell ref="F30:G30"/>
    <mergeCell ref="H30:I30"/>
    <mergeCell ref="J30:K30"/>
    <mergeCell ref="L30:M30"/>
    <mergeCell ref="N30:O30"/>
    <mergeCell ref="B31:C31"/>
    <mergeCell ref="D31:E31"/>
    <mergeCell ref="F31:G31"/>
    <mergeCell ref="H31:I31"/>
    <mergeCell ref="J31:K31"/>
    <mergeCell ref="L31:M31"/>
    <mergeCell ref="N31:O31"/>
    <mergeCell ref="H35:I35"/>
    <mergeCell ref="J35:K35"/>
    <mergeCell ref="L35:M35"/>
    <mergeCell ref="B34:C34"/>
    <mergeCell ref="D34:E34"/>
    <mergeCell ref="F34:G34"/>
    <mergeCell ref="H34:I34"/>
    <mergeCell ref="J34:K34"/>
    <mergeCell ref="L34:M34"/>
    <mergeCell ref="S41:U41"/>
    <mergeCell ref="V41:Z41"/>
    <mergeCell ref="R42:X42"/>
    <mergeCell ref="A43:P44"/>
    <mergeCell ref="R43:T44"/>
    <mergeCell ref="L39:M39"/>
    <mergeCell ref="S39:U39"/>
    <mergeCell ref="W43:X44"/>
    <mergeCell ref="V39:X39"/>
    <mergeCell ref="B40:C40"/>
    <mergeCell ref="D40:E40"/>
    <mergeCell ref="F40:G40"/>
    <mergeCell ref="H40:I40"/>
    <mergeCell ref="J40:K40"/>
    <mergeCell ref="L40:M40"/>
    <mergeCell ref="V40:X40"/>
    <mergeCell ref="B39:C39"/>
    <mergeCell ref="D39:E39"/>
    <mergeCell ref="F39:G39"/>
    <mergeCell ref="H39:I39"/>
    <mergeCell ref="J39:K39"/>
    <mergeCell ref="C41:P42"/>
    <mergeCell ref="U43:V44"/>
    <mergeCell ref="N39:O39"/>
    <mergeCell ref="N40:O40"/>
    <mergeCell ref="S40:U40"/>
    <mergeCell ref="D37:E37"/>
    <mergeCell ref="F37:G37"/>
    <mergeCell ref="S38:U38"/>
    <mergeCell ref="N33:O33"/>
    <mergeCell ref="S33:U33"/>
    <mergeCell ref="B32:C32"/>
    <mergeCell ref="D32:E32"/>
    <mergeCell ref="F32:G32"/>
    <mergeCell ref="H32:I32"/>
    <mergeCell ref="J32:K32"/>
    <mergeCell ref="L32:M32"/>
    <mergeCell ref="N32:O32"/>
    <mergeCell ref="S32:U32"/>
    <mergeCell ref="B36:C36"/>
    <mergeCell ref="D36:E36"/>
    <mergeCell ref="F36:G36"/>
    <mergeCell ref="H36:I36"/>
    <mergeCell ref="J36:K36"/>
    <mergeCell ref="L36:M36"/>
    <mergeCell ref="B35:C35"/>
    <mergeCell ref="D35:E35"/>
    <mergeCell ref="F35:G35"/>
    <mergeCell ref="V38:X38"/>
    <mergeCell ref="J38:K38"/>
    <mergeCell ref="H37:I37"/>
    <mergeCell ref="J37:K37"/>
    <mergeCell ref="N38:O38"/>
    <mergeCell ref="B38:C38"/>
    <mergeCell ref="D38:E38"/>
    <mergeCell ref="F38:G38"/>
    <mergeCell ref="H38:I38"/>
    <mergeCell ref="L38:M38"/>
    <mergeCell ref="B37:C37"/>
    <mergeCell ref="L37:M37"/>
    <mergeCell ref="Q1:Q49"/>
    <mergeCell ref="R1:X16"/>
    <mergeCell ref="V17:X19"/>
    <mergeCell ref="S22:U22"/>
    <mergeCell ref="V22:X22"/>
    <mergeCell ref="S17:U19"/>
    <mergeCell ref="V33:X33"/>
    <mergeCell ref="S34:U34"/>
    <mergeCell ref="V34:X34"/>
    <mergeCell ref="V35:X35"/>
    <mergeCell ref="N36:O36"/>
    <mergeCell ref="S36:U36"/>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27649" r:id="rId3"/>
    <oleObject progId="PBrush" shapeId="27650" r:id="rId4"/>
  </oleObjects>
</worksheet>
</file>

<file path=xl/worksheets/sheet4.xml><?xml version="1.0" encoding="utf-8"?>
<worksheet xmlns="http://schemas.openxmlformats.org/spreadsheetml/2006/main" xmlns:r="http://schemas.openxmlformats.org/officeDocument/2006/relationships">
  <sheetPr codeName="Sheet5"/>
  <dimension ref="A1:CV62"/>
  <sheetViews>
    <sheetView zoomScaleNormal="100" workbookViewId="0">
      <selection activeCell="A22" sqref="A22"/>
    </sheetView>
  </sheetViews>
  <sheetFormatPr defaultRowHeight="15.75"/>
  <cols>
    <col min="1" max="1" width="6.28515625" style="2" customWidth="1"/>
    <col min="2" max="2" width="8.7109375" style="21" customWidth="1"/>
    <col min="3" max="3" width="5.7109375" style="21" customWidth="1"/>
    <col min="4" max="4" width="7.140625" style="2" customWidth="1"/>
    <col min="5" max="5" width="4.42578125" style="2" customWidth="1"/>
    <col min="6" max="6" width="7" style="2" customWidth="1"/>
    <col min="7" max="7" width="4.7109375" style="2" customWidth="1"/>
    <col min="8" max="8" width="7" style="2" customWidth="1"/>
    <col min="9" max="9" width="4.42578125" style="2" customWidth="1"/>
    <col min="10" max="10" width="7.42578125" style="2" customWidth="1"/>
    <col min="11" max="11" width="4.140625" style="2" customWidth="1"/>
    <col min="12" max="12" width="6.5703125" style="2" hidden="1" customWidth="1"/>
    <col min="13" max="13" width="4.140625" style="2" hidden="1" customWidth="1"/>
    <col min="14" max="14" width="6.8554687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8" style="2" hidden="1" customWidth="1"/>
    <col min="28" max="28" width="12" style="2" hidden="1" customWidth="1"/>
    <col min="29" max="29" width="12.85546875" style="2" hidden="1" customWidth="1"/>
    <col min="30" max="30" width="16.28515625" style="2" hidden="1" customWidth="1"/>
    <col min="31" max="100" width="0" style="2" hidden="1" customWidth="1"/>
    <col min="101" max="16384" width="9.140625" style="2"/>
  </cols>
  <sheetData>
    <row r="1" spans="1:24" s="23" customFormat="1" ht="12" customHeight="1">
      <c r="A1" s="166"/>
      <c r="B1" s="258" t="s">
        <v>905</v>
      </c>
      <c r="C1" s="179"/>
      <c r="D1" s="179"/>
      <c r="E1" s="179"/>
      <c r="F1" s="179"/>
      <c r="G1" s="179"/>
      <c r="H1" s="179"/>
      <c r="I1" s="179"/>
      <c r="J1" s="179"/>
      <c r="K1" s="179"/>
      <c r="L1" s="179"/>
      <c r="M1" s="179"/>
      <c r="N1" s="179"/>
      <c r="O1" s="118"/>
      <c r="P1" s="118"/>
      <c r="Q1" s="118"/>
      <c r="R1" s="293" t="s">
        <v>115</v>
      </c>
      <c r="S1" s="294"/>
      <c r="T1" s="294"/>
      <c r="U1" s="294"/>
      <c r="V1" s="294"/>
      <c r="W1" s="294"/>
      <c r="X1" s="294"/>
    </row>
    <row r="2" spans="1:24" s="23" customFormat="1" ht="12" customHeight="1">
      <c r="A2" s="166"/>
      <c r="B2" s="179" t="s">
        <v>0</v>
      </c>
      <c r="C2" s="179"/>
      <c r="D2" s="179"/>
      <c r="E2" s="179"/>
      <c r="F2" s="179"/>
      <c r="G2" s="179"/>
      <c r="H2" s="179"/>
      <c r="I2" s="179"/>
      <c r="J2" s="179"/>
      <c r="K2" s="179"/>
      <c r="L2" s="179"/>
      <c r="M2" s="179"/>
      <c r="N2" s="179"/>
      <c r="O2" s="118"/>
      <c r="P2" s="118"/>
      <c r="Q2" s="118"/>
      <c r="R2" s="295"/>
      <c r="S2" s="296"/>
      <c r="T2" s="296"/>
      <c r="U2" s="296"/>
      <c r="V2" s="296"/>
      <c r="W2" s="296"/>
      <c r="X2" s="296"/>
    </row>
    <row r="3" spans="1:24" s="23" customFormat="1" ht="12" customHeight="1">
      <c r="A3" s="166"/>
      <c r="B3" s="179"/>
      <c r="C3" s="179"/>
      <c r="D3" s="179"/>
      <c r="E3" s="179"/>
      <c r="F3" s="179"/>
      <c r="G3" s="179"/>
      <c r="H3" s="179"/>
      <c r="I3" s="179"/>
      <c r="J3" s="179"/>
      <c r="K3" s="179"/>
      <c r="L3" s="179"/>
      <c r="M3" s="179"/>
      <c r="N3" s="179"/>
      <c r="O3" s="118"/>
      <c r="P3" s="118"/>
      <c r="Q3" s="118"/>
      <c r="R3" s="295"/>
      <c r="S3" s="296"/>
      <c r="T3" s="296"/>
      <c r="U3" s="296"/>
      <c r="V3" s="296"/>
      <c r="W3" s="296"/>
      <c r="X3" s="296"/>
    </row>
    <row r="4" spans="1:24" s="23" customFormat="1" ht="18" customHeight="1">
      <c r="A4" s="166"/>
      <c r="B4" s="166"/>
      <c r="C4" s="166"/>
      <c r="D4" s="118" t="s">
        <v>15</v>
      </c>
      <c r="E4" s="118"/>
      <c r="F4" s="118"/>
      <c r="G4" s="118"/>
      <c r="H4" s="118"/>
      <c r="I4" s="118"/>
      <c r="J4" s="118"/>
      <c r="K4" s="118"/>
      <c r="L4" s="285"/>
      <c r="M4" s="285"/>
      <c r="N4" s="285"/>
      <c r="O4" s="285"/>
      <c r="P4" s="285"/>
      <c r="Q4" s="118"/>
      <c r="R4" s="295"/>
      <c r="S4" s="296"/>
      <c r="T4" s="296"/>
      <c r="U4" s="296"/>
      <c r="V4" s="296"/>
      <c r="W4" s="296"/>
      <c r="X4" s="296"/>
    </row>
    <row r="5" spans="1:24" s="23" customFormat="1" ht="11.25" customHeight="1">
      <c r="A5" s="166"/>
      <c r="B5" s="166"/>
      <c r="C5" s="166"/>
      <c r="D5" s="166"/>
      <c r="E5" s="166"/>
      <c r="F5" s="166"/>
      <c r="G5" s="166"/>
      <c r="H5" s="166"/>
      <c r="I5" s="166"/>
      <c r="J5" s="166"/>
      <c r="K5" s="166"/>
      <c r="L5" s="166"/>
      <c r="M5" s="166"/>
      <c r="N5" s="166"/>
      <c r="O5" s="166"/>
      <c r="P5" s="166"/>
      <c r="Q5" s="118"/>
      <c r="R5" s="295"/>
      <c r="S5" s="296"/>
      <c r="T5" s="296"/>
      <c r="U5" s="296"/>
      <c r="V5" s="296"/>
      <c r="W5" s="296"/>
      <c r="X5" s="296"/>
    </row>
    <row r="6" spans="1:24" s="25" customFormat="1" ht="21.95" customHeight="1">
      <c r="A6" s="165" t="s">
        <v>331</v>
      </c>
      <c r="B6" s="165"/>
      <c r="C6" s="165"/>
      <c r="D6" s="165"/>
      <c r="E6" s="167" t="str">
        <f>Sheet1!$E$6</f>
        <v>Electrical Engineering</v>
      </c>
      <c r="F6" s="167"/>
      <c r="G6" s="167"/>
      <c r="H6" s="167"/>
      <c r="I6" s="167"/>
      <c r="J6" s="167"/>
      <c r="K6" s="167"/>
      <c r="L6" s="167"/>
      <c r="M6" s="167"/>
      <c r="N6" s="167"/>
      <c r="O6" s="167"/>
      <c r="P6" s="167"/>
      <c r="Q6" s="118"/>
      <c r="R6" s="295"/>
      <c r="S6" s="296"/>
      <c r="T6" s="296"/>
      <c r="U6" s="297"/>
      <c r="V6" s="297"/>
      <c r="W6" s="297"/>
      <c r="X6" s="297"/>
    </row>
    <row r="7" spans="1:24" s="25" customFormat="1" ht="21.95" customHeight="1">
      <c r="A7" s="165" t="s">
        <v>332</v>
      </c>
      <c r="B7" s="165"/>
      <c r="C7" s="167" t="str">
        <f>Sheet1!$C$7</f>
        <v>B.E</v>
      </c>
      <c r="D7" s="167"/>
      <c r="E7" s="167"/>
      <c r="F7" s="167"/>
      <c r="G7" s="167"/>
      <c r="H7" s="167"/>
      <c r="I7" s="167"/>
      <c r="J7" s="167"/>
      <c r="K7" s="167"/>
      <c r="L7" s="167"/>
      <c r="M7" s="167"/>
      <c r="N7" s="167"/>
      <c r="O7" s="167"/>
      <c r="P7" s="167"/>
      <c r="Q7" s="118"/>
      <c r="R7" s="295"/>
      <c r="S7" s="296"/>
      <c r="T7" s="296"/>
      <c r="U7" s="297"/>
      <c r="V7" s="297"/>
      <c r="W7" s="297"/>
      <c r="X7" s="297"/>
    </row>
    <row r="8" spans="1:24" s="25" customFormat="1" ht="21.95" customHeight="1">
      <c r="A8" s="88" t="s">
        <v>895</v>
      </c>
      <c r="B8" s="30" t="str">
        <f>Sheet1!$B$8</f>
        <v>Seventh</v>
      </c>
      <c r="C8" s="29" t="s">
        <v>2</v>
      </c>
      <c r="D8" s="31" t="str">
        <f>Sheet1!$D$8</f>
        <v>Final</v>
      </c>
      <c r="E8" s="287" t="s">
        <v>3</v>
      </c>
      <c r="F8" s="287"/>
      <c r="G8" s="288" t="str">
        <f>Sheet1!$G$8</f>
        <v>16EL</v>
      </c>
      <c r="H8" s="288"/>
      <c r="I8" s="305" t="str">
        <f>Sheet1!$I$8</f>
        <v>Regular Exam</v>
      </c>
      <c r="J8" s="305"/>
      <c r="K8" s="305"/>
      <c r="L8" s="305"/>
      <c r="M8" s="286" t="str">
        <f>Sheet1!$M$8</f>
        <v>May/June, 2016</v>
      </c>
      <c r="N8" s="286"/>
      <c r="O8" s="286"/>
      <c r="P8" s="286"/>
      <c r="Q8" s="118"/>
      <c r="R8" s="295"/>
      <c r="S8" s="296"/>
      <c r="T8" s="296"/>
      <c r="U8" s="297"/>
      <c r="V8" s="297"/>
      <c r="W8" s="297"/>
      <c r="X8" s="297"/>
    </row>
    <row r="9" spans="1:24" s="25" customFormat="1" ht="21.95" customHeight="1">
      <c r="A9" s="88" t="s">
        <v>896</v>
      </c>
      <c r="B9" s="167" t="str">
        <f>Sheet1!$B$9</f>
        <v>Thesis/Project-I</v>
      </c>
      <c r="C9" s="167"/>
      <c r="D9" s="167"/>
      <c r="E9" s="167"/>
      <c r="F9" s="167"/>
      <c r="G9" s="167"/>
      <c r="H9" s="167"/>
      <c r="I9" s="167"/>
      <c r="J9" s="273" t="s">
        <v>4</v>
      </c>
      <c r="K9" s="273"/>
      <c r="L9" s="273"/>
      <c r="M9" s="273"/>
      <c r="N9" s="273"/>
      <c r="O9" s="307" t="str">
        <f>Sheet1!$O$9</f>
        <v>21/05/2016</v>
      </c>
      <c r="P9" s="307"/>
      <c r="Q9" s="118"/>
      <c r="R9" s="295"/>
      <c r="S9" s="296"/>
      <c r="T9" s="296"/>
      <c r="U9" s="297"/>
      <c r="V9" s="297"/>
      <c r="W9" s="297"/>
      <c r="X9" s="297"/>
    </row>
    <row r="10" spans="1:24" s="25" customFormat="1" ht="21.95" customHeight="1">
      <c r="A10" s="165" t="s">
        <v>327</v>
      </c>
      <c r="B10" s="165"/>
      <c r="C10" s="277" t="str">
        <f>Sheet1!$C$10</f>
        <v>Dr. Siraj Ahmed</v>
      </c>
      <c r="D10" s="277"/>
      <c r="E10" s="277"/>
      <c r="F10" s="277"/>
      <c r="G10" s="277"/>
      <c r="H10" s="190" t="s">
        <v>328</v>
      </c>
      <c r="I10" s="190"/>
      <c r="J10" s="190"/>
      <c r="K10" s="306" t="str">
        <f>Sheet1!$K$10</f>
        <v>Dr. Furqan Ahmed</v>
      </c>
      <c r="L10" s="306"/>
      <c r="M10" s="306"/>
      <c r="N10" s="306"/>
      <c r="O10" s="306"/>
      <c r="P10" s="306"/>
      <c r="Q10" s="118"/>
      <c r="R10" s="295"/>
      <c r="S10" s="296"/>
      <c r="T10" s="296"/>
      <c r="U10" s="297"/>
      <c r="V10" s="297"/>
      <c r="W10" s="297"/>
      <c r="X10" s="297"/>
    </row>
    <row r="11" spans="1:24" s="23" customFormat="1" ht="9.9499999999999993" customHeight="1">
      <c r="A11" s="191"/>
      <c r="B11" s="191"/>
      <c r="C11" s="191"/>
      <c r="D11" s="278" t="s">
        <v>378</v>
      </c>
      <c r="E11" s="278"/>
      <c r="F11" s="278" t="s">
        <v>378</v>
      </c>
      <c r="G11" s="278"/>
      <c r="H11" s="192" t="s">
        <v>378</v>
      </c>
      <c r="I11" s="192"/>
      <c r="J11" s="192" t="s">
        <v>378</v>
      </c>
      <c r="K11" s="192"/>
      <c r="L11" s="308"/>
      <c r="M11" s="308"/>
      <c r="N11" s="308"/>
      <c r="O11" s="308"/>
      <c r="P11" s="308"/>
      <c r="Q11" s="118"/>
      <c r="R11" s="295"/>
      <c r="S11" s="296"/>
      <c r="T11" s="296"/>
      <c r="U11" s="297"/>
      <c r="V11" s="297"/>
      <c r="W11" s="297"/>
      <c r="X11" s="297"/>
    </row>
    <row r="12" spans="1:24" s="23" customFormat="1" ht="18" customHeight="1">
      <c r="A12" s="193" t="s">
        <v>6</v>
      </c>
      <c r="B12" s="125" t="s">
        <v>7</v>
      </c>
      <c r="C12" s="126"/>
      <c r="D12" s="105" t="s">
        <v>16</v>
      </c>
      <c r="E12" s="106"/>
      <c r="F12" s="200" t="s">
        <v>894</v>
      </c>
      <c r="G12" s="201"/>
      <c r="H12" s="201"/>
      <c r="I12" s="201"/>
      <c r="J12" s="201"/>
      <c r="K12" s="201"/>
      <c r="L12" s="201"/>
      <c r="M12" s="202"/>
      <c r="N12" s="180" t="s">
        <v>371</v>
      </c>
      <c r="O12" s="180"/>
      <c r="P12" s="182" t="s">
        <v>9</v>
      </c>
      <c r="Q12" s="118"/>
      <c r="R12" s="295"/>
      <c r="S12" s="296"/>
      <c r="T12" s="296"/>
      <c r="U12" s="297"/>
      <c r="V12" s="297"/>
      <c r="W12" s="297"/>
      <c r="X12" s="297"/>
    </row>
    <row r="13" spans="1:24" s="23" customFormat="1" ht="18" customHeight="1">
      <c r="A13" s="194"/>
      <c r="B13" s="196"/>
      <c r="C13" s="197"/>
      <c r="D13" s="107"/>
      <c r="E13" s="108"/>
      <c r="F13" s="203"/>
      <c r="G13" s="204"/>
      <c r="H13" s="204"/>
      <c r="I13" s="204"/>
      <c r="J13" s="204"/>
      <c r="K13" s="204"/>
      <c r="L13" s="204"/>
      <c r="M13" s="205"/>
      <c r="N13" s="180"/>
      <c r="O13" s="180"/>
      <c r="P13" s="182"/>
      <c r="Q13" s="118"/>
      <c r="R13" s="295"/>
      <c r="S13" s="296"/>
      <c r="T13" s="296"/>
      <c r="U13" s="298"/>
      <c r="V13" s="298"/>
      <c r="W13" s="298"/>
      <c r="X13" s="298"/>
    </row>
    <row r="14" spans="1:24" s="23" customFormat="1" ht="18" customHeight="1">
      <c r="A14" s="194"/>
      <c r="B14" s="196"/>
      <c r="C14" s="197"/>
      <c r="D14" s="119"/>
      <c r="E14" s="120"/>
      <c r="F14" s="119" t="s">
        <v>898</v>
      </c>
      <c r="G14" s="120"/>
      <c r="H14" s="119" t="s">
        <v>899</v>
      </c>
      <c r="I14" s="120"/>
      <c r="J14" s="105" t="s">
        <v>900</v>
      </c>
      <c r="K14" s="106"/>
      <c r="L14" s="106"/>
      <c r="M14" s="131"/>
      <c r="N14" s="180"/>
      <c r="O14" s="180"/>
      <c r="P14" s="182"/>
      <c r="Q14" s="118"/>
      <c r="R14" s="295"/>
      <c r="S14" s="296"/>
      <c r="T14" s="296"/>
      <c r="U14" s="298"/>
      <c r="V14" s="298"/>
      <c r="W14" s="298"/>
      <c r="X14" s="298"/>
    </row>
    <row r="15" spans="1:24" s="23" customFormat="1" ht="12" customHeight="1">
      <c r="A15" s="194"/>
      <c r="B15" s="196"/>
      <c r="C15" s="197"/>
      <c r="D15" s="121"/>
      <c r="E15" s="122"/>
      <c r="F15" s="121"/>
      <c r="G15" s="122"/>
      <c r="H15" s="121"/>
      <c r="I15" s="122"/>
      <c r="J15" s="132"/>
      <c r="K15" s="133"/>
      <c r="L15" s="133"/>
      <c r="M15" s="134"/>
      <c r="N15" s="180"/>
      <c r="O15" s="180"/>
      <c r="P15" s="182"/>
      <c r="Q15" s="118"/>
      <c r="R15" s="295"/>
      <c r="S15" s="296"/>
      <c r="T15" s="296"/>
      <c r="U15" s="298"/>
      <c r="V15" s="298"/>
      <c r="W15" s="298"/>
      <c r="X15" s="298"/>
    </row>
    <row r="16" spans="1:24" s="23" customFormat="1" ht="2.25" customHeight="1" thickBot="1">
      <c r="A16" s="194"/>
      <c r="B16" s="196"/>
      <c r="C16" s="197"/>
      <c r="D16" s="121"/>
      <c r="E16" s="122"/>
      <c r="F16" s="121"/>
      <c r="G16" s="122"/>
      <c r="H16" s="121"/>
      <c r="I16" s="122"/>
      <c r="J16" s="91"/>
      <c r="K16" s="92"/>
      <c r="L16" s="91"/>
      <c r="M16" s="92"/>
      <c r="N16" s="181"/>
      <c r="O16" s="181"/>
      <c r="P16" s="182"/>
      <c r="Q16" s="118"/>
      <c r="R16" s="299"/>
      <c r="S16" s="296"/>
      <c r="T16" s="296"/>
      <c r="U16" s="298"/>
      <c r="V16" s="298"/>
      <c r="W16" s="298"/>
      <c r="X16" s="298"/>
    </row>
    <row r="17" spans="1:100" s="23" customFormat="1" ht="18" customHeight="1">
      <c r="A17" s="194"/>
      <c r="B17" s="196"/>
      <c r="C17" s="197"/>
      <c r="D17" s="37" t="s">
        <v>8</v>
      </c>
      <c r="E17" s="38">
        <f>(25*O17)/100</f>
        <v>25</v>
      </c>
      <c r="F17" s="37" t="s">
        <v>8</v>
      </c>
      <c r="G17" s="38">
        <f>(25*O17)/100</f>
        <v>25</v>
      </c>
      <c r="H17" s="37" t="s">
        <v>8</v>
      </c>
      <c r="I17" s="38">
        <f>(25*O17)/100</f>
        <v>25</v>
      </c>
      <c r="J17" s="37" t="s">
        <v>8</v>
      </c>
      <c r="K17" s="89">
        <f>(25*O17)/100</f>
        <v>25</v>
      </c>
      <c r="L17" s="93" t="s">
        <v>8</v>
      </c>
      <c r="M17" s="90">
        <f>(I17+K17)</f>
        <v>50</v>
      </c>
      <c r="N17" s="37" t="s">
        <v>8</v>
      </c>
      <c r="O17" s="39">
        <f>Sheet1!$O$17</f>
        <v>100</v>
      </c>
      <c r="P17" s="279"/>
      <c r="Q17" s="118"/>
      <c r="R17" s="290" t="s">
        <v>333</v>
      </c>
      <c r="S17" s="182" t="s">
        <v>329</v>
      </c>
      <c r="T17" s="182"/>
      <c r="U17" s="182"/>
      <c r="V17" s="182" t="s">
        <v>330</v>
      </c>
      <c r="W17" s="182"/>
      <c r="X17" s="182"/>
    </row>
    <row r="18" spans="1:100" s="33" customFormat="1" ht="15" customHeight="1">
      <c r="A18" s="194"/>
      <c r="B18" s="196"/>
      <c r="C18" s="197"/>
      <c r="D18" s="188"/>
      <c r="E18" s="189"/>
      <c r="F18" s="188"/>
      <c r="G18" s="189"/>
      <c r="H18" s="188"/>
      <c r="I18" s="189"/>
      <c r="J18" s="188"/>
      <c r="K18" s="166"/>
      <c r="L18" s="208" t="s">
        <v>369</v>
      </c>
      <c r="M18" s="284"/>
      <c r="N18" s="186"/>
      <c r="O18" s="187"/>
      <c r="P18" s="40"/>
      <c r="Q18" s="118"/>
      <c r="R18" s="291"/>
      <c r="S18" s="182"/>
      <c r="T18" s="182"/>
      <c r="U18" s="182"/>
      <c r="V18" s="182"/>
      <c r="W18" s="182"/>
      <c r="X18" s="182"/>
    </row>
    <row r="19" spans="1:100" s="33" customFormat="1" ht="18.95" customHeight="1">
      <c r="A19" s="195"/>
      <c r="B19" s="198"/>
      <c r="C19" s="199"/>
      <c r="D19" s="186" t="s">
        <v>365</v>
      </c>
      <c r="E19" s="187"/>
      <c r="F19" s="186" t="s">
        <v>366</v>
      </c>
      <c r="G19" s="187"/>
      <c r="H19" s="186" t="s">
        <v>367</v>
      </c>
      <c r="I19" s="187"/>
      <c r="J19" s="186" t="s">
        <v>368</v>
      </c>
      <c r="K19" s="187"/>
      <c r="L19" s="210" t="s">
        <v>372</v>
      </c>
      <c r="M19" s="289"/>
      <c r="N19" s="166"/>
      <c r="O19" s="189"/>
      <c r="P19" s="32"/>
      <c r="Q19" s="118"/>
      <c r="R19" s="292"/>
      <c r="S19" s="182"/>
      <c r="T19" s="182"/>
      <c r="U19" s="182"/>
      <c r="V19" s="182"/>
      <c r="W19" s="182"/>
      <c r="X19" s="182"/>
    </row>
    <row r="20" spans="1:100" s="52" customFormat="1" ht="5.0999999999999996" customHeight="1">
      <c r="A20" s="50"/>
      <c r="B20" s="125"/>
      <c r="C20" s="126"/>
      <c r="D20" s="114" t="s">
        <v>378</v>
      </c>
      <c r="E20" s="127"/>
      <c r="F20" s="114" t="s">
        <v>378</v>
      </c>
      <c r="G20" s="127"/>
      <c r="H20" s="114" t="s">
        <v>378</v>
      </c>
      <c r="I20" s="127"/>
      <c r="J20" s="114" t="s">
        <v>378</v>
      </c>
      <c r="K20" s="127"/>
      <c r="L20" s="116"/>
      <c r="M20" s="117"/>
      <c r="N20" s="300"/>
      <c r="O20" s="301"/>
      <c r="P20" s="40"/>
      <c r="Q20" s="118"/>
      <c r="R20" s="57"/>
      <c r="S20" s="302"/>
      <c r="T20" s="303"/>
      <c r="U20" s="304"/>
      <c r="V20" s="271"/>
      <c r="W20" s="272"/>
      <c r="X20" s="183"/>
      <c r="AC20" s="52" t="b">
        <f>Sheet3!$AC$40</f>
        <v>0</v>
      </c>
      <c r="AD20" s="73" t="str">
        <f>IF(AND(AC21=TRUE, AC20=TRUE),IF(A21-Sheet3!A40=1,"OK","INCORRECT"),"")</f>
        <v/>
      </c>
      <c r="BL20" s="52" t="str">
        <f>Sheet3!BL40</f>
        <v/>
      </c>
      <c r="BM20" s="52" t="b">
        <f>Sheet3!BM40</f>
        <v>0</v>
      </c>
      <c r="BN20" s="52" t="b">
        <f>Sheet3!BN40</f>
        <v>0</v>
      </c>
      <c r="BO20" s="52" t="b">
        <f>Sheet3!BO40</f>
        <v>0</v>
      </c>
      <c r="BP20" s="52" t="str">
        <f>Sheet3!BP40</f>
        <v/>
      </c>
      <c r="BQ20" s="52" t="str">
        <f>Sheet3!BQ40</f>
        <v/>
      </c>
      <c r="BR20" s="52" t="str">
        <f>Sheet3!BR40</f>
        <v/>
      </c>
      <c r="BS20" s="52" t="str">
        <f>Sheet3!BS40</f>
        <v/>
      </c>
      <c r="BT20" s="52" t="str">
        <f>Sheet3!BT40</f>
        <v/>
      </c>
      <c r="BU20" s="52" t="str">
        <f>Sheet3!BU40</f>
        <v>INCORRECT</v>
      </c>
      <c r="BV20" s="52" t="b">
        <f>Sheet3!BV40</f>
        <v>0</v>
      </c>
      <c r="BW20" s="52" t="str">
        <f>Sheet3!BW40</f>
        <v/>
      </c>
      <c r="BX20" s="52" t="b">
        <f>Sheet3!BX40</f>
        <v>0</v>
      </c>
      <c r="BY20" s="52" t="b">
        <f>Sheet3!BY40</f>
        <v>0</v>
      </c>
      <c r="BZ20" s="52" t="b">
        <f>Sheet3!BZ40</f>
        <v>0</v>
      </c>
      <c r="CA20" s="52" t="b">
        <f>Sheet3!CA40</f>
        <v>0</v>
      </c>
      <c r="CB20" s="52" t="b">
        <f>Sheet3!CB40</f>
        <v>0</v>
      </c>
      <c r="CC20" s="52" t="b">
        <f>Sheet3!CC40</f>
        <v>0</v>
      </c>
      <c r="CD20" s="52" t="str">
        <f>Sheet3!CD40</f>
        <v/>
      </c>
      <c r="CE20" s="52" t="str">
        <f>Sheet3!CE40</f>
        <v/>
      </c>
      <c r="CF20" s="52" t="str">
        <f>Sheet3!CF40</f>
        <v/>
      </c>
      <c r="CG20" s="52" t="str">
        <f>Sheet3!CG40</f>
        <v/>
      </c>
      <c r="CH20" s="52" t="str">
        <f>Sheet3!CH40</f>
        <v/>
      </c>
      <c r="CI20" s="52" t="str">
        <f>Sheet3!CI40</f>
        <v/>
      </c>
      <c r="CJ20" s="52" t="str">
        <f>Sheet3!CJ40</f>
        <v/>
      </c>
      <c r="CK20" s="52" t="str">
        <f>Sheet3!CK40</f>
        <v/>
      </c>
      <c r="CL20" s="52" t="str">
        <f>Sheet3!CL40</f>
        <v>NO</v>
      </c>
      <c r="CM20" s="52" t="str">
        <f>Sheet3!CM40</f>
        <v>NO</v>
      </c>
      <c r="CN20" s="52" t="str">
        <f>Sheet3!CN40</f>
        <v>NO</v>
      </c>
      <c r="CO20" s="52" t="str">
        <f>Sheet3!CO40</f>
        <v>NO</v>
      </c>
      <c r="CP20" s="52" t="str">
        <f>Sheet3!CP40</f>
        <v>OK</v>
      </c>
      <c r="CQ20" s="52" t="b">
        <f>Sheet3!CQ40</f>
        <v>0</v>
      </c>
      <c r="CR20" s="52" t="b">
        <f>Sheet3!CR40</f>
        <v>0</v>
      </c>
      <c r="CS20" s="52" t="b">
        <f>Sheet3!CS40</f>
        <v>0</v>
      </c>
      <c r="CT20" s="52" t="b">
        <f>Sheet3!CT40</f>
        <v>0</v>
      </c>
      <c r="CU20" s="52" t="str">
        <f>Sheet3!CU40</f>
        <v>SEQUENCE INCORRECT</v>
      </c>
      <c r="CV20" s="52">
        <f>Sheet3!CV40</f>
        <v>18</v>
      </c>
    </row>
    <row r="21" spans="1:100" s="23" customFormat="1" ht="18.95" customHeight="1" thickBot="1">
      <c r="A21" s="54"/>
      <c r="B21" s="101"/>
      <c r="C21" s="102"/>
      <c r="D21" s="101"/>
      <c r="E21" s="102"/>
      <c r="F21" s="101"/>
      <c r="G21" s="102"/>
      <c r="H21" s="101"/>
      <c r="I21" s="102"/>
      <c r="J21" s="101"/>
      <c r="K21" s="102"/>
      <c r="L21" s="103" t="str">
        <f>IF(AND(B21&lt;&gt;"", H21&lt;&gt;"", J21&lt;&gt;"",OR(H21&lt;=I17,H21="ABS"),OR(J21&lt;=K17,J21="ABS")),IF(AND(J21="ABS"),"ABS",IF(SUM(H21:J21)=0,"ZERO",SUM(H21,J21))),"")</f>
        <v/>
      </c>
      <c r="M21" s="104"/>
      <c r="N21" s="257" t="str">
        <f>IF(AND(A21&lt;&gt;"",B21&lt;&gt;"",D21&lt;&gt;"", F21&lt;&gt;"", H21&lt;&gt;"", J21&lt;&gt;"",S21="", R21="OK", V21="",OR(D21&lt;=E17,D21="ABS"),OR(F21&lt;=G17,F21="ABS"),OR(H21&lt;=I17,H21="ABS"),OR(J21&lt;=K17,J21="ABS")),IF(AND(OR(D21=0,D21="ABS"),OR(F21=0,F21="ABS"),OR(L21=0,L21="ABS"),D21="ABS",F21="ABS",L21="ABS"),"ABS",IF(AND(SUM(D21:F21)=0,OR(L21="ZERO",L21="ABS")),"ZERO",IF(L21="ABS",SUM(D21,F21),SUM(D21,F21,H21,J21)))),"")</f>
        <v/>
      </c>
      <c r="O21" s="113"/>
      <c r="P21" s="51" t="str">
        <f>IF(N21="","",IF(O17=200,LOOKUP(N21,{"ABS","ZERO",1,100,110,120,130,140,150,160,170},{"FAIL","FAIL","FAIL","D","D+","C","C+","B","B+","A","A+"}),IF(O17=150,LOOKUP(N21,{"ABS","ZERO",1,75,82,90,97,105,112,120,127},{"FAIL","FAIL","FAIL","D","D+","C","C+","B","B+","A","A+"}),IF(O17=100,LOOKUP(N21,{"ABS","ZERO",1,50,55,60,65,70,75,80,85},{"FAIL","FAIL","FAIL","D","D+","C","C+","B","B+","A","A+"}),IF(O17=50,LOOKUP(N21,{"ABS","ZERO",1,25,27,30,32,35,37,40,42},{"FAIL","FAIL","FAIL","D","D+","C","C+","B","B+","A","A+"}))))))</f>
        <v/>
      </c>
      <c r="Q21" s="118"/>
      <c r="R21" s="70" t="str">
        <f>IF(A21&lt;&gt;"",IF(CU21="SEQUENCE CORRECT",IF(OR(T(Y21)="OK",T(Z21)="oOk",T(AA21)="Okk",AB21="ok"),"OK","FORMAT INCORRECT"),"SEQUENCE INCORRECT"),"")</f>
        <v/>
      </c>
      <c r="S21" s="275" t="str">
        <f>IF(AND(A21&lt;&gt;"",B21&lt;&gt;""),IF(OR(D21&lt;&gt;"ABS"),IF(OR(AND(D21&lt;ROUNDDOWN((0*E17),0),D21&lt;&gt;0),D21&gt;E17,D21=""),"Attendance Marks incorrect",""),""),"")</f>
        <v/>
      </c>
      <c r="T21" s="276"/>
      <c r="U21" s="276"/>
      <c r="V21" s="164" t="str">
        <f>IF(OR(AND(OR(F21&lt;=G17, F21=0, F21="ABS"),OR(H21&lt;=I17, H21=0, H21="ABS"),OR(J21&lt;=K17, J21=0,J21="ABS"))),IF(OR(AND(A21="",B21="",D21="",F21="",H21="",J21=""),AND(A21&lt;&gt;"",B21&lt;&gt;"",D21&lt;&gt;"",F21&lt;&gt;"",H21&lt;&gt;"",J21&lt;&gt;"", AD21="OK")),"","Given Marks or Format is incorrect"),"Given Marks or Format is incorrect")</f>
        <v/>
      </c>
      <c r="W21" s="162"/>
      <c r="X21" s="163"/>
      <c r="Y21" s="14" t="b">
        <f>IF(AND( EXACT(LEFT(B21,LEN(G8)), G8),ISNUMBER(INT(MID(B21,(LEN(G8)+1),1))),ISNUMBER(INT(MID(B21,(LEN(G8)+2),1))), MID(B21,(LEN(G8)+1),2)&lt;&gt;"00",OR(ISNUMBER(INT(MID(B21,(LEN(G8)+3),1))),MID(B21,(LEN(G8)+3),1)=""),  OR(AND(ISNUMBER(INT(MID(B21,(LEN(G8)+1),3))),MID(B21,(LEN(G8)+1),1)&lt;&gt;"0", MID(B21,(LEN(G8)+4),1)=""),AND((ISNUMBER(INT(MID(B21,(LEN(G8)+1),2)))),MID(B21,(LEN(G8)+3),1)=""))),"OK")</f>
        <v>0</v>
      </c>
      <c r="Z21" s="15"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6"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23" t="b">
        <f>IF(ISNUMBER(A21)&lt;&gt;"",AND(ISNUMBER(INT(MID(A21,1,3))),MID(A21,4,1)="",MID(A21,1,1)&lt;&gt;"0"))</f>
        <v>0</v>
      </c>
      <c r="AD21" s="73" t="str">
        <f>IF(AND(AD20="OK",AC21=TRUE),"OK","S# INCORRECT")</f>
        <v>S# INCORRECT</v>
      </c>
      <c r="BL21" s="58" t="str">
        <f>RIGHT(B21,3)</f>
        <v/>
      </c>
      <c r="BM21" s="58" t="b">
        <f>ISNUMBER(INT((MID(BL21,1,1))))</f>
        <v>0</v>
      </c>
      <c r="BN21" s="58" t="b">
        <f>ISNUMBER(INT((MID(BL21,2,1))))</f>
        <v>0</v>
      </c>
      <c r="BO21" s="58" t="b">
        <f>ISNUMBER(INT((MID(BL21,3,1))))</f>
        <v>0</v>
      </c>
      <c r="BP21" s="58" t="str">
        <f>IF(BM21=TRUE, MID(BL21,1,1),"")</f>
        <v/>
      </c>
      <c r="BQ21" s="58" t="str">
        <f>IF(BN21=TRUE, MID(BL21,2,1),"")</f>
        <v/>
      </c>
      <c r="BR21" s="58" t="str">
        <f>IF(BO21=TRUE, MID(BL21,3,1),"")</f>
        <v/>
      </c>
      <c r="BS21" s="58" t="str">
        <f>T(BP21)&amp;T(BQ21)&amp;T(BR21)</f>
        <v/>
      </c>
      <c r="BT21" s="63" t="str">
        <f>IF(BS21="","",INT(TRIM(BS21)))</f>
        <v/>
      </c>
      <c r="BU21" s="64" t="str">
        <f>"OK"</f>
        <v>OK</v>
      </c>
      <c r="BV21" s="58" t="b">
        <f>BT21&gt;BT20</f>
        <v>0</v>
      </c>
      <c r="BW21" s="65" t="str">
        <f>LEFT(B21,6)</f>
        <v/>
      </c>
      <c r="BX21" s="58" t="b">
        <f>ISNUMBER(INT((MID(BW21,1,1))))</f>
        <v>0</v>
      </c>
      <c r="BY21" s="58" t="b">
        <f>ISNUMBER(INT((MID(BW21,2,1))))</f>
        <v>0</v>
      </c>
      <c r="BZ21" s="58" t="b">
        <f>ISNUMBER(INT((MID(BW21,3,1))))</f>
        <v>0</v>
      </c>
      <c r="CA21" s="58" t="b">
        <f>ISNUMBER(INT((MID(BW21,4,1))))</f>
        <v>0</v>
      </c>
      <c r="CB21" s="58" t="b">
        <f>ISNUMBER(INT((MID(BW21,5,1))))</f>
        <v>0</v>
      </c>
      <c r="CC21" s="58" t="b">
        <f>ISNUMBER(INT((MID(BW21,6,1))))</f>
        <v>0</v>
      </c>
      <c r="CD21" s="58" t="str">
        <f>IF(BX21=TRUE, MID(BW21,1,1),"")</f>
        <v/>
      </c>
      <c r="CE21" s="58" t="str">
        <f>IF(BY21=TRUE, MID(BW21,2,1),"")</f>
        <v/>
      </c>
      <c r="CF21" s="58" t="str">
        <f>IF(BZ21=TRUE, MID(BW21,3,1),"")</f>
        <v/>
      </c>
      <c r="CG21" s="58" t="str">
        <f>IF(CA21=TRUE, MID(BW21,4,1),"")</f>
        <v/>
      </c>
      <c r="CH21" s="58" t="str">
        <f>IF(CB21=TRUE, MID(BW21,5,1),"")</f>
        <v/>
      </c>
      <c r="CI21" s="58" t="str">
        <f>IF(CC21=TRUE, MID(BW21,6,1),"")</f>
        <v/>
      </c>
      <c r="CJ21" s="65" t="str">
        <f>TRIM(T(CD21)&amp;T(CE21)&amp;T(CF21))</f>
        <v/>
      </c>
      <c r="CK21" s="65" t="str">
        <f>TRIM(T(CG21)&amp;T(CH21)&amp;T(CI21))</f>
        <v/>
      </c>
      <c r="CL21" s="66" t="str">
        <f>IF(OR(MID(BW21,3,1)="-",MID(BW21,4,1)="-"),T(CJ21),"NO")</f>
        <v>NO</v>
      </c>
      <c r="CM21" s="66" t="str">
        <f>IF(OR(MID(BW21,3,1)="-",MID(BW21,4,1)="-"),T(CK21),"NO")</f>
        <v>NO</v>
      </c>
      <c r="CN21" s="64" t="str">
        <f>IF(AND(CL21&lt;&gt;"NO", CM21&lt;&gt;"NO"),IF(CM21&lt;CL21,"OK","INCORRECT"),"NO")</f>
        <v>NO</v>
      </c>
      <c r="CO21" s="64" t="str">
        <f>IF(AND(CL21&lt;&gt;"NO", CM21&lt;&gt;"NO"),IF(CM21&lt;=CM20,"OK","INCORRECT"),"NO")</f>
        <v>NO</v>
      </c>
      <c r="CP21" s="66" t="str">
        <f>IF(OR(AND(OR(AND(CN21="NO",CO21="NO"),AND(CN21="OK", CO21="OK")),AND(CN20="NO", CO20="NO")),AND(AND(CN21="OK",CO21="OK",OR(AND(CN20="NO", CO20="NO"),AND(CN20="OK", CO20="OK"))))),"OK","INCORRECT")</f>
        <v>OK</v>
      </c>
      <c r="CQ21" s="58" t="b">
        <f>IF(CP21="OK",IF(AND(CL20="NO",CL21="NO"),BT21&gt;BT20))</f>
        <v>0</v>
      </c>
      <c r="CR21" s="58" t="b">
        <f>IF(CP21="OK",AND(CN21="OK",CO21="OK",CN20="NO",CO20="NO"))</f>
        <v>0</v>
      </c>
      <c r="CS21" s="58" t="b">
        <f>IF(CP21="OK",IF(AND(EXACT(CK20,CK21)),BT21&gt;BT20))</f>
        <v>0</v>
      </c>
      <c r="CT21" s="58" t="b">
        <f>IF(CP21="OK",CM21&lt;CM20)</f>
        <v>0</v>
      </c>
      <c r="CU21" s="65" t="str">
        <f>IF(AND(CQ21=FALSE,CR21=FALSE,CS21=FALSE,CT21=FALSE),"SEQUENCE INCORRECT","SEQUENCE CORRECT")</f>
        <v>SEQUENCE INCORRECT</v>
      </c>
      <c r="CV21" s="67">
        <f>COUNTIF(B20:B20,T(B21))</f>
        <v>1</v>
      </c>
    </row>
    <row r="22" spans="1:100" s="23" customFormat="1" ht="18.95" customHeight="1" thickBot="1">
      <c r="A22" s="68"/>
      <c r="B22" s="101"/>
      <c r="C22" s="102"/>
      <c r="D22" s="101"/>
      <c r="E22" s="102"/>
      <c r="F22" s="101"/>
      <c r="G22" s="102"/>
      <c r="H22" s="101"/>
      <c r="I22" s="102"/>
      <c r="J22" s="101"/>
      <c r="K22" s="102"/>
      <c r="L22" s="103" t="str">
        <f>IF(AND(B22&lt;&gt;"", H22&lt;&gt;"", J22&lt;&gt;"",OR(H22&lt;=I17,H22="ABS"),OR(J22&lt;=K17,J22="ABS")),IF(AND(J22="ABS"),"ABS",IF(SUM(H22:J22)=0,"ZERO",SUM(H22,J22))),"")</f>
        <v/>
      </c>
      <c r="M22" s="104"/>
      <c r="N22" s="112" t="str">
        <f>IF(AND(A22&lt;&gt;"",B22&lt;&gt;"",D22&lt;&gt;"", F22&lt;&gt;"", H22&lt;&gt;"", J22&lt;&gt;"",S22="",R22="OK", V22="",OR(D22&lt;=E17,D22="ABS"),OR(F22&lt;=G17,F22="ABS"),OR(H22&lt;=I17,H22="ABS"),OR(J22&lt;=K17,J22="ABS")),IF(AND(OR(D22=0,D22="ABS"),OR(F22=0,F22="ABS"),OR(L22=0,L22="ABS"),D22="ABS",F22="ABS",L22="ABS"),"ABS",IF(AND(SUM(D22:F22)=0,OR(L22="ZERO",L22="ABS")),"ZERO",IF(L22="ABS",SUM(D22,F22),SUM(D22,F22,H22,J22)))),"")</f>
        <v/>
      </c>
      <c r="O22" s="113"/>
      <c r="P22" s="22" t="str">
        <f>IF(N22="","",IF(O17=200,LOOKUP(N22,{"ABS","ZERO",1,100,110,120,130,140,150,160,170},{"FAIL","FAIL","FAIL","D","D+","C","C+","B","B+","A","A+"}),IF(O17=150,LOOKUP(N22,{"ABS","ZERO",1,75,82,90,97,105,112,120,127},{"FAIL","FAIL","FAIL","D","D+","C","C+","B","B+","A","A+"}),IF(O17=100,LOOKUP(N22,{"ABS","ZERO",1,50,55,60,65,70,75,80,85},{"FAIL","FAIL","FAIL","D","D+","C","C+","B","B+","A","A+"}),IF(O17=50,LOOKUP(N22,{"ABS","ZERO",1,25,27,30,32,35,37,40,42},{"FAIL","FAIL","FAIL","D","D+","C","C+","B","B+","A","A+"}))))))</f>
        <v/>
      </c>
      <c r="Q22" s="118"/>
      <c r="R22" s="70" t="str">
        <f t="shared" ref="R22:R40" si="0">IF(A22&lt;&gt;"",IF(CU22="SEQUENCE CORRECT",IF(OR(T(Y22)="OK",T(Z22)="oOk",T(AA22)="Okk",AB22="ok"),"OK","FORMAT INCORRECT"),"SEQUENCE INCORRECT"),"")</f>
        <v/>
      </c>
      <c r="S22" s="163" t="str">
        <f>IF(AND(A22&lt;&gt;"",B22&lt;&gt;""),IF(OR(D22&lt;&gt;"ABS"),IF(OR(AND(D22&lt;ROUNDDOWN((0*E17),0),D22&lt;&gt;0),D22&gt;E17,D22=""),"Attendance Marks incorrect",""),""),"")</f>
        <v/>
      </c>
      <c r="T22" s="274"/>
      <c r="U22" s="274"/>
      <c r="V22" s="109" t="str">
        <f>IF(OR(AND(OR(F22&lt;=G17, F22=0, F22="ABS"),OR(H22&lt;=I17, H22=0, H22="ABS"),OR(J22&lt;=K17, J22=0,J22="ABS"))),IF(OR(AND(A22="",B22="",D22="",F22="",H22="",J22=""),AND(A22&lt;&gt;"",B22&lt;&gt;"",D22&lt;&gt;"",F22&lt;&gt;"",H22&lt;&gt;"",J22&lt;&gt;"", AD22="OK")),"","Given Marks or Format is incorrect"),"Given Marks or Format is incorrect")</f>
        <v/>
      </c>
      <c r="W22" s="110"/>
      <c r="X22" s="111"/>
      <c r="Y22" s="14" t="b">
        <f>IF(AND( EXACT(LEFT(B22,LEN(G8)), G8),ISNUMBER(INT(MID(B22,(LEN(G8)+1),1))),ISNUMBER(INT(MID(B22,(LEN(G8)+2),1))), MID(B22,(LEN(G8)+1),2)&lt;&gt;"00",OR(ISNUMBER(INT(MID(B22,(LEN(G8)+3),1))),MID(B22,(LEN(G8)+3),1)=""),  OR(AND(ISNUMBER(INT(MID(B22,(LEN(G8)+1),3))),MID(B22,(LEN(G8)+1),1)&lt;&gt;"0", MID(B22,(LEN(G8)+4),1)=""),AND((ISNUMBER(INT(MID(B22,(LEN(G8)+1),2)))),MID(B22,(LEN(G8)+3),1)=""))),"OK")</f>
        <v>0</v>
      </c>
      <c r="Z22" s="15"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6"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23" t="b">
        <f>IF(AND(ISNUMBER(A21)&lt;&gt;"",ISNUMBER(A22)&lt;&gt;""),IF(AND(ISNUMBER(A22),ISNUMBER(A21)),IF(A22-A21=1,AND(ISNUMBER(INT(MID(A22,1,3))),MID(A22,4,1)="",MID(A22,1,1)&lt;&gt;"0"))))</f>
        <v>0</v>
      </c>
      <c r="AD22" s="23" t="str">
        <f t="shared" ref="AD22:AD40" si="1">IF(AC22=TRUE,"OK","S# INCORRECT")</f>
        <v>S# INCORRECT</v>
      </c>
      <c r="BL22" s="58" t="str">
        <f t="shared" ref="BL22:BL39" si="2">RIGHT(B22,3)</f>
        <v/>
      </c>
      <c r="BM22" s="58" t="b">
        <f t="shared" ref="BM22:BM39" si="3">ISNUMBER(INT((MID(BL22,1,1))))</f>
        <v>0</v>
      </c>
      <c r="BN22" s="58" t="b">
        <f t="shared" ref="BN22:BN39" si="4">ISNUMBER(INT((MID(BL22,2,1))))</f>
        <v>0</v>
      </c>
      <c r="BO22" s="58" t="b">
        <f t="shared" ref="BO22:BO39" si="5">ISNUMBER(INT((MID(BL22,3,1))))</f>
        <v>0</v>
      </c>
      <c r="BP22" s="58" t="str">
        <f t="shared" ref="BP22:BP39" si="6">IF(BM22=TRUE, MID(BL22,1,1),"")</f>
        <v/>
      </c>
      <c r="BQ22" s="58" t="str">
        <f t="shared" ref="BQ22:BQ39" si="7">IF(BN22=TRUE, MID(BL22,2,1),"")</f>
        <v/>
      </c>
      <c r="BR22" s="58" t="str">
        <f t="shared" ref="BR22:BR39" si="8">IF(BO22=TRUE, MID(BL22,3,1),"")</f>
        <v/>
      </c>
      <c r="BS22" s="58" t="str">
        <f t="shared" ref="BS22:BS39" si="9">T(BP22)&amp;T(BQ22)&amp;T(BR22)</f>
        <v/>
      </c>
      <c r="BT22" s="63" t="str">
        <f t="shared" ref="BT22:BT39" si="10">IF(BS22="","",INT(TRIM(BS22)))</f>
        <v/>
      </c>
      <c r="BU22" s="64" t="str">
        <f>IF(BT22&gt;BT21,"OK","INCORRECT")</f>
        <v>INCORRECT</v>
      </c>
      <c r="BV22" s="58" t="b">
        <f>BT22&gt;BT21</f>
        <v>0</v>
      </c>
      <c r="BW22" s="65" t="str">
        <f t="shared" ref="BW22:BW39" si="11">LEFT(B22,6)</f>
        <v/>
      </c>
      <c r="BX22" s="58" t="b">
        <f t="shared" ref="BX22:BX39" si="12">ISNUMBER(INT((MID(BW22,1,1))))</f>
        <v>0</v>
      </c>
      <c r="BY22" s="58" t="b">
        <f t="shared" ref="BY22:BY39" si="13">ISNUMBER(INT((MID(BW22,2,1))))</f>
        <v>0</v>
      </c>
      <c r="BZ22" s="58" t="b">
        <f t="shared" ref="BZ22:BZ39" si="14">ISNUMBER(INT((MID(BW22,3,1))))</f>
        <v>0</v>
      </c>
      <c r="CA22" s="58" t="b">
        <f t="shared" ref="CA22:CA39" si="15">ISNUMBER(INT((MID(BW22,4,1))))</f>
        <v>0</v>
      </c>
      <c r="CB22" s="58" t="b">
        <f t="shared" ref="CB22:CB39" si="16">ISNUMBER(INT((MID(BW22,5,1))))</f>
        <v>0</v>
      </c>
      <c r="CC22" s="58" t="b">
        <f t="shared" ref="CC22:CC39" si="17">ISNUMBER(INT((MID(BW22,6,1))))</f>
        <v>0</v>
      </c>
      <c r="CD22" s="58" t="str">
        <f t="shared" ref="CD22:CD39" si="18">IF(BX22=TRUE, MID(BW22,1,1),"")</f>
        <v/>
      </c>
      <c r="CE22" s="58" t="str">
        <f t="shared" ref="CE22:CE39" si="19">IF(BY22=TRUE, MID(BW22,2,1),"")</f>
        <v/>
      </c>
      <c r="CF22" s="58" t="str">
        <f t="shared" ref="CF22:CF39" si="20">IF(BZ22=TRUE, MID(BW22,3,1),"")</f>
        <v/>
      </c>
      <c r="CG22" s="58" t="str">
        <f t="shared" ref="CG22:CG39" si="21">IF(CA22=TRUE, MID(BW22,4,1),"")</f>
        <v/>
      </c>
      <c r="CH22" s="58" t="str">
        <f t="shared" ref="CH22:CH39" si="22">IF(CB22=TRUE, MID(BW22,5,1),"")</f>
        <v/>
      </c>
      <c r="CI22" s="58" t="str">
        <f t="shared" ref="CI22:CI39" si="23">IF(CC22=TRUE, MID(BW22,6,1),"")</f>
        <v/>
      </c>
      <c r="CJ22" s="65" t="str">
        <f t="shared" ref="CJ22:CJ39" si="24">TRIM(T(CD22)&amp;T(CE22)&amp;T(CF22))</f>
        <v/>
      </c>
      <c r="CK22" s="65" t="str">
        <f t="shared" ref="CK22:CK39" si="25">TRIM(T(CG22)&amp;T(CH22)&amp;T(CI22))</f>
        <v/>
      </c>
      <c r="CL22" s="66" t="str">
        <f t="shared" ref="CL22:CL39" si="26">IF(OR(MID(BW22,3,1)="-",MID(BW22,4,1)="-"),T(CJ22),"NO")</f>
        <v>NO</v>
      </c>
      <c r="CM22" s="66" t="str">
        <f t="shared" ref="CM22:CM39" si="27">IF(OR(MID(BW22,3,1)="-",MID(BW22,4,1)="-"),T(CK22),"NO")</f>
        <v>NO</v>
      </c>
      <c r="CN22" s="64" t="str">
        <f>IF(AND(CL22&lt;&gt;"NO", CM22&lt;&gt;"NO"),IF(CM22&lt;CL22,"OK","INCORRECT"),"NO")</f>
        <v>NO</v>
      </c>
      <c r="CO22" s="64" t="str">
        <f>IF(AND(CL22&lt;&gt;"NO", CM22&lt;&gt;"NO"),IF(CM22&lt;=CM21,"OK","INCORRECT"),"NO")</f>
        <v>NO</v>
      </c>
      <c r="CP22" s="66" t="str">
        <f>IF(OR(AND(OR(AND(CN22="NO",CO22="NO"),AND(CN22="OK", CO22="OK")),AND(CN21="NO", CO21="NO")),AND(AND(CN22="OK",CO22="OK",OR(AND(CN21="NO", CO21="NO"),AND(CN21="OK", CO21="OK"))))),"OK","INCORRECT")</f>
        <v>OK</v>
      </c>
      <c r="CQ22" s="58" t="b">
        <f>IF(CP22="OK",IF(AND(CL21="NO",CL22="NO"),BT22&gt;BT21))</f>
        <v>0</v>
      </c>
      <c r="CR22" s="58" t="b">
        <f>IF(CP22="OK",AND(CN22="OK",CO22="OK",CN21="NO",CO21="NO"))</f>
        <v>0</v>
      </c>
      <c r="CS22" s="58" t="b">
        <f>IF(CP22="OK",IF(AND(EXACT(CK21,CK22)),BT22&gt;BT21))</f>
        <v>0</v>
      </c>
      <c r="CT22" s="58" t="b">
        <f>IF(CP22="OK",CM22&lt;CM21)</f>
        <v>0</v>
      </c>
      <c r="CU22" s="65" t="str">
        <f>IF(AND(CQ22=FALSE,CR22=FALSE,CS22=FALSE,CT22=FALSE),"SEQUENCE INCORRECT","SEQUENCE CORRECT")</f>
        <v>SEQUENCE INCORRECT</v>
      </c>
      <c r="CV22" s="67">
        <f>COUNTIF(B21:B21,T(B22))</f>
        <v>1</v>
      </c>
    </row>
    <row r="23" spans="1:100" s="23" customFormat="1" ht="18.95" customHeight="1" thickBot="1">
      <c r="A23" s="54"/>
      <c r="B23" s="101"/>
      <c r="C23" s="102"/>
      <c r="D23" s="101"/>
      <c r="E23" s="102"/>
      <c r="F23" s="101"/>
      <c r="G23" s="102"/>
      <c r="H23" s="101"/>
      <c r="I23" s="102"/>
      <c r="J23" s="101"/>
      <c r="K23" s="102"/>
      <c r="L23" s="103" t="str">
        <f>IF(AND(B23&lt;&gt;"", H23&lt;&gt;"", J23&lt;&gt;"",OR(H23&lt;=I17,H23="ABS"),OR(J23&lt;=K17,J23="ABS")),IF(AND(J23="ABS"),"ABS",IF(SUM(H23:J23)=0,"ZERO",SUM(H23,J23))),"")</f>
        <v/>
      </c>
      <c r="M23" s="104"/>
      <c r="N23" s="112" t="str">
        <f>IF(AND(A23&lt;&gt;"",B23&lt;&gt;"",D23&lt;&gt;"", F23&lt;&gt;"", H23&lt;&gt;"", J23&lt;&gt;"",S23="",R23="OK", V23="",OR(D23&lt;=E17,D23="ABS"),OR(F23&lt;=G17,F23="ABS"),OR(H23&lt;=I17,H23="ABS"),OR(J23&lt;=K17,J23="ABS")),IF(AND(OR(D23=0,D23="ABS"),OR(F23=0,F23="ABS"),OR(L23=0,L23="ABS"),D23="ABS",F23="ABS",L23="ABS"),"ABS",IF(AND(SUM(D23:F23)=0,OR(L23="ZERO",L23="ABS")),"ZERO",IF(L23="ABS",SUM(D23,F23),SUM(D23,F23,H23,J23)))),"")</f>
        <v/>
      </c>
      <c r="O23" s="113"/>
      <c r="P23" s="22" t="str">
        <f>IF(N23="","",IF(O17=200,LOOKUP(N23,{"ABS","ZERO",1,100,110,120,130,140,150,160,170},{"FAIL","FAIL","FAIL","D","D+","C","C+","B","B+","A","A+"}),IF(O17=150,LOOKUP(N23,{"ABS","ZERO",1,75,82,90,97,105,112,120,127},{"FAIL","FAIL","FAIL","D","D+","C","C+","B","B+","A","A+"}),IF(O17=100,LOOKUP(N23,{"ABS","ZERO",1,50,55,60,65,70,75,80,85},{"FAIL","FAIL","FAIL","D","D+","C","C+","B","B+","A","A+"}),IF(O17=50,LOOKUP(N23,{"ABS","ZERO",1,25,27,30,32,35,37,40,42},{"FAIL","FAIL","FAIL","D","D+","C","C+","B","B+","A","A+"}))))))</f>
        <v/>
      </c>
      <c r="Q23" s="118"/>
      <c r="R23" s="70" t="str">
        <f t="shared" si="0"/>
        <v/>
      </c>
      <c r="S23" s="163" t="str">
        <f>IF(AND(A23&lt;&gt;"",B23&lt;&gt;""),IF(OR(D23&lt;&gt;"ABS"),IF(OR(AND(D23&lt;ROUNDDOWN((0*E17),0),D23&lt;&gt;0),D23&gt;E17,D23=""),"Attendance Marks incorrect",""),""),"")</f>
        <v/>
      </c>
      <c r="T23" s="274"/>
      <c r="U23" s="274"/>
      <c r="V23" s="109" t="str">
        <f>IF(OR(AND(OR(F23&lt;=G17, F23=0, F23="ABS"),OR(H23&lt;=I17, H23=0, H23="ABS"),OR(J23&lt;=K17, J23=0,J23="ABS"))),IF(OR(AND(A23="",B23="",D23="",F23="",H23="",J23=""),AND(A23&lt;&gt;"",B23&lt;&gt;"",D23&lt;&gt;"",F23&lt;&gt;"",H23&lt;&gt;"",J23&lt;&gt;"", AD23="OK")),"","Given Marks or Format is incorrect"),"Given Marks or Format is incorrect")</f>
        <v/>
      </c>
      <c r="W23" s="110"/>
      <c r="X23" s="111"/>
      <c r="Y23" s="14" t="b">
        <f>IF(AND( EXACT(LEFT(B23,LEN(G8)), G8),ISNUMBER(INT(MID(B23,(LEN(G8)+1),1))),ISNUMBER(INT(MID(B23,(LEN(G8)+2),1))), MID(B23,(LEN(G8)+1),2)&lt;&gt;"00",OR(ISNUMBER(INT(MID(B23,(LEN(G8)+3),1))),MID(B23,(LEN(G8)+3),1)=""),  OR(AND(ISNUMBER(INT(MID(B23,(LEN(G8)+1),3))),MID(B23,(LEN(G8)+1),1)&lt;&gt;"0", MID(B23,(LEN(G8)+4),1)=""),AND((ISNUMBER(INT(MID(B23,(LEN(G8)+1),2)))),MID(B23,(LEN(G8)+3),1)=""))),"OK")</f>
        <v>0</v>
      </c>
      <c r="Z23" s="15"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6"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23" t="b">
        <f t="shared" ref="AC23:AC40" si="28">IF(AND(ISNUMBER(A22)&lt;&gt;"",ISNUMBER(A23)&lt;&gt;""),IF(AND(ISNUMBER(A23),ISNUMBER(A22)),IF(A23-A22=1,AND(ISNUMBER(INT(MID(A23,1,3))),MID(A23,4,1)="",MID(A23,1,1)&lt;&gt;"0"))))</f>
        <v>0</v>
      </c>
      <c r="AD23" s="23" t="str">
        <f t="shared" si="1"/>
        <v>S# INCORRECT</v>
      </c>
      <c r="BL23" s="58" t="str">
        <f t="shared" si="2"/>
        <v/>
      </c>
      <c r="BM23" s="58" t="b">
        <f t="shared" si="3"/>
        <v>0</v>
      </c>
      <c r="BN23" s="58" t="b">
        <f t="shared" si="4"/>
        <v>0</v>
      </c>
      <c r="BO23" s="58" t="b">
        <f t="shared" si="5"/>
        <v>0</v>
      </c>
      <c r="BP23" s="58" t="str">
        <f t="shared" si="6"/>
        <v/>
      </c>
      <c r="BQ23" s="58" t="str">
        <f t="shared" si="7"/>
        <v/>
      </c>
      <c r="BR23" s="58" t="str">
        <f t="shared" si="8"/>
        <v/>
      </c>
      <c r="BS23" s="58" t="str">
        <f t="shared" si="9"/>
        <v/>
      </c>
      <c r="BT23" s="63" t="str">
        <f t="shared" si="10"/>
        <v/>
      </c>
      <c r="BU23" s="64" t="str">
        <f t="shared" ref="BU23:BU39" si="29">IF(BT23&gt;BT22,"OK","INCORRECT")</f>
        <v>INCORRECT</v>
      </c>
      <c r="BV23" s="58" t="b">
        <f t="shared" ref="BV23:BV39" si="30">BT23&gt;BT22</f>
        <v>0</v>
      </c>
      <c r="BW23" s="65" t="str">
        <f t="shared" si="11"/>
        <v/>
      </c>
      <c r="BX23" s="58" t="b">
        <f t="shared" si="12"/>
        <v>0</v>
      </c>
      <c r="BY23" s="58" t="b">
        <f t="shared" si="13"/>
        <v>0</v>
      </c>
      <c r="BZ23" s="58" t="b">
        <f t="shared" si="14"/>
        <v>0</v>
      </c>
      <c r="CA23" s="58" t="b">
        <f t="shared" si="15"/>
        <v>0</v>
      </c>
      <c r="CB23" s="58" t="b">
        <f t="shared" si="16"/>
        <v>0</v>
      </c>
      <c r="CC23" s="58" t="b">
        <f t="shared" si="17"/>
        <v>0</v>
      </c>
      <c r="CD23" s="58" t="str">
        <f t="shared" si="18"/>
        <v/>
      </c>
      <c r="CE23" s="58" t="str">
        <f t="shared" si="19"/>
        <v/>
      </c>
      <c r="CF23" s="58" t="str">
        <f t="shared" si="20"/>
        <v/>
      </c>
      <c r="CG23" s="58" t="str">
        <f t="shared" si="21"/>
        <v/>
      </c>
      <c r="CH23" s="58" t="str">
        <f t="shared" si="22"/>
        <v/>
      </c>
      <c r="CI23" s="58" t="str">
        <f t="shared" si="23"/>
        <v/>
      </c>
      <c r="CJ23" s="65" t="str">
        <f t="shared" si="24"/>
        <v/>
      </c>
      <c r="CK23" s="65" t="str">
        <f t="shared" si="25"/>
        <v/>
      </c>
      <c r="CL23" s="66" t="str">
        <f t="shared" si="26"/>
        <v>NO</v>
      </c>
      <c r="CM23" s="66" t="str">
        <f t="shared" si="27"/>
        <v>NO</v>
      </c>
      <c r="CN23" s="64" t="str">
        <f t="shared" ref="CN23:CN39" si="31">IF(AND(CL23&lt;&gt;"NO", CM23&lt;&gt;"NO"),IF(CM23&lt;CL23,"OK","INCORRECT"),"NO")</f>
        <v>NO</v>
      </c>
      <c r="CO23" s="64" t="str">
        <f t="shared" ref="CO23:CO39" si="32">IF(AND(CL23&lt;&gt;"NO", CM23&lt;&gt;"NO"),IF(CM23&lt;=CM22,"OK","INCORRECT"),"NO")</f>
        <v>NO</v>
      </c>
      <c r="CP23" s="66" t="str">
        <f t="shared" ref="CP23:CP39" si="33">IF(OR(AND(OR(AND(CN23="NO",CO23="NO"),AND(CN23="OK", CO23="OK")),AND(CN22="NO", CO22="NO")),AND(AND(CN23="OK",CO23="OK",OR(AND(CN22="NO", CO22="NO"),AND(CN22="OK", CO22="OK"))))),"OK","INCORRECT")</f>
        <v>OK</v>
      </c>
      <c r="CQ23" s="58" t="b">
        <f t="shared" ref="CQ23:CQ39" si="34">IF(CP23="OK",IF(AND(CL22="NO",CL23="NO"),BT23&gt;BT22))</f>
        <v>0</v>
      </c>
      <c r="CR23" s="58" t="b">
        <f t="shared" ref="CR23:CR39" si="35">IF(CP23="OK",AND(CN23="OK",CO23="OK",CN22="NO",CO22="NO"))</f>
        <v>0</v>
      </c>
      <c r="CS23" s="58" t="b">
        <f t="shared" ref="CS23:CS39" si="36">IF(CP23="OK",IF(AND(EXACT(CK22,CK23)),BT23&gt;BT22))</f>
        <v>0</v>
      </c>
      <c r="CT23" s="58" t="b">
        <f t="shared" ref="CT23:CT39" si="37">IF(CP23="OK",CM23&lt;CM22)</f>
        <v>0</v>
      </c>
      <c r="CU23" s="65" t="str">
        <f t="shared" ref="CU23:CU39" si="38">IF(AND(CQ23=FALSE,CR23=FALSE,CS23=FALSE,CT23=FALSE),"SEQUENCE INCORRECT","SEQUENCE CORRECT")</f>
        <v>SEQUENCE INCORRECT</v>
      </c>
      <c r="CV23" s="67">
        <f>COUNTIF(B21:B22,T(B23))</f>
        <v>2</v>
      </c>
    </row>
    <row r="24" spans="1:100" s="23" customFormat="1" ht="18.95" customHeight="1" thickBot="1">
      <c r="A24" s="68"/>
      <c r="B24" s="101"/>
      <c r="C24" s="102"/>
      <c r="D24" s="101"/>
      <c r="E24" s="102"/>
      <c r="F24" s="101"/>
      <c r="G24" s="102"/>
      <c r="H24" s="101"/>
      <c r="I24" s="102"/>
      <c r="J24" s="101"/>
      <c r="K24" s="102"/>
      <c r="L24" s="103" t="str">
        <f>IF(AND(B24&lt;&gt;"", H24&lt;&gt;"", J24&lt;&gt;"",OR(H24&lt;=I17,H24="ABS"),OR(J24&lt;=K17,J24="ABS")),IF(AND(J24="ABS"),"ABS",IF(SUM(H24:J24)=0,"ZERO",SUM(H24,J24))),"")</f>
        <v/>
      </c>
      <c r="M24" s="104"/>
      <c r="N24" s="112" t="str">
        <f>IF(AND(A24&lt;&gt;"",B24&lt;&gt;"",D24&lt;&gt;"", F24&lt;&gt;"", H24&lt;&gt;"", J24&lt;&gt;"",S24="",R24="OK",V24="",OR(D24&lt;=E17,D24="ABS"),OR(F24&lt;=G17,F24="ABS"),OR(H24&lt;=I17,H24="ABS"),OR(J24&lt;=K17,J24="ABS")),IF(AND(OR(D24=0,D24="ABS"),OR(F24=0,F24="ABS"),OR(L24=0,L24="ABS"),D24="ABS",F24="ABS",L24="ABS"),"ABS",IF(AND(SUM(D24:F24)=0,OR(L24="ZERO",L24="ABS")),"ZERO",IF(L24="ABS",SUM(D24,F24),SUM(D24,F24,H24,J24)))),"")</f>
        <v/>
      </c>
      <c r="O24" s="113"/>
      <c r="P24" s="22" t="str">
        <f>IF(N24="","",IF(O17=200,LOOKUP(N24,{"ABS","ZERO",1,100,110,120,130,140,150,160,170},{"FAIL","FAIL","FAIL","D","D+","C","C+","B","B+","A","A+"}),IF(O17=150,LOOKUP(N24,{"ABS","ZERO",1,75,82,90,97,105,112,120,127},{"FAIL","FAIL","FAIL","D","D+","C","C+","B","B+","A","A+"}),IF(O17=100,LOOKUP(N24,{"ABS","ZERO",1,50,55,60,65,70,75,80,85},{"FAIL","FAIL","FAIL","D","D+","C","C+","B","B+","A","A+"}),IF(O17=50,LOOKUP(N24,{"ABS","ZERO",1,25,27,30,32,35,37,40,42},{"FAIL","FAIL","FAIL","D","D+","C","C+","B","B+","A","A+"}))))))</f>
        <v/>
      </c>
      <c r="Q24" s="118"/>
      <c r="R24" s="70" t="str">
        <f t="shared" si="0"/>
        <v/>
      </c>
      <c r="S24" s="163" t="str">
        <f>IF(AND(A24&lt;&gt;"",B24&lt;&gt;""),IF(OR(D24&lt;&gt;"ABS"),IF(OR(AND(D24&lt;ROUNDDOWN((0*E17),0),D24&lt;&gt;0),D24&gt;E17,D24=""),"Attendance Marks incorrect",""),""),"")</f>
        <v/>
      </c>
      <c r="T24" s="274"/>
      <c r="U24" s="274"/>
      <c r="V24" s="109" t="str">
        <f>IF(OR(AND(OR(F24&lt;=G17, F24=0, F24="ABS"),OR(H24&lt;=I17, H24=0, H24="ABS"),OR(J24&lt;=K17, J24=0,J24="ABS"))),IF(OR(AND(A24="",B24="",D24="",F24="",H24="",J24=""),AND(A24&lt;&gt;"",B24&lt;&gt;"",D24&lt;&gt;"",F24&lt;&gt;"",H24&lt;&gt;"",J24&lt;&gt;"", AD24="OK")),"","Given Marks or Format is incorrect"),"Given Marks or Format is incorrect")</f>
        <v/>
      </c>
      <c r="W24" s="110"/>
      <c r="X24" s="111"/>
      <c r="Y24" s="14" t="b">
        <f>IF(AND( EXACT(LEFT(B24,LEN(G8)), G8),ISNUMBER(INT(MID(B24,(LEN(G8)+1),1))),ISNUMBER(INT(MID(B24,(LEN(G8)+2),1))), MID(B24,(LEN(G8)+1),2)&lt;&gt;"00",OR(ISNUMBER(INT(MID(B24,(LEN(G8)+3),1))),MID(B24,(LEN(G8)+3),1)=""),  OR(AND(ISNUMBER(INT(MID(B24,(LEN(G8)+1),3))),MID(B24,(LEN(G8)+1),1)&lt;&gt;"0", MID(B24,(LEN(G8)+4),1)=""),AND((ISNUMBER(INT(MID(B24,(LEN(G8)+1),2)))),MID(B24,(LEN(G8)+3),1)=""))),"OK")</f>
        <v>0</v>
      </c>
      <c r="Z24" s="15"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6"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23" t="b">
        <f t="shared" si="28"/>
        <v>0</v>
      </c>
      <c r="AD24" s="23" t="str">
        <f t="shared" si="1"/>
        <v>S# INCORRECT</v>
      </c>
      <c r="BL24" s="58" t="str">
        <f t="shared" si="2"/>
        <v/>
      </c>
      <c r="BM24" s="58" t="b">
        <f t="shared" si="3"/>
        <v>0</v>
      </c>
      <c r="BN24" s="58" t="b">
        <f t="shared" si="4"/>
        <v>0</v>
      </c>
      <c r="BO24" s="58" t="b">
        <f t="shared" si="5"/>
        <v>0</v>
      </c>
      <c r="BP24" s="58" t="str">
        <f t="shared" si="6"/>
        <v/>
      </c>
      <c r="BQ24" s="58" t="str">
        <f t="shared" si="7"/>
        <v/>
      </c>
      <c r="BR24" s="58" t="str">
        <f t="shared" si="8"/>
        <v/>
      </c>
      <c r="BS24" s="58" t="str">
        <f t="shared" si="9"/>
        <v/>
      </c>
      <c r="BT24" s="63" t="str">
        <f t="shared" si="10"/>
        <v/>
      </c>
      <c r="BU24" s="64" t="str">
        <f t="shared" si="29"/>
        <v>INCORRECT</v>
      </c>
      <c r="BV24" s="58" t="b">
        <f t="shared" si="30"/>
        <v>0</v>
      </c>
      <c r="BW24" s="65" t="str">
        <f t="shared" si="11"/>
        <v/>
      </c>
      <c r="BX24" s="58" t="b">
        <f t="shared" si="12"/>
        <v>0</v>
      </c>
      <c r="BY24" s="58" t="b">
        <f t="shared" si="13"/>
        <v>0</v>
      </c>
      <c r="BZ24" s="58" t="b">
        <f t="shared" si="14"/>
        <v>0</v>
      </c>
      <c r="CA24" s="58" t="b">
        <f t="shared" si="15"/>
        <v>0</v>
      </c>
      <c r="CB24" s="58" t="b">
        <f t="shared" si="16"/>
        <v>0</v>
      </c>
      <c r="CC24" s="58" t="b">
        <f t="shared" si="17"/>
        <v>0</v>
      </c>
      <c r="CD24" s="58" t="str">
        <f t="shared" si="18"/>
        <v/>
      </c>
      <c r="CE24" s="58" t="str">
        <f t="shared" si="19"/>
        <v/>
      </c>
      <c r="CF24" s="58" t="str">
        <f t="shared" si="20"/>
        <v/>
      </c>
      <c r="CG24" s="58" t="str">
        <f t="shared" si="21"/>
        <v/>
      </c>
      <c r="CH24" s="58" t="str">
        <f t="shared" si="22"/>
        <v/>
      </c>
      <c r="CI24" s="58" t="str">
        <f t="shared" si="23"/>
        <v/>
      </c>
      <c r="CJ24" s="65" t="str">
        <f t="shared" si="24"/>
        <v/>
      </c>
      <c r="CK24" s="65" t="str">
        <f t="shared" si="25"/>
        <v/>
      </c>
      <c r="CL24" s="66" t="str">
        <f t="shared" si="26"/>
        <v>NO</v>
      </c>
      <c r="CM24" s="66" t="str">
        <f t="shared" si="27"/>
        <v>NO</v>
      </c>
      <c r="CN24" s="64" t="str">
        <f t="shared" si="31"/>
        <v>NO</v>
      </c>
      <c r="CO24" s="64" t="str">
        <f t="shared" si="32"/>
        <v>NO</v>
      </c>
      <c r="CP24" s="66" t="str">
        <f t="shared" si="33"/>
        <v>OK</v>
      </c>
      <c r="CQ24" s="58" t="b">
        <f t="shared" si="34"/>
        <v>0</v>
      </c>
      <c r="CR24" s="58" t="b">
        <f t="shared" si="35"/>
        <v>0</v>
      </c>
      <c r="CS24" s="58" t="b">
        <f t="shared" si="36"/>
        <v>0</v>
      </c>
      <c r="CT24" s="58" t="b">
        <f t="shared" si="37"/>
        <v>0</v>
      </c>
      <c r="CU24" s="65" t="str">
        <f t="shared" si="38"/>
        <v>SEQUENCE INCORRECT</v>
      </c>
      <c r="CV24" s="67">
        <f>COUNTIF(B21:B23,T(B24))</f>
        <v>3</v>
      </c>
    </row>
    <row r="25" spans="1:100" s="23" customFormat="1" ht="18.95" customHeight="1" thickBot="1">
      <c r="A25" s="54"/>
      <c r="B25" s="101"/>
      <c r="C25" s="102"/>
      <c r="D25" s="101"/>
      <c r="E25" s="102"/>
      <c r="F25" s="101"/>
      <c r="G25" s="102"/>
      <c r="H25" s="101"/>
      <c r="I25" s="102"/>
      <c r="J25" s="101"/>
      <c r="K25" s="102"/>
      <c r="L25" s="103" t="str">
        <f>IF(AND(B25&lt;&gt;"", H25&lt;&gt;"", J25&lt;&gt;"",OR(H25&lt;=I17,H25="ABS"),OR(J25&lt;=K17,J25="ABS")),IF(AND(J25="ABS"),"ABS",IF(SUM(H25:J25)=0,"ZERO",SUM(H25,J25))),"")</f>
        <v/>
      </c>
      <c r="M25" s="104"/>
      <c r="N25" s="112" t="str">
        <f>IF(AND(A25&lt;&gt;"",B25&lt;&gt;"",D25&lt;&gt;"", F25&lt;&gt;"", H25&lt;&gt;"", J25&lt;&gt;"",S25="",R25="OK",V25="",OR(D25&lt;=E17,D25="ABS"),OR(F25&lt;=G17,F25="ABS"),OR(H25&lt;=I17,H25="ABS"),OR(J25&lt;=K17,J25="ABS")),IF(AND(OR(D25=0,D25="ABS"),OR(F25=0,F25="ABS"),OR(L25=0,L25="ABS"),D25="ABS",F25="ABS",L25="ABS"),"ABS",IF(AND(SUM(D25:F25)=0,OR(L25="ZERO",L25="ABS")),"ZERO",IF(L25="ABS",SUM(D25,F25),SUM(D25,F25,H25,J25)))),"")</f>
        <v/>
      </c>
      <c r="O25" s="113"/>
      <c r="P25" s="22" t="str">
        <f>IF(N25="","",IF(O17=200,LOOKUP(N25,{"ABS","ZERO",1,100,110,120,130,140,150,160,170},{"FAIL","FAIL","FAIL","D","D+","C","C+","B","B+","A","A+"}),IF(O17=150,LOOKUP(N25,{"ABS","ZERO",1,75,82,90,97,105,112,120,127},{"FAIL","FAIL","FAIL","D","D+","C","C+","B","B+","A","A+"}),IF(O17=100,LOOKUP(N25,{"ABS","ZERO",1,50,55,60,65,70,75,80,85},{"FAIL","FAIL","FAIL","D","D+","C","C+","B","B+","A","A+"}),IF(O17=50,LOOKUP(N25,{"ABS","ZERO",1,25,27,30,32,35,37,40,42},{"FAIL","FAIL","FAIL","D","D+","C","C+","B","B+","A","A+"}))))))</f>
        <v/>
      </c>
      <c r="Q25" s="118"/>
      <c r="R25" s="70" t="str">
        <f t="shared" si="0"/>
        <v/>
      </c>
      <c r="S25" s="163" t="str">
        <f>IF(AND(A25&lt;&gt;"",B25&lt;&gt;""),IF(OR(D25&lt;&gt;"ABS"),IF(OR(AND(D25&lt;ROUNDDOWN((0*E17),0),D25&lt;&gt;0),D25&gt;E17,D25=""),"Attendance Marks incorrect",""),""),"")</f>
        <v/>
      </c>
      <c r="T25" s="274"/>
      <c r="U25" s="274"/>
      <c r="V25" s="109" t="str">
        <f>IF(OR(AND(OR(F25&lt;=G17, F25=0, F25="ABS"),OR(H25&lt;=I17, H25=0, H25="ABS"),OR(J25&lt;=K17, J25=0,J25="ABS"))),IF(OR(AND(A25="",B25="",D25="",F25="",H25="",J25=""),AND(A25&lt;&gt;"",B25&lt;&gt;"",D25&lt;&gt;"",F25&lt;&gt;"",H25&lt;&gt;"",J25&lt;&gt;"", AD25="OK")),"","Given Marks or Format is incorrect"),"Given Marks or Format is incorrect")</f>
        <v/>
      </c>
      <c r="W25" s="110"/>
      <c r="X25" s="111"/>
      <c r="Y25" s="14" t="b">
        <f>IF(AND( EXACT(LEFT(B25,LEN(G8)), G8),ISNUMBER(INT(MID(B25,(LEN(G8)+1),1))),ISNUMBER(INT(MID(B25,(LEN(G8)+2),1))), MID(B25,(LEN(G8)+1),2)&lt;&gt;"00",OR(ISNUMBER(INT(MID(B25,(LEN(G8)+3),1))),MID(B25,(LEN(G8)+3),1)=""),  OR(AND(ISNUMBER(INT(MID(B25,(LEN(G8)+1),3))),MID(B25,(LEN(G8)+1),1)&lt;&gt;"0", MID(B25,(LEN(G8)+4),1)=""),AND((ISNUMBER(INT(MID(B25,(LEN(G8)+1),2)))),MID(B25,(LEN(G8)+3),1)=""))),"OK")</f>
        <v>0</v>
      </c>
      <c r="Z25" s="15"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6"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23" t="b">
        <f t="shared" si="28"/>
        <v>0</v>
      </c>
      <c r="AD25" s="23" t="str">
        <f t="shared" si="1"/>
        <v>S# INCORRECT</v>
      </c>
      <c r="BL25" s="58" t="str">
        <f t="shared" si="2"/>
        <v/>
      </c>
      <c r="BM25" s="58" t="b">
        <f t="shared" si="3"/>
        <v>0</v>
      </c>
      <c r="BN25" s="58" t="b">
        <f t="shared" si="4"/>
        <v>0</v>
      </c>
      <c r="BO25" s="58" t="b">
        <f t="shared" si="5"/>
        <v>0</v>
      </c>
      <c r="BP25" s="58" t="str">
        <f t="shared" si="6"/>
        <v/>
      </c>
      <c r="BQ25" s="58" t="str">
        <f t="shared" si="7"/>
        <v/>
      </c>
      <c r="BR25" s="58" t="str">
        <f t="shared" si="8"/>
        <v/>
      </c>
      <c r="BS25" s="58" t="str">
        <f t="shared" si="9"/>
        <v/>
      </c>
      <c r="BT25" s="63" t="str">
        <f t="shared" si="10"/>
        <v/>
      </c>
      <c r="BU25" s="64" t="str">
        <f t="shared" si="29"/>
        <v>INCORRECT</v>
      </c>
      <c r="BV25" s="58" t="b">
        <f t="shared" si="30"/>
        <v>0</v>
      </c>
      <c r="BW25" s="65" t="str">
        <f t="shared" si="11"/>
        <v/>
      </c>
      <c r="BX25" s="58" t="b">
        <f t="shared" si="12"/>
        <v>0</v>
      </c>
      <c r="BY25" s="58" t="b">
        <f t="shared" si="13"/>
        <v>0</v>
      </c>
      <c r="BZ25" s="58" t="b">
        <f t="shared" si="14"/>
        <v>0</v>
      </c>
      <c r="CA25" s="58" t="b">
        <f t="shared" si="15"/>
        <v>0</v>
      </c>
      <c r="CB25" s="58" t="b">
        <f t="shared" si="16"/>
        <v>0</v>
      </c>
      <c r="CC25" s="58" t="b">
        <f t="shared" si="17"/>
        <v>0</v>
      </c>
      <c r="CD25" s="58" t="str">
        <f t="shared" si="18"/>
        <v/>
      </c>
      <c r="CE25" s="58" t="str">
        <f t="shared" si="19"/>
        <v/>
      </c>
      <c r="CF25" s="58" t="str">
        <f t="shared" si="20"/>
        <v/>
      </c>
      <c r="CG25" s="58" t="str">
        <f t="shared" si="21"/>
        <v/>
      </c>
      <c r="CH25" s="58" t="str">
        <f t="shared" si="22"/>
        <v/>
      </c>
      <c r="CI25" s="58" t="str">
        <f t="shared" si="23"/>
        <v/>
      </c>
      <c r="CJ25" s="65" t="str">
        <f t="shared" si="24"/>
        <v/>
      </c>
      <c r="CK25" s="65" t="str">
        <f t="shared" si="25"/>
        <v/>
      </c>
      <c r="CL25" s="66" t="str">
        <f t="shared" si="26"/>
        <v>NO</v>
      </c>
      <c r="CM25" s="66" t="str">
        <f t="shared" si="27"/>
        <v>NO</v>
      </c>
      <c r="CN25" s="64" t="str">
        <f t="shared" si="31"/>
        <v>NO</v>
      </c>
      <c r="CO25" s="64" t="str">
        <f t="shared" si="32"/>
        <v>NO</v>
      </c>
      <c r="CP25" s="66" t="str">
        <f t="shared" si="33"/>
        <v>OK</v>
      </c>
      <c r="CQ25" s="58" t="b">
        <f t="shared" si="34"/>
        <v>0</v>
      </c>
      <c r="CR25" s="58" t="b">
        <f t="shared" si="35"/>
        <v>0</v>
      </c>
      <c r="CS25" s="58" t="b">
        <f t="shared" si="36"/>
        <v>0</v>
      </c>
      <c r="CT25" s="58" t="b">
        <f t="shared" si="37"/>
        <v>0</v>
      </c>
      <c r="CU25" s="65" t="str">
        <f t="shared" si="38"/>
        <v>SEQUENCE INCORRECT</v>
      </c>
      <c r="CV25" s="67">
        <f>COUNTIF(B21:B24,T(B25))</f>
        <v>4</v>
      </c>
    </row>
    <row r="26" spans="1:100" s="23" customFormat="1" ht="18.95" customHeight="1" thickBot="1">
      <c r="A26" s="68"/>
      <c r="B26" s="101"/>
      <c r="C26" s="102"/>
      <c r="D26" s="101"/>
      <c r="E26" s="102"/>
      <c r="F26" s="101"/>
      <c r="G26" s="102"/>
      <c r="H26" s="101"/>
      <c r="I26" s="102"/>
      <c r="J26" s="101"/>
      <c r="K26" s="102"/>
      <c r="L26" s="103" t="str">
        <f>IF(AND(B26&lt;&gt;"", H26&lt;&gt;"", J26&lt;&gt;"",OR(H26&lt;=I17,H26="ABS"),OR(J26&lt;=K17,J26="ABS")),IF(AND(J26="ABS"),"ABS",IF(SUM(H26:J26)=0,"ZERO",SUM(H26,J26))),"")</f>
        <v/>
      </c>
      <c r="M26" s="104"/>
      <c r="N26" s="112" t="str">
        <f>IF(AND(A26&lt;&gt;"",B26&lt;&gt;"",D26&lt;&gt;"", F26&lt;&gt;"", H26&lt;&gt;"", J26&lt;&gt;"",S26="",R26="OK", V26="",OR(D26&lt;=E17,D26="ABS"),OR(F26&lt;=G17,F26="ABS"),OR(H26&lt;=I17,H26="ABS"),OR(J26&lt;=K17,J26="ABS")),IF(AND(OR(D26=0,D26="ABS"),OR(F26=0,F26="ABS"),OR(L26=0,L26="ABS"),D26="ABS",F26="ABS",L26="ABS"),"ABS",IF(AND(SUM(D26:F26)=0,OR(L26="ZERO",L26="ABS")),"ZERO",IF(L26="ABS",SUM(D26,F26),SUM(D26,F26,H26,J26)))),"")</f>
        <v/>
      </c>
      <c r="O26" s="113"/>
      <c r="P26" s="22" t="str">
        <f>IF(N26="","",IF(O17=200,LOOKUP(N26,{"ABS","ZERO",1,100,110,120,130,140,150,160,170},{"FAIL","FAIL","FAIL","D","D+","C","C+","B","B+","A","A+"}),IF(O17=150,LOOKUP(N26,{"ABS","ZERO",1,75,82,90,97,105,112,120,127},{"FAIL","FAIL","FAIL","D","D+","C","C+","B","B+","A","A+"}),IF(O17=100,LOOKUP(N26,{"ABS","ZERO",1,50,55,60,65,70,75,80,85},{"FAIL","FAIL","FAIL","D","D+","C","C+","B","B+","A","A+"}),IF(O17=50,LOOKUP(N26,{"ABS","ZERO",1,25,27,30,32,35,37,40,42},{"FAIL","FAIL","FAIL","D","D+","C","C+","B","B+","A","A+"}))))))</f>
        <v/>
      </c>
      <c r="Q26" s="118"/>
      <c r="R26" s="70" t="str">
        <f t="shared" si="0"/>
        <v/>
      </c>
      <c r="S26" s="163" t="str">
        <f>IF(AND(A26&lt;&gt;"",B26&lt;&gt;""),IF(OR(D26&lt;&gt;"ABS"),IF(OR(AND(D26&lt;ROUNDDOWN((0*E17),0),D26&lt;&gt;0),D26&gt;E17,D26=""),"Attendance Marks incorrect",""),""),"")</f>
        <v/>
      </c>
      <c r="T26" s="274"/>
      <c r="U26" s="274"/>
      <c r="V26" s="109" t="str">
        <f>IF(OR(AND(OR(F26&lt;=G17, F26=0, F26="ABS"),OR(H26&lt;=I17, H26=0, H26="ABS"),OR(J26&lt;=K17, J26=0,J26="ABS"))),IF(OR(AND(A26="",B26="",D26="",F26="",H26="",J26=""),AND(A26&lt;&gt;"",B26&lt;&gt;"",D26&lt;&gt;"",F26&lt;&gt;"",H26&lt;&gt;"",J26&lt;&gt;"", AD26="OK")),"","Given Marks or Format is incorrect"),"Given Marks or Format is incorrect")</f>
        <v/>
      </c>
      <c r="W26" s="110"/>
      <c r="X26" s="111"/>
      <c r="Y26" s="14" t="b">
        <f>IF(AND( EXACT(LEFT(B26,LEN(G8)), G8),ISNUMBER(INT(MID(B26,(LEN(G8)+1),1))),ISNUMBER(INT(MID(B26,(LEN(G8)+2),1))), MID(B26,(LEN(G8)+1),2)&lt;&gt;"00",OR(ISNUMBER(INT(MID(B26,(LEN(G8)+3),1))),MID(B26,(LEN(G8)+3),1)=""),  OR(AND(ISNUMBER(INT(MID(B26,(LEN(G8)+1),3))),MID(B26,(LEN(G8)+1),1)&lt;&gt;"0", MID(B26,(LEN(G8)+4),1)=""),AND((ISNUMBER(INT(MID(B26,(LEN(G8)+1),2)))),MID(B26,(LEN(G8)+3),1)=""))),"OK")</f>
        <v>0</v>
      </c>
      <c r="Z26" s="15"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6"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23" t="b">
        <f t="shared" si="28"/>
        <v>0</v>
      </c>
      <c r="AD26" s="23" t="str">
        <f t="shared" si="1"/>
        <v>S# INCORRECT</v>
      </c>
      <c r="BL26" s="58" t="str">
        <f t="shared" si="2"/>
        <v/>
      </c>
      <c r="BM26" s="58" t="b">
        <f t="shared" si="3"/>
        <v>0</v>
      </c>
      <c r="BN26" s="58" t="b">
        <f t="shared" si="4"/>
        <v>0</v>
      </c>
      <c r="BO26" s="58" t="b">
        <f t="shared" si="5"/>
        <v>0</v>
      </c>
      <c r="BP26" s="58" t="str">
        <f t="shared" si="6"/>
        <v/>
      </c>
      <c r="BQ26" s="58" t="str">
        <f t="shared" si="7"/>
        <v/>
      </c>
      <c r="BR26" s="58" t="str">
        <f t="shared" si="8"/>
        <v/>
      </c>
      <c r="BS26" s="58" t="str">
        <f t="shared" si="9"/>
        <v/>
      </c>
      <c r="BT26" s="63" t="str">
        <f t="shared" si="10"/>
        <v/>
      </c>
      <c r="BU26" s="64" t="str">
        <f t="shared" si="29"/>
        <v>INCORRECT</v>
      </c>
      <c r="BV26" s="58" t="b">
        <f t="shared" si="30"/>
        <v>0</v>
      </c>
      <c r="BW26" s="65" t="str">
        <f t="shared" si="11"/>
        <v/>
      </c>
      <c r="BX26" s="58" t="b">
        <f t="shared" si="12"/>
        <v>0</v>
      </c>
      <c r="BY26" s="58" t="b">
        <f t="shared" si="13"/>
        <v>0</v>
      </c>
      <c r="BZ26" s="58" t="b">
        <f t="shared" si="14"/>
        <v>0</v>
      </c>
      <c r="CA26" s="58" t="b">
        <f t="shared" si="15"/>
        <v>0</v>
      </c>
      <c r="CB26" s="58" t="b">
        <f t="shared" si="16"/>
        <v>0</v>
      </c>
      <c r="CC26" s="58" t="b">
        <f t="shared" si="17"/>
        <v>0</v>
      </c>
      <c r="CD26" s="58" t="str">
        <f t="shared" si="18"/>
        <v/>
      </c>
      <c r="CE26" s="58" t="str">
        <f t="shared" si="19"/>
        <v/>
      </c>
      <c r="CF26" s="58" t="str">
        <f t="shared" si="20"/>
        <v/>
      </c>
      <c r="CG26" s="58" t="str">
        <f t="shared" si="21"/>
        <v/>
      </c>
      <c r="CH26" s="58" t="str">
        <f t="shared" si="22"/>
        <v/>
      </c>
      <c r="CI26" s="58" t="str">
        <f t="shared" si="23"/>
        <v/>
      </c>
      <c r="CJ26" s="65" t="str">
        <f t="shared" si="24"/>
        <v/>
      </c>
      <c r="CK26" s="65" t="str">
        <f t="shared" si="25"/>
        <v/>
      </c>
      <c r="CL26" s="66" t="str">
        <f t="shared" si="26"/>
        <v>NO</v>
      </c>
      <c r="CM26" s="66" t="str">
        <f t="shared" si="27"/>
        <v>NO</v>
      </c>
      <c r="CN26" s="64" t="str">
        <f t="shared" si="31"/>
        <v>NO</v>
      </c>
      <c r="CO26" s="64" t="str">
        <f t="shared" si="32"/>
        <v>NO</v>
      </c>
      <c r="CP26" s="66" t="str">
        <f t="shared" si="33"/>
        <v>OK</v>
      </c>
      <c r="CQ26" s="58" t="b">
        <f t="shared" si="34"/>
        <v>0</v>
      </c>
      <c r="CR26" s="58" t="b">
        <f t="shared" si="35"/>
        <v>0</v>
      </c>
      <c r="CS26" s="58" t="b">
        <f t="shared" si="36"/>
        <v>0</v>
      </c>
      <c r="CT26" s="58" t="b">
        <f t="shared" si="37"/>
        <v>0</v>
      </c>
      <c r="CU26" s="65" t="str">
        <f t="shared" si="38"/>
        <v>SEQUENCE INCORRECT</v>
      </c>
      <c r="CV26" s="67">
        <f>COUNTIF(B21:B25,T(B26))</f>
        <v>5</v>
      </c>
    </row>
    <row r="27" spans="1:100" s="23" customFormat="1" ht="18.95" customHeight="1" thickBot="1">
      <c r="A27" s="54"/>
      <c r="B27" s="101"/>
      <c r="C27" s="102"/>
      <c r="D27" s="101"/>
      <c r="E27" s="102"/>
      <c r="F27" s="101"/>
      <c r="G27" s="102"/>
      <c r="H27" s="101"/>
      <c r="I27" s="102"/>
      <c r="J27" s="101"/>
      <c r="K27" s="102"/>
      <c r="L27" s="103" t="str">
        <f>IF(AND(B27&lt;&gt;"", H27&lt;&gt;"", J27&lt;&gt;"",OR(H27&lt;=I17,H27="ABS"),OR(J27&lt;=K17,J27="ABS")),IF(AND(J27="ABS"),"ABS",IF(SUM(H27:J27)=0,"ZERO",SUM(H27,J27))),"")</f>
        <v/>
      </c>
      <c r="M27" s="104"/>
      <c r="N27" s="112" t="str">
        <f>IF(AND(A27&lt;&gt;"",B27&lt;&gt;"",D27&lt;&gt;"", F27&lt;&gt;"", H27&lt;&gt;"", J27&lt;&gt;"",S27="",R27="OK",V27="",OR(D27&lt;=E17,D27="ABS"),OR(F27&lt;=G17,F27="ABS"),OR(H27&lt;=I17,H27="ABS"),OR(J27&lt;=K17,J27="ABS")),IF(AND(OR(D27=0,D27="ABS"),OR(F27=0,F27="ABS"),OR(L27=0,L27="ABS"),D27="ABS",F27="ABS",L27="ABS"),"ABS",IF(AND(SUM(D27:F27)=0,OR(L27="ZERO",L27="ABS")),"ZERO",IF(L27="ABS",SUM(D27,F27),SUM(D27,F27,H27,J27)))),"")</f>
        <v/>
      </c>
      <c r="O27" s="113"/>
      <c r="P27" s="22" t="str">
        <f>IF(N27="","",IF(O17=200,LOOKUP(N27,{"ABS","ZERO",1,100,110,120,130,140,150,160,170},{"FAIL","FAIL","FAIL","D","D+","C","C+","B","B+","A","A+"}),IF(O17=150,LOOKUP(N27,{"ABS","ZERO",1,75,82,90,97,105,112,120,127},{"FAIL","FAIL","FAIL","D","D+","C","C+","B","B+","A","A+"}),IF(O17=100,LOOKUP(N27,{"ABS","ZERO",1,50,55,60,65,70,75,80,85},{"FAIL","FAIL","FAIL","D","D+","C","C+","B","B+","A","A+"}),IF(O17=50,LOOKUP(N27,{"ABS","ZERO",1,25,27,30,32,35,37,40,42},{"FAIL","FAIL","FAIL","D","D+","C","C+","B","B+","A","A+"}))))))</f>
        <v/>
      </c>
      <c r="Q27" s="118"/>
      <c r="R27" s="70" t="str">
        <f t="shared" si="0"/>
        <v/>
      </c>
      <c r="S27" s="163" t="str">
        <f>IF(AND(A27&lt;&gt;"",B27&lt;&gt;""),IF(OR(D27&lt;&gt;"ABS"),IF(OR(AND(D27&lt;ROUNDDOWN((0*E17),0),D27&lt;&gt;0),D27&gt;E17,D27=""),"Attendance Marks incorrect",""),""),"")</f>
        <v/>
      </c>
      <c r="T27" s="274"/>
      <c r="U27" s="274"/>
      <c r="V27" s="109" t="str">
        <f>IF(OR(AND(OR(F27&lt;=G17, F27=0, F27="ABS"),OR(H27&lt;=I17, H27=0, H27="ABS"),OR(J27&lt;=K17, J27=0,J27="ABS"))),IF(OR(AND(A27="",B27="", D27="",F27="",H27="",J27=""),AND(A27&lt;&gt;"",B27&lt;&gt;"",D27&lt;&gt;"",F27&lt;&gt;"",H27&lt;&gt;"",J27&lt;&gt;"", AD27="OK")),"","Given Marks or Format is incorrect"),"Given Marks or Format is incorrect")</f>
        <v/>
      </c>
      <c r="W27" s="110"/>
      <c r="X27" s="111"/>
      <c r="Y27" s="14" t="b">
        <f>IF(AND( EXACT(LEFT(B27,LEN(G8)), G8),ISNUMBER(INT(MID(B27,(LEN(G8)+1),1))),ISNUMBER(INT(MID(B27,(LEN(G8)+2),1))), MID(B27,(LEN(G8)+1),2)&lt;&gt;"00",OR(ISNUMBER(INT(MID(B27,(LEN(G8)+3),1))),MID(B27,(LEN(G8)+3),1)=""),  OR(AND(ISNUMBER(INT(MID(B27,(LEN(G8)+1),3))),MID(B27,(LEN(G8)+1),1)&lt;&gt;"0", MID(B27,(LEN(G8)+4),1)=""),AND((ISNUMBER(INT(MID(B27,(LEN(G8)+1),2)))),MID(B27,(LEN(G8)+3),1)=""))),"OK")</f>
        <v>0</v>
      </c>
      <c r="Z27" s="15"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6"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23" t="b">
        <f t="shared" si="28"/>
        <v>0</v>
      </c>
      <c r="AD27" s="23" t="str">
        <f t="shared" si="1"/>
        <v>S# INCORRECT</v>
      </c>
      <c r="BL27" s="58" t="str">
        <f t="shared" si="2"/>
        <v/>
      </c>
      <c r="BM27" s="58" t="b">
        <f t="shared" si="3"/>
        <v>0</v>
      </c>
      <c r="BN27" s="58" t="b">
        <f t="shared" si="4"/>
        <v>0</v>
      </c>
      <c r="BO27" s="58" t="b">
        <f t="shared" si="5"/>
        <v>0</v>
      </c>
      <c r="BP27" s="58" t="str">
        <f t="shared" si="6"/>
        <v/>
      </c>
      <c r="BQ27" s="58" t="str">
        <f t="shared" si="7"/>
        <v/>
      </c>
      <c r="BR27" s="58" t="str">
        <f t="shared" si="8"/>
        <v/>
      </c>
      <c r="BS27" s="58" t="str">
        <f t="shared" si="9"/>
        <v/>
      </c>
      <c r="BT27" s="63" t="str">
        <f t="shared" si="10"/>
        <v/>
      </c>
      <c r="BU27" s="64" t="str">
        <f t="shared" si="29"/>
        <v>INCORRECT</v>
      </c>
      <c r="BV27" s="58" t="b">
        <f t="shared" si="30"/>
        <v>0</v>
      </c>
      <c r="BW27" s="65" t="str">
        <f t="shared" si="11"/>
        <v/>
      </c>
      <c r="BX27" s="58" t="b">
        <f t="shared" si="12"/>
        <v>0</v>
      </c>
      <c r="BY27" s="58" t="b">
        <f t="shared" si="13"/>
        <v>0</v>
      </c>
      <c r="BZ27" s="58" t="b">
        <f t="shared" si="14"/>
        <v>0</v>
      </c>
      <c r="CA27" s="58" t="b">
        <f t="shared" si="15"/>
        <v>0</v>
      </c>
      <c r="CB27" s="58" t="b">
        <f t="shared" si="16"/>
        <v>0</v>
      </c>
      <c r="CC27" s="58" t="b">
        <f t="shared" si="17"/>
        <v>0</v>
      </c>
      <c r="CD27" s="58" t="str">
        <f t="shared" si="18"/>
        <v/>
      </c>
      <c r="CE27" s="58" t="str">
        <f t="shared" si="19"/>
        <v/>
      </c>
      <c r="CF27" s="58" t="str">
        <f t="shared" si="20"/>
        <v/>
      </c>
      <c r="CG27" s="58" t="str">
        <f t="shared" si="21"/>
        <v/>
      </c>
      <c r="CH27" s="58" t="str">
        <f t="shared" si="22"/>
        <v/>
      </c>
      <c r="CI27" s="58" t="str">
        <f t="shared" si="23"/>
        <v/>
      </c>
      <c r="CJ27" s="65" t="str">
        <f t="shared" si="24"/>
        <v/>
      </c>
      <c r="CK27" s="65" t="str">
        <f t="shared" si="25"/>
        <v/>
      </c>
      <c r="CL27" s="66" t="str">
        <f t="shared" si="26"/>
        <v>NO</v>
      </c>
      <c r="CM27" s="66" t="str">
        <f t="shared" si="27"/>
        <v>NO</v>
      </c>
      <c r="CN27" s="64" t="str">
        <f t="shared" si="31"/>
        <v>NO</v>
      </c>
      <c r="CO27" s="64" t="str">
        <f t="shared" si="32"/>
        <v>NO</v>
      </c>
      <c r="CP27" s="66" t="str">
        <f t="shared" si="33"/>
        <v>OK</v>
      </c>
      <c r="CQ27" s="58" t="b">
        <f t="shared" si="34"/>
        <v>0</v>
      </c>
      <c r="CR27" s="58" t="b">
        <f t="shared" si="35"/>
        <v>0</v>
      </c>
      <c r="CS27" s="58" t="b">
        <f t="shared" si="36"/>
        <v>0</v>
      </c>
      <c r="CT27" s="58" t="b">
        <f t="shared" si="37"/>
        <v>0</v>
      </c>
      <c r="CU27" s="65" t="str">
        <f t="shared" si="38"/>
        <v>SEQUENCE INCORRECT</v>
      </c>
      <c r="CV27" s="67">
        <f>COUNTIF(B21:B26,T(B27))</f>
        <v>6</v>
      </c>
    </row>
    <row r="28" spans="1:100" s="23" customFormat="1" ht="18.95" customHeight="1" thickBot="1">
      <c r="A28" s="68"/>
      <c r="B28" s="101"/>
      <c r="C28" s="102"/>
      <c r="D28" s="101"/>
      <c r="E28" s="102"/>
      <c r="F28" s="101"/>
      <c r="G28" s="102"/>
      <c r="H28" s="101"/>
      <c r="I28" s="102"/>
      <c r="J28" s="101"/>
      <c r="K28" s="102"/>
      <c r="L28" s="103" t="str">
        <f>IF(AND(B28&lt;&gt;"", H28&lt;&gt;"", J28&lt;&gt;"",OR(H28&lt;=I17,H28="ABS"),OR(J28&lt;=K17,J28="ABS")),IF(AND(J28="ABS"),"ABS",IF(SUM(H28:J28)=0,"ZERO",SUM(H28,J28))),"")</f>
        <v/>
      </c>
      <c r="M28" s="104"/>
      <c r="N28" s="112" t="str">
        <f>IF(AND(A28&lt;&gt;"",B28&lt;&gt;"",D28&lt;&gt;"", F28&lt;&gt;"", H28&lt;&gt;"", J28&lt;&gt;"",S28="",R28="OK",V28="",OR(D28&lt;=E17,D28="ABS"),OR(F28&lt;=G17,F28="ABS"),OR(H28&lt;=I17,H28="ABS"),OR(J28&lt;=K17,J28="ABS")),IF(AND(OR(D28=0,D28="ABS"),OR(F28=0,F28="ABS"),OR(L28=0,L28="ABS"),D28="ABS",F28="ABS",L28="ABS"),"ABS",IF(AND(SUM(D28:F28)=0,OR(L28="ZERO",L28="ABS")),"ZERO",IF(L28="ABS",SUM(D28,F28),SUM(D28,F28,H28,J28)))),"")</f>
        <v/>
      </c>
      <c r="O28" s="113"/>
      <c r="P28" s="22" t="str">
        <f>IF(N28="","",IF(O17=200,LOOKUP(N28,{"ABS","ZERO",1,100,110,120,130,140,150,160,170},{"FAIL","FAIL","FAIL","D","D+","C","C+","B","B+","A","A+"}),IF(O17=150,LOOKUP(N28,{"ABS","ZERO",1,75,82,90,97,105,112,120,127},{"FAIL","FAIL","FAIL","D","D+","C","C+","B","B+","A","A+"}),IF(O17=100,LOOKUP(N28,{"ABS","ZERO",1,50,55,60,65,70,75,80,85},{"FAIL","FAIL","FAIL","D","D+","C","C+","B","B+","A","A+"}),IF(O17=50,LOOKUP(N28,{"ABS","ZERO",1,25,27,30,32,35,37,40,42},{"FAIL","FAIL","FAIL","D","D+","C","C+","B","B+","A","A+"}))))))</f>
        <v/>
      </c>
      <c r="Q28" s="118"/>
      <c r="R28" s="70" t="str">
        <f t="shared" si="0"/>
        <v/>
      </c>
      <c r="S28" s="163" t="str">
        <f>IF(AND(A28&lt;&gt;"",B28&lt;&gt;""),IF(OR(D28&lt;&gt;"ABS"),IF(OR(AND(D28&lt;ROUNDDOWN((0*E17),0),D28&lt;&gt;0),D28&gt;E17,D28=""),"Attendance Marks incorrect",""),""),"")</f>
        <v/>
      </c>
      <c r="T28" s="274"/>
      <c r="U28" s="274"/>
      <c r="V28" s="109" t="str">
        <f>IF(OR(AND(OR(F28&lt;=G17, F28=0, F28="ABS"),OR(H28&lt;=I17, H28=0, H28="ABS"),OR(J28&lt;=K17, J28=0,J28="ABS"))),IF(OR(AND(A28="",B28="",D28="",F28="",H28="",J28=""),AND(A28&lt;&gt;"",B28&lt;&gt;"",D28&lt;&gt;"",F28&lt;&gt;"",H28&lt;&gt;"",J28&lt;&gt;"", AD28="OK")),"","Given Marks or Format is incorrect"),"Given Marks or Format is incorrect")</f>
        <v/>
      </c>
      <c r="W28" s="110"/>
      <c r="X28" s="111"/>
      <c r="Y28" s="14" t="b">
        <f>IF(AND( EXACT(LEFT(B28,LEN(G8)), G8),ISNUMBER(INT(MID(B28,(LEN(G8)+1),1))),ISNUMBER(INT(MID(B28,(LEN(G8)+2),1))), MID(B28,(LEN(G8)+1),2)&lt;&gt;"00",OR(ISNUMBER(INT(MID(B28,(LEN(G8)+3),1))),MID(B28,(LEN(G8)+3),1)=""),  OR(AND(ISNUMBER(INT(MID(B28,(LEN(G8)+1),3))),MID(B28,(LEN(G8)+1),1)&lt;&gt;"0", MID(B28,(LEN(G8)+4),1)=""),AND((ISNUMBER(INT(MID(B28,(LEN(G8)+1),2)))),MID(B28,(LEN(G8)+3),1)=""))),"OK")</f>
        <v>0</v>
      </c>
      <c r="Z28" s="15"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6"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23" t="b">
        <f t="shared" si="28"/>
        <v>0</v>
      </c>
      <c r="AD28" s="23" t="str">
        <f t="shared" si="1"/>
        <v>S# INCORRECT</v>
      </c>
      <c r="BL28" s="58" t="str">
        <f t="shared" si="2"/>
        <v/>
      </c>
      <c r="BM28" s="58" t="b">
        <f t="shared" si="3"/>
        <v>0</v>
      </c>
      <c r="BN28" s="58" t="b">
        <f t="shared" si="4"/>
        <v>0</v>
      </c>
      <c r="BO28" s="58" t="b">
        <f t="shared" si="5"/>
        <v>0</v>
      </c>
      <c r="BP28" s="58" t="str">
        <f t="shared" si="6"/>
        <v/>
      </c>
      <c r="BQ28" s="58" t="str">
        <f t="shared" si="7"/>
        <v/>
      </c>
      <c r="BR28" s="58" t="str">
        <f t="shared" si="8"/>
        <v/>
      </c>
      <c r="BS28" s="58" t="str">
        <f t="shared" si="9"/>
        <v/>
      </c>
      <c r="BT28" s="63" t="str">
        <f t="shared" si="10"/>
        <v/>
      </c>
      <c r="BU28" s="64" t="str">
        <f t="shared" si="29"/>
        <v>INCORRECT</v>
      </c>
      <c r="BV28" s="58" t="b">
        <f t="shared" si="30"/>
        <v>0</v>
      </c>
      <c r="BW28" s="65" t="str">
        <f t="shared" si="11"/>
        <v/>
      </c>
      <c r="BX28" s="58" t="b">
        <f t="shared" si="12"/>
        <v>0</v>
      </c>
      <c r="BY28" s="58" t="b">
        <f t="shared" si="13"/>
        <v>0</v>
      </c>
      <c r="BZ28" s="58" t="b">
        <f t="shared" si="14"/>
        <v>0</v>
      </c>
      <c r="CA28" s="58" t="b">
        <f t="shared" si="15"/>
        <v>0</v>
      </c>
      <c r="CB28" s="58" t="b">
        <f t="shared" si="16"/>
        <v>0</v>
      </c>
      <c r="CC28" s="58" t="b">
        <f t="shared" si="17"/>
        <v>0</v>
      </c>
      <c r="CD28" s="58" t="str">
        <f t="shared" si="18"/>
        <v/>
      </c>
      <c r="CE28" s="58" t="str">
        <f t="shared" si="19"/>
        <v/>
      </c>
      <c r="CF28" s="58" t="str">
        <f t="shared" si="20"/>
        <v/>
      </c>
      <c r="CG28" s="58" t="str">
        <f t="shared" si="21"/>
        <v/>
      </c>
      <c r="CH28" s="58" t="str">
        <f t="shared" si="22"/>
        <v/>
      </c>
      <c r="CI28" s="58" t="str">
        <f t="shared" si="23"/>
        <v/>
      </c>
      <c r="CJ28" s="65" t="str">
        <f t="shared" si="24"/>
        <v/>
      </c>
      <c r="CK28" s="65" t="str">
        <f t="shared" si="25"/>
        <v/>
      </c>
      <c r="CL28" s="66" t="str">
        <f t="shared" si="26"/>
        <v>NO</v>
      </c>
      <c r="CM28" s="66" t="str">
        <f t="shared" si="27"/>
        <v>NO</v>
      </c>
      <c r="CN28" s="64" t="str">
        <f t="shared" si="31"/>
        <v>NO</v>
      </c>
      <c r="CO28" s="64" t="str">
        <f t="shared" si="32"/>
        <v>NO</v>
      </c>
      <c r="CP28" s="66" t="str">
        <f t="shared" si="33"/>
        <v>OK</v>
      </c>
      <c r="CQ28" s="58" t="b">
        <f t="shared" si="34"/>
        <v>0</v>
      </c>
      <c r="CR28" s="58" t="b">
        <f t="shared" si="35"/>
        <v>0</v>
      </c>
      <c r="CS28" s="58" t="b">
        <f t="shared" si="36"/>
        <v>0</v>
      </c>
      <c r="CT28" s="58" t="b">
        <f t="shared" si="37"/>
        <v>0</v>
      </c>
      <c r="CU28" s="65" t="str">
        <f t="shared" si="38"/>
        <v>SEQUENCE INCORRECT</v>
      </c>
      <c r="CV28" s="67">
        <f>COUNTIF(B21:B27,T(B28))</f>
        <v>7</v>
      </c>
    </row>
    <row r="29" spans="1:100" s="23" customFormat="1" ht="18.95" customHeight="1" thickBot="1">
      <c r="A29" s="54"/>
      <c r="B29" s="101"/>
      <c r="C29" s="102"/>
      <c r="D29" s="101"/>
      <c r="E29" s="102"/>
      <c r="F29" s="101"/>
      <c r="G29" s="102"/>
      <c r="H29" s="101"/>
      <c r="I29" s="102"/>
      <c r="J29" s="101"/>
      <c r="K29" s="102"/>
      <c r="L29" s="103" t="str">
        <f>IF(AND(B29&lt;&gt;"", H29&lt;&gt;"", J29&lt;&gt;"",OR(H29&lt;=I17,H29="ABS"),OR(J29&lt;=K17,J29="ABS")),IF(AND(J29="ABS"),"ABS",IF(SUM(H29:J29)=0,"ZERO",SUM(H29,J29))),"")</f>
        <v/>
      </c>
      <c r="M29" s="104"/>
      <c r="N29" s="112" t="str">
        <f>IF(AND(A29&lt;&gt;"",B29&lt;&gt;"",D29&lt;&gt;"", F29&lt;&gt;"", H29&lt;&gt;"", J29&lt;&gt;"",S29="",R29="OK",V29="",OR(D29&lt;=E17,D29="ABS"),OR(F29&lt;=G17,F29="ABS"),OR(H29&lt;=I17,H29="ABS"),OR(J29&lt;=K17,J29="ABS")),IF(AND(OR(D29=0,D29="ABS"),OR(F29=0,F29="ABS"),OR(L29=0,L29="ABS"),D29="ABS",F29="ABS",L29="ABS"),"ABS",IF(AND(SUM(D29:F29)=0,OR(L29="ZERO",L29="ABS")),"ZERO",IF(L29="ABS",SUM(D29,F29),SUM(D29,F29,H29,J29)))),"")</f>
        <v/>
      </c>
      <c r="O29" s="113"/>
      <c r="P29" s="22" t="str">
        <f>IF(N29="","",IF(O17=200,LOOKUP(N29,{"ABS","ZERO",1,100,110,120,130,140,150,160,170},{"FAIL","FAIL","FAIL","D","D+","C","C+","B","B+","A","A+"}),IF(O17=150,LOOKUP(N29,{"ABS","ZERO",1,75,82,90,97,105,112,120,127},{"FAIL","FAIL","FAIL","D","D+","C","C+","B","B+","A","A+"}),IF(O17=100,LOOKUP(N29,{"ABS","ZERO",1,50,55,60,65,70,75,80,85},{"FAIL","FAIL","FAIL","D","D+","C","C+","B","B+","A","A+"}),IF(O17=50,LOOKUP(N29,{"ABS","ZERO",1,25,27,30,32,35,37,40,42},{"FAIL","FAIL","FAIL","D","D+","C","C+","B","B+","A","A+"}))))))</f>
        <v/>
      </c>
      <c r="Q29" s="118"/>
      <c r="R29" s="70" t="str">
        <f t="shared" si="0"/>
        <v/>
      </c>
      <c r="S29" s="163" t="str">
        <f>IF(AND(A29&lt;&gt;"",B29&lt;&gt;""),IF(OR(D29&lt;&gt;"ABS"),IF(OR(AND(D29&lt;ROUNDDOWN((0*E17),0),D29&lt;&gt;0),D29&gt;E17,D29=""),"Attendance Marks incorrect",""),""),"")</f>
        <v/>
      </c>
      <c r="T29" s="274"/>
      <c r="U29" s="274"/>
      <c r="V29" s="109" t="str">
        <f>IF(OR(AND(OR(F29&lt;=G17, F29=0, F29="ABS"),OR(H29&lt;=I17, H29=0, H29="ABS"),OR(J29&lt;=K17, J29=0,J29="ABS"))),IF(OR(AND(A29="",B29="",D29="",F29="",H29="",J29=""),AND(A29&lt;&gt;"",B29&lt;&gt;"",D29&lt;&gt;"",F29&lt;&gt;"",H29&lt;&gt;"",J29&lt;&gt;"", AD29="OK")),"","Given Marks or Format is incorrect"),"Given Marks or Format is incorrect")</f>
        <v/>
      </c>
      <c r="W29" s="110"/>
      <c r="X29" s="111"/>
      <c r="Y29" s="14" t="b">
        <f>IF(AND( EXACT(LEFT(B29,LEN(G8)), G8),ISNUMBER(INT(MID(B29,(LEN(G8)+1),1))),ISNUMBER(INT(MID(B29,(LEN(G8)+2),1))), MID(B29,(LEN(G8)+1),2)&lt;&gt;"00",OR(ISNUMBER(INT(MID(B29,(LEN(G8)+3),1))),MID(B29,(LEN(G8)+3),1)=""),  OR(AND(ISNUMBER(INT(MID(B29,(LEN(G8)+1),3))),MID(B29,(LEN(G8)+1),1)&lt;&gt;"0", MID(B29,(LEN(G8)+4),1)=""),AND((ISNUMBER(INT(MID(B29,(LEN(G8)+1),2)))),MID(B29,(LEN(G8)+3),1)=""))),"OK")</f>
        <v>0</v>
      </c>
      <c r="Z29" s="15"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6"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23" t="b">
        <f t="shared" si="28"/>
        <v>0</v>
      </c>
      <c r="AD29" s="23" t="str">
        <f t="shared" si="1"/>
        <v>S# INCORRECT</v>
      </c>
      <c r="BL29" s="58" t="str">
        <f t="shared" si="2"/>
        <v/>
      </c>
      <c r="BM29" s="58" t="b">
        <f t="shared" si="3"/>
        <v>0</v>
      </c>
      <c r="BN29" s="58" t="b">
        <f t="shared" si="4"/>
        <v>0</v>
      </c>
      <c r="BO29" s="58" t="b">
        <f t="shared" si="5"/>
        <v>0</v>
      </c>
      <c r="BP29" s="58" t="str">
        <f t="shared" si="6"/>
        <v/>
      </c>
      <c r="BQ29" s="58" t="str">
        <f t="shared" si="7"/>
        <v/>
      </c>
      <c r="BR29" s="58" t="str">
        <f t="shared" si="8"/>
        <v/>
      </c>
      <c r="BS29" s="58" t="str">
        <f t="shared" si="9"/>
        <v/>
      </c>
      <c r="BT29" s="63" t="str">
        <f t="shared" si="10"/>
        <v/>
      </c>
      <c r="BU29" s="64" t="str">
        <f t="shared" si="29"/>
        <v>INCORRECT</v>
      </c>
      <c r="BV29" s="58" t="b">
        <f t="shared" si="30"/>
        <v>0</v>
      </c>
      <c r="BW29" s="65" t="str">
        <f t="shared" si="11"/>
        <v/>
      </c>
      <c r="BX29" s="58" t="b">
        <f t="shared" si="12"/>
        <v>0</v>
      </c>
      <c r="BY29" s="58" t="b">
        <f t="shared" si="13"/>
        <v>0</v>
      </c>
      <c r="BZ29" s="58" t="b">
        <f t="shared" si="14"/>
        <v>0</v>
      </c>
      <c r="CA29" s="58" t="b">
        <f t="shared" si="15"/>
        <v>0</v>
      </c>
      <c r="CB29" s="58" t="b">
        <f t="shared" si="16"/>
        <v>0</v>
      </c>
      <c r="CC29" s="58" t="b">
        <f t="shared" si="17"/>
        <v>0</v>
      </c>
      <c r="CD29" s="58" t="str">
        <f t="shared" si="18"/>
        <v/>
      </c>
      <c r="CE29" s="58" t="str">
        <f t="shared" si="19"/>
        <v/>
      </c>
      <c r="CF29" s="58" t="str">
        <f t="shared" si="20"/>
        <v/>
      </c>
      <c r="CG29" s="58" t="str">
        <f t="shared" si="21"/>
        <v/>
      </c>
      <c r="CH29" s="58" t="str">
        <f t="shared" si="22"/>
        <v/>
      </c>
      <c r="CI29" s="58" t="str">
        <f t="shared" si="23"/>
        <v/>
      </c>
      <c r="CJ29" s="65" t="str">
        <f t="shared" si="24"/>
        <v/>
      </c>
      <c r="CK29" s="65" t="str">
        <f t="shared" si="25"/>
        <v/>
      </c>
      <c r="CL29" s="66" t="str">
        <f t="shared" si="26"/>
        <v>NO</v>
      </c>
      <c r="CM29" s="66" t="str">
        <f t="shared" si="27"/>
        <v>NO</v>
      </c>
      <c r="CN29" s="64" t="str">
        <f t="shared" si="31"/>
        <v>NO</v>
      </c>
      <c r="CO29" s="64" t="str">
        <f t="shared" si="32"/>
        <v>NO</v>
      </c>
      <c r="CP29" s="66" t="str">
        <f t="shared" si="33"/>
        <v>OK</v>
      </c>
      <c r="CQ29" s="58" t="b">
        <f t="shared" si="34"/>
        <v>0</v>
      </c>
      <c r="CR29" s="58" t="b">
        <f t="shared" si="35"/>
        <v>0</v>
      </c>
      <c r="CS29" s="58" t="b">
        <f t="shared" si="36"/>
        <v>0</v>
      </c>
      <c r="CT29" s="58" t="b">
        <f t="shared" si="37"/>
        <v>0</v>
      </c>
      <c r="CU29" s="65" t="str">
        <f t="shared" si="38"/>
        <v>SEQUENCE INCORRECT</v>
      </c>
      <c r="CV29" s="67">
        <f>COUNTIF(B21:B28,T(B29))</f>
        <v>8</v>
      </c>
    </row>
    <row r="30" spans="1:100" s="23" customFormat="1" ht="18.95" customHeight="1" thickBot="1">
      <c r="A30" s="68"/>
      <c r="B30" s="101"/>
      <c r="C30" s="102"/>
      <c r="D30" s="101"/>
      <c r="E30" s="102"/>
      <c r="F30" s="101"/>
      <c r="G30" s="102"/>
      <c r="H30" s="101"/>
      <c r="I30" s="102"/>
      <c r="J30" s="101"/>
      <c r="K30" s="102"/>
      <c r="L30" s="103" t="str">
        <f>IF(AND(B30&lt;&gt;"", H30&lt;&gt;"", J30&lt;&gt;"",OR(H30&lt;=I17,H30="ABS"),OR(J30&lt;=K17,J30="ABS")),IF(AND(J30="ABS"),"ABS",IF(SUM(H30:J30)=0,"ZERO",SUM(H30,J30))),"")</f>
        <v/>
      </c>
      <c r="M30" s="104"/>
      <c r="N30" s="112" t="str">
        <f>IF(AND(A30&lt;&gt;"",B30&lt;&gt;"",D30&lt;&gt;"", F30&lt;&gt;"", H30&lt;&gt;"", J30&lt;&gt;"",S30="",R30="OK",V30="",OR(D30&lt;=E17,D30="ABS"),OR(F30&lt;=G17,F30="ABS"),OR(H30&lt;=I17,H30="ABS"),OR(J30&lt;=K17,J30="ABS")),IF(AND(OR(D30=0,D30="ABS"),OR(F30=0,F30="ABS"),OR(L30=0,L30="ABS"),D30="ABS",F30="ABS",L30="ABS"),"ABS",IF(AND(SUM(D30:F30)=0,OR(L30="ZERO",L30="ABS")),"ZERO",IF(L30="ABS",SUM(D30,F30),SUM(D30,F30,H30,J30)))),"")</f>
        <v/>
      </c>
      <c r="O30" s="113"/>
      <c r="P30" s="22" t="str">
        <f>IF(N30="","",IF(O17=200,LOOKUP(N30,{"ABS","ZERO",1,100,110,120,130,140,150,160,170},{"FAIL","FAIL","FAIL","D","D+","C","C+","B","B+","A","A+"}),IF(O17=150,LOOKUP(N30,{"ABS","ZERO",1,75,82,90,97,105,112,120,127},{"FAIL","FAIL","FAIL","D","D+","C","C+","B","B+","A","A+"}),IF(O17=100,LOOKUP(N30,{"ABS","ZERO",1,50,55,60,65,70,75,80,85},{"FAIL","FAIL","FAIL","D","D+","C","C+","B","B+","A","A+"}),IF(O17=50,LOOKUP(N30,{"ABS","ZERO",1,25,27,30,32,35,37,40,42},{"FAIL","FAIL","FAIL","D","D+","C","C+","B","B+","A","A+"}))))))</f>
        <v/>
      </c>
      <c r="Q30" s="118"/>
      <c r="R30" s="70" t="str">
        <f t="shared" si="0"/>
        <v/>
      </c>
      <c r="S30" s="163" t="str">
        <f>IF(AND(A30&lt;&gt;"",B30&lt;&gt;""),IF(OR(D30&lt;&gt;"ABS"),IF(OR(AND(D30&lt;ROUNDDOWN((0*E17),0),D30&lt;&gt;0),D30&gt;E17,D30=""),"Attendance Marks incorrect",""),""),"")</f>
        <v/>
      </c>
      <c r="T30" s="274"/>
      <c r="U30" s="274"/>
      <c r="V30" s="109" t="str">
        <f>IF(OR(AND(OR(F30&lt;=G17, F30=0, F30="ABS"),OR(H30&lt;=I17, H30=0, H30="ABS"),OR(J30&lt;=K17, J30=0,J30="ABS"))),IF(OR(AND(A30="",B30="",D30="",F30="",H30="",J30=""),AND(A30&lt;&gt;"",B30&lt;&gt;"",D30&lt;&gt;"",F30&lt;&gt;"",H30&lt;&gt;"",J30&lt;&gt;"", AD30="OK")),"","Given Marks or Format is incorrect"),"Given Marks or Format is incorrect")</f>
        <v/>
      </c>
      <c r="W30" s="110"/>
      <c r="X30" s="111"/>
      <c r="Y30" s="14" t="b">
        <f>IF(AND( EXACT(LEFT(B30,LEN(G8)), G8),ISNUMBER(INT(MID(B30,(LEN(G8)+1),1))),ISNUMBER(INT(MID(B30,(LEN(G8)+2),1))), MID(B30,(LEN(G8)+1),2)&lt;&gt;"00",OR(ISNUMBER(INT(MID(B30,(LEN(G8)+3),1))),MID(B30,(LEN(G8)+3),1)=""),  OR(AND(ISNUMBER(INT(MID(B30,(LEN(G8)+1),3))),MID(B30,(LEN(G8)+1),1)&lt;&gt;"0", MID(B30,(LEN(G8)+4),1)=""),AND((ISNUMBER(INT(MID(B30,(LEN(G8)+1),2)))),MID(B30,(LEN(G8)+3),1)=""))),"OK")</f>
        <v>0</v>
      </c>
      <c r="Z30" s="15"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6"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23" t="b">
        <f t="shared" si="28"/>
        <v>0</v>
      </c>
      <c r="AD30" s="23" t="str">
        <f t="shared" si="1"/>
        <v>S# INCORRECT</v>
      </c>
      <c r="BL30" s="58" t="str">
        <f t="shared" si="2"/>
        <v/>
      </c>
      <c r="BM30" s="58" t="b">
        <f t="shared" si="3"/>
        <v>0</v>
      </c>
      <c r="BN30" s="58" t="b">
        <f t="shared" si="4"/>
        <v>0</v>
      </c>
      <c r="BO30" s="58" t="b">
        <f t="shared" si="5"/>
        <v>0</v>
      </c>
      <c r="BP30" s="58" t="str">
        <f t="shared" si="6"/>
        <v/>
      </c>
      <c r="BQ30" s="58" t="str">
        <f t="shared" si="7"/>
        <v/>
      </c>
      <c r="BR30" s="58" t="str">
        <f t="shared" si="8"/>
        <v/>
      </c>
      <c r="BS30" s="58" t="str">
        <f t="shared" si="9"/>
        <v/>
      </c>
      <c r="BT30" s="63" t="str">
        <f t="shared" si="10"/>
        <v/>
      </c>
      <c r="BU30" s="64" t="str">
        <f t="shared" si="29"/>
        <v>INCORRECT</v>
      </c>
      <c r="BV30" s="58" t="b">
        <f t="shared" si="30"/>
        <v>0</v>
      </c>
      <c r="BW30" s="65" t="str">
        <f t="shared" si="11"/>
        <v/>
      </c>
      <c r="BX30" s="58" t="b">
        <f t="shared" si="12"/>
        <v>0</v>
      </c>
      <c r="BY30" s="58" t="b">
        <f t="shared" si="13"/>
        <v>0</v>
      </c>
      <c r="BZ30" s="58" t="b">
        <f t="shared" si="14"/>
        <v>0</v>
      </c>
      <c r="CA30" s="58" t="b">
        <f t="shared" si="15"/>
        <v>0</v>
      </c>
      <c r="CB30" s="58" t="b">
        <f t="shared" si="16"/>
        <v>0</v>
      </c>
      <c r="CC30" s="58" t="b">
        <f t="shared" si="17"/>
        <v>0</v>
      </c>
      <c r="CD30" s="58" t="str">
        <f t="shared" si="18"/>
        <v/>
      </c>
      <c r="CE30" s="58" t="str">
        <f t="shared" si="19"/>
        <v/>
      </c>
      <c r="CF30" s="58" t="str">
        <f t="shared" si="20"/>
        <v/>
      </c>
      <c r="CG30" s="58" t="str">
        <f t="shared" si="21"/>
        <v/>
      </c>
      <c r="CH30" s="58" t="str">
        <f t="shared" si="22"/>
        <v/>
      </c>
      <c r="CI30" s="58" t="str">
        <f t="shared" si="23"/>
        <v/>
      </c>
      <c r="CJ30" s="65" t="str">
        <f t="shared" si="24"/>
        <v/>
      </c>
      <c r="CK30" s="65" t="str">
        <f t="shared" si="25"/>
        <v/>
      </c>
      <c r="CL30" s="66" t="str">
        <f t="shared" si="26"/>
        <v>NO</v>
      </c>
      <c r="CM30" s="66" t="str">
        <f t="shared" si="27"/>
        <v>NO</v>
      </c>
      <c r="CN30" s="64" t="str">
        <f t="shared" si="31"/>
        <v>NO</v>
      </c>
      <c r="CO30" s="64" t="str">
        <f t="shared" si="32"/>
        <v>NO</v>
      </c>
      <c r="CP30" s="66" t="str">
        <f t="shared" si="33"/>
        <v>OK</v>
      </c>
      <c r="CQ30" s="58" t="b">
        <f t="shared" si="34"/>
        <v>0</v>
      </c>
      <c r="CR30" s="58" t="b">
        <f t="shared" si="35"/>
        <v>0</v>
      </c>
      <c r="CS30" s="58" t="b">
        <f t="shared" si="36"/>
        <v>0</v>
      </c>
      <c r="CT30" s="58" t="b">
        <f t="shared" si="37"/>
        <v>0</v>
      </c>
      <c r="CU30" s="65" t="str">
        <f t="shared" si="38"/>
        <v>SEQUENCE INCORRECT</v>
      </c>
      <c r="CV30" s="67">
        <f>COUNTIF(B21:B29,T(B30))</f>
        <v>9</v>
      </c>
    </row>
    <row r="31" spans="1:100" s="23" customFormat="1" ht="18.95" customHeight="1" thickBot="1">
      <c r="A31" s="54"/>
      <c r="B31" s="101"/>
      <c r="C31" s="102"/>
      <c r="D31" s="101"/>
      <c r="E31" s="102"/>
      <c r="F31" s="101"/>
      <c r="G31" s="102"/>
      <c r="H31" s="101"/>
      <c r="I31" s="102"/>
      <c r="J31" s="101"/>
      <c r="K31" s="102"/>
      <c r="L31" s="103" t="str">
        <f>IF(AND(B31&lt;&gt;"", H31&lt;&gt;"", J31&lt;&gt;"",OR(H31&lt;=I17,H31="ABS"),OR(J31&lt;=K17,J31="ABS")),IF(AND(J31="ABS"),"ABS",IF(SUM(H31:J31)=0,"ZERO",SUM(H31,J31))),"")</f>
        <v/>
      </c>
      <c r="M31" s="104"/>
      <c r="N31" s="112" t="str">
        <f>IF(AND(A31&lt;&gt;"",B31&lt;&gt;"",D31&lt;&gt;"", F31&lt;&gt;"", H31&lt;&gt;"", J31&lt;&gt;"",S31="",R31="OK",V31="",OR(D31&lt;=E17,D31="ABS"),OR(F31&lt;=G17,F31="ABS"),OR(H31&lt;=I17,H31="ABS"),OR(J31&lt;=K17,J31="ABS")),IF(AND(OR(D31=0,D31="ABS"),OR(F31=0,F31="ABS"),OR(L31=0,L31="ABS"),D31="ABS",F31="ABS",L31="ABS"),"ABS",IF(AND(SUM(D31:F31)=0,OR(L31="ZERO",L31="ABS")),"ZERO",IF(L31="ABS",SUM(D31,F31),SUM(D31,F31,H31,J31)))),"")</f>
        <v/>
      </c>
      <c r="O31" s="113"/>
      <c r="P31" s="22" t="str">
        <f>IF(N31="","",IF(O17=200,LOOKUP(N31,{"ABS","ZERO",1,100,110,120,130,140,150,160,170},{"FAIL","FAIL","FAIL","D","D+","C","C+","B","B+","A","A+"}),IF(O17=150,LOOKUP(N31,{"ABS","ZERO",1,75,82,90,97,105,112,120,127},{"FAIL","FAIL","FAIL","D","D+","C","C+","B","B+","A","A+"}),IF(O17=100,LOOKUP(N31,{"ABS","ZERO",1,50,55,60,65,70,75,80,85},{"FAIL","FAIL","FAIL","D","D+","C","C+","B","B+","A","A+"}),IF(O17=50,LOOKUP(N31,{"ABS","ZERO",1,25,27,30,32,35,37,40,42},{"FAIL","FAIL","FAIL","D","D+","C","C+","B","B+","A","A+"}))))))</f>
        <v/>
      </c>
      <c r="Q31" s="118"/>
      <c r="R31" s="70" t="str">
        <f t="shared" si="0"/>
        <v/>
      </c>
      <c r="S31" s="163" t="str">
        <f>IF(AND(A31&lt;&gt;"",B31&lt;&gt;""),IF(OR(D31&lt;&gt;"ABS"),IF(OR(AND(D31&lt;ROUNDDOWN((0*E17),0),D31&lt;&gt;0),D31&gt;E17,D31=""),"Attendance Marks incorrect",""),""),"")</f>
        <v/>
      </c>
      <c r="T31" s="274"/>
      <c r="U31" s="274"/>
      <c r="V31" s="109" t="str">
        <f>IF(OR(AND(OR(F31&lt;=G17, F31=0, F31="ABS"),OR(H31&lt;=I17, H31=0, H31="ABS"),OR(J31&lt;=K17, J31=0,J31="ABS"))),IF(OR(AND(A31="",B31="",D31="",F31="",H31="",J31=""),AND(A31&lt;&gt;"",B31&lt;&gt;"",D31&lt;&gt;"",F31&lt;&gt;"",H31&lt;&gt;"",J31&lt;&gt;"", AD31="OK")),"","Given Marks or Format is incorrect"),"Given Marks or Format is incorrect")</f>
        <v/>
      </c>
      <c r="W31" s="110"/>
      <c r="X31" s="111"/>
      <c r="Y31" s="14" t="b">
        <f>IF(AND( EXACT(LEFT(B31,LEN(G8)), G8),ISNUMBER(INT(MID(B31,(LEN(G8)+1),1))),ISNUMBER(INT(MID(B31,(LEN(G8)+2),1))), MID(B31,(LEN(G8)+1),2)&lt;&gt;"00",OR(ISNUMBER(INT(MID(B31,(LEN(G8)+3),1))),MID(B31,(LEN(G8)+3),1)=""),  OR(AND(ISNUMBER(INT(MID(B31,(LEN(G8)+1),3))),MID(B31,(LEN(G8)+1),1)&lt;&gt;"0", MID(B31,(LEN(G8)+4),1)=""),AND((ISNUMBER(INT(MID(B31,(LEN(G8)+1),2)))),MID(B31,(LEN(G8)+3),1)=""))),"OK")</f>
        <v>0</v>
      </c>
      <c r="Z31" s="15"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6"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23" t="b">
        <f t="shared" si="28"/>
        <v>0</v>
      </c>
      <c r="AD31" s="23" t="str">
        <f t="shared" si="1"/>
        <v>S# INCORRECT</v>
      </c>
      <c r="BL31" s="58" t="str">
        <f t="shared" si="2"/>
        <v/>
      </c>
      <c r="BM31" s="58" t="b">
        <f t="shared" si="3"/>
        <v>0</v>
      </c>
      <c r="BN31" s="58" t="b">
        <f t="shared" si="4"/>
        <v>0</v>
      </c>
      <c r="BO31" s="58" t="b">
        <f t="shared" si="5"/>
        <v>0</v>
      </c>
      <c r="BP31" s="58" t="str">
        <f t="shared" si="6"/>
        <v/>
      </c>
      <c r="BQ31" s="58" t="str">
        <f t="shared" si="7"/>
        <v/>
      </c>
      <c r="BR31" s="58" t="str">
        <f t="shared" si="8"/>
        <v/>
      </c>
      <c r="BS31" s="58" t="str">
        <f t="shared" si="9"/>
        <v/>
      </c>
      <c r="BT31" s="63" t="str">
        <f t="shared" si="10"/>
        <v/>
      </c>
      <c r="BU31" s="64" t="str">
        <f t="shared" si="29"/>
        <v>INCORRECT</v>
      </c>
      <c r="BV31" s="58" t="b">
        <f t="shared" si="30"/>
        <v>0</v>
      </c>
      <c r="BW31" s="65" t="str">
        <f t="shared" si="11"/>
        <v/>
      </c>
      <c r="BX31" s="58" t="b">
        <f t="shared" si="12"/>
        <v>0</v>
      </c>
      <c r="BY31" s="58" t="b">
        <f t="shared" si="13"/>
        <v>0</v>
      </c>
      <c r="BZ31" s="58" t="b">
        <f t="shared" si="14"/>
        <v>0</v>
      </c>
      <c r="CA31" s="58" t="b">
        <f t="shared" si="15"/>
        <v>0</v>
      </c>
      <c r="CB31" s="58" t="b">
        <f t="shared" si="16"/>
        <v>0</v>
      </c>
      <c r="CC31" s="58" t="b">
        <f t="shared" si="17"/>
        <v>0</v>
      </c>
      <c r="CD31" s="58" t="str">
        <f t="shared" si="18"/>
        <v/>
      </c>
      <c r="CE31" s="58" t="str">
        <f t="shared" si="19"/>
        <v/>
      </c>
      <c r="CF31" s="58" t="str">
        <f t="shared" si="20"/>
        <v/>
      </c>
      <c r="CG31" s="58" t="str">
        <f t="shared" si="21"/>
        <v/>
      </c>
      <c r="CH31" s="58" t="str">
        <f t="shared" si="22"/>
        <v/>
      </c>
      <c r="CI31" s="58" t="str">
        <f t="shared" si="23"/>
        <v/>
      </c>
      <c r="CJ31" s="65" t="str">
        <f t="shared" si="24"/>
        <v/>
      </c>
      <c r="CK31" s="65" t="str">
        <f t="shared" si="25"/>
        <v/>
      </c>
      <c r="CL31" s="66" t="str">
        <f t="shared" si="26"/>
        <v>NO</v>
      </c>
      <c r="CM31" s="66" t="str">
        <f t="shared" si="27"/>
        <v>NO</v>
      </c>
      <c r="CN31" s="64" t="str">
        <f t="shared" si="31"/>
        <v>NO</v>
      </c>
      <c r="CO31" s="64" t="str">
        <f t="shared" si="32"/>
        <v>NO</v>
      </c>
      <c r="CP31" s="66" t="str">
        <f t="shared" si="33"/>
        <v>OK</v>
      </c>
      <c r="CQ31" s="58" t="b">
        <f t="shared" si="34"/>
        <v>0</v>
      </c>
      <c r="CR31" s="58" t="b">
        <f t="shared" si="35"/>
        <v>0</v>
      </c>
      <c r="CS31" s="58" t="b">
        <f t="shared" si="36"/>
        <v>0</v>
      </c>
      <c r="CT31" s="58" t="b">
        <f t="shared" si="37"/>
        <v>0</v>
      </c>
      <c r="CU31" s="65" t="str">
        <f t="shared" si="38"/>
        <v>SEQUENCE INCORRECT</v>
      </c>
      <c r="CV31" s="67">
        <f>COUNTIF(B21:B30,T(B31))</f>
        <v>10</v>
      </c>
    </row>
    <row r="32" spans="1:100" s="23" customFormat="1" ht="18.95" customHeight="1" thickBot="1">
      <c r="A32" s="68"/>
      <c r="B32" s="101"/>
      <c r="C32" s="102"/>
      <c r="D32" s="101"/>
      <c r="E32" s="102"/>
      <c r="F32" s="101"/>
      <c r="G32" s="102"/>
      <c r="H32" s="101"/>
      <c r="I32" s="102"/>
      <c r="J32" s="101"/>
      <c r="K32" s="102"/>
      <c r="L32" s="103" t="str">
        <f>IF(AND(B32&lt;&gt;"", H32&lt;&gt;"", J32&lt;&gt;"",OR(H32&lt;=I17,H32="ABS"),OR(J32&lt;=K17,J32="ABS")),IF(AND(J32="ABS"),"ABS",IF(SUM(H32:J32)=0,"ZERO",SUM(H32,J32))),"")</f>
        <v/>
      </c>
      <c r="M32" s="104"/>
      <c r="N32" s="112" t="str">
        <f>IF(AND(A32&lt;&gt;"",B32&lt;&gt;"",D32&lt;&gt;"", F32&lt;&gt;"", H32&lt;&gt;"", J32&lt;&gt;"",S32="",R32="OK",V32="",OR(D32&lt;=E17,D32="ABS"),OR(F32&lt;=G17,F32="ABS"),OR(H32&lt;=I17,H32="ABS"),OR(J32&lt;=K17,J32="ABS")),IF(AND(OR(D32=0,D32="ABS"),OR(F32=0,F32="ABS"),OR(L32=0,L32="ABS"),D32="ABS",F32="ABS",L32="ABS"),"ABS",IF(AND(SUM(D32:F32)=0,OR(L32="ZERO",L32="ABS")),"ZERO",IF(L32="ABS",SUM(D32,F32),SUM(D32,F32,H32,J32)))),"")</f>
        <v/>
      </c>
      <c r="O32" s="113"/>
      <c r="P32" s="22" t="str">
        <f>IF(N32="","",IF(O17=200,LOOKUP(N32,{"ABS","ZERO",1,100,110,120,130,140,150,160,170},{"FAIL","FAIL","FAIL","D","D+","C","C+","B","B+","A","A+"}),IF(O17=150,LOOKUP(N32,{"ABS","ZERO",1,75,82,90,97,105,112,120,127},{"FAIL","FAIL","FAIL","D","D+","C","C+","B","B+","A","A+"}),IF(O17=100,LOOKUP(N32,{"ABS","ZERO",1,50,55,60,65,70,75,80,85},{"FAIL","FAIL","FAIL","D","D+","C","C+","B","B+","A","A+"}),IF(O17=50,LOOKUP(N32,{"ABS","ZERO",1,25,27,30,32,35,37,40,42},{"FAIL","FAIL","FAIL","D","D+","C","C+","B","B+","A","A+"}))))))</f>
        <v/>
      </c>
      <c r="Q32" s="118"/>
      <c r="R32" s="70" t="str">
        <f t="shared" si="0"/>
        <v/>
      </c>
      <c r="S32" s="163" t="str">
        <f>IF(AND(A32&lt;&gt;"",B32&lt;&gt;""),IF(OR(D32&lt;&gt;"ABS"),IF(OR(AND(D32&lt;ROUNDDOWN((0*E17),0),D32&lt;&gt;0),D32&gt;E17,D32=""),"Attendance Marks incorrect",""),""),"")</f>
        <v/>
      </c>
      <c r="T32" s="274"/>
      <c r="U32" s="274"/>
      <c r="V32" s="109" t="str">
        <f>IF(OR(AND(OR(F32&lt;=G17, F32=0, F32="ABS"),OR(H32&lt;=I17, H32=0, H32="ABS"),OR(J32&lt;=K17, J32=0,J32="ABS"))),IF(OR(AND(A32="",B32="",D32="",F32="",H32="",J32=""),AND(A32&lt;&gt;"",B32&lt;&gt;"",D32&lt;&gt;"",F32&lt;&gt;"",H32&lt;&gt;"",J32&lt;&gt;"", AD32="OK")),"","Given Marks or Format is incorrect"),"Given Marks or Format is incorrect")</f>
        <v/>
      </c>
      <c r="W32" s="110"/>
      <c r="X32" s="111"/>
      <c r="Y32" s="14" t="b">
        <f>IF(AND( EXACT(LEFT(B32,LEN(G8)), G8),ISNUMBER(INT(MID(B32,(LEN(G8)+1),1))),ISNUMBER(INT(MID(B32,(LEN(G8)+2),1))), MID(B32,(LEN(G8)+1),2)&lt;&gt;"00",OR(ISNUMBER(INT(MID(B32,(LEN(G8)+3),1))),MID(B32,(LEN(G8)+3),1)=""),  OR(AND(ISNUMBER(INT(MID(B32,(LEN(G8)+1),3))),MID(B32,(LEN(G8)+1),1)&lt;&gt;"0", MID(B32,(LEN(G8)+4),1)=""),AND((ISNUMBER(INT(MID(B32,(LEN(G8)+1),2)))),MID(B32,(LEN(G8)+3),1)=""))),"OK")</f>
        <v>0</v>
      </c>
      <c r="Z32" s="15"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6"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23" t="b">
        <f t="shared" si="28"/>
        <v>0</v>
      </c>
      <c r="AD32" s="23" t="str">
        <f t="shared" si="1"/>
        <v>S# INCORRECT</v>
      </c>
      <c r="BL32" s="58" t="str">
        <f t="shared" si="2"/>
        <v/>
      </c>
      <c r="BM32" s="58" t="b">
        <f t="shared" si="3"/>
        <v>0</v>
      </c>
      <c r="BN32" s="58" t="b">
        <f t="shared" si="4"/>
        <v>0</v>
      </c>
      <c r="BO32" s="58" t="b">
        <f t="shared" si="5"/>
        <v>0</v>
      </c>
      <c r="BP32" s="58" t="str">
        <f t="shared" si="6"/>
        <v/>
      </c>
      <c r="BQ32" s="58" t="str">
        <f t="shared" si="7"/>
        <v/>
      </c>
      <c r="BR32" s="58" t="str">
        <f t="shared" si="8"/>
        <v/>
      </c>
      <c r="BS32" s="58" t="str">
        <f t="shared" si="9"/>
        <v/>
      </c>
      <c r="BT32" s="63" t="str">
        <f t="shared" si="10"/>
        <v/>
      </c>
      <c r="BU32" s="64" t="str">
        <f t="shared" si="29"/>
        <v>INCORRECT</v>
      </c>
      <c r="BV32" s="58" t="b">
        <f t="shared" si="30"/>
        <v>0</v>
      </c>
      <c r="BW32" s="65" t="str">
        <f t="shared" si="11"/>
        <v/>
      </c>
      <c r="BX32" s="58" t="b">
        <f t="shared" si="12"/>
        <v>0</v>
      </c>
      <c r="BY32" s="58" t="b">
        <f t="shared" si="13"/>
        <v>0</v>
      </c>
      <c r="BZ32" s="58" t="b">
        <f t="shared" si="14"/>
        <v>0</v>
      </c>
      <c r="CA32" s="58" t="b">
        <f t="shared" si="15"/>
        <v>0</v>
      </c>
      <c r="CB32" s="58" t="b">
        <f t="shared" si="16"/>
        <v>0</v>
      </c>
      <c r="CC32" s="58" t="b">
        <f t="shared" si="17"/>
        <v>0</v>
      </c>
      <c r="CD32" s="58" t="str">
        <f t="shared" si="18"/>
        <v/>
      </c>
      <c r="CE32" s="58" t="str">
        <f t="shared" si="19"/>
        <v/>
      </c>
      <c r="CF32" s="58" t="str">
        <f t="shared" si="20"/>
        <v/>
      </c>
      <c r="CG32" s="58" t="str">
        <f t="shared" si="21"/>
        <v/>
      </c>
      <c r="CH32" s="58" t="str">
        <f t="shared" si="22"/>
        <v/>
      </c>
      <c r="CI32" s="58" t="str">
        <f t="shared" si="23"/>
        <v/>
      </c>
      <c r="CJ32" s="65" t="str">
        <f t="shared" si="24"/>
        <v/>
      </c>
      <c r="CK32" s="65" t="str">
        <f t="shared" si="25"/>
        <v/>
      </c>
      <c r="CL32" s="66" t="str">
        <f t="shared" si="26"/>
        <v>NO</v>
      </c>
      <c r="CM32" s="66" t="str">
        <f t="shared" si="27"/>
        <v>NO</v>
      </c>
      <c r="CN32" s="64" t="str">
        <f t="shared" si="31"/>
        <v>NO</v>
      </c>
      <c r="CO32" s="64" t="str">
        <f t="shared" si="32"/>
        <v>NO</v>
      </c>
      <c r="CP32" s="66" t="str">
        <f t="shared" si="33"/>
        <v>OK</v>
      </c>
      <c r="CQ32" s="58" t="b">
        <f t="shared" si="34"/>
        <v>0</v>
      </c>
      <c r="CR32" s="58" t="b">
        <f t="shared" si="35"/>
        <v>0</v>
      </c>
      <c r="CS32" s="58" t="b">
        <f t="shared" si="36"/>
        <v>0</v>
      </c>
      <c r="CT32" s="58" t="b">
        <f t="shared" si="37"/>
        <v>0</v>
      </c>
      <c r="CU32" s="65" t="str">
        <f t="shared" si="38"/>
        <v>SEQUENCE INCORRECT</v>
      </c>
      <c r="CV32" s="67">
        <f>COUNTIF(B21:B31,T(B32))</f>
        <v>11</v>
      </c>
    </row>
    <row r="33" spans="1:100" s="23" customFormat="1" ht="18.95" customHeight="1" thickBot="1">
      <c r="A33" s="54"/>
      <c r="B33" s="101"/>
      <c r="C33" s="102"/>
      <c r="D33" s="101"/>
      <c r="E33" s="102"/>
      <c r="F33" s="101"/>
      <c r="G33" s="102"/>
      <c r="H33" s="101"/>
      <c r="I33" s="102"/>
      <c r="J33" s="101"/>
      <c r="K33" s="102"/>
      <c r="L33" s="103" t="str">
        <f>IF(AND(B33&lt;&gt;"", H33&lt;&gt;"", J33&lt;&gt;"",OR(H33&lt;=I17,H33="ABS"),OR(J33&lt;=K17,J33="ABS")),IF(AND(J33="ABS"),"ABS",IF(SUM(H33:J33)=0,"ZERO",SUM(H33,J33))),"")</f>
        <v/>
      </c>
      <c r="M33" s="104"/>
      <c r="N33" s="112" t="str">
        <f>IF(AND(A33&lt;&gt;"",B33&lt;&gt;"",D33&lt;&gt;"", F33&lt;&gt;"", H33&lt;&gt;"", J33&lt;&gt;"",S33="",R33="OK",V33="",OR(D33&lt;=E17,D33="ABS"),OR(F33&lt;=G17,F33="ABS"),OR(H33&lt;=I17,H33="ABS"),OR(J33&lt;=K17,J33="ABS")),IF(AND(OR(D33=0,D33="ABS"),OR(F33=0,F33="ABS"),OR(L33=0,L33="ABS"),D33="ABS",F33="ABS",L33="ABS"),"ABS",IF(AND(SUM(D33:F33)=0,OR(L33="ZERO",L33="ABS")),"ZERO",IF(L33="ABS",SUM(D33,F33),SUM(D33,F33,H33,J33)))),"")</f>
        <v/>
      </c>
      <c r="O33" s="113"/>
      <c r="P33" s="22" t="str">
        <f>IF(N33="","",IF(O17=200,LOOKUP(N33,{"ABS","ZERO",1,100,110,120,130,140,150,160,170},{"FAIL","FAIL","FAIL","D","D+","C","C+","B","B+","A","A+"}),IF(O17=150,LOOKUP(N33,{"ABS","ZERO",1,75,82,90,97,105,112,120,127},{"FAIL","FAIL","FAIL","D","D+","C","C+","B","B+","A","A+"}),IF(O17=100,LOOKUP(N33,{"ABS","ZERO",1,50,55,60,65,70,75,80,85},{"FAIL","FAIL","FAIL","D","D+","C","C+","B","B+","A","A+"}),IF(O17=50,LOOKUP(N33,{"ABS","ZERO",1,25,27,30,32,35,37,40,42},{"FAIL","FAIL","FAIL","D","D+","C","C+","B","B+","A","A+"}))))))</f>
        <v/>
      </c>
      <c r="Q33" s="118"/>
      <c r="R33" s="70" t="str">
        <f t="shared" si="0"/>
        <v/>
      </c>
      <c r="S33" s="163" t="str">
        <f>IF(AND(A33&lt;&gt;"",B33&lt;&gt;""),IF(OR(D33&lt;&gt;"ABS"),IF(OR(AND(D33&lt;ROUNDDOWN((0*E17),0),D33&lt;&gt;0),D33&gt;E17,D33=""),"Attendance Marks incorrect",""),""),"")</f>
        <v/>
      </c>
      <c r="T33" s="274"/>
      <c r="U33" s="274"/>
      <c r="V33" s="109" t="str">
        <f>IF(OR(AND(OR(F33&lt;=G17, F33=0, F33="ABS"),OR(H33&lt;=I17, H33=0, H33="ABS"),OR(J33&lt;=K17, J33=0,J33="ABS"))),IF(OR(AND(A33="",B33="",D33="",F33="",H33="",J33=""),AND(A33&lt;&gt;"",B33&lt;&gt;"",D33&lt;&gt;"",F33&lt;&gt;"",H33&lt;&gt;"",J33&lt;&gt;"", AD33="OK")),"","Given Marks or Format is incorrect"),"Given Marks or Format is incorrect")</f>
        <v/>
      </c>
      <c r="W33" s="110"/>
      <c r="X33" s="111"/>
      <c r="Y33" s="14" t="b">
        <f>IF(AND( EXACT(LEFT(B33,LEN(G8)), G8),ISNUMBER(INT(MID(B33,(LEN(G8)+1),1))),ISNUMBER(INT(MID(B33,(LEN(G8)+2),1))), MID(B33,(LEN(G8)+1),2)&lt;&gt;"00",OR(ISNUMBER(INT(MID(B33,(LEN(G8)+3),1))),MID(B33,(LEN(G8)+3),1)=""),  OR(AND(ISNUMBER(INT(MID(B33,(LEN(G8)+1),3))),MID(B33,(LEN(G8)+1),1)&lt;&gt;"0", MID(B33,(LEN(G8)+4),1)=""),AND((ISNUMBER(INT(MID(B33,(LEN(G8)+1),2)))),MID(B33,(LEN(G8)+3),1)=""))),"OK")</f>
        <v>0</v>
      </c>
      <c r="Z33" s="15"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6"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23" t="b">
        <f t="shared" si="28"/>
        <v>0</v>
      </c>
      <c r="AD33" s="23" t="str">
        <f t="shared" si="1"/>
        <v>S# INCORRECT</v>
      </c>
      <c r="BL33" s="58" t="str">
        <f t="shared" si="2"/>
        <v/>
      </c>
      <c r="BM33" s="58" t="b">
        <f t="shared" si="3"/>
        <v>0</v>
      </c>
      <c r="BN33" s="58" t="b">
        <f t="shared" si="4"/>
        <v>0</v>
      </c>
      <c r="BO33" s="58" t="b">
        <f t="shared" si="5"/>
        <v>0</v>
      </c>
      <c r="BP33" s="58" t="str">
        <f t="shared" si="6"/>
        <v/>
      </c>
      <c r="BQ33" s="58" t="str">
        <f t="shared" si="7"/>
        <v/>
      </c>
      <c r="BR33" s="58" t="str">
        <f t="shared" si="8"/>
        <v/>
      </c>
      <c r="BS33" s="58" t="str">
        <f t="shared" si="9"/>
        <v/>
      </c>
      <c r="BT33" s="63" t="str">
        <f t="shared" si="10"/>
        <v/>
      </c>
      <c r="BU33" s="64" t="str">
        <f t="shared" si="29"/>
        <v>INCORRECT</v>
      </c>
      <c r="BV33" s="58" t="b">
        <f t="shared" si="30"/>
        <v>0</v>
      </c>
      <c r="BW33" s="65" t="str">
        <f t="shared" si="11"/>
        <v/>
      </c>
      <c r="BX33" s="58" t="b">
        <f t="shared" si="12"/>
        <v>0</v>
      </c>
      <c r="BY33" s="58" t="b">
        <f t="shared" si="13"/>
        <v>0</v>
      </c>
      <c r="BZ33" s="58" t="b">
        <f t="shared" si="14"/>
        <v>0</v>
      </c>
      <c r="CA33" s="58" t="b">
        <f t="shared" si="15"/>
        <v>0</v>
      </c>
      <c r="CB33" s="58" t="b">
        <f t="shared" si="16"/>
        <v>0</v>
      </c>
      <c r="CC33" s="58" t="b">
        <f t="shared" si="17"/>
        <v>0</v>
      </c>
      <c r="CD33" s="58" t="str">
        <f t="shared" si="18"/>
        <v/>
      </c>
      <c r="CE33" s="58" t="str">
        <f t="shared" si="19"/>
        <v/>
      </c>
      <c r="CF33" s="58" t="str">
        <f t="shared" si="20"/>
        <v/>
      </c>
      <c r="CG33" s="58" t="str">
        <f t="shared" si="21"/>
        <v/>
      </c>
      <c r="CH33" s="58" t="str">
        <f t="shared" si="22"/>
        <v/>
      </c>
      <c r="CI33" s="58" t="str">
        <f t="shared" si="23"/>
        <v/>
      </c>
      <c r="CJ33" s="65" t="str">
        <f t="shared" si="24"/>
        <v/>
      </c>
      <c r="CK33" s="65" t="str">
        <f t="shared" si="25"/>
        <v/>
      </c>
      <c r="CL33" s="66" t="str">
        <f t="shared" si="26"/>
        <v>NO</v>
      </c>
      <c r="CM33" s="66" t="str">
        <f t="shared" si="27"/>
        <v>NO</v>
      </c>
      <c r="CN33" s="64" t="str">
        <f t="shared" si="31"/>
        <v>NO</v>
      </c>
      <c r="CO33" s="64" t="str">
        <f t="shared" si="32"/>
        <v>NO</v>
      </c>
      <c r="CP33" s="66" t="str">
        <f t="shared" si="33"/>
        <v>OK</v>
      </c>
      <c r="CQ33" s="58" t="b">
        <f t="shared" si="34"/>
        <v>0</v>
      </c>
      <c r="CR33" s="58" t="b">
        <f t="shared" si="35"/>
        <v>0</v>
      </c>
      <c r="CS33" s="58" t="b">
        <f t="shared" si="36"/>
        <v>0</v>
      </c>
      <c r="CT33" s="58" t="b">
        <f t="shared" si="37"/>
        <v>0</v>
      </c>
      <c r="CU33" s="65" t="str">
        <f t="shared" si="38"/>
        <v>SEQUENCE INCORRECT</v>
      </c>
      <c r="CV33" s="67">
        <f>COUNTIF(B21:B32,T(B33))</f>
        <v>12</v>
      </c>
    </row>
    <row r="34" spans="1:100" s="23" customFormat="1" ht="18.95" customHeight="1" thickBot="1">
      <c r="A34" s="68"/>
      <c r="B34" s="101"/>
      <c r="C34" s="102"/>
      <c r="D34" s="101"/>
      <c r="E34" s="102"/>
      <c r="F34" s="101"/>
      <c r="G34" s="102"/>
      <c r="H34" s="101"/>
      <c r="I34" s="102"/>
      <c r="J34" s="101"/>
      <c r="K34" s="102"/>
      <c r="L34" s="103" t="str">
        <f>IF(AND(B34&lt;&gt;"", H34&lt;&gt;"", J34&lt;&gt;"",OR(H34&lt;=I17,H34="ABS"),OR(J34&lt;=K17,J34="ABS")),IF(AND(J34="ABS"),"ABS",IF(SUM(H34:J34)=0,"ZERO",SUM(H34,J34))),"")</f>
        <v/>
      </c>
      <c r="M34" s="104"/>
      <c r="N34" s="112" t="str">
        <f>IF(AND(A34&lt;&gt;"",B34&lt;&gt;"",D34&lt;&gt;"", F34&lt;&gt;"", H34&lt;&gt;"", J34&lt;&gt;"",S34="",R34="OK",V34="",OR(D34&lt;=E17,D34="ABS"),OR(F34&lt;=G17,F34="ABS"),OR(H34&lt;=I17,H34="ABS"),OR(J34&lt;=K17,J34="ABS")),IF(AND(OR(D34=0,D34="ABS"),OR(F34=0,F34="ABS"),OR(L34=0,L34="ABS"),D34="ABS",F34="ABS",L34="ABS"),"ABS",IF(AND(SUM(D34:F34)=0,OR(L34="ZERO",L34="ABS")),"ZERO",IF(L34="ABS",SUM(D34,F34),SUM(D34,F34,H34,J34)))),"")</f>
        <v/>
      </c>
      <c r="O34" s="113"/>
      <c r="P34" s="22" t="str">
        <f>IF(N34="","",IF(O17=200,LOOKUP(N34,{"ABS","ZERO",1,100,110,120,130,140,150,160,170},{"FAIL","FAIL","FAIL","D","D+","C","C+","B","B+","A","A+"}),IF(O17=150,LOOKUP(N34,{"ABS","ZERO",1,75,82,90,97,105,112,120,127},{"FAIL","FAIL","FAIL","D","D+","C","C+","B","B+","A","A+"}),IF(O17=100,LOOKUP(N34,{"ABS","ZERO",1,50,55,60,65,70,75,80,85},{"FAIL","FAIL","FAIL","D","D+","C","C+","B","B+","A","A+"}),IF(O17=50,LOOKUP(N34,{"ABS","ZERO",1,25,27,30,32,35,37,40,42},{"FAIL","FAIL","FAIL","D","D+","C","C+","B","B+","A","A+"}))))))</f>
        <v/>
      </c>
      <c r="Q34" s="118"/>
      <c r="R34" s="70" t="str">
        <f t="shared" si="0"/>
        <v/>
      </c>
      <c r="S34" s="163" t="str">
        <f>IF(AND(A34&lt;&gt;"",B34&lt;&gt;""),IF(OR(D34&lt;&gt;"ABS"),IF(OR(AND(D34&lt;ROUNDDOWN((0*E17),0),D34&lt;&gt;0),D34&gt;E17,D34=""),"Attendance Marks incorrect",""),""),"")</f>
        <v/>
      </c>
      <c r="T34" s="274"/>
      <c r="U34" s="274"/>
      <c r="V34" s="109" t="str">
        <f>IF(OR(AND(OR(F34&lt;=G17, F34=0, F34="ABS"),OR(H34&lt;=I17, H34=0, H34="ABS"),OR(J34&lt;=K17, J34=0,J34="ABS"))),IF(OR(AND(A34="",B34="",D34="",F34="",H34="",J34=""),AND(A34&lt;&gt;"",B34&lt;&gt;"",D34&lt;&gt;"",F34&lt;&gt;"",H34&lt;&gt;"",J34&lt;&gt;"", AD34="OK")),"","Given Marks or Format is incorrect"),"Given Marks or Format is incorrect")</f>
        <v/>
      </c>
      <c r="W34" s="110"/>
      <c r="X34" s="111"/>
      <c r="Y34" s="14" t="b">
        <f>IF(AND( EXACT(LEFT(B34,LEN(G8)), G8),ISNUMBER(INT(MID(B34,(LEN(G8)+1),1))),ISNUMBER(INT(MID(B34,(LEN(G8)+2),1))), MID(B34,(LEN(G8)+1),2)&lt;&gt;"00",OR(ISNUMBER(INT(MID(B34,(LEN(G8)+3),1))),MID(B34,(LEN(G8)+3),1)=""),  OR(AND(ISNUMBER(INT(MID(B34,(LEN(G8)+1),3))),MID(B34,(LEN(G8)+1),1)&lt;&gt;"0", MID(B34,(LEN(G8)+4),1)=""),AND((ISNUMBER(INT(MID(B34,(LEN(G8)+1),2)))),MID(B34,(LEN(G8)+3),1)=""))),"OK")</f>
        <v>0</v>
      </c>
      <c r="Z34" s="15"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6"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23" t="b">
        <f t="shared" si="28"/>
        <v>0</v>
      </c>
      <c r="AD34" s="23" t="str">
        <f t="shared" si="1"/>
        <v>S# INCORRECT</v>
      </c>
      <c r="BL34" s="58" t="str">
        <f t="shared" si="2"/>
        <v/>
      </c>
      <c r="BM34" s="58" t="b">
        <f t="shared" si="3"/>
        <v>0</v>
      </c>
      <c r="BN34" s="58" t="b">
        <f t="shared" si="4"/>
        <v>0</v>
      </c>
      <c r="BO34" s="58" t="b">
        <f t="shared" si="5"/>
        <v>0</v>
      </c>
      <c r="BP34" s="58" t="str">
        <f t="shared" si="6"/>
        <v/>
      </c>
      <c r="BQ34" s="58" t="str">
        <f t="shared" si="7"/>
        <v/>
      </c>
      <c r="BR34" s="58" t="str">
        <f t="shared" si="8"/>
        <v/>
      </c>
      <c r="BS34" s="58" t="str">
        <f t="shared" si="9"/>
        <v/>
      </c>
      <c r="BT34" s="63" t="str">
        <f t="shared" si="10"/>
        <v/>
      </c>
      <c r="BU34" s="64" t="str">
        <f t="shared" si="29"/>
        <v>INCORRECT</v>
      </c>
      <c r="BV34" s="58" t="b">
        <f t="shared" si="30"/>
        <v>0</v>
      </c>
      <c r="BW34" s="65" t="str">
        <f t="shared" si="11"/>
        <v/>
      </c>
      <c r="BX34" s="58" t="b">
        <f t="shared" si="12"/>
        <v>0</v>
      </c>
      <c r="BY34" s="58" t="b">
        <f t="shared" si="13"/>
        <v>0</v>
      </c>
      <c r="BZ34" s="58" t="b">
        <f t="shared" si="14"/>
        <v>0</v>
      </c>
      <c r="CA34" s="58" t="b">
        <f t="shared" si="15"/>
        <v>0</v>
      </c>
      <c r="CB34" s="58" t="b">
        <f t="shared" si="16"/>
        <v>0</v>
      </c>
      <c r="CC34" s="58" t="b">
        <f t="shared" si="17"/>
        <v>0</v>
      </c>
      <c r="CD34" s="58" t="str">
        <f t="shared" si="18"/>
        <v/>
      </c>
      <c r="CE34" s="58" t="str">
        <f t="shared" si="19"/>
        <v/>
      </c>
      <c r="CF34" s="58" t="str">
        <f t="shared" si="20"/>
        <v/>
      </c>
      <c r="CG34" s="58" t="str">
        <f t="shared" si="21"/>
        <v/>
      </c>
      <c r="CH34" s="58" t="str">
        <f t="shared" si="22"/>
        <v/>
      </c>
      <c r="CI34" s="58" t="str">
        <f t="shared" si="23"/>
        <v/>
      </c>
      <c r="CJ34" s="65" t="str">
        <f t="shared" si="24"/>
        <v/>
      </c>
      <c r="CK34" s="65" t="str">
        <f t="shared" si="25"/>
        <v/>
      </c>
      <c r="CL34" s="66" t="str">
        <f t="shared" si="26"/>
        <v>NO</v>
      </c>
      <c r="CM34" s="66" t="str">
        <f t="shared" si="27"/>
        <v>NO</v>
      </c>
      <c r="CN34" s="64" t="str">
        <f t="shared" si="31"/>
        <v>NO</v>
      </c>
      <c r="CO34" s="64" t="str">
        <f t="shared" si="32"/>
        <v>NO</v>
      </c>
      <c r="CP34" s="66" t="str">
        <f t="shared" si="33"/>
        <v>OK</v>
      </c>
      <c r="CQ34" s="58" t="b">
        <f t="shared" si="34"/>
        <v>0</v>
      </c>
      <c r="CR34" s="58" t="b">
        <f t="shared" si="35"/>
        <v>0</v>
      </c>
      <c r="CS34" s="58" t="b">
        <f t="shared" si="36"/>
        <v>0</v>
      </c>
      <c r="CT34" s="58" t="b">
        <f t="shared" si="37"/>
        <v>0</v>
      </c>
      <c r="CU34" s="65" t="str">
        <f t="shared" si="38"/>
        <v>SEQUENCE INCORRECT</v>
      </c>
      <c r="CV34" s="67">
        <f>COUNTIF(B21:B33,T(B34))</f>
        <v>13</v>
      </c>
    </row>
    <row r="35" spans="1:100" s="23" customFormat="1" ht="18.95" customHeight="1" thickBot="1">
      <c r="A35" s="54"/>
      <c r="B35" s="101"/>
      <c r="C35" s="102"/>
      <c r="D35" s="101"/>
      <c r="E35" s="102"/>
      <c r="F35" s="101"/>
      <c r="G35" s="102"/>
      <c r="H35" s="101"/>
      <c r="I35" s="102"/>
      <c r="J35" s="101"/>
      <c r="K35" s="102"/>
      <c r="L35" s="103" t="str">
        <f>IF(AND(B35&lt;&gt;"", H35&lt;&gt;"", J35&lt;&gt;"",OR(H35&lt;=I17,H35="ABS"),OR(J35&lt;=K17,J35="ABS")),IF(AND(J35="ABS"),"ABS",IF(SUM(H35:J35)=0,"ZERO",SUM(H35,J35))),"")</f>
        <v/>
      </c>
      <c r="M35" s="104"/>
      <c r="N35" s="112" t="str">
        <f>IF(AND(A35&lt;&gt;"",B35&lt;&gt;"",D35&lt;&gt;"", F35&lt;&gt;"", H35&lt;&gt;"", J35&lt;&gt;"",S35="",R35="OK",V35="",OR(D35&lt;=E17,D35="ABS"),OR(F35&lt;=G17,F35="ABS"),OR(H35&lt;=I17,H35="ABS"),OR(J35&lt;=K17,J35="ABS")),IF(AND(OR(D35=0,D35="ABS"),OR(F35=0,F35="ABS"),OR(L35=0,L35="ABS"),D35="ABS",F35="ABS",L35="ABS"),"ABS",IF(AND(SUM(D35:F35)=0,OR(L35="ZERO",L35="ABS")),"ZERO",IF(L35="ABS",SUM(D35,F35),SUM(D35,F35,H35,J35)))),"")</f>
        <v/>
      </c>
      <c r="O35" s="113"/>
      <c r="P35" s="22" t="str">
        <f>IF(N35="","",IF(O17=200,LOOKUP(N35,{"ABS","ZERO",1,100,110,120,130,140,150,160,170},{"FAIL","FAIL","FAIL","D","D+","C","C+","B","B+","A","A+"}),IF(O17=150,LOOKUP(N35,{"ABS","ZERO",1,75,82,90,97,105,112,120,127},{"FAIL","FAIL","FAIL","D","D+","C","C+","B","B+","A","A+"}),IF(O17=100,LOOKUP(N35,{"ABS","ZERO",1,50,55,60,65,70,75,80,85},{"FAIL","FAIL","FAIL","D","D+","C","C+","B","B+","A","A+"}),IF(O17=50,LOOKUP(N35,{"ABS","ZERO",1,25,27,30,32,35,37,40,42},{"FAIL","FAIL","FAIL","D","D+","C","C+","B","B+","A","A+"}))))))</f>
        <v/>
      </c>
      <c r="Q35" s="118"/>
      <c r="R35" s="70" t="str">
        <f t="shared" si="0"/>
        <v/>
      </c>
      <c r="S35" s="163" t="str">
        <f>IF(AND(A35&lt;&gt;"",B35&lt;&gt;""),IF(OR(D35&lt;&gt;"ABS"),IF(OR(AND(D35&lt;ROUNDDOWN((0*E17),0),D35&lt;&gt;0),D35&gt;E17,D35=""),"Attendance Marks incorrect",""),""),"")</f>
        <v/>
      </c>
      <c r="T35" s="274"/>
      <c r="U35" s="274"/>
      <c r="V35" s="109" t="str">
        <f>IF(OR(AND(OR(F35&lt;=G17, F35=0, F35="ABS"),OR(H35&lt;=I17, H35=0, H35="ABS"),OR(J35&lt;=K17, J35=0,J35="ABS"))),IF(OR(AND(A35="",B35="",D35="",F35="",H35="",J35=""),AND(A35&lt;&gt;"",B35&lt;&gt;"",D35&lt;&gt;"",F35&lt;&gt;"",H35&lt;&gt;"",J35&lt;&gt;"", AD35="OK")),"","Given Marks or Format is incorrect"),"Given Marks or Format is incorrect")</f>
        <v/>
      </c>
      <c r="W35" s="110"/>
      <c r="X35" s="111"/>
      <c r="Y35" s="14" t="b">
        <f>IF(AND( EXACT(LEFT(B35,LEN(G8)), G8),ISNUMBER(INT(MID(B35,(LEN(G8)+1),1))),ISNUMBER(INT(MID(B35,(LEN(G8)+2),1))), MID(B35,(LEN(G8)+1),2)&lt;&gt;"00",OR(ISNUMBER(INT(MID(B35,(LEN(G8)+3),1))),MID(B35,(LEN(G8)+3),1)=""),  OR(AND(ISNUMBER(INT(MID(B35,(LEN(G8)+1),3))),MID(B35,(LEN(G8)+1),1)&lt;&gt;"0", MID(B35,(LEN(G8)+4),1)=""),AND((ISNUMBER(INT(MID(B35,(LEN(G8)+1),2)))),MID(B35,(LEN(G8)+3),1)=""))),"OK")</f>
        <v>0</v>
      </c>
      <c r="Z35" s="15"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6"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23" t="b">
        <f t="shared" si="28"/>
        <v>0</v>
      </c>
      <c r="AD35" s="23" t="str">
        <f t="shared" si="1"/>
        <v>S# INCORRECT</v>
      </c>
      <c r="BL35" s="58" t="str">
        <f t="shared" si="2"/>
        <v/>
      </c>
      <c r="BM35" s="58" t="b">
        <f t="shared" si="3"/>
        <v>0</v>
      </c>
      <c r="BN35" s="58" t="b">
        <f t="shared" si="4"/>
        <v>0</v>
      </c>
      <c r="BO35" s="58" t="b">
        <f t="shared" si="5"/>
        <v>0</v>
      </c>
      <c r="BP35" s="58" t="str">
        <f t="shared" si="6"/>
        <v/>
      </c>
      <c r="BQ35" s="58" t="str">
        <f t="shared" si="7"/>
        <v/>
      </c>
      <c r="BR35" s="58" t="str">
        <f t="shared" si="8"/>
        <v/>
      </c>
      <c r="BS35" s="58" t="str">
        <f t="shared" si="9"/>
        <v/>
      </c>
      <c r="BT35" s="63" t="str">
        <f t="shared" si="10"/>
        <v/>
      </c>
      <c r="BU35" s="64" t="str">
        <f t="shared" si="29"/>
        <v>INCORRECT</v>
      </c>
      <c r="BV35" s="58" t="b">
        <f t="shared" si="30"/>
        <v>0</v>
      </c>
      <c r="BW35" s="65" t="str">
        <f t="shared" si="11"/>
        <v/>
      </c>
      <c r="BX35" s="58" t="b">
        <f t="shared" si="12"/>
        <v>0</v>
      </c>
      <c r="BY35" s="58" t="b">
        <f t="shared" si="13"/>
        <v>0</v>
      </c>
      <c r="BZ35" s="58" t="b">
        <f t="shared" si="14"/>
        <v>0</v>
      </c>
      <c r="CA35" s="58" t="b">
        <f t="shared" si="15"/>
        <v>0</v>
      </c>
      <c r="CB35" s="58" t="b">
        <f t="shared" si="16"/>
        <v>0</v>
      </c>
      <c r="CC35" s="58" t="b">
        <f t="shared" si="17"/>
        <v>0</v>
      </c>
      <c r="CD35" s="58" t="str">
        <f t="shared" si="18"/>
        <v/>
      </c>
      <c r="CE35" s="58" t="str">
        <f t="shared" si="19"/>
        <v/>
      </c>
      <c r="CF35" s="58" t="str">
        <f t="shared" si="20"/>
        <v/>
      </c>
      <c r="CG35" s="58" t="str">
        <f t="shared" si="21"/>
        <v/>
      </c>
      <c r="CH35" s="58" t="str">
        <f t="shared" si="22"/>
        <v/>
      </c>
      <c r="CI35" s="58" t="str">
        <f t="shared" si="23"/>
        <v/>
      </c>
      <c r="CJ35" s="65" t="str">
        <f t="shared" si="24"/>
        <v/>
      </c>
      <c r="CK35" s="65" t="str">
        <f t="shared" si="25"/>
        <v/>
      </c>
      <c r="CL35" s="66" t="str">
        <f t="shared" si="26"/>
        <v>NO</v>
      </c>
      <c r="CM35" s="66" t="str">
        <f t="shared" si="27"/>
        <v>NO</v>
      </c>
      <c r="CN35" s="64" t="str">
        <f t="shared" si="31"/>
        <v>NO</v>
      </c>
      <c r="CO35" s="64" t="str">
        <f t="shared" si="32"/>
        <v>NO</v>
      </c>
      <c r="CP35" s="66" t="str">
        <f t="shared" si="33"/>
        <v>OK</v>
      </c>
      <c r="CQ35" s="58" t="b">
        <f t="shared" si="34"/>
        <v>0</v>
      </c>
      <c r="CR35" s="58" t="b">
        <f t="shared" si="35"/>
        <v>0</v>
      </c>
      <c r="CS35" s="58" t="b">
        <f t="shared" si="36"/>
        <v>0</v>
      </c>
      <c r="CT35" s="58" t="b">
        <f t="shared" si="37"/>
        <v>0</v>
      </c>
      <c r="CU35" s="65" t="str">
        <f t="shared" si="38"/>
        <v>SEQUENCE INCORRECT</v>
      </c>
      <c r="CV35" s="67">
        <f>COUNTIF(B21:B34,T(B35))</f>
        <v>14</v>
      </c>
    </row>
    <row r="36" spans="1:100" s="23" customFormat="1" ht="18.95" customHeight="1" thickBot="1">
      <c r="A36" s="68"/>
      <c r="B36" s="101"/>
      <c r="C36" s="102"/>
      <c r="D36" s="101"/>
      <c r="E36" s="102"/>
      <c r="F36" s="101"/>
      <c r="G36" s="102"/>
      <c r="H36" s="101"/>
      <c r="I36" s="102"/>
      <c r="J36" s="101"/>
      <c r="K36" s="102"/>
      <c r="L36" s="103" t="str">
        <f>IF(AND(B36&lt;&gt;"", H36&lt;&gt;"", J36&lt;&gt;"",OR(H36&lt;=I17,H36="ABS"),OR(J36&lt;=K17,J36="ABS")),IF(AND(J36="ABS"),"ABS",IF(SUM(H36:J36)=0,"ZERO",SUM(H36,J36))),"")</f>
        <v/>
      </c>
      <c r="M36" s="104"/>
      <c r="N36" s="112" t="str">
        <f>IF(AND(A36&lt;&gt;"",B36&lt;&gt;"",D36&lt;&gt;"", F36&lt;&gt;"", H36&lt;&gt;"", J36&lt;&gt;"",S36="",R36="OK",V36="",OR(D36&lt;=E17,D36="ABS"),OR(F36&lt;=G17,F36="ABS"),OR(H36&lt;=I17,H36="ABS"),OR(J36&lt;=K17,J36="ABS")),IF(AND(OR(D36=0,D36="ABS"),OR(F36=0,F36="ABS"),OR(L36=0,L36="ABS"),D36="ABS",F36="ABS",L36="ABS"),"ABS",IF(AND(SUM(D36:F36)=0,OR(L36="ZERO",L36="ABS")),"ZERO",IF(L36="ABS",SUM(D36,F36),SUM(D36,F36,H36,J36)))),"")</f>
        <v/>
      </c>
      <c r="O36" s="113"/>
      <c r="P36" s="22" t="str">
        <f>IF(N36="","",IF(O17=200,LOOKUP(N36,{"ABS","ZERO",1,100,110,120,130,140,150,160,170},{"FAIL","FAIL","FAIL","D","D+","C","C+","B","B+","A","A+"}),IF(O17=150,LOOKUP(N36,{"ABS","ZERO",1,75,82,90,97,105,112,120,127},{"FAIL","FAIL","FAIL","D","D+","C","C+","B","B+","A","A+"}),IF(O17=100,LOOKUP(N36,{"ABS","ZERO",1,50,55,60,65,70,75,80,85},{"FAIL","FAIL","FAIL","D","D+","C","C+","B","B+","A","A+"}),IF(O17=50,LOOKUP(N36,{"ABS","ZERO",1,25,27,30,32,35,37,40,42},{"FAIL","FAIL","FAIL","D","D+","C","C+","B","B+","A","A+"}))))))</f>
        <v/>
      </c>
      <c r="Q36" s="118"/>
      <c r="R36" s="70" t="str">
        <f t="shared" si="0"/>
        <v/>
      </c>
      <c r="S36" s="163" t="str">
        <f>IF(AND(A36&lt;&gt;"",B36&lt;&gt;""),IF(OR(D36&lt;&gt;"ABS"),IF(OR(AND(D36&lt;ROUNDDOWN((0*E17),0),D36&lt;&gt;0),D36&gt;E17,D36=""),"Attendance Marks incorrect",""),""),"")</f>
        <v/>
      </c>
      <c r="T36" s="274"/>
      <c r="U36" s="274"/>
      <c r="V36" s="109" t="str">
        <f>IF(OR(AND(OR(F36&lt;=G17, F36=0, F36="ABS"),OR(H36&lt;=I17, H36=0, H36="ABS"),OR(J36&lt;=K17, J36=0,J36="ABS"))),IF(OR(AND(A36="",B36="",D36="",F36="",H36="",J36=""),AND(A36&lt;&gt;"",B36&lt;&gt;"",D36&lt;&gt;"",F36&lt;&gt;"",H36&lt;&gt;"",J36&lt;&gt;"", AD36="OK")),"","Given Marks or Format is incorrect"),"Given Marks or Format is incorrect")</f>
        <v/>
      </c>
      <c r="W36" s="110"/>
      <c r="X36" s="111"/>
      <c r="Y36" s="14" t="b">
        <f>IF(AND( EXACT(LEFT(B36,LEN(G8)), G8),ISNUMBER(INT(MID(B36,(LEN(G8)+1),1))),ISNUMBER(INT(MID(B36,(LEN(G8)+2),1))), MID(B36,(LEN(G8)+1),2)&lt;&gt;"00",OR(ISNUMBER(INT(MID(B36,(LEN(G8)+3),1))),MID(B36,(LEN(G8)+3),1)=""),  OR(AND(ISNUMBER(INT(MID(B36,(LEN(G8)+1),3))),MID(B36,(LEN(G8)+1),1)&lt;&gt;"0", MID(B36,(LEN(G8)+4),1)=""),AND((ISNUMBER(INT(MID(B36,(LEN(G8)+1),2)))),MID(B36,(LEN(G8)+3),1)=""))),"OK")</f>
        <v>0</v>
      </c>
      <c r="Z36" s="15"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6"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23" t="b">
        <f t="shared" si="28"/>
        <v>0</v>
      </c>
      <c r="AD36" s="23" t="str">
        <f t="shared" si="1"/>
        <v>S# INCORRECT</v>
      </c>
      <c r="BL36" s="58" t="str">
        <f t="shared" si="2"/>
        <v/>
      </c>
      <c r="BM36" s="58" t="b">
        <f t="shared" si="3"/>
        <v>0</v>
      </c>
      <c r="BN36" s="58" t="b">
        <f t="shared" si="4"/>
        <v>0</v>
      </c>
      <c r="BO36" s="58" t="b">
        <f t="shared" si="5"/>
        <v>0</v>
      </c>
      <c r="BP36" s="58" t="str">
        <f t="shared" si="6"/>
        <v/>
      </c>
      <c r="BQ36" s="58" t="str">
        <f t="shared" si="7"/>
        <v/>
      </c>
      <c r="BR36" s="58" t="str">
        <f t="shared" si="8"/>
        <v/>
      </c>
      <c r="BS36" s="58" t="str">
        <f t="shared" si="9"/>
        <v/>
      </c>
      <c r="BT36" s="63" t="str">
        <f t="shared" si="10"/>
        <v/>
      </c>
      <c r="BU36" s="64" t="str">
        <f t="shared" si="29"/>
        <v>INCORRECT</v>
      </c>
      <c r="BV36" s="58" t="b">
        <f t="shared" si="30"/>
        <v>0</v>
      </c>
      <c r="BW36" s="65" t="str">
        <f t="shared" si="11"/>
        <v/>
      </c>
      <c r="BX36" s="58" t="b">
        <f t="shared" si="12"/>
        <v>0</v>
      </c>
      <c r="BY36" s="58" t="b">
        <f t="shared" si="13"/>
        <v>0</v>
      </c>
      <c r="BZ36" s="58" t="b">
        <f t="shared" si="14"/>
        <v>0</v>
      </c>
      <c r="CA36" s="58" t="b">
        <f t="shared" si="15"/>
        <v>0</v>
      </c>
      <c r="CB36" s="58" t="b">
        <f t="shared" si="16"/>
        <v>0</v>
      </c>
      <c r="CC36" s="58" t="b">
        <f t="shared" si="17"/>
        <v>0</v>
      </c>
      <c r="CD36" s="58" t="str">
        <f t="shared" si="18"/>
        <v/>
      </c>
      <c r="CE36" s="58" t="str">
        <f t="shared" si="19"/>
        <v/>
      </c>
      <c r="CF36" s="58" t="str">
        <f t="shared" si="20"/>
        <v/>
      </c>
      <c r="CG36" s="58" t="str">
        <f t="shared" si="21"/>
        <v/>
      </c>
      <c r="CH36" s="58" t="str">
        <f t="shared" si="22"/>
        <v/>
      </c>
      <c r="CI36" s="58" t="str">
        <f t="shared" si="23"/>
        <v/>
      </c>
      <c r="CJ36" s="65" t="str">
        <f t="shared" si="24"/>
        <v/>
      </c>
      <c r="CK36" s="65" t="str">
        <f t="shared" si="25"/>
        <v/>
      </c>
      <c r="CL36" s="66" t="str">
        <f t="shared" si="26"/>
        <v>NO</v>
      </c>
      <c r="CM36" s="66" t="str">
        <f t="shared" si="27"/>
        <v>NO</v>
      </c>
      <c r="CN36" s="64" t="str">
        <f t="shared" si="31"/>
        <v>NO</v>
      </c>
      <c r="CO36" s="64" t="str">
        <f t="shared" si="32"/>
        <v>NO</v>
      </c>
      <c r="CP36" s="66" t="str">
        <f t="shared" si="33"/>
        <v>OK</v>
      </c>
      <c r="CQ36" s="58" t="b">
        <f t="shared" si="34"/>
        <v>0</v>
      </c>
      <c r="CR36" s="58" t="b">
        <f t="shared" si="35"/>
        <v>0</v>
      </c>
      <c r="CS36" s="58" t="b">
        <f t="shared" si="36"/>
        <v>0</v>
      </c>
      <c r="CT36" s="58" t="b">
        <f t="shared" si="37"/>
        <v>0</v>
      </c>
      <c r="CU36" s="65" t="str">
        <f t="shared" si="38"/>
        <v>SEQUENCE INCORRECT</v>
      </c>
      <c r="CV36" s="67">
        <f>COUNTIF(B21:B35,T(B36))</f>
        <v>15</v>
      </c>
    </row>
    <row r="37" spans="1:100" s="23" customFormat="1" ht="18.95" customHeight="1" thickBot="1">
      <c r="A37" s="54"/>
      <c r="B37" s="101"/>
      <c r="C37" s="102"/>
      <c r="D37" s="101"/>
      <c r="E37" s="102"/>
      <c r="F37" s="101"/>
      <c r="G37" s="102"/>
      <c r="H37" s="101"/>
      <c r="I37" s="102"/>
      <c r="J37" s="101"/>
      <c r="K37" s="102"/>
      <c r="L37" s="103" t="str">
        <f>IF(AND(B37&lt;&gt;"", H37&lt;&gt;"", J37&lt;&gt;"",OR(H37&lt;=I17,H37="ABS"),OR(J37&lt;=K17,J37="ABS")),IF(AND(J37="ABS"),"ABS",IF(SUM(H37:J37)=0,"ZERO",SUM(H37,J37))),"")</f>
        <v/>
      </c>
      <c r="M37" s="104"/>
      <c r="N37" s="112" t="str">
        <f>IF(AND(A37&lt;&gt;"",B37&lt;&gt;"",D37&lt;&gt;"", F37&lt;&gt;"", H37&lt;&gt;"", J37&lt;&gt;"",S37="",R37="OK",V37="",OR(D37&lt;=E17,D37="ABS"),OR(F37&lt;=G17,F37="ABS"),OR(H37&lt;=I17,H37="ABS"),OR(J37&lt;=K17,J37="ABS")),IF(AND(OR(D37=0,D37="ABS"),OR(F37=0,F37="ABS"),OR(L37=0,L37="ABS"),D37="ABS",F37="ABS",L37="ABS"),"ABS",IF(AND(SUM(D37:F37)=0,OR(L37="ZERO",L37="ABS")),"ZERO",IF(L37="ABS",SUM(D37,F37),SUM(D37,F37,H37,J37)))),"")</f>
        <v/>
      </c>
      <c r="O37" s="113"/>
      <c r="P37" s="22" t="str">
        <f>IF(N37="","",IF(O17=200,LOOKUP(N37,{"ABS","ZERO",1,100,110,120,130,140,150,160,170},{"FAIL","FAIL","FAIL","D","D+","C","C+","B","B+","A","A+"}),IF(O17=150,LOOKUP(N37,{"ABS","ZERO",1,75,82,90,97,105,112,120,127},{"FAIL","FAIL","FAIL","D","D+","C","C+","B","B+","A","A+"}),IF(O17=100,LOOKUP(N37,{"ABS","ZERO",1,50,55,60,65,70,75,80,85},{"FAIL","FAIL","FAIL","D","D+","C","C+","B","B+","A","A+"}),IF(O17=50,LOOKUP(N37,{"ABS","ZERO",1,25,27,30,32,35,37,40,42},{"FAIL","FAIL","FAIL","D","D+","C","C+","B","B+","A","A+"}))))))</f>
        <v/>
      </c>
      <c r="Q37" s="118"/>
      <c r="R37" s="70" t="str">
        <f t="shared" si="0"/>
        <v/>
      </c>
      <c r="S37" s="163" t="str">
        <f>IF(AND(A37&lt;&gt;"",B37&lt;&gt;""),IF(OR(D37&lt;&gt;"ABS"),IF(OR(AND(D37&lt;ROUNDDOWN((0*E17),0),D37&lt;&gt;0),D37&gt;E17,D37=""),"Attendance Marks incorrect",""),""),"")</f>
        <v/>
      </c>
      <c r="T37" s="274"/>
      <c r="U37" s="274"/>
      <c r="V37" s="109" t="str">
        <f>IF(OR(AND(OR(F37&lt;=G17, F37=0, F37="ABS"),OR(H37&lt;=I17, H37=0, H37="ABS"),OR(J37&lt;=K17, J37=0,J37="ABS"))),IF(OR(AND(A37="",B37="",D37="",F37="",H37="",J37=""),AND(A37&lt;&gt;"",B37&lt;&gt;"",D37&lt;&gt;"",F37&lt;&gt;"",H37&lt;&gt;"",J37&lt;&gt;"", AD37="OK")),"","Given Marks or Format is incorrect"),"Given Marks or Format is incorrect")</f>
        <v/>
      </c>
      <c r="W37" s="110"/>
      <c r="X37" s="111"/>
      <c r="Y37" s="14" t="b">
        <f>IF(AND( EXACT(LEFT(B37,LEN(G8)), G8),ISNUMBER(INT(MID(B37,(LEN(G8)+1),1))),ISNUMBER(INT(MID(B37,(LEN(G8)+2),1))), MID(B37,(LEN(G8)+1),2)&lt;&gt;"00",OR(ISNUMBER(INT(MID(B37,(LEN(G8)+3),1))),MID(B37,(LEN(G8)+3),1)=""),  OR(AND(ISNUMBER(INT(MID(B37,(LEN(G8)+1),3))),MID(B37,(LEN(G8)+1),1)&lt;&gt;"0", MID(B37,(LEN(G8)+4),1)=""),AND((ISNUMBER(INT(MID(B37,(LEN(G8)+1),2)))),MID(B37,(LEN(G8)+3),1)=""))),"OK")</f>
        <v>0</v>
      </c>
      <c r="Z37" s="15"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6"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23" t="b">
        <f t="shared" si="28"/>
        <v>0</v>
      </c>
      <c r="AD37" s="23" t="str">
        <f t="shared" si="1"/>
        <v>S# INCORRECT</v>
      </c>
      <c r="BL37" s="58" t="str">
        <f t="shared" si="2"/>
        <v/>
      </c>
      <c r="BM37" s="58" t="b">
        <f t="shared" si="3"/>
        <v>0</v>
      </c>
      <c r="BN37" s="58" t="b">
        <f t="shared" si="4"/>
        <v>0</v>
      </c>
      <c r="BO37" s="58" t="b">
        <f t="shared" si="5"/>
        <v>0</v>
      </c>
      <c r="BP37" s="58" t="str">
        <f t="shared" si="6"/>
        <v/>
      </c>
      <c r="BQ37" s="58" t="str">
        <f t="shared" si="7"/>
        <v/>
      </c>
      <c r="BR37" s="58" t="str">
        <f t="shared" si="8"/>
        <v/>
      </c>
      <c r="BS37" s="58" t="str">
        <f t="shared" si="9"/>
        <v/>
      </c>
      <c r="BT37" s="63" t="str">
        <f t="shared" si="10"/>
        <v/>
      </c>
      <c r="BU37" s="64" t="str">
        <f t="shared" si="29"/>
        <v>INCORRECT</v>
      </c>
      <c r="BV37" s="58" t="b">
        <f t="shared" si="30"/>
        <v>0</v>
      </c>
      <c r="BW37" s="65" t="str">
        <f t="shared" si="11"/>
        <v/>
      </c>
      <c r="BX37" s="58" t="b">
        <f t="shared" si="12"/>
        <v>0</v>
      </c>
      <c r="BY37" s="58" t="b">
        <f t="shared" si="13"/>
        <v>0</v>
      </c>
      <c r="BZ37" s="58" t="b">
        <f t="shared" si="14"/>
        <v>0</v>
      </c>
      <c r="CA37" s="58" t="b">
        <f t="shared" si="15"/>
        <v>0</v>
      </c>
      <c r="CB37" s="58" t="b">
        <f t="shared" si="16"/>
        <v>0</v>
      </c>
      <c r="CC37" s="58" t="b">
        <f t="shared" si="17"/>
        <v>0</v>
      </c>
      <c r="CD37" s="58" t="str">
        <f t="shared" si="18"/>
        <v/>
      </c>
      <c r="CE37" s="58" t="str">
        <f t="shared" si="19"/>
        <v/>
      </c>
      <c r="CF37" s="58" t="str">
        <f t="shared" si="20"/>
        <v/>
      </c>
      <c r="CG37" s="58" t="str">
        <f t="shared" si="21"/>
        <v/>
      </c>
      <c r="CH37" s="58" t="str">
        <f t="shared" si="22"/>
        <v/>
      </c>
      <c r="CI37" s="58" t="str">
        <f t="shared" si="23"/>
        <v/>
      </c>
      <c r="CJ37" s="65" t="str">
        <f t="shared" si="24"/>
        <v/>
      </c>
      <c r="CK37" s="65" t="str">
        <f t="shared" si="25"/>
        <v/>
      </c>
      <c r="CL37" s="66" t="str">
        <f t="shared" si="26"/>
        <v>NO</v>
      </c>
      <c r="CM37" s="66" t="str">
        <f t="shared" si="27"/>
        <v>NO</v>
      </c>
      <c r="CN37" s="64" t="str">
        <f t="shared" si="31"/>
        <v>NO</v>
      </c>
      <c r="CO37" s="64" t="str">
        <f t="shared" si="32"/>
        <v>NO</v>
      </c>
      <c r="CP37" s="66" t="str">
        <f t="shared" si="33"/>
        <v>OK</v>
      </c>
      <c r="CQ37" s="58" t="b">
        <f t="shared" si="34"/>
        <v>0</v>
      </c>
      <c r="CR37" s="58" t="b">
        <f t="shared" si="35"/>
        <v>0</v>
      </c>
      <c r="CS37" s="58" t="b">
        <f t="shared" si="36"/>
        <v>0</v>
      </c>
      <c r="CT37" s="58" t="b">
        <f t="shared" si="37"/>
        <v>0</v>
      </c>
      <c r="CU37" s="65" t="str">
        <f t="shared" si="38"/>
        <v>SEQUENCE INCORRECT</v>
      </c>
      <c r="CV37" s="67">
        <f>COUNTIF(B21:B36,T(B37))</f>
        <v>16</v>
      </c>
    </row>
    <row r="38" spans="1:100" s="23" customFormat="1" ht="18.95" customHeight="1" thickBot="1">
      <c r="A38" s="68"/>
      <c r="B38" s="101"/>
      <c r="C38" s="102"/>
      <c r="D38" s="101"/>
      <c r="E38" s="102"/>
      <c r="F38" s="101"/>
      <c r="G38" s="102"/>
      <c r="H38" s="101"/>
      <c r="I38" s="102"/>
      <c r="J38" s="101"/>
      <c r="K38" s="102"/>
      <c r="L38" s="103" t="str">
        <f>IF(AND(B38&lt;&gt;"", H38&lt;&gt;"", J38&lt;&gt;"",OR(H38&lt;=I17,H38="ABS"),OR(J38&lt;=K17,J38="ABS")),IF(AND(J38="ABS"),"ABS",IF(SUM(H38:J38)=0,"ZERO",SUM(H38,J38))),"")</f>
        <v/>
      </c>
      <c r="M38" s="104"/>
      <c r="N38" s="112" t="str">
        <f>IF(AND(A38&lt;&gt;"",B38&lt;&gt;"",D38&lt;&gt;"", F38&lt;&gt;"", H38&lt;&gt;"", J38&lt;&gt;"",S38="",R38="OK",V38="",OR(D38&lt;=E17,D38="ABS"),OR(F38&lt;=G17,F38="ABS"),OR(H38&lt;=I17,H38="ABS"),OR(J38&lt;=K17,J38="ABS")),IF(AND(OR(D38=0,D38="ABS"),OR(F38=0,F38="ABS"),OR(L38=0,L38="ABS"),D38="ABS",F38="ABS",L38="ABS"),"ABS",IF(AND(SUM(D38:F38)=0,OR(L38="ZERO",L38="ABS")),"ZERO",IF(L38="ABS",SUM(D38,F38),SUM(D38,F38,H38,J38)))),"")</f>
        <v/>
      </c>
      <c r="O38" s="113"/>
      <c r="P38" s="22" t="str">
        <f>IF(N38="","",IF(O17=200,LOOKUP(N38,{"ABS","ZERO",1,100,110,120,130,140,150,160,170},{"FAIL","FAIL","FAIL","D","D+","C","C+","B","B+","A","A+"}),IF(O17=150,LOOKUP(N38,{"ABS","ZERO",1,75,82,90,97,105,112,120,127},{"FAIL","FAIL","FAIL","D","D+","C","C+","B","B+","A","A+"}),IF(O17=100,LOOKUP(N38,{"ABS","ZERO",1,50,55,60,65,70,75,80,85},{"FAIL","FAIL","FAIL","D","D+","C","C+","B","B+","A","A+"}),IF(O17=50,LOOKUP(N38,{"ABS","ZERO",1,25,27,30,32,35,37,40,42},{"FAIL","FAIL","FAIL","D","D+","C","C+","B","B+","A","A+"}))))))</f>
        <v/>
      </c>
      <c r="Q38" s="118"/>
      <c r="R38" s="70" t="str">
        <f t="shared" si="0"/>
        <v/>
      </c>
      <c r="S38" s="163" t="str">
        <f>IF(AND(A38&lt;&gt;"",B38&lt;&gt;""),IF(OR(D38&lt;&gt;"ABS"),IF(OR(AND(D38&lt;ROUNDDOWN((0*E17),0),D38&lt;&gt;0),D38&gt;E17,D38=""),"Attendance Marks incorrect",""),""),"")</f>
        <v/>
      </c>
      <c r="T38" s="274"/>
      <c r="U38" s="274"/>
      <c r="V38" s="109" t="str">
        <f>IF(OR(AND(OR(F38&lt;=G17, F38=0, F38="ABS"),OR(H38&lt;=I17, H38=0, H38="ABS"),OR(J38&lt;=K17, J38=0,J38="ABS"))),IF(OR(AND(A38="",B38="",D38="",F38="",H38="",J38=""),AND(A38&lt;&gt;"",B38&lt;&gt;"",D38&lt;&gt;"",F38&lt;&gt;"",H38&lt;&gt;"",J38&lt;&gt;"", AD38="OK")),"","Given Marks or Format is incorrect"),"Given Marks or Format is incorrect")</f>
        <v/>
      </c>
      <c r="W38" s="110"/>
      <c r="X38" s="111"/>
      <c r="Y38" s="14" t="b">
        <f>IF(AND( EXACT(LEFT(B38,LEN(G8)), G8),ISNUMBER(INT(MID(B38,(LEN(G8)+1),1))),ISNUMBER(INT(MID(B38,(LEN(G8)+2),1))), MID(B38,(LEN(G8)+1),2)&lt;&gt;"00",OR(ISNUMBER(INT(MID(B38,(LEN(G8)+3),1))),MID(B38,(LEN(G8)+3),1)=""),  OR(AND(ISNUMBER(INT(MID(B38,(LEN(G8)+1),3))),MID(B38,(LEN(G8)+1),1)&lt;&gt;"0", MID(B38,(LEN(G8)+4),1)=""),AND((ISNUMBER(INT(MID(B38,(LEN(G8)+1),2)))),MID(B38,(LEN(G8)+3),1)=""))),"OK")</f>
        <v>0</v>
      </c>
      <c r="Z38" s="15"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6"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23" t="b">
        <f t="shared" si="28"/>
        <v>0</v>
      </c>
      <c r="AD38" s="23" t="str">
        <f t="shared" si="1"/>
        <v>S# INCORRECT</v>
      </c>
      <c r="BL38" s="58" t="str">
        <f t="shared" si="2"/>
        <v/>
      </c>
      <c r="BM38" s="58" t="b">
        <f t="shared" si="3"/>
        <v>0</v>
      </c>
      <c r="BN38" s="58" t="b">
        <f t="shared" si="4"/>
        <v>0</v>
      </c>
      <c r="BO38" s="58" t="b">
        <f t="shared" si="5"/>
        <v>0</v>
      </c>
      <c r="BP38" s="58" t="str">
        <f t="shared" si="6"/>
        <v/>
      </c>
      <c r="BQ38" s="58" t="str">
        <f t="shared" si="7"/>
        <v/>
      </c>
      <c r="BR38" s="58" t="str">
        <f t="shared" si="8"/>
        <v/>
      </c>
      <c r="BS38" s="58" t="str">
        <f t="shared" si="9"/>
        <v/>
      </c>
      <c r="BT38" s="63" t="str">
        <f t="shared" si="10"/>
        <v/>
      </c>
      <c r="BU38" s="64" t="str">
        <f t="shared" si="29"/>
        <v>INCORRECT</v>
      </c>
      <c r="BV38" s="58" t="b">
        <f t="shared" si="30"/>
        <v>0</v>
      </c>
      <c r="BW38" s="65" t="str">
        <f t="shared" si="11"/>
        <v/>
      </c>
      <c r="BX38" s="58" t="b">
        <f t="shared" si="12"/>
        <v>0</v>
      </c>
      <c r="BY38" s="58" t="b">
        <f t="shared" si="13"/>
        <v>0</v>
      </c>
      <c r="BZ38" s="58" t="b">
        <f t="shared" si="14"/>
        <v>0</v>
      </c>
      <c r="CA38" s="58" t="b">
        <f t="shared" si="15"/>
        <v>0</v>
      </c>
      <c r="CB38" s="58" t="b">
        <f t="shared" si="16"/>
        <v>0</v>
      </c>
      <c r="CC38" s="58" t="b">
        <f t="shared" si="17"/>
        <v>0</v>
      </c>
      <c r="CD38" s="58" t="str">
        <f t="shared" si="18"/>
        <v/>
      </c>
      <c r="CE38" s="58" t="str">
        <f t="shared" si="19"/>
        <v/>
      </c>
      <c r="CF38" s="58" t="str">
        <f t="shared" si="20"/>
        <v/>
      </c>
      <c r="CG38" s="58" t="str">
        <f t="shared" si="21"/>
        <v/>
      </c>
      <c r="CH38" s="58" t="str">
        <f t="shared" si="22"/>
        <v/>
      </c>
      <c r="CI38" s="58" t="str">
        <f t="shared" si="23"/>
        <v/>
      </c>
      <c r="CJ38" s="65" t="str">
        <f t="shared" si="24"/>
        <v/>
      </c>
      <c r="CK38" s="65" t="str">
        <f t="shared" si="25"/>
        <v/>
      </c>
      <c r="CL38" s="66" t="str">
        <f t="shared" si="26"/>
        <v>NO</v>
      </c>
      <c r="CM38" s="66" t="str">
        <f t="shared" si="27"/>
        <v>NO</v>
      </c>
      <c r="CN38" s="64" t="str">
        <f t="shared" si="31"/>
        <v>NO</v>
      </c>
      <c r="CO38" s="64" t="str">
        <f t="shared" si="32"/>
        <v>NO</v>
      </c>
      <c r="CP38" s="66" t="str">
        <f t="shared" si="33"/>
        <v>OK</v>
      </c>
      <c r="CQ38" s="58" t="b">
        <f t="shared" si="34"/>
        <v>0</v>
      </c>
      <c r="CR38" s="58" t="b">
        <f t="shared" si="35"/>
        <v>0</v>
      </c>
      <c r="CS38" s="58" t="b">
        <f t="shared" si="36"/>
        <v>0</v>
      </c>
      <c r="CT38" s="58" t="b">
        <f t="shared" si="37"/>
        <v>0</v>
      </c>
      <c r="CU38" s="65" t="str">
        <f t="shared" si="38"/>
        <v>SEQUENCE INCORRECT</v>
      </c>
      <c r="CV38" s="67">
        <f>COUNTIF(B21:B37,T(B38))</f>
        <v>17</v>
      </c>
    </row>
    <row r="39" spans="1:100" s="23" customFormat="1" ht="18.95" customHeight="1" thickBot="1">
      <c r="A39" s="54"/>
      <c r="B39" s="101"/>
      <c r="C39" s="102"/>
      <c r="D39" s="101"/>
      <c r="E39" s="102"/>
      <c r="F39" s="101"/>
      <c r="G39" s="102"/>
      <c r="H39" s="101"/>
      <c r="I39" s="102"/>
      <c r="J39" s="101"/>
      <c r="K39" s="102"/>
      <c r="L39" s="103" t="str">
        <f>IF(AND(B39&lt;&gt;"", H39&lt;&gt;"", J39&lt;&gt;"",OR(H39&lt;=I17,H39="ABS"),OR(J39&lt;=K17,J39="ABS")),IF(AND(J39="ABS"),"ABS",IF(SUM(H39:J39)=0,"ZERO",SUM(H39,J39))),"")</f>
        <v/>
      </c>
      <c r="M39" s="104"/>
      <c r="N39" s="112" t="str">
        <f>IF(AND(A39&lt;&gt;"",B39&lt;&gt;"",D39&lt;&gt;"", F39&lt;&gt;"", H39&lt;&gt;"", J39&lt;&gt;"",S39="",R39="OK",V39="",OR(D39&lt;=E17,D39="ABS"),OR(F39&lt;=G17,F39="ABS"),OR(H39&lt;=I17,H39="ABS"),OR(J39&lt;=K17,J39="ABS")),IF(AND(OR(D39=0,D39="ABS"),OR(F39=0,F39="ABS"),OR(L39=0,L39="ABS"),D39="ABS",F39="ABS",L39="ABS"),"ABS",IF(AND(SUM(D39:F39)=0,OR(L39="ZERO",L39="ABS")),"ZERO",IF(L39="ABS",SUM(D39,F39),SUM(D39,F39,H39,J39)))),"")</f>
        <v/>
      </c>
      <c r="O39" s="113"/>
      <c r="P39" s="22" t="str">
        <f>IF(N39="","",IF(O17=200,LOOKUP(N39,{"ABS","ZERO",1,100,110,120,130,140,150,160,170},{"FAIL","FAIL","FAIL","D","D+","C","C+","B","B+","A","A+"}),IF(O17=150,LOOKUP(N39,{"ABS","ZERO",1,75,82,90,97,105,112,120,127},{"FAIL","FAIL","FAIL","D","D+","C","C+","B","B+","A","A+"}),IF(O17=100,LOOKUP(N39,{"ABS","ZERO",1,50,55,60,65,70,75,80,85},{"FAIL","FAIL","FAIL","D","D+","C","C+","B","B+","A","A+"}),IF(O17=50,LOOKUP(N39,{"ABS","ZERO",1,25,27,30,32,35,37,40,42},{"FAIL","FAIL","FAIL","D","D+","C","C+","B","B+","A","A+"}))))))</f>
        <v/>
      </c>
      <c r="Q39" s="118"/>
      <c r="R39" s="70" t="str">
        <f t="shared" si="0"/>
        <v/>
      </c>
      <c r="S39" s="163" t="str">
        <f>IF(AND(A39&lt;&gt;"",B39&lt;&gt;""),IF(OR(D39&lt;&gt;"ABS"),IF(OR(AND(D39&lt;ROUNDDOWN((0*E17),0),D39&lt;&gt;0),D39&gt;E17,D39=""),"Attendance Marks incorrect",""),""),"")</f>
        <v/>
      </c>
      <c r="T39" s="274"/>
      <c r="U39" s="274"/>
      <c r="V39" s="109" t="str">
        <f>IF(OR(AND(OR(F39&lt;=G17, F39=0, F39="ABS"),OR(H39&lt;=I17, H39=0, H39="ABS"),OR(J39&lt;=K17, J39=0,J39="ABS"))),IF(OR(AND(A39="",B39="",D39="",F39="",H39="",J39=""),AND(A39&lt;&gt;"",B39&lt;&gt;"",D39&lt;&gt;"",F39&lt;&gt;"",H39&lt;&gt;"",J39&lt;&gt;"", AD39="OK")),"","Given Marks or Format is incorrect"),"Given Marks or Format is incorrect")</f>
        <v/>
      </c>
      <c r="W39" s="110"/>
      <c r="X39" s="111"/>
      <c r="Y39" s="14" t="b">
        <f>IF(AND( EXACT(LEFT(B39,LEN(G8)), G8),ISNUMBER(INT(MID(B39,(LEN(G8)+1),1))),ISNUMBER(INT(MID(B39,(LEN(G8)+2),1))), MID(B39,(LEN(G8)+1),2)&lt;&gt;"00",OR(ISNUMBER(INT(MID(B39,(LEN(G8)+3),1))),MID(B39,(LEN(G8)+3),1)=""),  OR(AND(ISNUMBER(INT(MID(B39,(LEN(G8)+1),3))),MID(B39,(LEN(G8)+1),1)&lt;&gt;"0", MID(B39,(LEN(G8)+4),1)=""),AND((ISNUMBER(INT(MID(B39,(LEN(G8)+1),2)))),MID(B39,(LEN(G8)+3),1)=""))),"OK")</f>
        <v>0</v>
      </c>
      <c r="Z39" s="15"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A39" s="16"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B39" s="17"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C39" s="23" t="b">
        <f t="shared" si="28"/>
        <v>0</v>
      </c>
      <c r="AD39" s="23" t="str">
        <f t="shared" si="1"/>
        <v>S# INCORRECT</v>
      </c>
      <c r="BL39" s="58" t="str">
        <f t="shared" si="2"/>
        <v/>
      </c>
      <c r="BM39" s="58" t="b">
        <f t="shared" si="3"/>
        <v>0</v>
      </c>
      <c r="BN39" s="58" t="b">
        <f t="shared" si="4"/>
        <v>0</v>
      </c>
      <c r="BO39" s="58" t="b">
        <f t="shared" si="5"/>
        <v>0</v>
      </c>
      <c r="BP39" s="58" t="str">
        <f t="shared" si="6"/>
        <v/>
      </c>
      <c r="BQ39" s="58" t="str">
        <f t="shared" si="7"/>
        <v/>
      </c>
      <c r="BR39" s="58" t="str">
        <f t="shared" si="8"/>
        <v/>
      </c>
      <c r="BS39" s="58" t="str">
        <f t="shared" si="9"/>
        <v/>
      </c>
      <c r="BT39" s="63" t="str">
        <f t="shared" si="10"/>
        <v/>
      </c>
      <c r="BU39" s="64" t="str">
        <f t="shared" si="29"/>
        <v>INCORRECT</v>
      </c>
      <c r="BV39" s="58" t="b">
        <f t="shared" si="30"/>
        <v>0</v>
      </c>
      <c r="BW39" s="65" t="str">
        <f t="shared" si="11"/>
        <v/>
      </c>
      <c r="BX39" s="58" t="b">
        <f t="shared" si="12"/>
        <v>0</v>
      </c>
      <c r="BY39" s="58" t="b">
        <f t="shared" si="13"/>
        <v>0</v>
      </c>
      <c r="BZ39" s="58" t="b">
        <f t="shared" si="14"/>
        <v>0</v>
      </c>
      <c r="CA39" s="58" t="b">
        <f t="shared" si="15"/>
        <v>0</v>
      </c>
      <c r="CB39" s="58" t="b">
        <f t="shared" si="16"/>
        <v>0</v>
      </c>
      <c r="CC39" s="58" t="b">
        <f t="shared" si="17"/>
        <v>0</v>
      </c>
      <c r="CD39" s="58" t="str">
        <f t="shared" si="18"/>
        <v/>
      </c>
      <c r="CE39" s="58" t="str">
        <f t="shared" si="19"/>
        <v/>
      </c>
      <c r="CF39" s="58" t="str">
        <f t="shared" si="20"/>
        <v/>
      </c>
      <c r="CG39" s="58" t="str">
        <f t="shared" si="21"/>
        <v/>
      </c>
      <c r="CH39" s="58" t="str">
        <f t="shared" si="22"/>
        <v/>
      </c>
      <c r="CI39" s="58" t="str">
        <f t="shared" si="23"/>
        <v/>
      </c>
      <c r="CJ39" s="65" t="str">
        <f t="shared" si="24"/>
        <v/>
      </c>
      <c r="CK39" s="65" t="str">
        <f t="shared" si="25"/>
        <v/>
      </c>
      <c r="CL39" s="66" t="str">
        <f t="shared" si="26"/>
        <v>NO</v>
      </c>
      <c r="CM39" s="66" t="str">
        <f t="shared" si="27"/>
        <v>NO</v>
      </c>
      <c r="CN39" s="64" t="str">
        <f t="shared" si="31"/>
        <v>NO</v>
      </c>
      <c r="CO39" s="64" t="str">
        <f t="shared" si="32"/>
        <v>NO</v>
      </c>
      <c r="CP39" s="66" t="str">
        <f t="shared" si="33"/>
        <v>OK</v>
      </c>
      <c r="CQ39" s="58" t="b">
        <f t="shared" si="34"/>
        <v>0</v>
      </c>
      <c r="CR39" s="58" t="b">
        <f t="shared" si="35"/>
        <v>0</v>
      </c>
      <c r="CS39" s="58" t="b">
        <f t="shared" si="36"/>
        <v>0</v>
      </c>
      <c r="CT39" s="58" t="b">
        <f t="shared" si="37"/>
        <v>0</v>
      </c>
      <c r="CU39" s="65" t="str">
        <f t="shared" si="38"/>
        <v>SEQUENCE INCORRECT</v>
      </c>
      <c r="CV39" s="67">
        <f>COUNTIF(B21:B38,T(B39))</f>
        <v>18</v>
      </c>
    </row>
    <row r="40" spans="1:100" s="23" customFormat="1" ht="18.95" customHeight="1" thickBot="1">
      <c r="A40" s="68"/>
      <c r="B40" s="101"/>
      <c r="C40" s="102"/>
      <c r="D40" s="101"/>
      <c r="E40" s="102"/>
      <c r="F40" s="101"/>
      <c r="G40" s="102"/>
      <c r="H40" s="101"/>
      <c r="I40" s="102"/>
      <c r="J40" s="101"/>
      <c r="K40" s="102"/>
      <c r="L40" s="103" t="str">
        <f>IF(AND(B40&lt;&gt;"", H40&lt;&gt;"", J40&lt;&gt;"",OR(H40&lt;=I17,H40="ABS"),OR(J40&lt;=K17,J40="ABS")),IF(AND(J40="ABS"),"ABS",IF(SUM(H40:J40)=0,"ZERO",SUM(H40,J40))),"")</f>
        <v/>
      </c>
      <c r="M40" s="104"/>
      <c r="N40" s="112" t="str">
        <f>IF(AND(A40&lt;&gt;"",B40&lt;&gt;"",D40&lt;&gt;"", F40&lt;&gt;"", H40&lt;&gt;"", J40&lt;&gt;"",S40="",R40="OK",V40="",OR(D40&lt;=E17,D40="ABS"),OR(F40&lt;=G17,F40="ABS"),OR(H40&lt;=I17,H40="ABS"),OR(J40&lt;=K17,J40="ABS")),IF(AND(OR(D40=0,D40="ABS"),OR(F40=0,F40="ABS"),OR(L40=0,L40="ABS"),D40="ABS",F40="ABS",L40="ABS"),"ABS",IF(AND(SUM(D40:F40)=0,OR(L40="ZERO",L40="ABS")),"ZERO",IF(L40="ABS",SUM(D40,F40),SUM(D40,F40,H40,J40)))),"")</f>
        <v/>
      </c>
      <c r="O40" s="113"/>
      <c r="P40" s="22" t="str">
        <f>IF(N40="","",IF(O17=200,LOOKUP(N40,{"ABS","ZERO",1,100,110,120,130,140,150,160,170},{"FAIL","FAIL","FAIL","D","D+","C","C+","B","B+","A","A+"}),IF(O17=150,LOOKUP(N40,{"ABS","ZERO",1,75,82,90,97,105,112,120,127},{"FAIL","FAIL","FAIL","D","D+","C","C+","B","B+","A","A+"}),IF(O17=100,LOOKUP(N40,{"ABS","ZERO",1,50,55,60,65,70,75,80,85},{"FAIL","FAIL","FAIL","D","D+","C","C+","B","B+","A","A+"}),IF(O17=50,LOOKUP(N40,{"ABS","ZERO",1,25,27,30,32,35,37,40,42},{"FAIL","FAIL","FAIL","D","D+","C","C+","B","B+","A","A+"}))))))</f>
        <v/>
      </c>
      <c r="Q40" s="118"/>
      <c r="R40" s="70" t="str">
        <f t="shared" si="0"/>
        <v/>
      </c>
      <c r="S40" s="280" t="str">
        <f>IF(AND(A40&lt;&gt;"",B40&lt;&gt;""),IF(OR(D40&lt;&gt;"ABS"),IF(OR(AND(D40&lt;ROUNDDOWN((0*E17),0),D40&lt;&gt;0),D40&gt;E17,D40=""),"Attendance Marks incorrect",""),""),"")</f>
        <v/>
      </c>
      <c r="T40" s="281"/>
      <c r="U40" s="281"/>
      <c r="V40" s="213" t="str">
        <f>IF(OR(AND(OR(F40&lt;=G17, F40=0, F40="ABS"),OR(H40&lt;=I17, H40=0, H40="ABS"),OR(J40&lt;=K17, J40=0,J40="ABS"))),IF(OR(AND(A40="",B40="",D40="",F40="",H40="",J40=""),AND(A40&lt;&gt;"",B40&lt;&gt;"",D40&lt;&gt;"",F40&lt;&gt;"",H40&lt;&gt;"",J40&lt;&gt;"", AD40="OK")),"","Given Marks or Format is incorrect"),"Given Marks or Format is incorrect")</f>
        <v/>
      </c>
      <c r="W40" s="214"/>
      <c r="X40" s="215"/>
      <c r="Y40" s="14" t="b">
        <f>IF(AND( EXACT(LEFT(B40,LEN(G8)), G8),ISNUMBER(INT(MID(B40,(LEN(G8)+1),1))),ISNUMBER(INT(MID(B40,(LEN(G8)+2),1))), MID(B40,(LEN(G8)+1),2)&lt;&gt;"00",OR(ISNUMBER(INT(MID(B40,(LEN(G8)+3),1))),MID(B40,(LEN(G8)+3),1)=""),  OR(AND(ISNUMBER(INT(MID(B40,(LEN(G8)+1),3))),MID(B40,(LEN(G8)+1),1)&lt;&gt;"0", MID(B40,(LEN(G8)+4),1)=""),AND((ISNUMBER(INT(MID(B40,(LEN(G8)+1),2)))),MID(B40,(LEN(G8)+3),1)=""))),"OK")</f>
        <v>0</v>
      </c>
      <c r="Z40" s="15"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A40" s="16"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B40" s="17"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C40" s="23" t="b">
        <f t="shared" si="28"/>
        <v>0</v>
      </c>
      <c r="AD40" s="23" t="str">
        <f t="shared" si="1"/>
        <v>S# INCORRECT</v>
      </c>
      <c r="BL40" s="58" t="str">
        <f>RIGHT(B40,3)</f>
        <v/>
      </c>
      <c r="BM40" s="58" t="b">
        <f>ISNUMBER(INT((MID(BL40,1,1))))</f>
        <v>0</v>
      </c>
      <c r="BN40" s="58" t="b">
        <f>ISNUMBER(INT((MID(BL40,2,1))))</f>
        <v>0</v>
      </c>
      <c r="BO40" s="58" t="b">
        <f>ISNUMBER(INT((MID(BL40,3,1))))</f>
        <v>0</v>
      </c>
      <c r="BP40" s="58" t="str">
        <f>IF(BM40=TRUE, MID(BL40,1,1),"")</f>
        <v/>
      </c>
      <c r="BQ40" s="58" t="str">
        <f>IF(BN40=TRUE, MID(BL40,2,1),"")</f>
        <v/>
      </c>
      <c r="BR40" s="58" t="str">
        <f>IF(BO40=TRUE, MID(BL40,3,1),"")</f>
        <v/>
      </c>
      <c r="BS40" s="58" t="str">
        <f>T(BP40)&amp;T(BQ40)&amp;T(BR40)</f>
        <v/>
      </c>
      <c r="BT40" s="63" t="str">
        <f>IF(BS40="","",INT(TRIM(BS40)))</f>
        <v/>
      </c>
      <c r="BU40" s="64" t="str">
        <f>IF(BT40&gt;BT39,"OK","INCORRECT")</f>
        <v>INCORRECT</v>
      </c>
      <c r="BV40" s="58" t="b">
        <f>BT40&gt;BT39</f>
        <v>0</v>
      </c>
      <c r="BW40" s="65" t="str">
        <f>LEFT(B40,6)</f>
        <v/>
      </c>
      <c r="BX40" s="58" t="b">
        <f>ISNUMBER(INT((MID(BW40,1,1))))</f>
        <v>0</v>
      </c>
      <c r="BY40" s="58" t="b">
        <f>ISNUMBER(INT((MID(BW40,2,1))))</f>
        <v>0</v>
      </c>
      <c r="BZ40" s="58" t="b">
        <f>ISNUMBER(INT((MID(BW40,3,1))))</f>
        <v>0</v>
      </c>
      <c r="CA40" s="58" t="b">
        <f>ISNUMBER(INT((MID(BW40,4,1))))</f>
        <v>0</v>
      </c>
      <c r="CB40" s="58" t="b">
        <f>ISNUMBER(INT((MID(BW40,5,1))))</f>
        <v>0</v>
      </c>
      <c r="CC40" s="58" t="b">
        <f>ISNUMBER(INT((MID(BW40,6,1))))</f>
        <v>0</v>
      </c>
      <c r="CD40" s="58" t="str">
        <f>IF(BX40=TRUE, MID(BW40,1,1),"")</f>
        <v/>
      </c>
      <c r="CE40" s="58" t="str">
        <f>IF(BY40=TRUE, MID(BW40,2,1),"")</f>
        <v/>
      </c>
      <c r="CF40" s="58" t="str">
        <f>IF(BZ40=TRUE, MID(BW40,3,1),"")</f>
        <v/>
      </c>
      <c r="CG40" s="58" t="str">
        <f>IF(CA40=TRUE, MID(BW40,4,1),"")</f>
        <v/>
      </c>
      <c r="CH40" s="58" t="str">
        <f>IF(CB40=TRUE, MID(BW40,5,1),"")</f>
        <v/>
      </c>
      <c r="CI40" s="58" t="str">
        <f>IF(CC40=TRUE, MID(BW40,6,1),"")</f>
        <v/>
      </c>
      <c r="CJ40" s="65" t="str">
        <f>TRIM(T(CD40)&amp;T(CE40)&amp;T(CF40))</f>
        <v/>
      </c>
      <c r="CK40" s="65" t="str">
        <f>TRIM(T(CG40)&amp;T(CH40)&amp;T(CI40))</f>
        <v/>
      </c>
      <c r="CL40" s="66" t="str">
        <f>IF(OR(MID(BW40,3,1)="-",MID(BW40,4,1)="-"),T(CJ40),"NO")</f>
        <v>NO</v>
      </c>
      <c r="CM40" s="66" t="str">
        <f>IF(OR(MID(BW40,3,1)="-",MID(BW40,4,1)="-"),T(CK40),"NO")</f>
        <v>NO</v>
      </c>
      <c r="CN40" s="64" t="str">
        <f>IF(AND(CL40&lt;&gt;"NO", CM40&lt;&gt;"NO"),IF(CM40&lt;CL40,"OK","INCORRECT"),"NO")</f>
        <v>NO</v>
      </c>
      <c r="CO40" s="64" t="str">
        <f>IF(AND(CL40&lt;&gt;"NO", CM40&lt;&gt;"NO"),IF(CM40&lt;=CM39,"OK","INCORRECT"),"NO")</f>
        <v>NO</v>
      </c>
      <c r="CP40" s="66" t="str">
        <f>IF(OR(AND(OR(AND(CN40="NO",CO40="NO"),AND(CN40="OK", CO40="OK")),AND(CN39="NO", CO39="NO")),AND(AND(CN40="OK",CO40="OK",OR(AND(CN39="NO", CO39="NO"),AND(CN39="OK", CO39="OK"))))),"OK","INCORRECT")</f>
        <v>OK</v>
      </c>
      <c r="CQ40" s="58" t="b">
        <f>IF(CP40="OK",IF(AND(CL39="NO",CL40="NO"),BT40&gt;BT39))</f>
        <v>0</v>
      </c>
      <c r="CR40" s="58" t="b">
        <f>IF(CP40="OK",AND(CN40="OK",CO40="OK",CN39="NO",CO39="NO"))</f>
        <v>0</v>
      </c>
      <c r="CS40" s="58" t="b">
        <f>IF(CP40="OK",IF(AND(EXACT(CK39,CK40)),BT40&gt;BT39))</f>
        <v>0</v>
      </c>
      <c r="CT40" s="58" t="b">
        <f>IF(CP40="OK",CM40&lt;CM39)</f>
        <v>0</v>
      </c>
      <c r="CU40" s="65" t="str">
        <f>IF(AND(CQ40=FALSE,CR40=FALSE,CS40=FALSE,CT40=FALSE),"SEQUENCE INCORRECT","SEQUENCE CORRECT")</f>
        <v>SEQUENCE INCORRECT</v>
      </c>
      <c r="CV40" s="67">
        <f>COUNTIF(B22:B39,T(B40))</f>
        <v>18</v>
      </c>
    </row>
    <row r="41" spans="1:100" ht="18" customHeight="1" thickBot="1">
      <c r="A41" s="59" t="s">
        <v>464</v>
      </c>
      <c r="B41" s="60" t="s">
        <v>464</v>
      </c>
      <c r="C41" s="282" t="s">
        <v>335</v>
      </c>
      <c r="D41" s="282"/>
      <c r="E41" s="282"/>
      <c r="F41" s="282"/>
      <c r="G41" s="282"/>
      <c r="H41" s="282"/>
      <c r="I41" s="282"/>
      <c r="J41" s="282"/>
      <c r="K41" s="282"/>
      <c r="L41" s="282"/>
      <c r="M41" s="282"/>
      <c r="N41" s="282"/>
      <c r="O41" s="282"/>
      <c r="P41" s="282"/>
      <c r="Q41" s="118"/>
      <c r="R41" s="20">
        <f>COUNTIF(R21:R40,"FORMAT INCORRECT")+(COUNTIF(R21:R40,"SEQUENCE INCORRECT"))</f>
        <v>0</v>
      </c>
      <c r="S41" s="245">
        <f>COUNTIF(S21:S40,"Attendance Marks incorrect")</f>
        <v>0</v>
      </c>
      <c r="T41" s="246"/>
      <c r="U41" s="246"/>
      <c r="V41" s="245">
        <f>COUNTIF(V21:Z40,"Given Marks or Format is incorrect")</f>
        <v>0</v>
      </c>
      <c r="W41" s="246"/>
      <c r="X41" s="246"/>
      <c r="Y41" s="246"/>
      <c r="Z41" s="247"/>
    </row>
    <row r="42" spans="1:100" ht="11.25" customHeight="1" thickBot="1">
      <c r="A42" s="61" t="s">
        <v>464</v>
      </c>
      <c r="B42" s="62" t="s">
        <v>464</v>
      </c>
      <c r="C42" s="283"/>
      <c r="D42" s="283"/>
      <c r="E42" s="283"/>
      <c r="F42" s="283"/>
      <c r="G42" s="283"/>
      <c r="H42" s="283"/>
      <c r="I42" s="283"/>
      <c r="J42" s="283"/>
      <c r="K42" s="283"/>
      <c r="L42" s="283"/>
      <c r="M42" s="283"/>
      <c r="N42" s="283"/>
      <c r="O42" s="283"/>
      <c r="P42" s="283"/>
      <c r="Q42" s="118"/>
      <c r="R42" s="216" t="s">
        <v>906</v>
      </c>
      <c r="S42" s="216"/>
      <c r="T42" s="216"/>
      <c r="U42" s="216"/>
      <c r="V42" s="216"/>
      <c r="W42" s="216"/>
      <c r="X42" s="216"/>
    </row>
    <row r="43" spans="1:100" ht="17.25" customHeight="1">
      <c r="A43" s="243"/>
      <c r="B43" s="243"/>
      <c r="C43" s="243"/>
      <c r="D43" s="243"/>
      <c r="E43" s="243"/>
      <c r="F43" s="243"/>
      <c r="G43" s="243"/>
      <c r="H43" s="243"/>
      <c r="I43" s="243"/>
      <c r="J43" s="243"/>
      <c r="K43" s="243"/>
      <c r="L43" s="243"/>
      <c r="M43" s="243"/>
      <c r="N43" s="243"/>
      <c r="O43" s="243"/>
      <c r="P43" s="243"/>
      <c r="Q43" s="118"/>
      <c r="R43" s="249" t="s">
        <v>337</v>
      </c>
      <c r="S43" s="250"/>
      <c r="T43" s="251"/>
      <c r="U43" s="234">
        <f>SUM(R41:Z41)</f>
        <v>0</v>
      </c>
      <c r="V43" s="235"/>
      <c r="W43" s="248"/>
      <c r="X43" s="238"/>
    </row>
    <row r="44" spans="1:100" ht="20.25" customHeight="1" thickBot="1">
      <c r="A44" s="244"/>
      <c r="B44" s="244"/>
      <c r="C44" s="244"/>
      <c r="D44" s="244"/>
      <c r="E44" s="244"/>
      <c r="F44" s="244"/>
      <c r="G44" s="244"/>
      <c r="H44" s="244"/>
      <c r="I44" s="244"/>
      <c r="J44" s="244"/>
      <c r="K44" s="244"/>
      <c r="L44" s="244"/>
      <c r="M44" s="244"/>
      <c r="N44" s="244"/>
      <c r="O44" s="244"/>
      <c r="P44" s="244"/>
      <c r="Q44" s="118"/>
      <c r="R44" s="252"/>
      <c r="S44" s="253"/>
      <c r="T44" s="254"/>
      <c r="U44" s="236"/>
      <c r="V44" s="237"/>
      <c r="W44" s="248"/>
      <c r="X44" s="238"/>
    </row>
    <row r="45" spans="1:100" ht="15.75" customHeight="1">
      <c r="A45" s="231" t="s">
        <v>909</v>
      </c>
      <c r="B45" s="231"/>
      <c r="C45" s="231"/>
      <c r="D45" s="238"/>
      <c r="E45" s="238"/>
      <c r="F45" s="231" t="s">
        <v>18</v>
      </c>
      <c r="G45" s="231"/>
      <c r="H45" s="231"/>
      <c r="I45" s="231"/>
      <c r="J45" s="238"/>
      <c r="K45" s="238"/>
      <c r="L45" s="231" t="s">
        <v>19</v>
      </c>
      <c r="M45" s="231"/>
      <c r="N45" s="231"/>
      <c r="O45" s="231"/>
      <c r="P45" s="231"/>
      <c r="Q45" s="118"/>
      <c r="R45" s="135" t="s">
        <v>485</v>
      </c>
      <c r="S45" s="220"/>
      <c r="T45" s="220"/>
      <c r="U45" s="220"/>
      <c r="V45" s="220"/>
      <c r="W45" s="220"/>
      <c r="X45" s="221"/>
    </row>
    <row r="46" spans="1:100">
      <c r="A46" s="232"/>
      <c r="B46" s="232"/>
      <c r="C46" s="232"/>
      <c r="D46" s="238"/>
      <c r="E46" s="238"/>
      <c r="F46" s="232"/>
      <c r="G46" s="232"/>
      <c r="H46" s="232"/>
      <c r="I46" s="232"/>
      <c r="J46" s="238"/>
      <c r="K46" s="238"/>
      <c r="L46" s="232"/>
      <c r="M46" s="232"/>
      <c r="N46" s="232"/>
      <c r="O46" s="232"/>
      <c r="P46" s="232"/>
      <c r="Q46" s="118"/>
      <c r="R46" s="130"/>
      <c r="S46" s="128"/>
      <c r="T46" s="128"/>
      <c r="U46" s="128"/>
      <c r="V46" s="128"/>
      <c r="W46" s="128"/>
      <c r="X46" s="129"/>
    </row>
    <row r="47" spans="1:100">
      <c r="A47" s="233"/>
      <c r="B47" s="233"/>
      <c r="C47" s="233"/>
      <c r="D47" s="239"/>
      <c r="E47" s="239"/>
      <c r="F47" s="233"/>
      <c r="G47" s="233"/>
      <c r="H47" s="233"/>
      <c r="I47" s="233"/>
      <c r="J47" s="239"/>
      <c r="K47" s="239"/>
      <c r="L47" s="233"/>
      <c r="M47" s="233"/>
      <c r="N47" s="233"/>
      <c r="O47" s="233"/>
      <c r="P47" s="233"/>
      <c r="Q47" s="118"/>
      <c r="R47" s="130"/>
      <c r="S47" s="128"/>
      <c r="T47" s="128"/>
      <c r="U47" s="128"/>
      <c r="V47" s="128"/>
      <c r="W47" s="128"/>
      <c r="X47" s="129"/>
    </row>
    <row r="48" spans="1:100" ht="12" customHeight="1">
      <c r="A48" s="46" t="s">
        <v>14</v>
      </c>
      <c r="B48" s="225" t="s">
        <v>13</v>
      </c>
      <c r="C48" s="226"/>
      <c r="D48" s="226"/>
      <c r="E48" s="226"/>
      <c r="F48" s="226"/>
      <c r="G48" s="226"/>
      <c r="H48" s="226"/>
      <c r="I48" s="226"/>
      <c r="J48" s="226"/>
      <c r="K48" s="226"/>
      <c r="L48" s="226"/>
      <c r="M48" s="226"/>
      <c r="N48" s="226"/>
      <c r="O48" s="226"/>
      <c r="P48" s="227"/>
      <c r="Q48" s="118"/>
      <c r="R48" s="130"/>
      <c r="S48" s="128"/>
      <c r="T48" s="128"/>
      <c r="U48" s="128"/>
      <c r="V48" s="128"/>
      <c r="W48" s="128"/>
      <c r="X48" s="129"/>
    </row>
    <row r="49" spans="1:26" ht="12" customHeight="1" thickBot="1">
      <c r="A49" s="48">
        <f>$U$43</f>
        <v>0</v>
      </c>
      <c r="B49" s="228"/>
      <c r="C49" s="229"/>
      <c r="D49" s="229"/>
      <c r="E49" s="229"/>
      <c r="F49" s="229"/>
      <c r="G49" s="229"/>
      <c r="H49" s="229"/>
      <c r="I49" s="229"/>
      <c r="J49" s="229"/>
      <c r="K49" s="229"/>
      <c r="L49" s="229"/>
      <c r="M49" s="229"/>
      <c r="N49" s="229"/>
      <c r="O49" s="229"/>
      <c r="P49" s="230"/>
      <c r="Q49" s="118"/>
      <c r="R49" s="222"/>
      <c r="S49" s="223"/>
      <c r="T49" s="223"/>
      <c r="U49" s="223"/>
      <c r="V49" s="223"/>
      <c r="W49" s="223"/>
      <c r="X49" s="224"/>
    </row>
    <row r="50" spans="1:26">
      <c r="A50" s="243"/>
      <c r="B50" s="243"/>
      <c r="C50" s="243"/>
      <c r="D50" s="243"/>
      <c r="E50" s="243"/>
      <c r="F50" s="243"/>
      <c r="G50" s="243"/>
      <c r="H50" s="243"/>
      <c r="I50" s="243"/>
      <c r="J50" s="243"/>
      <c r="K50" s="243"/>
      <c r="L50" s="243"/>
      <c r="M50" s="243"/>
      <c r="N50" s="243"/>
      <c r="O50" s="243"/>
      <c r="P50" s="243"/>
      <c r="Q50" s="238"/>
      <c r="R50" s="260" t="s">
        <v>465</v>
      </c>
      <c r="S50" s="260"/>
      <c r="T50" s="260"/>
      <c r="U50" s="260"/>
      <c r="V50" s="260"/>
      <c r="W50" s="260"/>
      <c r="X50" s="260"/>
      <c r="Y50" s="260"/>
      <c r="Z50" s="260"/>
    </row>
    <row r="51" spans="1:26">
      <c r="A51" s="238"/>
      <c r="B51" s="238"/>
      <c r="C51" s="238"/>
      <c r="D51" s="238"/>
      <c r="E51" s="238"/>
      <c r="F51" s="238"/>
      <c r="G51" s="238"/>
      <c r="H51" s="238"/>
      <c r="I51" s="238"/>
      <c r="J51" s="238"/>
      <c r="K51" s="238"/>
      <c r="L51" s="238"/>
      <c r="M51" s="238"/>
      <c r="N51" s="238"/>
      <c r="O51" s="238"/>
      <c r="P51" s="238"/>
      <c r="Q51" s="238"/>
      <c r="R51" s="261"/>
      <c r="S51" s="261"/>
      <c r="T51" s="261"/>
      <c r="U51" s="261"/>
      <c r="V51" s="261"/>
      <c r="W51" s="261"/>
      <c r="X51" s="261"/>
      <c r="Y51" s="261"/>
      <c r="Z51" s="261"/>
    </row>
    <row r="52" spans="1:26">
      <c r="A52" s="238"/>
      <c r="B52" s="238"/>
      <c r="C52" s="238"/>
      <c r="D52" s="238"/>
      <c r="E52" s="238"/>
      <c r="F52" s="238"/>
      <c r="G52" s="238"/>
      <c r="H52" s="238"/>
      <c r="I52" s="238"/>
      <c r="J52" s="238"/>
      <c r="K52" s="238"/>
      <c r="L52" s="238"/>
      <c r="M52" s="238"/>
      <c r="N52" s="238"/>
      <c r="O52" s="238"/>
      <c r="P52" s="238"/>
      <c r="Q52" s="238"/>
      <c r="R52" s="262"/>
      <c r="S52" s="262"/>
      <c r="T52" s="262"/>
      <c r="U52" s="262"/>
      <c r="V52" s="262"/>
      <c r="W52" s="262"/>
      <c r="X52" s="262"/>
      <c r="Y52" s="262"/>
      <c r="Z52" s="262"/>
    </row>
    <row r="53" spans="1:26">
      <c r="A53" s="238"/>
      <c r="B53" s="238"/>
      <c r="C53" s="238"/>
      <c r="D53" s="238"/>
      <c r="E53" s="238"/>
      <c r="F53" s="238"/>
      <c r="G53" s="238"/>
      <c r="H53" s="238"/>
      <c r="I53" s="238"/>
      <c r="J53" s="238"/>
      <c r="K53" s="238"/>
      <c r="L53" s="238"/>
      <c r="M53" s="238"/>
      <c r="N53" s="238"/>
      <c r="O53" s="238"/>
      <c r="P53" s="238"/>
      <c r="Q53" s="238"/>
      <c r="R53" s="263" t="s">
        <v>466</v>
      </c>
      <c r="S53" s="264"/>
      <c r="T53" s="264"/>
      <c r="U53" s="264"/>
      <c r="V53" s="264"/>
      <c r="W53" s="264"/>
      <c r="X53" s="264"/>
      <c r="Y53" s="264"/>
      <c r="Z53" s="265"/>
    </row>
    <row r="54" spans="1:26" ht="16.5" thickBot="1">
      <c r="A54" s="238"/>
      <c r="B54" s="238"/>
      <c r="C54" s="238"/>
      <c r="D54" s="238"/>
      <c r="E54" s="238"/>
      <c r="F54" s="238"/>
      <c r="G54" s="238"/>
      <c r="H54" s="238"/>
      <c r="I54" s="238"/>
      <c r="J54" s="238"/>
      <c r="K54" s="238"/>
      <c r="L54" s="238"/>
      <c r="M54" s="238"/>
      <c r="N54" s="238"/>
      <c r="O54" s="238"/>
      <c r="P54" s="238"/>
      <c r="Q54" s="238"/>
      <c r="R54" s="266"/>
      <c r="S54" s="267"/>
      <c r="T54" s="267"/>
      <c r="U54" s="267"/>
      <c r="V54" s="267"/>
      <c r="W54" s="267"/>
      <c r="X54" s="267"/>
      <c r="Y54" s="267"/>
      <c r="Z54" s="268"/>
    </row>
    <row r="55" spans="1:26" ht="21" thickBot="1">
      <c r="A55" s="238"/>
      <c r="B55" s="238"/>
      <c r="C55" s="238"/>
      <c r="D55" s="238"/>
      <c r="E55" s="238"/>
      <c r="F55" s="238"/>
      <c r="G55" s="238"/>
      <c r="H55" s="238"/>
      <c r="I55" s="238"/>
      <c r="J55" s="238"/>
      <c r="K55" s="238"/>
      <c r="L55" s="238"/>
      <c r="M55" s="238"/>
      <c r="N55" s="238"/>
      <c r="O55" s="238"/>
      <c r="P55" s="238"/>
      <c r="Q55" s="238"/>
      <c r="R55" s="71" t="s">
        <v>6</v>
      </c>
      <c r="S55" s="269" t="s">
        <v>7</v>
      </c>
      <c r="T55" s="269"/>
      <c r="U55" s="269"/>
      <c r="V55" s="270" t="s">
        <v>467</v>
      </c>
      <c r="W55" s="270"/>
      <c r="X55" s="270"/>
      <c r="Y55" s="270"/>
      <c r="Z55" s="270"/>
    </row>
    <row r="56" spans="1:26" ht="16.5" thickBot="1">
      <c r="A56" s="238"/>
      <c r="B56" s="238"/>
      <c r="C56" s="238"/>
      <c r="D56" s="238"/>
      <c r="E56" s="238"/>
      <c r="F56" s="238"/>
      <c r="G56" s="238"/>
      <c r="H56" s="238"/>
      <c r="I56" s="238"/>
      <c r="J56" s="238"/>
      <c r="K56" s="238"/>
      <c r="L56" s="238"/>
      <c r="M56" s="238"/>
      <c r="N56" s="238"/>
      <c r="O56" s="238"/>
      <c r="P56" s="238"/>
      <c r="Q56" s="238"/>
      <c r="R56" s="72">
        <v>1</v>
      </c>
      <c r="S56" s="217" t="s">
        <v>468</v>
      </c>
      <c r="T56" s="217"/>
      <c r="U56" s="217"/>
      <c r="V56" s="218">
        <v>1</v>
      </c>
      <c r="W56" s="219"/>
      <c r="X56" s="217" t="s">
        <v>469</v>
      </c>
      <c r="Y56" s="217"/>
      <c r="Z56" s="217"/>
    </row>
    <row r="57" spans="1:26" ht="16.5" thickBot="1">
      <c r="A57" s="238"/>
      <c r="B57" s="238"/>
      <c r="C57" s="238"/>
      <c r="D57" s="238"/>
      <c r="E57" s="238"/>
      <c r="F57" s="238"/>
      <c r="G57" s="238"/>
      <c r="H57" s="238"/>
      <c r="I57" s="238"/>
      <c r="J57" s="238"/>
      <c r="K57" s="238"/>
      <c r="L57" s="238"/>
      <c r="M57" s="238"/>
      <c r="N57" s="238"/>
      <c r="O57" s="238"/>
      <c r="P57" s="238"/>
      <c r="Q57" s="238"/>
      <c r="R57" s="72">
        <v>2</v>
      </c>
      <c r="S57" s="217" t="s">
        <v>470</v>
      </c>
      <c r="T57" s="217"/>
      <c r="U57" s="217"/>
      <c r="V57" s="218">
        <v>2</v>
      </c>
      <c r="W57" s="219"/>
      <c r="X57" s="217" t="s">
        <v>471</v>
      </c>
      <c r="Y57" s="217"/>
      <c r="Z57" s="217"/>
    </row>
    <row r="58" spans="1:26" ht="16.5" thickBot="1">
      <c r="A58" s="238"/>
      <c r="B58" s="238"/>
      <c r="C58" s="238"/>
      <c r="D58" s="238"/>
      <c r="E58" s="238"/>
      <c r="F58" s="238"/>
      <c r="G58" s="238"/>
      <c r="H58" s="238"/>
      <c r="I58" s="238"/>
      <c r="J58" s="238"/>
      <c r="K58" s="238"/>
      <c r="L58" s="238"/>
      <c r="M58" s="238"/>
      <c r="N58" s="238"/>
      <c r="O58" s="238"/>
      <c r="P58" s="238"/>
      <c r="Q58" s="238"/>
      <c r="R58" s="72">
        <v>3</v>
      </c>
      <c r="S58" s="217" t="s">
        <v>472</v>
      </c>
      <c r="T58" s="217"/>
      <c r="U58" s="217"/>
      <c r="V58" s="218">
        <v>3</v>
      </c>
      <c r="W58" s="219"/>
      <c r="X58" s="217" t="s">
        <v>473</v>
      </c>
      <c r="Y58" s="217"/>
      <c r="Z58" s="217"/>
    </row>
    <row r="59" spans="1:26" ht="16.5" thickBot="1">
      <c r="A59" s="238"/>
      <c r="B59" s="238"/>
      <c r="C59" s="238"/>
      <c r="D59" s="238"/>
      <c r="E59" s="238"/>
      <c r="F59" s="238"/>
      <c r="G59" s="238"/>
      <c r="H59" s="238"/>
      <c r="I59" s="238"/>
      <c r="J59" s="238"/>
      <c r="K59" s="238"/>
      <c r="L59" s="238"/>
      <c r="M59" s="238"/>
      <c r="N59" s="238"/>
      <c r="O59" s="238"/>
      <c r="P59" s="238"/>
      <c r="Q59" s="238"/>
      <c r="R59" s="72">
        <v>4</v>
      </c>
      <c r="S59" s="217" t="s">
        <v>474</v>
      </c>
      <c r="T59" s="217"/>
      <c r="U59" s="217"/>
      <c r="V59" s="218">
        <v>4</v>
      </c>
      <c r="W59" s="219"/>
      <c r="X59" s="217" t="s">
        <v>475</v>
      </c>
      <c r="Y59" s="217"/>
      <c r="Z59" s="217"/>
    </row>
    <row r="60" spans="1:26" ht="16.5" thickBot="1">
      <c r="A60" s="238"/>
      <c r="B60" s="238"/>
      <c r="C60" s="238"/>
      <c r="D60" s="238"/>
      <c r="E60" s="238"/>
      <c r="F60" s="238"/>
      <c r="G60" s="238"/>
      <c r="H60" s="238"/>
      <c r="I60" s="238"/>
      <c r="J60" s="238"/>
      <c r="K60" s="238"/>
      <c r="L60" s="238"/>
      <c r="M60" s="238"/>
      <c r="N60" s="238"/>
      <c r="O60" s="238"/>
      <c r="P60" s="238"/>
      <c r="Q60" s="238"/>
      <c r="R60" s="72">
        <v>5</v>
      </c>
      <c r="S60" s="217" t="s">
        <v>476</v>
      </c>
      <c r="T60" s="217"/>
      <c r="U60" s="217"/>
      <c r="V60" s="218">
        <v>5</v>
      </c>
      <c r="W60" s="219"/>
      <c r="X60" s="217" t="s">
        <v>477</v>
      </c>
      <c r="Y60" s="217"/>
      <c r="Z60" s="217"/>
    </row>
    <row r="61" spans="1:26" ht="16.5" thickBot="1">
      <c r="A61" s="238"/>
      <c r="B61" s="238"/>
      <c r="C61" s="238"/>
      <c r="D61" s="238"/>
      <c r="E61" s="238"/>
      <c r="F61" s="238"/>
      <c r="G61" s="238"/>
      <c r="H61" s="238"/>
      <c r="I61" s="238"/>
      <c r="J61" s="238"/>
      <c r="K61" s="238"/>
      <c r="L61" s="238"/>
      <c r="M61" s="238"/>
      <c r="N61" s="238"/>
      <c r="O61" s="238"/>
      <c r="P61" s="238"/>
      <c r="Q61" s="238"/>
      <c r="R61" s="72">
        <v>6</v>
      </c>
      <c r="S61" s="217" t="s">
        <v>478</v>
      </c>
      <c r="T61" s="217"/>
      <c r="U61" s="217"/>
      <c r="V61" s="218">
        <v>6</v>
      </c>
      <c r="W61" s="219"/>
      <c r="X61" s="217" t="s">
        <v>479</v>
      </c>
      <c r="Y61" s="217"/>
      <c r="Z61" s="217"/>
    </row>
    <row r="62" spans="1:26" ht="16.5" thickBot="1">
      <c r="A62" s="238"/>
      <c r="B62" s="238"/>
      <c r="C62" s="238"/>
      <c r="D62" s="238"/>
      <c r="E62" s="238"/>
      <c r="F62" s="238"/>
      <c r="G62" s="238"/>
      <c r="H62" s="238"/>
      <c r="I62" s="238"/>
      <c r="J62" s="238"/>
      <c r="K62" s="238"/>
      <c r="L62" s="238"/>
      <c r="M62" s="238"/>
      <c r="N62" s="238"/>
      <c r="O62" s="238"/>
      <c r="P62" s="238"/>
      <c r="Q62" s="238"/>
      <c r="R62" s="72">
        <v>7</v>
      </c>
      <c r="S62" s="217" t="s">
        <v>480</v>
      </c>
      <c r="T62" s="217"/>
      <c r="U62" s="217"/>
      <c r="V62" s="218">
        <v>7</v>
      </c>
      <c r="W62" s="219"/>
      <c r="X62" s="217" t="s">
        <v>481</v>
      </c>
      <c r="Y62" s="217"/>
      <c r="Z62" s="217"/>
    </row>
  </sheetData>
  <sheetProtection password="9604" sheet="1" objects="1" scenarios="1" selectLockedCells="1" autoFilter="0"/>
  <autoFilter ref="A20:C20">
    <filterColumn colId="1" showButton="0"/>
  </autoFilter>
  <mergeCells count="287">
    <mergeCell ref="B2:N3"/>
    <mergeCell ref="B1:N1"/>
    <mergeCell ref="A45:C47"/>
    <mergeCell ref="F45:I47"/>
    <mergeCell ref="L45:P47"/>
    <mergeCell ref="J14:M15"/>
    <mergeCell ref="H25:I25"/>
    <mergeCell ref="J25:K25"/>
    <mergeCell ref="L25:M25"/>
    <mergeCell ref="N29:O29"/>
    <mergeCell ref="A1:A4"/>
    <mergeCell ref="A7:B7"/>
    <mergeCell ref="C7:P7"/>
    <mergeCell ref="E8:F8"/>
    <mergeCell ref="G8:H8"/>
    <mergeCell ref="I8:L8"/>
    <mergeCell ref="M8:P8"/>
    <mergeCell ref="D11:E11"/>
    <mergeCell ref="F11:G11"/>
    <mergeCell ref="H11:I11"/>
    <mergeCell ref="J11:K11"/>
    <mergeCell ref="H10:J10"/>
    <mergeCell ref="K10:P10"/>
    <mergeCell ref="L11:P11"/>
    <mergeCell ref="N18:O18"/>
    <mergeCell ref="A12:A19"/>
    <mergeCell ref="B12:C19"/>
    <mergeCell ref="F23:G23"/>
    <mergeCell ref="B24:C24"/>
    <mergeCell ref="D24:E24"/>
    <mergeCell ref="F24:G24"/>
    <mergeCell ref="H24:I24"/>
    <mergeCell ref="J24:K24"/>
    <mergeCell ref="L24:M24"/>
    <mergeCell ref="N12:O16"/>
    <mergeCell ref="D45:E47"/>
    <mergeCell ref="J45:K47"/>
    <mergeCell ref="A50:P62"/>
    <mergeCell ref="Q50:Q62"/>
    <mergeCell ref="S57:U57"/>
    <mergeCell ref="X57:Z57"/>
    <mergeCell ref="S58:U58"/>
    <mergeCell ref="V58:W58"/>
    <mergeCell ref="X58:Z58"/>
    <mergeCell ref="R50:Z52"/>
    <mergeCell ref="X61:Z61"/>
    <mergeCell ref="S62:U62"/>
    <mergeCell ref="V62:W62"/>
    <mergeCell ref="X62:Z62"/>
    <mergeCell ref="S59:U59"/>
    <mergeCell ref="V59:W59"/>
    <mergeCell ref="X59:Z59"/>
    <mergeCell ref="S60:U60"/>
    <mergeCell ref="V60:W60"/>
    <mergeCell ref="X60:Z60"/>
    <mergeCell ref="S61:U61"/>
    <mergeCell ref="V61:W61"/>
    <mergeCell ref="R53:Z54"/>
    <mergeCell ref="S55:U55"/>
    <mergeCell ref="V55:Z55"/>
    <mergeCell ref="S56:U56"/>
    <mergeCell ref="V56:W56"/>
    <mergeCell ref="N24:O24"/>
    <mergeCell ref="S24:U24"/>
    <mergeCell ref="V24:X24"/>
    <mergeCell ref="V57:W57"/>
    <mergeCell ref="S29:U29"/>
    <mergeCell ref="V29:X29"/>
    <mergeCell ref="S26:U26"/>
    <mergeCell ref="V26:X26"/>
    <mergeCell ref="V36:X36"/>
    <mergeCell ref="S37:U37"/>
    <mergeCell ref="V37:X37"/>
    <mergeCell ref="N37:O37"/>
    <mergeCell ref="N35:O35"/>
    <mergeCell ref="S35:U35"/>
    <mergeCell ref="S28:U28"/>
    <mergeCell ref="V28:X28"/>
    <mergeCell ref="S30:U30"/>
    <mergeCell ref="V32:X32"/>
    <mergeCell ref="V30:X30"/>
    <mergeCell ref="X56:Z56"/>
    <mergeCell ref="N20:O20"/>
    <mergeCell ref="S20:U20"/>
    <mergeCell ref="V20:X20"/>
    <mergeCell ref="F19:G19"/>
    <mergeCell ref="H19:I19"/>
    <mergeCell ref="J19:K19"/>
    <mergeCell ref="L18:M18"/>
    <mergeCell ref="L19:M19"/>
    <mergeCell ref="N19:O19"/>
    <mergeCell ref="N21:O21"/>
    <mergeCell ref="S21:U21"/>
    <mergeCell ref="V21:X21"/>
    <mergeCell ref="J23:K23"/>
    <mergeCell ref="L23:M23"/>
    <mergeCell ref="N23:O23"/>
    <mergeCell ref="R45:X49"/>
    <mergeCell ref="B48:P49"/>
    <mergeCell ref="S23:U23"/>
    <mergeCell ref="V23:X23"/>
    <mergeCell ref="D18:E18"/>
    <mergeCell ref="F18:G18"/>
    <mergeCell ref="H18:I18"/>
    <mergeCell ref="J18:K18"/>
    <mergeCell ref="A11:C11"/>
    <mergeCell ref="H23:I23"/>
    <mergeCell ref="D12:E13"/>
    <mergeCell ref="F12:M13"/>
    <mergeCell ref="R17:R19"/>
    <mergeCell ref="F20:G20"/>
    <mergeCell ref="H20:I20"/>
    <mergeCell ref="J20:K20"/>
    <mergeCell ref="O1:P3"/>
    <mergeCell ref="B4:C4"/>
    <mergeCell ref="D4:K4"/>
    <mergeCell ref="L4:P4"/>
    <mergeCell ref="A5:P5"/>
    <mergeCell ref="A6:D6"/>
    <mergeCell ref="P12:P17"/>
    <mergeCell ref="D14:E16"/>
    <mergeCell ref="F14:G16"/>
    <mergeCell ref="H14:I16"/>
    <mergeCell ref="O9:P9"/>
    <mergeCell ref="A10:B10"/>
    <mergeCell ref="C10:G10"/>
    <mergeCell ref="E6:P6"/>
    <mergeCell ref="L20:M20"/>
    <mergeCell ref="D19:E19"/>
    <mergeCell ref="V25:X25"/>
    <mergeCell ref="B20:C20"/>
    <mergeCell ref="D20:E20"/>
    <mergeCell ref="B25:C25"/>
    <mergeCell ref="D25:E25"/>
    <mergeCell ref="F25:G25"/>
    <mergeCell ref="B21:C21"/>
    <mergeCell ref="D21:E21"/>
    <mergeCell ref="F21:G21"/>
    <mergeCell ref="H21:I21"/>
    <mergeCell ref="J21:K21"/>
    <mergeCell ref="L21:M21"/>
    <mergeCell ref="N25:O25"/>
    <mergeCell ref="B22:C22"/>
    <mergeCell ref="D22:E22"/>
    <mergeCell ref="F22:G22"/>
    <mergeCell ref="H22:I22"/>
    <mergeCell ref="J22:K22"/>
    <mergeCell ref="L22:M22"/>
    <mergeCell ref="N22:O22"/>
    <mergeCell ref="B23:C23"/>
    <mergeCell ref="D23:E23"/>
    <mergeCell ref="S25:U25"/>
    <mergeCell ref="B26:C26"/>
    <mergeCell ref="D26:E26"/>
    <mergeCell ref="F26:G26"/>
    <mergeCell ref="H26:I26"/>
    <mergeCell ref="J26:K26"/>
    <mergeCell ref="L26:M26"/>
    <mergeCell ref="N26:O26"/>
    <mergeCell ref="J29:K29"/>
    <mergeCell ref="L29:M29"/>
    <mergeCell ref="B28:C28"/>
    <mergeCell ref="D28:E28"/>
    <mergeCell ref="F28:G28"/>
    <mergeCell ref="H28:I28"/>
    <mergeCell ref="J28:K28"/>
    <mergeCell ref="L28:M28"/>
    <mergeCell ref="N28:O28"/>
    <mergeCell ref="H29:I29"/>
    <mergeCell ref="B29:C29"/>
    <mergeCell ref="D29:E29"/>
    <mergeCell ref="F29:G29"/>
    <mergeCell ref="B27:C27"/>
    <mergeCell ref="D27:E27"/>
    <mergeCell ref="F27:G27"/>
    <mergeCell ref="H27:I27"/>
    <mergeCell ref="N30:O30"/>
    <mergeCell ref="B31:C31"/>
    <mergeCell ref="D31:E31"/>
    <mergeCell ref="F31:G31"/>
    <mergeCell ref="H31:I31"/>
    <mergeCell ref="J31:K31"/>
    <mergeCell ref="L31:M31"/>
    <mergeCell ref="N31:O31"/>
    <mergeCell ref="V27:X27"/>
    <mergeCell ref="V31:X31"/>
    <mergeCell ref="B30:C30"/>
    <mergeCell ref="S31:U31"/>
    <mergeCell ref="J27:K27"/>
    <mergeCell ref="L27:M27"/>
    <mergeCell ref="N27:O27"/>
    <mergeCell ref="S27:U27"/>
    <mergeCell ref="B33:C33"/>
    <mergeCell ref="D33:E33"/>
    <mergeCell ref="F33:G33"/>
    <mergeCell ref="H33:I33"/>
    <mergeCell ref="J33:K33"/>
    <mergeCell ref="L33:M33"/>
    <mergeCell ref="D30:E30"/>
    <mergeCell ref="F30:G30"/>
    <mergeCell ref="H30:I30"/>
    <mergeCell ref="J30:K30"/>
    <mergeCell ref="L30:M30"/>
    <mergeCell ref="S41:U41"/>
    <mergeCell ref="V41:Z41"/>
    <mergeCell ref="R42:X42"/>
    <mergeCell ref="A43:P44"/>
    <mergeCell ref="R43:T44"/>
    <mergeCell ref="L39:M39"/>
    <mergeCell ref="S39:U39"/>
    <mergeCell ref="W43:X44"/>
    <mergeCell ref="V39:X39"/>
    <mergeCell ref="B40:C40"/>
    <mergeCell ref="D40:E40"/>
    <mergeCell ref="F40:G40"/>
    <mergeCell ref="H40:I40"/>
    <mergeCell ref="J40:K40"/>
    <mergeCell ref="L40:M40"/>
    <mergeCell ref="V40:X40"/>
    <mergeCell ref="B39:C39"/>
    <mergeCell ref="D39:E39"/>
    <mergeCell ref="F39:G39"/>
    <mergeCell ref="H39:I39"/>
    <mergeCell ref="J39:K39"/>
    <mergeCell ref="C41:P42"/>
    <mergeCell ref="U43:V44"/>
    <mergeCell ref="N39:O39"/>
    <mergeCell ref="B32:C32"/>
    <mergeCell ref="D32:E32"/>
    <mergeCell ref="F32:G32"/>
    <mergeCell ref="H32:I32"/>
    <mergeCell ref="J32:K32"/>
    <mergeCell ref="L32:M32"/>
    <mergeCell ref="N32:O32"/>
    <mergeCell ref="S32:U32"/>
    <mergeCell ref="B36:C36"/>
    <mergeCell ref="D36:E36"/>
    <mergeCell ref="F36:G36"/>
    <mergeCell ref="H36:I36"/>
    <mergeCell ref="J36:K36"/>
    <mergeCell ref="L36:M36"/>
    <mergeCell ref="B35:C35"/>
    <mergeCell ref="D35:E35"/>
    <mergeCell ref="F35:G35"/>
    <mergeCell ref="H35:I35"/>
    <mergeCell ref="J35:K35"/>
    <mergeCell ref="L35:M35"/>
    <mergeCell ref="B34:C34"/>
    <mergeCell ref="D34:E34"/>
    <mergeCell ref="F34:G34"/>
    <mergeCell ref="H34:I34"/>
    <mergeCell ref="N36:O36"/>
    <mergeCell ref="S36:U36"/>
    <mergeCell ref="N40:O40"/>
    <mergeCell ref="S40:U40"/>
    <mergeCell ref="D37:E37"/>
    <mergeCell ref="F37:G37"/>
    <mergeCell ref="S38:U38"/>
    <mergeCell ref="N33:O33"/>
    <mergeCell ref="S33:U33"/>
    <mergeCell ref="J34:K34"/>
    <mergeCell ref="L34:M34"/>
    <mergeCell ref="N34:O34"/>
    <mergeCell ref="J9:N9"/>
    <mergeCell ref="B9:I9"/>
    <mergeCell ref="V38:X38"/>
    <mergeCell ref="J38:K38"/>
    <mergeCell ref="H37:I37"/>
    <mergeCell ref="J37:K37"/>
    <mergeCell ref="N38:O38"/>
    <mergeCell ref="B38:C38"/>
    <mergeCell ref="D38:E38"/>
    <mergeCell ref="F38:G38"/>
    <mergeCell ref="H38:I38"/>
    <mergeCell ref="L38:M38"/>
    <mergeCell ref="B37:C37"/>
    <mergeCell ref="L37:M37"/>
    <mergeCell ref="Q1:Q49"/>
    <mergeCell ref="R1:X16"/>
    <mergeCell ref="V17:X19"/>
    <mergeCell ref="S22:U22"/>
    <mergeCell ref="V22:X22"/>
    <mergeCell ref="S17:U19"/>
    <mergeCell ref="V33:X33"/>
    <mergeCell ref="S34:U34"/>
    <mergeCell ref="V34:X34"/>
    <mergeCell ref="V35:X35"/>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28673" r:id="rId3"/>
    <oleObject progId="PBrush" shapeId="28674" r:id="rId4"/>
  </oleObjects>
</worksheet>
</file>

<file path=xl/worksheets/sheet5.xml><?xml version="1.0" encoding="utf-8"?>
<worksheet xmlns="http://schemas.openxmlformats.org/spreadsheetml/2006/main" xmlns:r="http://schemas.openxmlformats.org/officeDocument/2006/relationships">
  <sheetPr codeName="Sheet6"/>
  <dimension ref="A1:CV62"/>
  <sheetViews>
    <sheetView topLeftCell="A8" zoomScaleNormal="100" workbookViewId="0">
      <selection activeCell="A23" sqref="A23"/>
    </sheetView>
  </sheetViews>
  <sheetFormatPr defaultRowHeight="15.75"/>
  <cols>
    <col min="1" max="1" width="6.28515625" style="2" customWidth="1"/>
    <col min="2" max="2" width="8.7109375" style="21" customWidth="1"/>
    <col min="3" max="3" width="5.7109375" style="21" customWidth="1"/>
    <col min="4" max="4" width="7.140625" style="2" customWidth="1"/>
    <col min="5" max="5" width="4.42578125" style="2" customWidth="1"/>
    <col min="6" max="6" width="7" style="2" customWidth="1"/>
    <col min="7" max="7" width="4.7109375" style="2" customWidth="1"/>
    <col min="8" max="8" width="7" style="2" customWidth="1"/>
    <col min="9" max="9" width="4.42578125" style="2" customWidth="1"/>
    <col min="10" max="10" width="7.42578125" style="2" customWidth="1"/>
    <col min="11" max="11" width="4.140625" style="2" customWidth="1"/>
    <col min="12" max="12" width="6.5703125" style="2" hidden="1" customWidth="1"/>
    <col min="13" max="13" width="4.140625" style="2" hidden="1" customWidth="1"/>
    <col min="14" max="14" width="6.8554687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8" style="2" hidden="1" customWidth="1"/>
    <col min="28" max="28" width="12" style="2" hidden="1" customWidth="1"/>
    <col min="29" max="29" width="12.85546875" style="2" hidden="1" customWidth="1"/>
    <col min="30" max="30" width="16.28515625" style="2" hidden="1" customWidth="1"/>
    <col min="31" max="100" width="0" style="2" hidden="1" customWidth="1"/>
    <col min="101" max="16384" width="9.140625" style="2"/>
  </cols>
  <sheetData>
    <row r="1" spans="1:24" s="23" customFormat="1" ht="12" customHeight="1">
      <c r="A1" s="166"/>
      <c r="B1" s="258" t="s">
        <v>905</v>
      </c>
      <c r="C1" s="179"/>
      <c r="D1" s="179"/>
      <c r="E1" s="179"/>
      <c r="F1" s="179"/>
      <c r="G1" s="179"/>
      <c r="H1" s="179"/>
      <c r="I1" s="179"/>
      <c r="J1" s="179"/>
      <c r="K1" s="179"/>
      <c r="L1" s="179"/>
      <c r="M1" s="179"/>
      <c r="N1" s="179"/>
      <c r="O1" s="118"/>
      <c r="P1" s="118"/>
      <c r="Q1" s="118"/>
      <c r="R1" s="293" t="s">
        <v>115</v>
      </c>
      <c r="S1" s="294"/>
      <c r="T1" s="294"/>
      <c r="U1" s="294"/>
      <c r="V1" s="294"/>
      <c r="W1" s="294"/>
      <c r="X1" s="294"/>
    </row>
    <row r="2" spans="1:24" s="23" customFormat="1" ht="12" customHeight="1">
      <c r="A2" s="166"/>
      <c r="B2" s="179" t="s">
        <v>0</v>
      </c>
      <c r="C2" s="179"/>
      <c r="D2" s="179"/>
      <c r="E2" s="179"/>
      <c r="F2" s="179"/>
      <c r="G2" s="179"/>
      <c r="H2" s="179"/>
      <c r="I2" s="179"/>
      <c r="J2" s="179"/>
      <c r="K2" s="179"/>
      <c r="L2" s="179"/>
      <c r="M2" s="179"/>
      <c r="N2" s="179"/>
      <c r="O2" s="118"/>
      <c r="P2" s="118"/>
      <c r="Q2" s="118"/>
      <c r="R2" s="295"/>
      <c r="S2" s="296"/>
      <c r="T2" s="296"/>
      <c r="U2" s="296"/>
      <c r="V2" s="296"/>
      <c r="W2" s="296"/>
      <c r="X2" s="296"/>
    </row>
    <row r="3" spans="1:24" s="23" customFormat="1" ht="12" customHeight="1">
      <c r="A3" s="166"/>
      <c r="B3" s="179"/>
      <c r="C3" s="179"/>
      <c r="D3" s="179"/>
      <c r="E3" s="179"/>
      <c r="F3" s="179"/>
      <c r="G3" s="179"/>
      <c r="H3" s="179"/>
      <c r="I3" s="179"/>
      <c r="J3" s="179"/>
      <c r="K3" s="179"/>
      <c r="L3" s="179"/>
      <c r="M3" s="179"/>
      <c r="N3" s="179"/>
      <c r="O3" s="118"/>
      <c r="P3" s="118"/>
      <c r="Q3" s="118"/>
      <c r="R3" s="295"/>
      <c r="S3" s="296"/>
      <c r="T3" s="296"/>
      <c r="U3" s="296"/>
      <c r="V3" s="296"/>
      <c r="W3" s="296"/>
      <c r="X3" s="296"/>
    </row>
    <row r="4" spans="1:24" s="23" customFormat="1" ht="18" customHeight="1">
      <c r="A4" s="166"/>
      <c r="B4" s="166"/>
      <c r="C4" s="166"/>
      <c r="D4" s="118" t="s">
        <v>15</v>
      </c>
      <c r="E4" s="118"/>
      <c r="F4" s="118"/>
      <c r="G4" s="118"/>
      <c r="H4" s="118"/>
      <c r="I4" s="118"/>
      <c r="J4" s="118"/>
      <c r="K4" s="118"/>
      <c r="L4" s="285"/>
      <c r="M4" s="285"/>
      <c r="N4" s="285"/>
      <c r="O4" s="285"/>
      <c r="P4" s="285"/>
      <c r="Q4" s="118"/>
      <c r="R4" s="295"/>
      <c r="S4" s="296"/>
      <c r="T4" s="296"/>
      <c r="U4" s="296"/>
      <c r="V4" s="296"/>
      <c r="W4" s="296"/>
      <c r="X4" s="296"/>
    </row>
    <row r="5" spans="1:24" s="23" customFormat="1" ht="11.25" customHeight="1">
      <c r="A5" s="166"/>
      <c r="B5" s="166"/>
      <c r="C5" s="166"/>
      <c r="D5" s="166"/>
      <c r="E5" s="166"/>
      <c r="F5" s="166"/>
      <c r="G5" s="166"/>
      <c r="H5" s="166"/>
      <c r="I5" s="166"/>
      <c r="J5" s="166"/>
      <c r="K5" s="166"/>
      <c r="L5" s="166"/>
      <c r="M5" s="166"/>
      <c r="N5" s="166"/>
      <c r="O5" s="166"/>
      <c r="P5" s="166"/>
      <c r="Q5" s="118"/>
      <c r="R5" s="295"/>
      <c r="S5" s="296"/>
      <c r="T5" s="296"/>
      <c r="U5" s="296"/>
      <c r="V5" s="296"/>
      <c r="W5" s="296"/>
      <c r="X5" s="296"/>
    </row>
    <row r="6" spans="1:24" s="25" customFormat="1" ht="21.95" customHeight="1">
      <c r="A6" s="165" t="s">
        <v>331</v>
      </c>
      <c r="B6" s="165"/>
      <c r="C6" s="165"/>
      <c r="D6" s="165"/>
      <c r="E6" s="167" t="str">
        <f>Sheet1!$E$6</f>
        <v>Electrical Engineering</v>
      </c>
      <c r="F6" s="167"/>
      <c r="G6" s="167"/>
      <c r="H6" s="167"/>
      <c r="I6" s="167"/>
      <c r="J6" s="167"/>
      <c r="K6" s="167"/>
      <c r="L6" s="167"/>
      <c r="M6" s="167"/>
      <c r="N6" s="167"/>
      <c r="O6" s="167"/>
      <c r="P6" s="167"/>
      <c r="Q6" s="118"/>
      <c r="R6" s="295"/>
      <c r="S6" s="296"/>
      <c r="T6" s="296"/>
      <c r="U6" s="297"/>
      <c r="V6" s="297"/>
      <c r="W6" s="297"/>
      <c r="X6" s="297"/>
    </row>
    <row r="7" spans="1:24" s="25" customFormat="1" ht="21.95" customHeight="1">
      <c r="A7" s="165" t="s">
        <v>332</v>
      </c>
      <c r="B7" s="165"/>
      <c r="C7" s="167" t="str">
        <f>Sheet1!$C$7</f>
        <v>B.E</v>
      </c>
      <c r="D7" s="167"/>
      <c r="E7" s="167"/>
      <c r="F7" s="167"/>
      <c r="G7" s="167"/>
      <c r="H7" s="167"/>
      <c r="I7" s="167"/>
      <c r="J7" s="167"/>
      <c r="K7" s="167"/>
      <c r="L7" s="167"/>
      <c r="M7" s="167"/>
      <c r="N7" s="167"/>
      <c r="O7" s="167"/>
      <c r="P7" s="167"/>
      <c r="Q7" s="118"/>
      <c r="R7" s="295"/>
      <c r="S7" s="296"/>
      <c r="T7" s="296"/>
      <c r="U7" s="297"/>
      <c r="V7" s="297"/>
      <c r="W7" s="297"/>
      <c r="X7" s="297"/>
    </row>
    <row r="8" spans="1:24" s="25" customFormat="1" ht="21.95" customHeight="1">
      <c r="A8" s="88" t="s">
        <v>895</v>
      </c>
      <c r="B8" s="30" t="str">
        <f>Sheet1!$B$8</f>
        <v>Seventh</v>
      </c>
      <c r="C8" s="29" t="s">
        <v>2</v>
      </c>
      <c r="D8" s="31" t="str">
        <f>Sheet1!$D$8</f>
        <v>Final</v>
      </c>
      <c r="E8" s="287" t="s">
        <v>3</v>
      </c>
      <c r="F8" s="287"/>
      <c r="G8" s="288" t="str">
        <f>Sheet1!$G$8</f>
        <v>16EL</v>
      </c>
      <c r="H8" s="288"/>
      <c r="I8" s="305" t="str">
        <f>Sheet1!$I$8</f>
        <v>Regular Exam</v>
      </c>
      <c r="J8" s="305"/>
      <c r="K8" s="305"/>
      <c r="L8" s="305"/>
      <c r="M8" s="286" t="str">
        <f>Sheet1!$M$8</f>
        <v>May/June, 2016</v>
      </c>
      <c r="N8" s="286"/>
      <c r="O8" s="286"/>
      <c r="P8" s="286"/>
      <c r="Q8" s="118"/>
      <c r="R8" s="295"/>
      <c r="S8" s="296"/>
      <c r="T8" s="296"/>
      <c r="U8" s="297"/>
      <c r="V8" s="297"/>
      <c r="W8" s="297"/>
      <c r="X8" s="297"/>
    </row>
    <row r="9" spans="1:24" s="25" customFormat="1" ht="21.95" customHeight="1">
      <c r="A9" s="88" t="s">
        <v>896</v>
      </c>
      <c r="B9" s="167" t="str">
        <f>Sheet1!$B$9</f>
        <v>Thesis/Project-I</v>
      </c>
      <c r="C9" s="167"/>
      <c r="D9" s="167"/>
      <c r="E9" s="167"/>
      <c r="F9" s="167"/>
      <c r="G9" s="167"/>
      <c r="H9" s="167"/>
      <c r="I9" s="167"/>
      <c r="J9" s="287" t="s">
        <v>4</v>
      </c>
      <c r="K9" s="287"/>
      <c r="L9" s="287"/>
      <c r="M9" s="287"/>
      <c r="N9" s="287"/>
      <c r="O9" s="307" t="str">
        <f>Sheet1!$O$9</f>
        <v>21/05/2016</v>
      </c>
      <c r="P9" s="307"/>
      <c r="Q9" s="118"/>
      <c r="R9" s="295"/>
      <c r="S9" s="296"/>
      <c r="T9" s="296"/>
      <c r="U9" s="297"/>
      <c r="V9" s="297"/>
      <c r="W9" s="297"/>
      <c r="X9" s="297"/>
    </row>
    <row r="10" spans="1:24" s="25" customFormat="1" ht="21.95" customHeight="1">
      <c r="A10" s="165" t="s">
        <v>327</v>
      </c>
      <c r="B10" s="165"/>
      <c r="C10" s="277" t="str">
        <f>Sheet1!$C$10</f>
        <v>Dr. Siraj Ahmed</v>
      </c>
      <c r="D10" s="277"/>
      <c r="E10" s="277"/>
      <c r="F10" s="277"/>
      <c r="G10" s="277"/>
      <c r="H10" s="190" t="s">
        <v>328</v>
      </c>
      <c r="I10" s="190"/>
      <c r="J10" s="190"/>
      <c r="K10" s="306" t="str">
        <f>Sheet1!$K$10</f>
        <v>Dr. Furqan Ahmed</v>
      </c>
      <c r="L10" s="306"/>
      <c r="M10" s="306"/>
      <c r="N10" s="306"/>
      <c r="O10" s="306"/>
      <c r="P10" s="306"/>
      <c r="Q10" s="118"/>
      <c r="R10" s="295"/>
      <c r="S10" s="296"/>
      <c r="T10" s="296"/>
      <c r="U10" s="297"/>
      <c r="V10" s="297"/>
      <c r="W10" s="297"/>
      <c r="X10" s="297"/>
    </row>
    <row r="11" spans="1:24" s="23" customFormat="1" ht="9.9499999999999993" customHeight="1">
      <c r="A11" s="191"/>
      <c r="B11" s="191"/>
      <c r="C11" s="191"/>
      <c r="D11" s="278" t="s">
        <v>378</v>
      </c>
      <c r="E11" s="278"/>
      <c r="F11" s="278" t="s">
        <v>378</v>
      </c>
      <c r="G11" s="278"/>
      <c r="H11" s="192" t="s">
        <v>378</v>
      </c>
      <c r="I11" s="192"/>
      <c r="J11" s="192" t="s">
        <v>378</v>
      </c>
      <c r="K11" s="192"/>
      <c r="L11" s="308"/>
      <c r="M11" s="308"/>
      <c r="N11" s="308"/>
      <c r="O11" s="308"/>
      <c r="P11" s="308"/>
      <c r="Q11" s="118"/>
      <c r="R11" s="295"/>
      <c r="S11" s="296"/>
      <c r="T11" s="296"/>
      <c r="U11" s="297"/>
      <c r="V11" s="297"/>
      <c r="W11" s="297"/>
      <c r="X11" s="297"/>
    </row>
    <row r="12" spans="1:24" s="23" customFormat="1" ht="18" customHeight="1">
      <c r="A12" s="193" t="s">
        <v>6</v>
      </c>
      <c r="B12" s="125" t="s">
        <v>7</v>
      </c>
      <c r="C12" s="126"/>
      <c r="D12" s="105" t="s">
        <v>16</v>
      </c>
      <c r="E12" s="106"/>
      <c r="F12" s="200" t="s">
        <v>894</v>
      </c>
      <c r="G12" s="201"/>
      <c r="H12" s="201"/>
      <c r="I12" s="201"/>
      <c r="J12" s="201"/>
      <c r="K12" s="201"/>
      <c r="L12" s="201"/>
      <c r="M12" s="202"/>
      <c r="N12" s="180" t="s">
        <v>371</v>
      </c>
      <c r="O12" s="180"/>
      <c r="P12" s="182" t="s">
        <v>9</v>
      </c>
      <c r="Q12" s="118"/>
      <c r="R12" s="295"/>
      <c r="S12" s="296"/>
      <c r="T12" s="296"/>
      <c r="U12" s="297"/>
      <c r="V12" s="297"/>
      <c r="W12" s="297"/>
      <c r="X12" s="297"/>
    </row>
    <row r="13" spans="1:24" s="23" customFormat="1" ht="18" customHeight="1">
      <c r="A13" s="194"/>
      <c r="B13" s="196"/>
      <c r="C13" s="197"/>
      <c r="D13" s="107"/>
      <c r="E13" s="108"/>
      <c r="F13" s="203"/>
      <c r="G13" s="204"/>
      <c r="H13" s="204"/>
      <c r="I13" s="204"/>
      <c r="J13" s="204"/>
      <c r="K13" s="204"/>
      <c r="L13" s="204"/>
      <c r="M13" s="205"/>
      <c r="N13" s="180"/>
      <c r="O13" s="180"/>
      <c r="P13" s="182"/>
      <c r="Q13" s="118"/>
      <c r="R13" s="295"/>
      <c r="S13" s="296"/>
      <c r="T13" s="296"/>
      <c r="U13" s="298"/>
      <c r="V13" s="298"/>
      <c r="W13" s="298"/>
      <c r="X13" s="298"/>
    </row>
    <row r="14" spans="1:24" s="23" customFormat="1" ht="18" customHeight="1">
      <c r="A14" s="194"/>
      <c r="B14" s="196"/>
      <c r="C14" s="197"/>
      <c r="D14" s="119"/>
      <c r="E14" s="120"/>
      <c r="F14" s="119" t="s">
        <v>898</v>
      </c>
      <c r="G14" s="120"/>
      <c r="H14" s="119" t="s">
        <v>899</v>
      </c>
      <c r="I14" s="120"/>
      <c r="J14" s="105" t="s">
        <v>900</v>
      </c>
      <c r="K14" s="106"/>
      <c r="L14" s="106"/>
      <c r="M14" s="131"/>
      <c r="N14" s="180"/>
      <c r="O14" s="180"/>
      <c r="P14" s="182"/>
      <c r="Q14" s="118"/>
      <c r="R14" s="295"/>
      <c r="S14" s="296"/>
      <c r="T14" s="296"/>
      <c r="U14" s="298"/>
      <c r="V14" s="298"/>
      <c r="W14" s="298"/>
      <c r="X14" s="298"/>
    </row>
    <row r="15" spans="1:24" s="23" customFormat="1" ht="12" customHeight="1">
      <c r="A15" s="194"/>
      <c r="B15" s="196"/>
      <c r="C15" s="197"/>
      <c r="D15" s="121"/>
      <c r="E15" s="122"/>
      <c r="F15" s="121"/>
      <c r="G15" s="122"/>
      <c r="H15" s="121"/>
      <c r="I15" s="122"/>
      <c r="J15" s="132"/>
      <c r="K15" s="133"/>
      <c r="L15" s="133"/>
      <c r="M15" s="134"/>
      <c r="N15" s="180"/>
      <c r="O15" s="180"/>
      <c r="P15" s="182"/>
      <c r="Q15" s="118"/>
      <c r="R15" s="295"/>
      <c r="S15" s="296"/>
      <c r="T15" s="296"/>
      <c r="U15" s="298"/>
      <c r="V15" s="298"/>
      <c r="W15" s="298"/>
      <c r="X15" s="298"/>
    </row>
    <row r="16" spans="1:24" s="23" customFormat="1" ht="2.25" customHeight="1" thickBot="1">
      <c r="A16" s="194"/>
      <c r="B16" s="196"/>
      <c r="C16" s="197"/>
      <c r="D16" s="121"/>
      <c r="E16" s="122"/>
      <c r="F16" s="121"/>
      <c r="G16" s="122"/>
      <c r="H16" s="121"/>
      <c r="I16" s="122"/>
      <c r="J16" s="91"/>
      <c r="K16" s="92"/>
      <c r="L16" s="91"/>
      <c r="M16" s="92"/>
      <c r="N16" s="181"/>
      <c r="O16" s="181"/>
      <c r="P16" s="182"/>
      <c r="Q16" s="118"/>
      <c r="R16" s="299"/>
      <c r="S16" s="296"/>
      <c r="T16" s="296"/>
      <c r="U16" s="298"/>
      <c r="V16" s="298"/>
      <c r="W16" s="298"/>
      <c r="X16" s="298"/>
    </row>
    <row r="17" spans="1:100" s="23" customFormat="1" ht="18" customHeight="1">
      <c r="A17" s="194"/>
      <c r="B17" s="196"/>
      <c r="C17" s="197"/>
      <c r="D17" s="37" t="s">
        <v>8</v>
      </c>
      <c r="E17" s="38">
        <f>(25*O17)/100</f>
        <v>25</v>
      </c>
      <c r="F17" s="37" t="s">
        <v>8</v>
      </c>
      <c r="G17" s="38">
        <f>(25*O17)/100</f>
        <v>25</v>
      </c>
      <c r="H17" s="37" t="s">
        <v>8</v>
      </c>
      <c r="I17" s="38">
        <f>(25*O17)/100</f>
        <v>25</v>
      </c>
      <c r="J17" s="37" t="s">
        <v>8</v>
      </c>
      <c r="K17" s="89">
        <f>(25*O17)/100</f>
        <v>25</v>
      </c>
      <c r="L17" s="93" t="s">
        <v>8</v>
      </c>
      <c r="M17" s="90">
        <f>(I17+K17)</f>
        <v>50</v>
      </c>
      <c r="N17" s="37" t="s">
        <v>8</v>
      </c>
      <c r="O17" s="39">
        <f>Sheet1!$O$17</f>
        <v>100</v>
      </c>
      <c r="P17" s="279"/>
      <c r="Q17" s="118"/>
      <c r="R17" s="290" t="s">
        <v>333</v>
      </c>
      <c r="S17" s="182" t="s">
        <v>329</v>
      </c>
      <c r="T17" s="182"/>
      <c r="U17" s="182"/>
      <c r="V17" s="182" t="s">
        <v>330</v>
      </c>
      <c r="W17" s="182"/>
      <c r="X17" s="182"/>
    </row>
    <row r="18" spans="1:100" s="33" customFormat="1" ht="15" customHeight="1">
      <c r="A18" s="194"/>
      <c r="B18" s="196"/>
      <c r="C18" s="197"/>
      <c r="D18" s="188"/>
      <c r="E18" s="189"/>
      <c r="F18" s="188"/>
      <c r="G18" s="189"/>
      <c r="H18" s="188"/>
      <c r="I18" s="189"/>
      <c r="J18" s="188"/>
      <c r="K18" s="166"/>
      <c r="L18" s="208" t="s">
        <v>369</v>
      </c>
      <c r="M18" s="284"/>
      <c r="N18" s="186"/>
      <c r="O18" s="187"/>
      <c r="P18" s="40"/>
      <c r="Q18" s="118"/>
      <c r="R18" s="291"/>
      <c r="S18" s="182"/>
      <c r="T18" s="182"/>
      <c r="U18" s="182"/>
      <c r="V18" s="182"/>
      <c r="W18" s="182"/>
      <c r="X18" s="182"/>
    </row>
    <row r="19" spans="1:100" s="33" customFormat="1" ht="18.95" customHeight="1">
      <c r="A19" s="195"/>
      <c r="B19" s="198"/>
      <c r="C19" s="199"/>
      <c r="D19" s="186" t="s">
        <v>365</v>
      </c>
      <c r="E19" s="187"/>
      <c r="F19" s="186" t="s">
        <v>366</v>
      </c>
      <c r="G19" s="187"/>
      <c r="H19" s="186" t="s">
        <v>367</v>
      </c>
      <c r="I19" s="187"/>
      <c r="J19" s="186" t="s">
        <v>368</v>
      </c>
      <c r="K19" s="187"/>
      <c r="L19" s="210" t="s">
        <v>372</v>
      </c>
      <c r="M19" s="289"/>
      <c r="N19" s="166"/>
      <c r="O19" s="189"/>
      <c r="P19" s="32"/>
      <c r="Q19" s="118"/>
      <c r="R19" s="292"/>
      <c r="S19" s="182"/>
      <c r="T19" s="182"/>
      <c r="U19" s="182"/>
      <c r="V19" s="182"/>
      <c r="W19" s="182"/>
      <c r="X19" s="182"/>
    </row>
    <row r="20" spans="1:100" s="52" customFormat="1" ht="5.0999999999999996" customHeight="1">
      <c r="A20" s="50"/>
      <c r="B20" s="125"/>
      <c r="C20" s="126"/>
      <c r="D20" s="114" t="s">
        <v>378</v>
      </c>
      <c r="E20" s="127"/>
      <c r="F20" s="114" t="s">
        <v>378</v>
      </c>
      <c r="G20" s="127"/>
      <c r="H20" s="114" t="s">
        <v>378</v>
      </c>
      <c r="I20" s="127"/>
      <c r="J20" s="114" t="s">
        <v>378</v>
      </c>
      <c r="K20" s="127"/>
      <c r="L20" s="116"/>
      <c r="M20" s="117"/>
      <c r="N20" s="300"/>
      <c r="O20" s="301"/>
      <c r="P20" s="40"/>
      <c r="Q20" s="118"/>
      <c r="R20" s="57"/>
      <c r="S20" s="302"/>
      <c r="T20" s="303"/>
      <c r="U20" s="304"/>
      <c r="V20" s="271"/>
      <c r="W20" s="272"/>
      <c r="X20" s="183"/>
      <c r="AC20" s="52" t="b">
        <f>Sheet4!$AC$40</f>
        <v>0</v>
      </c>
      <c r="AD20" s="73" t="str">
        <f>IF(AND(AC21=TRUE, AC20=TRUE),IF(A21-Sheet4!A40=1,"OK","INCORRECT"),"")</f>
        <v/>
      </c>
      <c r="BL20" s="52" t="str">
        <f>Sheet4!BL40</f>
        <v/>
      </c>
      <c r="BM20" s="52" t="b">
        <f>Sheet4!BM40</f>
        <v>0</v>
      </c>
      <c r="BN20" s="52" t="b">
        <f>Sheet4!BN40</f>
        <v>0</v>
      </c>
      <c r="BO20" s="52" t="b">
        <f>Sheet4!BO40</f>
        <v>0</v>
      </c>
      <c r="BP20" s="52" t="str">
        <f>Sheet4!BP40</f>
        <v/>
      </c>
      <c r="BQ20" s="52" t="str">
        <f>Sheet4!BQ40</f>
        <v/>
      </c>
      <c r="BR20" s="52" t="str">
        <f>Sheet4!BR40</f>
        <v/>
      </c>
      <c r="BS20" s="52" t="str">
        <f>Sheet4!BS40</f>
        <v/>
      </c>
      <c r="BT20" s="52" t="str">
        <f>Sheet4!BT40</f>
        <v/>
      </c>
      <c r="BU20" s="52" t="str">
        <f>Sheet4!BU40</f>
        <v>INCORRECT</v>
      </c>
      <c r="BV20" s="52" t="b">
        <f>Sheet4!BV40</f>
        <v>0</v>
      </c>
      <c r="BW20" s="52" t="str">
        <f>Sheet4!BW40</f>
        <v/>
      </c>
      <c r="BX20" s="52" t="b">
        <f>Sheet4!BX40</f>
        <v>0</v>
      </c>
      <c r="BY20" s="52" t="b">
        <f>Sheet4!BY40</f>
        <v>0</v>
      </c>
      <c r="BZ20" s="52" t="b">
        <f>Sheet4!BZ40</f>
        <v>0</v>
      </c>
      <c r="CA20" s="52" t="b">
        <f>Sheet4!CA40</f>
        <v>0</v>
      </c>
      <c r="CB20" s="52" t="b">
        <f>Sheet4!CB40</f>
        <v>0</v>
      </c>
      <c r="CC20" s="52" t="b">
        <f>Sheet4!CC40</f>
        <v>0</v>
      </c>
      <c r="CD20" s="52" t="str">
        <f>Sheet4!CD40</f>
        <v/>
      </c>
      <c r="CE20" s="52" t="str">
        <f>Sheet4!CE40</f>
        <v/>
      </c>
      <c r="CF20" s="52" t="str">
        <f>Sheet4!CF40</f>
        <v/>
      </c>
      <c r="CG20" s="52" t="str">
        <f>Sheet4!CG40</f>
        <v/>
      </c>
      <c r="CH20" s="52" t="str">
        <f>Sheet4!CH40</f>
        <v/>
      </c>
      <c r="CI20" s="52" t="str">
        <f>Sheet4!CI40</f>
        <v/>
      </c>
      <c r="CJ20" s="52" t="str">
        <f>Sheet4!CJ40</f>
        <v/>
      </c>
      <c r="CK20" s="52" t="str">
        <f>Sheet4!CK40</f>
        <v/>
      </c>
      <c r="CL20" s="52" t="str">
        <f>Sheet4!CL40</f>
        <v>NO</v>
      </c>
      <c r="CM20" s="52" t="str">
        <f>Sheet4!CM40</f>
        <v>NO</v>
      </c>
      <c r="CN20" s="52" t="str">
        <f>Sheet4!CN40</f>
        <v>NO</v>
      </c>
      <c r="CO20" s="52" t="str">
        <f>Sheet4!CO40</f>
        <v>NO</v>
      </c>
      <c r="CP20" s="52" t="str">
        <f>Sheet4!CP40</f>
        <v>OK</v>
      </c>
      <c r="CQ20" s="52" t="b">
        <f>Sheet4!CQ40</f>
        <v>0</v>
      </c>
      <c r="CR20" s="52" t="b">
        <f>Sheet4!CR40</f>
        <v>0</v>
      </c>
      <c r="CS20" s="52" t="b">
        <f>Sheet4!CS40</f>
        <v>0</v>
      </c>
      <c r="CT20" s="52" t="b">
        <f>Sheet4!CT40</f>
        <v>0</v>
      </c>
      <c r="CU20" s="52" t="str">
        <f>Sheet4!CU40</f>
        <v>SEQUENCE INCORRECT</v>
      </c>
      <c r="CV20" s="52">
        <f>Sheet4!CV40</f>
        <v>18</v>
      </c>
    </row>
    <row r="21" spans="1:100" s="23" customFormat="1" ht="18.95" customHeight="1" thickBot="1">
      <c r="A21" s="54"/>
      <c r="B21" s="101"/>
      <c r="C21" s="102"/>
      <c r="D21" s="101"/>
      <c r="E21" s="102"/>
      <c r="F21" s="101"/>
      <c r="G21" s="102"/>
      <c r="H21" s="101"/>
      <c r="I21" s="102"/>
      <c r="J21" s="101"/>
      <c r="K21" s="102"/>
      <c r="L21" s="103" t="str">
        <f>IF(AND(B21&lt;&gt;"", H21&lt;&gt;"", J21&lt;&gt;"",OR(H21&lt;=I17,H21="ABS"),OR(J21&lt;=K17,J21="ABS")),IF(AND(J21="ABS"),"ABS",IF(SUM(H21:J21)=0,"ZERO",SUM(H21,J21))),"")</f>
        <v/>
      </c>
      <c r="M21" s="104"/>
      <c r="N21" s="257" t="str">
        <f>IF(AND(A21&lt;&gt;"",B21&lt;&gt;"",D21&lt;&gt;"", F21&lt;&gt;"", H21&lt;&gt;"", J21&lt;&gt;"",S21="", R21="OK", V21="",OR(D21&lt;=E17,D21="ABS"),OR(F21&lt;=G17,F21="ABS"),OR(H21&lt;=I17,H21="ABS"),OR(J21&lt;=K17,J21="ABS")),IF(AND(OR(D21=0,D21="ABS"),OR(F21=0,F21="ABS"),OR(L21=0,L21="ABS"),D21="ABS",F21="ABS",L21="ABS"),"ABS",IF(AND(SUM(D21:F21)=0,OR(L21="ZERO",L21="ABS")),"ZERO",IF(L21="ABS",SUM(D21,F21),SUM(D21,F21,H21,J21)))),"")</f>
        <v/>
      </c>
      <c r="O21" s="113"/>
      <c r="P21" s="51" t="str">
        <f>IF(N21="","",IF(O17=200,LOOKUP(N21,{"ABS","ZERO",1,100,110,120,130,140,150,160,170},{"FAIL","FAIL","FAIL","D","D+","C","C+","B","B+","A","A+"}),IF(O17=150,LOOKUP(N21,{"ABS","ZERO",1,75,82,90,97,105,112,120,127},{"FAIL","FAIL","FAIL","D","D+","C","C+","B","B+","A","A+"}),IF(O17=100,LOOKUP(N21,{"ABS","ZERO",1,50,55,60,65,70,75,80,85},{"FAIL","FAIL","FAIL","D","D+","C","C+","B","B+","A","A+"}),IF(O17=50,LOOKUP(N21,{"ABS","ZERO",1,25,27,30,32,35,37,40,42},{"FAIL","FAIL","FAIL","D","D+","C","C+","B","B+","A","A+"}))))))</f>
        <v/>
      </c>
      <c r="Q21" s="118"/>
      <c r="R21" s="70" t="str">
        <f>IF(A21&lt;&gt;"",IF(CU21="SEQUENCE CORRECT",IF(OR(T(Y21)="OK",T(Z21)="oOk",T(AA21)="Okk",AB21="ok"),"OK","FORMAT INCORRECT"),"SEQUENCE INCORRECT"),"")</f>
        <v/>
      </c>
      <c r="S21" s="275" t="str">
        <f>IF(AND(A21&lt;&gt;"",B21&lt;&gt;""),IF(OR(D21&lt;&gt;"ABS"),IF(OR(AND(D21&lt;ROUNDDOWN((0*E17),0),D21&lt;&gt;0),D21&gt;E17,D21=""),"Attendance Marks incorrect",""),""),"")</f>
        <v/>
      </c>
      <c r="T21" s="276"/>
      <c r="U21" s="276"/>
      <c r="V21" s="164" t="str">
        <f>IF(OR(AND(OR(F21&lt;=G17, F21=0, F21="ABS"),OR(H21&lt;=I17, H21=0, H21="ABS"),OR(J21&lt;=K17, J21=0,J21="ABS"))),IF(OR(AND(A21="",B21="",D21="",F21="",H21="",J21=""),AND(A21&lt;&gt;"",B21&lt;&gt;"",D21&lt;&gt;"",F21&lt;&gt;"",H21&lt;&gt;"",J21&lt;&gt;"", AD21="OK")),"","Given Marks or Format is incorrect"),"Given Marks or Format is incorrect")</f>
        <v/>
      </c>
      <c r="W21" s="162"/>
      <c r="X21" s="163"/>
      <c r="Y21" s="14" t="b">
        <f>IF(AND( EXACT(LEFT(B21,LEN(G8)), G8),ISNUMBER(INT(MID(B21,(LEN(G8)+1),1))),ISNUMBER(INT(MID(B21,(LEN(G8)+2),1))), MID(B21,(LEN(G8)+1),2)&lt;&gt;"00",OR(ISNUMBER(INT(MID(B21,(LEN(G8)+3),1))),MID(B21,(LEN(G8)+3),1)=""),  OR(AND(ISNUMBER(INT(MID(B21,(LEN(G8)+1),3))),MID(B21,(LEN(G8)+1),1)&lt;&gt;"0", MID(B21,(LEN(G8)+4),1)=""),AND((ISNUMBER(INT(MID(B21,(LEN(G8)+1),2)))),MID(B21,(LEN(G8)+3),1)=""))),"OK")</f>
        <v>0</v>
      </c>
      <c r="Z21" s="15"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6"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23" t="b">
        <f>IF(ISNUMBER(A21)&lt;&gt;"",AND(ISNUMBER(INT(MID(A21,1,3))),MID(A21,4,1)="",MID(A21,1,1)&lt;&gt;"0"))</f>
        <v>0</v>
      </c>
      <c r="AD21" s="73" t="str">
        <f>IF(AND(AD20="OK",AC21=TRUE),"OK","S# INCORRECT")</f>
        <v>S# INCORRECT</v>
      </c>
      <c r="BL21" s="58" t="str">
        <f>RIGHT(B21,3)</f>
        <v/>
      </c>
      <c r="BM21" s="58" t="b">
        <f>ISNUMBER(INT((MID(BL21,1,1))))</f>
        <v>0</v>
      </c>
      <c r="BN21" s="58" t="b">
        <f>ISNUMBER(INT((MID(BL21,2,1))))</f>
        <v>0</v>
      </c>
      <c r="BO21" s="58" t="b">
        <f>ISNUMBER(INT((MID(BL21,3,1))))</f>
        <v>0</v>
      </c>
      <c r="BP21" s="58" t="str">
        <f>IF(BM21=TRUE, MID(BL21,1,1),"")</f>
        <v/>
      </c>
      <c r="BQ21" s="58" t="str">
        <f>IF(BN21=TRUE, MID(BL21,2,1),"")</f>
        <v/>
      </c>
      <c r="BR21" s="58" t="str">
        <f>IF(BO21=TRUE, MID(BL21,3,1),"")</f>
        <v/>
      </c>
      <c r="BS21" s="58" t="str">
        <f>T(BP21)&amp;T(BQ21)&amp;T(BR21)</f>
        <v/>
      </c>
      <c r="BT21" s="63" t="str">
        <f>IF(BS21="","",INT(TRIM(BS21)))</f>
        <v/>
      </c>
      <c r="BU21" s="64" t="str">
        <f>"OK"</f>
        <v>OK</v>
      </c>
      <c r="BV21" s="58" t="b">
        <f>BT21&gt;BT20</f>
        <v>0</v>
      </c>
      <c r="BW21" s="65" t="str">
        <f>LEFT(B21,6)</f>
        <v/>
      </c>
      <c r="BX21" s="58" t="b">
        <f>ISNUMBER(INT((MID(BW21,1,1))))</f>
        <v>0</v>
      </c>
      <c r="BY21" s="58" t="b">
        <f>ISNUMBER(INT((MID(BW21,2,1))))</f>
        <v>0</v>
      </c>
      <c r="BZ21" s="58" t="b">
        <f>ISNUMBER(INT((MID(BW21,3,1))))</f>
        <v>0</v>
      </c>
      <c r="CA21" s="58" t="b">
        <f>ISNUMBER(INT((MID(BW21,4,1))))</f>
        <v>0</v>
      </c>
      <c r="CB21" s="58" t="b">
        <f>ISNUMBER(INT((MID(BW21,5,1))))</f>
        <v>0</v>
      </c>
      <c r="CC21" s="58" t="b">
        <f>ISNUMBER(INT((MID(BW21,6,1))))</f>
        <v>0</v>
      </c>
      <c r="CD21" s="58" t="str">
        <f>IF(BX21=TRUE, MID(BW21,1,1),"")</f>
        <v/>
      </c>
      <c r="CE21" s="58" t="str">
        <f>IF(BY21=TRUE, MID(BW21,2,1),"")</f>
        <v/>
      </c>
      <c r="CF21" s="58" t="str">
        <f>IF(BZ21=TRUE, MID(BW21,3,1),"")</f>
        <v/>
      </c>
      <c r="CG21" s="58" t="str">
        <f>IF(CA21=TRUE, MID(BW21,4,1),"")</f>
        <v/>
      </c>
      <c r="CH21" s="58" t="str">
        <f>IF(CB21=TRUE, MID(BW21,5,1),"")</f>
        <v/>
      </c>
      <c r="CI21" s="58" t="str">
        <f>IF(CC21=TRUE, MID(BW21,6,1),"")</f>
        <v/>
      </c>
      <c r="CJ21" s="65" t="str">
        <f>TRIM(T(CD21)&amp;T(CE21)&amp;T(CF21))</f>
        <v/>
      </c>
      <c r="CK21" s="65" t="str">
        <f>TRIM(T(CG21)&amp;T(CH21)&amp;T(CI21))</f>
        <v/>
      </c>
      <c r="CL21" s="66" t="str">
        <f>IF(OR(MID(BW21,3,1)="-",MID(BW21,4,1)="-"),T(CJ21),"NO")</f>
        <v>NO</v>
      </c>
      <c r="CM21" s="66" t="str">
        <f>IF(OR(MID(BW21,3,1)="-",MID(BW21,4,1)="-"),T(CK21),"NO")</f>
        <v>NO</v>
      </c>
      <c r="CN21" s="64" t="str">
        <f>IF(AND(CL21&lt;&gt;"NO", CM21&lt;&gt;"NO"),IF(CM21&lt;CL21,"OK","INCORRECT"),"NO")</f>
        <v>NO</v>
      </c>
      <c r="CO21" s="64" t="str">
        <f>IF(AND(CL21&lt;&gt;"NO", CM21&lt;&gt;"NO"),IF(CM21&lt;=CM20,"OK","INCORRECT"),"NO")</f>
        <v>NO</v>
      </c>
      <c r="CP21" s="66" t="str">
        <f>IF(OR(AND(OR(AND(CN21="NO",CO21="NO"),AND(CN21="OK", CO21="OK")),AND(CN20="NO", CO20="NO")),AND(AND(CN21="OK",CO21="OK",OR(AND(CN20="NO", CO20="NO"),AND(CN20="OK", CO20="OK"))))),"OK","INCORRECT")</f>
        <v>OK</v>
      </c>
      <c r="CQ21" s="58" t="b">
        <f>IF(CP21="OK",IF(AND(CL20="NO",CL21="NO"),BT21&gt;BT20))</f>
        <v>0</v>
      </c>
      <c r="CR21" s="58" t="b">
        <f>IF(CP21="OK",AND(CN21="OK",CO21="OK",CN20="NO",CO20="NO"))</f>
        <v>0</v>
      </c>
      <c r="CS21" s="58" t="b">
        <f>IF(CP21="OK",IF(AND(EXACT(CK20,CK21)),BT21&gt;BT20))</f>
        <v>0</v>
      </c>
      <c r="CT21" s="58" t="b">
        <f>IF(CP21="OK",CM21&lt;CM20)</f>
        <v>0</v>
      </c>
      <c r="CU21" s="65" t="str">
        <f>IF(AND(CQ21=FALSE,CR21=FALSE,CS21=FALSE,CT21=FALSE),"SEQUENCE INCORRECT","SEQUENCE CORRECT")</f>
        <v>SEQUENCE INCORRECT</v>
      </c>
      <c r="CV21" s="67">
        <f>COUNTIF(B20:B20,T(B21))</f>
        <v>1</v>
      </c>
    </row>
    <row r="22" spans="1:100" s="23" customFormat="1" ht="18.95" customHeight="1" thickBot="1">
      <c r="A22" s="68"/>
      <c r="B22" s="101"/>
      <c r="C22" s="102"/>
      <c r="D22" s="101"/>
      <c r="E22" s="102"/>
      <c r="F22" s="101"/>
      <c r="G22" s="102"/>
      <c r="H22" s="101"/>
      <c r="I22" s="102"/>
      <c r="J22" s="101"/>
      <c r="K22" s="102"/>
      <c r="L22" s="103" t="str">
        <f>IF(AND(B22&lt;&gt;"", H22&lt;&gt;"", J22&lt;&gt;"",OR(H22&lt;=I17,H22="ABS"),OR(J22&lt;=K17,J22="ABS")),IF(AND(J22="ABS"),"ABS",IF(SUM(H22:J22)=0,"ZERO",SUM(H22,J22))),"")</f>
        <v/>
      </c>
      <c r="M22" s="104"/>
      <c r="N22" s="112" t="str">
        <f>IF(AND(A22&lt;&gt;"",B22&lt;&gt;"",D22&lt;&gt;"", F22&lt;&gt;"", H22&lt;&gt;"", J22&lt;&gt;"",S22="",R22="OK", V22="",OR(D22&lt;=E17,D22="ABS"),OR(F22&lt;=G17,F22="ABS"),OR(H22&lt;=I17,H22="ABS"),OR(J22&lt;=K17,J22="ABS")),IF(AND(OR(D22=0,D22="ABS"),OR(F22=0,F22="ABS"),OR(L22=0,L22="ABS"),D22="ABS",F22="ABS",L22="ABS"),"ABS",IF(AND(SUM(D22:F22)=0,OR(L22="ZERO",L22="ABS")),"ZERO",IF(L22="ABS",SUM(D22,F22),SUM(D22,F22,H22,J22)))),"")</f>
        <v/>
      </c>
      <c r="O22" s="113"/>
      <c r="P22" s="22" t="str">
        <f>IF(N22="","",IF(O17=200,LOOKUP(N22,{"ABS","ZERO",1,100,110,120,130,140,150,160,170},{"FAIL","FAIL","FAIL","D","D+","C","C+","B","B+","A","A+"}),IF(O17=150,LOOKUP(N22,{"ABS","ZERO",1,75,82,90,97,105,112,120,127},{"FAIL","FAIL","FAIL","D","D+","C","C+","B","B+","A","A+"}),IF(O17=100,LOOKUP(N22,{"ABS","ZERO",1,50,55,60,65,70,75,80,85},{"FAIL","FAIL","FAIL","D","D+","C","C+","B","B+","A","A+"}),IF(O17=50,LOOKUP(N22,{"ABS","ZERO",1,25,27,30,32,35,37,40,42},{"FAIL","FAIL","FAIL","D","D+","C","C+","B","B+","A","A+"}))))))</f>
        <v/>
      </c>
      <c r="Q22" s="118"/>
      <c r="R22" s="70" t="str">
        <f t="shared" ref="R22:R40" si="0">IF(A22&lt;&gt;"",IF(CU22="SEQUENCE CORRECT",IF(OR(T(Y22)="OK",T(Z22)="oOk",T(AA22)="Okk",AB22="ok"),"OK","FORMAT INCORRECT"),"SEQUENCE INCORRECT"),"")</f>
        <v/>
      </c>
      <c r="S22" s="163" t="str">
        <f>IF(AND(A22&lt;&gt;"",B22&lt;&gt;""),IF(OR(D22&lt;&gt;"ABS"),IF(OR(AND(D22&lt;ROUNDDOWN((0*E17),0),D22&lt;&gt;0),D22&gt;E17,D22=""),"Attendance Marks incorrect",""),""),"")</f>
        <v/>
      </c>
      <c r="T22" s="274"/>
      <c r="U22" s="274"/>
      <c r="V22" s="109" t="str">
        <f>IF(OR(AND(OR(F22&lt;=G17, F22=0, F22="ABS"),OR(H22&lt;=I17, H22=0, H22="ABS"),OR(J22&lt;=K17, J22=0,J22="ABS"))),IF(OR(AND(A22="",B22="",D22="",F22="",H22="",J22=""),AND(A22&lt;&gt;"",B22&lt;&gt;"",D22&lt;&gt;"",F22&lt;&gt;"",H22&lt;&gt;"",J22&lt;&gt;"", AD22="OK")),"","Given Marks or Format is incorrect"),"Given Marks or Format is incorrect")</f>
        <v/>
      </c>
      <c r="W22" s="110"/>
      <c r="X22" s="111"/>
      <c r="Y22" s="14" t="b">
        <f>IF(AND( EXACT(LEFT(B22,LEN(G8)), G8),ISNUMBER(INT(MID(B22,(LEN(G8)+1),1))),ISNUMBER(INT(MID(B22,(LEN(G8)+2),1))), MID(B22,(LEN(G8)+1),2)&lt;&gt;"00",OR(ISNUMBER(INT(MID(B22,(LEN(G8)+3),1))),MID(B22,(LEN(G8)+3),1)=""),  OR(AND(ISNUMBER(INT(MID(B22,(LEN(G8)+1),3))),MID(B22,(LEN(G8)+1),1)&lt;&gt;"0", MID(B22,(LEN(G8)+4),1)=""),AND((ISNUMBER(INT(MID(B22,(LEN(G8)+1),2)))),MID(B22,(LEN(G8)+3),1)=""))),"OK")</f>
        <v>0</v>
      </c>
      <c r="Z22" s="15"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6"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23" t="b">
        <f>IF(AND(ISNUMBER(A21)&lt;&gt;"",ISNUMBER(A22)&lt;&gt;""),IF(AND(ISNUMBER(A22),ISNUMBER(A21)),IF(A22-A21=1,AND(ISNUMBER(INT(MID(A22,1,3))),MID(A22,4,1)="",MID(A22,1,1)&lt;&gt;"0"))))</f>
        <v>0</v>
      </c>
      <c r="AD22" s="23" t="str">
        <f t="shared" ref="AD22:AD40" si="1">IF(AC22=TRUE,"OK","S# INCORRECT")</f>
        <v>S# INCORRECT</v>
      </c>
      <c r="BL22" s="58" t="str">
        <f t="shared" ref="BL22:BL39" si="2">RIGHT(B22,3)</f>
        <v/>
      </c>
      <c r="BM22" s="58" t="b">
        <f t="shared" ref="BM22:BM39" si="3">ISNUMBER(INT((MID(BL22,1,1))))</f>
        <v>0</v>
      </c>
      <c r="BN22" s="58" t="b">
        <f t="shared" ref="BN22:BN39" si="4">ISNUMBER(INT((MID(BL22,2,1))))</f>
        <v>0</v>
      </c>
      <c r="BO22" s="58" t="b">
        <f t="shared" ref="BO22:BO39" si="5">ISNUMBER(INT((MID(BL22,3,1))))</f>
        <v>0</v>
      </c>
      <c r="BP22" s="58" t="str">
        <f t="shared" ref="BP22:BP39" si="6">IF(BM22=TRUE, MID(BL22,1,1),"")</f>
        <v/>
      </c>
      <c r="BQ22" s="58" t="str">
        <f t="shared" ref="BQ22:BQ39" si="7">IF(BN22=TRUE, MID(BL22,2,1),"")</f>
        <v/>
      </c>
      <c r="BR22" s="58" t="str">
        <f t="shared" ref="BR22:BR39" si="8">IF(BO22=TRUE, MID(BL22,3,1),"")</f>
        <v/>
      </c>
      <c r="BS22" s="58" t="str">
        <f t="shared" ref="BS22:BS39" si="9">T(BP22)&amp;T(BQ22)&amp;T(BR22)</f>
        <v/>
      </c>
      <c r="BT22" s="63" t="str">
        <f t="shared" ref="BT22:BT39" si="10">IF(BS22="","",INT(TRIM(BS22)))</f>
        <v/>
      </c>
      <c r="BU22" s="64" t="str">
        <f>IF(BT22&gt;BT21,"OK","INCORRECT")</f>
        <v>INCORRECT</v>
      </c>
      <c r="BV22" s="58" t="b">
        <f>BT22&gt;BT21</f>
        <v>0</v>
      </c>
      <c r="BW22" s="65" t="str">
        <f t="shared" ref="BW22:BW39" si="11">LEFT(B22,6)</f>
        <v/>
      </c>
      <c r="BX22" s="58" t="b">
        <f t="shared" ref="BX22:BX39" si="12">ISNUMBER(INT((MID(BW22,1,1))))</f>
        <v>0</v>
      </c>
      <c r="BY22" s="58" t="b">
        <f t="shared" ref="BY22:BY39" si="13">ISNUMBER(INT((MID(BW22,2,1))))</f>
        <v>0</v>
      </c>
      <c r="BZ22" s="58" t="b">
        <f t="shared" ref="BZ22:BZ39" si="14">ISNUMBER(INT((MID(BW22,3,1))))</f>
        <v>0</v>
      </c>
      <c r="CA22" s="58" t="b">
        <f t="shared" ref="CA22:CA39" si="15">ISNUMBER(INT((MID(BW22,4,1))))</f>
        <v>0</v>
      </c>
      <c r="CB22" s="58" t="b">
        <f t="shared" ref="CB22:CB39" si="16">ISNUMBER(INT((MID(BW22,5,1))))</f>
        <v>0</v>
      </c>
      <c r="CC22" s="58" t="b">
        <f t="shared" ref="CC22:CC39" si="17">ISNUMBER(INT((MID(BW22,6,1))))</f>
        <v>0</v>
      </c>
      <c r="CD22" s="58" t="str">
        <f t="shared" ref="CD22:CD39" si="18">IF(BX22=TRUE, MID(BW22,1,1),"")</f>
        <v/>
      </c>
      <c r="CE22" s="58" t="str">
        <f t="shared" ref="CE22:CE39" si="19">IF(BY22=TRUE, MID(BW22,2,1),"")</f>
        <v/>
      </c>
      <c r="CF22" s="58" t="str">
        <f t="shared" ref="CF22:CF39" si="20">IF(BZ22=TRUE, MID(BW22,3,1),"")</f>
        <v/>
      </c>
      <c r="CG22" s="58" t="str">
        <f t="shared" ref="CG22:CG39" si="21">IF(CA22=TRUE, MID(BW22,4,1),"")</f>
        <v/>
      </c>
      <c r="CH22" s="58" t="str">
        <f t="shared" ref="CH22:CH39" si="22">IF(CB22=TRUE, MID(BW22,5,1),"")</f>
        <v/>
      </c>
      <c r="CI22" s="58" t="str">
        <f t="shared" ref="CI22:CI39" si="23">IF(CC22=TRUE, MID(BW22,6,1),"")</f>
        <v/>
      </c>
      <c r="CJ22" s="65" t="str">
        <f t="shared" ref="CJ22:CJ39" si="24">TRIM(T(CD22)&amp;T(CE22)&amp;T(CF22))</f>
        <v/>
      </c>
      <c r="CK22" s="65" t="str">
        <f t="shared" ref="CK22:CK39" si="25">TRIM(T(CG22)&amp;T(CH22)&amp;T(CI22))</f>
        <v/>
      </c>
      <c r="CL22" s="66" t="str">
        <f t="shared" ref="CL22:CL39" si="26">IF(OR(MID(BW22,3,1)="-",MID(BW22,4,1)="-"),T(CJ22),"NO")</f>
        <v>NO</v>
      </c>
      <c r="CM22" s="66" t="str">
        <f t="shared" ref="CM22:CM39" si="27">IF(OR(MID(BW22,3,1)="-",MID(BW22,4,1)="-"),T(CK22),"NO")</f>
        <v>NO</v>
      </c>
      <c r="CN22" s="64" t="str">
        <f>IF(AND(CL22&lt;&gt;"NO", CM22&lt;&gt;"NO"),IF(CM22&lt;CL22,"OK","INCORRECT"),"NO")</f>
        <v>NO</v>
      </c>
      <c r="CO22" s="64" t="str">
        <f>IF(AND(CL22&lt;&gt;"NO", CM22&lt;&gt;"NO"),IF(CM22&lt;=CM21,"OK","INCORRECT"),"NO")</f>
        <v>NO</v>
      </c>
      <c r="CP22" s="66" t="str">
        <f>IF(OR(AND(OR(AND(CN22="NO",CO22="NO"),AND(CN22="OK", CO22="OK")),AND(CN21="NO", CO21="NO")),AND(AND(CN22="OK",CO22="OK",OR(AND(CN21="NO", CO21="NO"),AND(CN21="OK", CO21="OK"))))),"OK","INCORRECT")</f>
        <v>OK</v>
      </c>
      <c r="CQ22" s="58" t="b">
        <f>IF(CP22="OK",IF(AND(CL21="NO",CL22="NO"),BT22&gt;BT21))</f>
        <v>0</v>
      </c>
      <c r="CR22" s="58" t="b">
        <f>IF(CP22="OK",AND(CN22="OK",CO22="OK",CN21="NO",CO21="NO"))</f>
        <v>0</v>
      </c>
      <c r="CS22" s="58" t="b">
        <f>IF(CP22="OK",IF(AND(EXACT(CK21,CK22)),BT22&gt;BT21))</f>
        <v>0</v>
      </c>
      <c r="CT22" s="58" t="b">
        <f>IF(CP22="OK",CM22&lt;CM21)</f>
        <v>0</v>
      </c>
      <c r="CU22" s="65" t="str">
        <f>IF(AND(CQ22=FALSE,CR22=FALSE,CS22=FALSE,CT22=FALSE),"SEQUENCE INCORRECT","SEQUENCE CORRECT")</f>
        <v>SEQUENCE INCORRECT</v>
      </c>
      <c r="CV22" s="67">
        <f>COUNTIF(B21:B21,T(B22))</f>
        <v>1</v>
      </c>
    </row>
    <row r="23" spans="1:100" s="23" customFormat="1" ht="18.95" customHeight="1" thickBot="1">
      <c r="A23" s="54"/>
      <c r="B23" s="101"/>
      <c r="C23" s="102"/>
      <c r="D23" s="101"/>
      <c r="E23" s="102"/>
      <c r="F23" s="101"/>
      <c r="G23" s="102"/>
      <c r="H23" s="101"/>
      <c r="I23" s="102"/>
      <c r="J23" s="101"/>
      <c r="K23" s="102"/>
      <c r="L23" s="103" t="str">
        <f>IF(AND(B23&lt;&gt;"", H23&lt;&gt;"", J23&lt;&gt;"",OR(H23&lt;=I17,H23="ABS"),OR(J23&lt;=K17,J23="ABS")),IF(AND(J23="ABS"),"ABS",IF(SUM(H23:J23)=0,"ZERO",SUM(H23,J23))),"")</f>
        <v/>
      </c>
      <c r="M23" s="104"/>
      <c r="N23" s="112" t="str">
        <f>IF(AND(A23&lt;&gt;"",B23&lt;&gt;"",D23&lt;&gt;"", F23&lt;&gt;"", H23&lt;&gt;"", J23&lt;&gt;"",S23="",R23="OK", V23="",OR(D23&lt;=E17,D23="ABS"),OR(F23&lt;=G17,F23="ABS"),OR(H23&lt;=I17,H23="ABS"),OR(J23&lt;=K17,J23="ABS")),IF(AND(OR(D23=0,D23="ABS"),OR(F23=0,F23="ABS"),OR(L23=0,L23="ABS"),D23="ABS",F23="ABS",L23="ABS"),"ABS",IF(AND(SUM(D23:F23)=0,OR(L23="ZERO",L23="ABS")),"ZERO",IF(L23="ABS",SUM(D23,F23),SUM(D23,F23,H23,J23)))),"")</f>
        <v/>
      </c>
      <c r="O23" s="113"/>
      <c r="P23" s="22" t="str">
        <f>IF(N23="","",IF(O17=200,LOOKUP(N23,{"ABS","ZERO",1,100,110,120,130,140,150,160,170},{"FAIL","FAIL","FAIL","D","D+","C","C+","B","B+","A","A+"}),IF(O17=150,LOOKUP(N23,{"ABS","ZERO",1,75,82,90,97,105,112,120,127},{"FAIL","FAIL","FAIL","D","D+","C","C+","B","B+","A","A+"}),IF(O17=100,LOOKUP(N23,{"ABS","ZERO",1,50,55,60,65,70,75,80,85},{"FAIL","FAIL","FAIL","D","D+","C","C+","B","B+","A","A+"}),IF(O17=50,LOOKUP(N23,{"ABS","ZERO",1,25,27,30,32,35,37,40,42},{"FAIL","FAIL","FAIL","D","D+","C","C+","B","B+","A","A+"}))))))</f>
        <v/>
      </c>
      <c r="Q23" s="118"/>
      <c r="R23" s="70" t="str">
        <f t="shared" si="0"/>
        <v/>
      </c>
      <c r="S23" s="163" t="str">
        <f>IF(AND(A23&lt;&gt;"",B23&lt;&gt;""),IF(OR(D23&lt;&gt;"ABS"),IF(OR(AND(D23&lt;ROUNDDOWN((0*E17),0),D23&lt;&gt;0),D23&gt;E17,D23=""),"Attendance Marks incorrect",""),""),"")</f>
        <v/>
      </c>
      <c r="T23" s="274"/>
      <c r="U23" s="274"/>
      <c r="V23" s="109" t="str">
        <f>IF(OR(AND(OR(F23&lt;=G17, F23=0, F23="ABS"),OR(H23&lt;=I17, H23=0, H23="ABS"),OR(J23&lt;=K17, J23=0,J23="ABS"))),IF(OR(AND(A23="",B23="",D23="",F23="",H23="",J23=""),AND(A23&lt;&gt;"",B23&lt;&gt;"",D23&lt;&gt;"",F23&lt;&gt;"",H23&lt;&gt;"",J23&lt;&gt;"", AD23="OK")),"","Given Marks or Format is incorrect"),"Given Marks or Format is incorrect")</f>
        <v/>
      </c>
      <c r="W23" s="110"/>
      <c r="X23" s="111"/>
      <c r="Y23" s="14" t="b">
        <f>IF(AND( EXACT(LEFT(B23,LEN(G8)), G8),ISNUMBER(INT(MID(B23,(LEN(G8)+1),1))),ISNUMBER(INT(MID(B23,(LEN(G8)+2),1))), MID(B23,(LEN(G8)+1),2)&lt;&gt;"00",OR(ISNUMBER(INT(MID(B23,(LEN(G8)+3),1))),MID(B23,(LEN(G8)+3),1)=""),  OR(AND(ISNUMBER(INT(MID(B23,(LEN(G8)+1),3))),MID(B23,(LEN(G8)+1),1)&lt;&gt;"0", MID(B23,(LEN(G8)+4),1)=""),AND((ISNUMBER(INT(MID(B23,(LEN(G8)+1),2)))),MID(B23,(LEN(G8)+3),1)=""))),"OK")</f>
        <v>0</v>
      </c>
      <c r="Z23" s="15"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6"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23" t="b">
        <f t="shared" ref="AC23:AC40" si="28">IF(AND(ISNUMBER(A22)&lt;&gt;"",ISNUMBER(A23)&lt;&gt;""),IF(AND(ISNUMBER(A23),ISNUMBER(A22)),IF(A23-A22=1,AND(ISNUMBER(INT(MID(A23,1,3))),MID(A23,4,1)="",MID(A23,1,1)&lt;&gt;"0"))))</f>
        <v>0</v>
      </c>
      <c r="AD23" s="23" t="str">
        <f t="shared" si="1"/>
        <v>S# INCORRECT</v>
      </c>
      <c r="BL23" s="58" t="str">
        <f t="shared" si="2"/>
        <v/>
      </c>
      <c r="BM23" s="58" t="b">
        <f t="shared" si="3"/>
        <v>0</v>
      </c>
      <c r="BN23" s="58" t="b">
        <f t="shared" si="4"/>
        <v>0</v>
      </c>
      <c r="BO23" s="58" t="b">
        <f t="shared" si="5"/>
        <v>0</v>
      </c>
      <c r="BP23" s="58" t="str">
        <f t="shared" si="6"/>
        <v/>
      </c>
      <c r="BQ23" s="58" t="str">
        <f t="shared" si="7"/>
        <v/>
      </c>
      <c r="BR23" s="58" t="str">
        <f t="shared" si="8"/>
        <v/>
      </c>
      <c r="BS23" s="58" t="str">
        <f t="shared" si="9"/>
        <v/>
      </c>
      <c r="BT23" s="63" t="str">
        <f t="shared" si="10"/>
        <v/>
      </c>
      <c r="BU23" s="64" t="str">
        <f t="shared" ref="BU23:BU39" si="29">IF(BT23&gt;BT22,"OK","INCORRECT")</f>
        <v>INCORRECT</v>
      </c>
      <c r="BV23" s="58" t="b">
        <f t="shared" ref="BV23:BV39" si="30">BT23&gt;BT22</f>
        <v>0</v>
      </c>
      <c r="BW23" s="65" t="str">
        <f t="shared" si="11"/>
        <v/>
      </c>
      <c r="BX23" s="58" t="b">
        <f t="shared" si="12"/>
        <v>0</v>
      </c>
      <c r="BY23" s="58" t="b">
        <f t="shared" si="13"/>
        <v>0</v>
      </c>
      <c r="BZ23" s="58" t="b">
        <f t="shared" si="14"/>
        <v>0</v>
      </c>
      <c r="CA23" s="58" t="b">
        <f t="shared" si="15"/>
        <v>0</v>
      </c>
      <c r="CB23" s="58" t="b">
        <f t="shared" si="16"/>
        <v>0</v>
      </c>
      <c r="CC23" s="58" t="b">
        <f t="shared" si="17"/>
        <v>0</v>
      </c>
      <c r="CD23" s="58" t="str">
        <f t="shared" si="18"/>
        <v/>
      </c>
      <c r="CE23" s="58" t="str">
        <f t="shared" si="19"/>
        <v/>
      </c>
      <c r="CF23" s="58" t="str">
        <f t="shared" si="20"/>
        <v/>
      </c>
      <c r="CG23" s="58" t="str">
        <f t="shared" si="21"/>
        <v/>
      </c>
      <c r="CH23" s="58" t="str">
        <f t="shared" si="22"/>
        <v/>
      </c>
      <c r="CI23" s="58" t="str">
        <f t="shared" si="23"/>
        <v/>
      </c>
      <c r="CJ23" s="65" t="str">
        <f t="shared" si="24"/>
        <v/>
      </c>
      <c r="CK23" s="65" t="str">
        <f t="shared" si="25"/>
        <v/>
      </c>
      <c r="CL23" s="66" t="str">
        <f t="shared" si="26"/>
        <v>NO</v>
      </c>
      <c r="CM23" s="66" t="str">
        <f t="shared" si="27"/>
        <v>NO</v>
      </c>
      <c r="CN23" s="64" t="str">
        <f t="shared" ref="CN23:CN39" si="31">IF(AND(CL23&lt;&gt;"NO", CM23&lt;&gt;"NO"),IF(CM23&lt;CL23,"OK","INCORRECT"),"NO")</f>
        <v>NO</v>
      </c>
      <c r="CO23" s="64" t="str">
        <f t="shared" ref="CO23:CO39" si="32">IF(AND(CL23&lt;&gt;"NO", CM23&lt;&gt;"NO"),IF(CM23&lt;=CM22,"OK","INCORRECT"),"NO")</f>
        <v>NO</v>
      </c>
      <c r="CP23" s="66" t="str">
        <f t="shared" ref="CP23:CP39" si="33">IF(OR(AND(OR(AND(CN23="NO",CO23="NO"),AND(CN23="OK", CO23="OK")),AND(CN22="NO", CO22="NO")),AND(AND(CN23="OK",CO23="OK",OR(AND(CN22="NO", CO22="NO"),AND(CN22="OK", CO22="OK"))))),"OK","INCORRECT")</f>
        <v>OK</v>
      </c>
      <c r="CQ23" s="58" t="b">
        <f t="shared" ref="CQ23:CQ39" si="34">IF(CP23="OK",IF(AND(CL22="NO",CL23="NO"),BT23&gt;BT22))</f>
        <v>0</v>
      </c>
      <c r="CR23" s="58" t="b">
        <f t="shared" ref="CR23:CR39" si="35">IF(CP23="OK",AND(CN23="OK",CO23="OK",CN22="NO",CO22="NO"))</f>
        <v>0</v>
      </c>
      <c r="CS23" s="58" t="b">
        <f t="shared" ref="CS23:CS39" si="36">IF(CP23="OK",IF(AND(EXACT(CK22,CK23)),BT23&gt;BT22))</f>
        <v>0</v>
      </c>
      <c r="CT23" s="58" t="b">
        <f t="shared" ref="CT23:CT39" si="37">IF(CP23="OK",CM23&lt;CM22)</f>
        <v>0</v>
      </c>
      <c r="CU23" s="65" t="str">
        <f t="shared" ref="CU23:CU39" si="38">IF(AND(CQ23=FALSE,CR23=FALSE,CS23=FALSE,CT23=FALSE),"SEQUENCE INCORRECT","SEQUENCE CORRECT")</f>
        <v>SEQUENCE INCORRECT</v>
      </c>
      <c r="CV23" s="67">
        <f>COUNTIF(B21:B22,T(B23))</f>
        <v>2</v>
      </c>
    </row>
    <row r="24" spans="1:100" s="23" customFormat="1" ht="18.95" customHeight="1" thickBot="1">
      <c r="A24" s="68"/>
      <c r="B24" s="101"/>
      <c r="C24" s="102"/>
      <c r="D24" s="101"/>
      <c r="E24" s="102"/>
      <c r="F24" s="101"/>
      <c r="G24" s="102"/>
      <c r="H24" s="101"/>
      <c r="I24" s="102"/>
      <c r="J24" s="101"/>
      <c r="K24" s="102"/>
      <c r="L24" s="103" t="str">
        <f>IF(AND(B24&lt;&gt;"", H24&lt;&gt;"", J24&lt;&gt;"",OR(H24&lt;=I17,H24="ABS"),OR(J24&lt;=K17,J24="ABS")),IF(AND(J24="ABS"),"ABS",IF(SUM(H24:J24)=0,"ZERO",SUM(H24,J24))),"")</f>
        <v/>
      </c>
      <c r="M24" s="104"/>
      <c r="N24" s="112" t="str">
        <f>IF(AND(A24&lt;&gt;"",B24&lt;&gt;"",D24&lt;&gt;"", F24&lt;&gt;"", H24&lt;&gt;"", J24&lt;&gt;"",S24="",R24="OK",V24="",OR(D24&lt;=E17,D24="ABS"),OR(F24&lt;=G17,F24="ABS"),OR(H24&lt;=I17,H24="ABS"),OR(J24&lt;=K17,J24="ABS")),IF(AND(OR(D24=0,D24="ABS"),OR(F24=0,F24="ABS"),OR(L24=0,L24="ABS"),D24="ABS",F24="ABS",L24="ABS"),"ABS",IF(AND(SUM(D24:F24)=0,OR(L24="ZERO",L24="ABS")),"ZERO",IF(L24="ABS",SUM(D24,F24),SUM(D24,F24,H24,J24)))),"")</f>
        <v/>
      </c>
      <c r="O24" s="113"/>
      <c r="P24" s="22" t="str">
        <f>IF(N24="","",IF(O17=200,LOOKUP(N24,{"ABS","ZERO",1,100,110,120,130,140,150,160,170},{"FAIL","FAIL","FAIL","D","D+","C","C+","B","B+","A","A+"}),IF(O17=150,LOOKUP(N24,{"ABS","ZERO",1,75,82,90,97,105,112,120,127},{"FAIL","FAIL","FAIL","D","D+","C","C+","B","B+","A","A+"}),IF(O17=100,LOOKUP(N24,{"ABS","ZERO",1,50,55,60,65,70,75,80,85},{"FAIL","FAIL","FAIL","D","D+","C","C+","B","B+","A","A+"}),IF(O17=50,LOOKUP(N24,{"ABS","ZERO",1,25,27,30,32,35,37,40,42},{"FAIL","FAIL","FAIL","D","D+","C","C+","B","B+","A","A+"}))))))</f>
        <v/>
      </c>
      <c r="Q24" s="118"/>
      <c r="R24" s="70" t="str">
        <f t="shared" si="0"/>
        <v/>
      </c>
      <c r="S24" s="163" t="str">
        <f>IF(AND(A24&lt;&gt;"",B24&lt;&gt;""),IF(OR(D24&lt;&gt;"ABS"),IF(OR(AND(D24&lt;ROUNDDOWN((0*E17),0),D24&lt;&gt;0),D24&gt;E17,D24=""),"Attendance Marks incorrect",""),""),"")</f>
        <v/>
      </c>
      <c r="T24" s="274"/>
      <c r="U24" s="274"/>
      <c r="V24" s="109" t="str">
        <f>IF(OR(AND(OR(F24&lt;=G17, F24=0, F24="ABS"),OR(H24&lt;=I17, H24=0, H24="ABS"),OR(J24&lt;=K17, J24=0,J24="ABS"))),IF(OR(AND(A24="",B24="",D24="",F24="",H24="",J24=""),AND(A24&lt;&gt;"",B24&lt;&gt;"",D24&lt;&gt;"",F24&lt;&gt;"",H24&lt;&gt;"",J24&lt;&gt;"", AD24="OK")),"","Given Marks or Format is incorrect"),"Given Marks or Format is incorrect")</f>
        <v/>
      </c>
      <c r="W24" s="110"/>
      <c r="X24" s="111"/>
      <c r="Y24" s="14" t="b">
        <f>IF(AND( EXACT(LEFT(B24,LEN(G8)), G8),ISNUMBER(INT(MID(B24,(LEN(G8)+1),1))),ISNUMBER(INT(MID(B24,(LEN(G8)+2),1))), MID(B24,(LEN(G8)+1),2)&lt;&gt;"00",OR(ISNUMBER(INT(MID(B24,(LEN(G8)+3),1))),MID(B24,(LEN(G8)+3),1)=""),  OR(AND(ISNUMBER(INT(MID(B24,(LEN(G8)+1),3))),MID(B24,(LEN(G8)+1),1)&lt;&gt;"0", MID(B24,(LEN(G8)+4),1)=""),AND((ISNUMBER(INT(MID(B24,(LEN(G8)+1),2)))),MID(B24,(LEN(G8)+3),1)=""))),"OK")</f>
        <v>0</v>
      </c>
      <c r="Z24" s="15"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6"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23" t="b">
        <f t="shared" si="28"/>
        <v>0</v>
      </c>
      <c r="AD24" s="23" t="str">
        <f t="shared" si="1"/>
        <v>S# INCORRECT</v>
      </c>
      <c r="BL24" s="58" t="str">
        <f t="shared" si="2"/>
        <v/>
      </c>
      <c r="BM24" s="58" t="b">
        <f t="shared" si="3"/>
        <v>0</v>
      </c>
      <c r="BN24" s="58" t="b">
        <f t="shared" si="4"/>
        <v>0</v>
      </c>
      <c r="BO24" s="58" t="b">
        <f t="shared" si="5"/>
        <v>0</v>
      </c>
      <c r="BP24" s="58" t="str">
        <f t="shared" si="6"/>
        <v/>
      </c>
      <c r="BQ24" s="58" t="str">
        <f t="shared" si="7"/>
        <v/>
      </c>
      <c r="BR24" s="58" t="str">
        <f t="shared" si="8"/>
        <v/>
      </c>
      <c r="BS24" s="58" t="str">
        <f t="shared" si="9"/>
        <v/>
      </c>
      <c r="BT24" s="63" t="str">
        <f t="shared" si="10"/>
        <v/>
      </c>
      <c r="BU24" s="64" t="str">
        <f t="shared" si="29"/>
        <v>INCORRECT</v>
      </c>
      <c r="BV24" s="58" t="b">
        <f t="shared" si="30"/>
        <v>0</v>
      </c>
      <c r="BW24" s="65" t="str">
        <f t="shared" si="11"/>
        <v/>
      </c>
      <c r="BX24" s="58" t="b">
        <f t="shared" si="12"/>
        <v>0</v>
      </c>
      <c r="BY24" s="58" t="b">
        <f t="shared" si="13"/>
        <v>0</v>
      </c>
      <c r="BZ24" s="58" t="b">
        <f t="shared" si="14"/>
        <v>0</v>
      </c>
      <c r="CA24" s="58" t="b">
        <f t="shared" si="15"/>
        <v>0</v>
      </c>
      <c r="CB24" s="58" t="b">
        <f t="shared" si="16"/>
        <v>0</v>
      </c>
      <c r="CC24" s="58" t="b">
        <f t="shared" si="17"/>
        <v>0</v>
      </c>
      <c r="CD24" s="58" t="str">
        <f t="shared" si="18"/>
        <v/>
      </c>
      <c r="CE24" s="58" t="str">
        <f t="shared" si="19"/>
        <v/>
      </c>
      <c r="CF24" s="58" t="str">
        <f t="shared" si="20"/>
        <v/>
      </c>
      <c r="CG24" s="58" t="str">
        <f t="shared" si="21"/>
        <v/>
      </c>
      <c r="CH24" s="58" t="str">
        <f t="shared" si="22"/>
        <v/>
      </c>
      <c r="CI24" s="58" t="str">
        <f t="shared" si="23"/>
        <v/>
      </c>
      <c r="CJ24" s="65" t="str">
        <f t="shared" si="24"/>
        <v/>
      </c>
      <c r="CK24" s="65" t="str">
        <f t="shared" si="25"/>
        <v/>
      </c>
      <c r="CL24" s="66" t="str">
        <f t="shared" si="26"/>
        <v>NO</v>
      </c>
      <c r="CM24" s="66" t="str">
        <f t="shared" si="27"/>
        <v>NO</v>
      </c>
      <c r="CN24" s="64" t="str">
        <f t="shared" si="31"/>
        <v>NO</v>
      </c>
      <c r="CO24" s="64" t="str">
        <f t="shared" si="32"/>
        <v>NO</v>
      </c>
      <c r="CP24" s="66" t="str">
        <f t="shared" si="33"/>
        <v>OK</v>
      </c>
      <c r="CQ24" s="58" t="b">
        <f t="shared" si="34"/>
        <v>0</v>
      </c>
      <c r="CR24" s="58" t="b">
        <f t="shared" si="35"/>
        <v>0</v>
      </c>
      <c r="CS24" s="58" t="b">
        <f t="shared" si="36"/>
        <v>0</v>
      </c>
      <c r="CT24" s="58" t="b">
        <f t="shared" si="37"/>
        <v>0</v>
      </c>
      <c r="CU24" s="65" t="str">
        <f t="shared" si="38"/>
        <v>SEQUENCE INCORRECT</v>
      </c>
      <c r="CV24" s="67">
        <f>COUNTIF(B21:B23,T(B24))</f>
        <v>3</v>
      </c>
    </row>
    <row r="25" spans="1:100" s="23" customFormat="1" ht="18.95" customHeight="1" thickBot="1">
      <c r="A25" s="54"/>
      <c r="B25" s="101"/>
      <c r="C25" s="102"/>
      <c r="D25" s="101"/>
      <c r="E25" s="102"/>
      <c r="F25" s="101"/>
      <c r="G25" s="102"/>
      <c r="H25" s="101"/>
      <c r="I25" s="102"/>
      <c r="J25" s="101"/>
      <c r="K25" s="102"/>
      <c r="L25" s="103" t="str">
        <f>IF(AND(B25&lt;&gt;"", H25&lt;&gt;"", J25&lt;&gt;"",OR(H25&lt;=I17,H25="ABS"),OR(J25&lt;=K17,J25="ABS")),IF(AND(J25="ABS"),"ABS",IF(SUM(H25:J25)=0,"ZERO",SUM(H25,J25))),"")</f>
        <v/>
      </c>
      <c r="M25" s="104"/>
      <c r="N25" s="112" t="str">
        <f>IF(AND(A25&lt;&gt;"",B25&lt;&gt;"",D25&lt;&gt;"", F25&lt;&gt;"", H25&lt;&gt;"", J25&lt;&gt;"",S25="",R25="OK",V25="",OR(D25&lt;=E17,D25="ABS"),OR(F25&lt;=G17,F25="ABS"),OR(H25&lt;=I17,H25="ABS"),OR(J25&lt;=K17,J25="ABS")),IF(AND(OR(D25=0,D25="ABS"),OR(F25=0,F25="ABS"),OR(L25=0,L25="ABS"),D25="ABS",F25="ABS",L25="ABS"),"ABS",IF(AND(SUM(D25:F25)=0,OR(L25="ZERO",L25="ABS")),"ZERO",IF(L25="ABS",SUM(D25,F25),SUM(D25,F25,H25,J25)))),"")</f>
        <v/>
      </c>
      <c r="O25" s="113"/>
      <c r="P25" s="22" t="str">
        <f>IF(N25="","",IF(O17=200,LOOKUP(N25,{"ABS","ZERO",1,100,110,120,130,140,150,160,170},{"FAIL","FAIL","FAIL","D","D+","C","C+","B","B+","A","A+"}),IF(O17=150,LOOKUP(N25,{"ABS","ZERO",1,75,82,90,97,105,112,120,127},{"FAIL","FAIL","FAIL","D","D+","C","C+","B","B+","A","A+"}),IF(O17=100,LOOKUP(N25,{"ABS","ZERO",1,50,55,60,65,70,75,80,85},{"FAIL","FAIL","FAIL","D","D+","C","C+","B","B+","A","A+"}),IF(O17=50,LOOKUP(N25,{"ABS","ZERO",1,25,27,30,32,35,37,40,42},{"FAIL","FAIL","FAIL","D","D+","C","C+","B","B+","A","A+"}))))))</f>
        <v/>
      </c>
      <c r="Q25" s="118"/>
      <c r="R25" s="70" t="str">
        <f t="shared" si="0"/>
        <v/>
      </c>
      <c r="S25" s="163" t="str">
        <f>IF(AND(A25&lt;&gt;"",B25&lt;&gt;""),IF(OR(D25&lt;&gt;"ABS"),IF(OR(AND(D25&lt;ROUNDDOWN((0*E17),0),D25&lt;&gt;0),D25&gt;E17,D25=""),"Attendance Marks incorrect",""),""),"")</f>
        <v/>
      </c>
      <c r="T25" s="274"/>
      <c r="U25" s="274"/>
      <c r="V25" s="109" t="str">
        <f>IF(OR(AND(OR(F25&lt;=G17, F25=0, F25="ABS"),OR(H25&lt;=I17, H25=0, H25="ABS"),OR(J25&lt;=K17, J25=0,J25="ABS"))),IF(OR(AND(A25="",B25="",D25="",F25="",H25="",J25=""),AND(A25&lt;&gt;"",B25&lt;&gt;"",D25&lt;&gt;"",F25&lt;&gt;"",H25&lt;&gt;"",J25&lt;&gt;"", AD25="OK")),"","Given Marks or Format is incorrect"),"Given Marks or Format is incorrect")</f>
        <v/>
      </c>
      <c r="W25" s="110"/>
      <c r="X25" s="111"/>
      <c r="Y25" s="14" t="b">
        <f>IF(AND( EXACT(LEFT(B25,LEN(G8)), G8),ISNUMBER(INT(MID(B25,(LEN(G8)+1),1))),ISNUMBER(INT(MID(B25,(LEN(G8)+2),1))), MID(B25,(LEN(G8)+1),2)&lt;&gt;"00",OR(ISNUMBER(INT(MID(B25,(LEN(G8)+3),1))),MID(B25,(LEN(G8)+3),1)=""),  OR(AND(ISNUMBER(INT(MID(B25,(LEN(G8)+1),3))),MID(B25,(LEN(G8)+1),1)&lt;&gt;"0", MID(B25,(LEN(G8)+4),1)=""),AND((ISNUMBER(INT(MID(B25,(LEN(G8)+1),2)))),MID(B25,(LEN(G8)+3),1)=""))),"OK")</f>
        <v>0</v>
      </c>
      <c r="Z25" s="15"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6"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23" t="b">
        <f t="shared" si="28"/>
        <v>0</v>
      </c>
      <c r="AD25" s="23" t="str">
        <f t="shared" si="1"/>
        <v>S# INCORRECT</v>
      </c>
      <c r="BL25" s="58" t="str">
        <f t="shared" si="2"/>
        <v/>
      </c>
      <c r="BM25" s="58" t="b">
        <f t="shared" si="3"/>
        <v>0</v>
      </c>
      <c r="BN25" s="58" t="b">
        <f t="shared" si="4"/>
        <v>0</v>
      </c>
      <c r="BO25" s="58" t="b">
        <f t="shared" si="5"/>
        <v>0</v>
      </c>
      <c r="BP25" s="58" t="str">
        <f t="shared" si="6"/>
        <v/>
      </c>
      <c r="BQ25" s="58" t="str">
        <f t="shared" si="7"/>
        <v/>
      </c>
      <c r="BR25" s="58" t="str">
        <f t="shared" si="8"/>
        <v/>
      </c>
      <c r="BS25" s="58" t="str">
        <f t="shared" si="9"/>
        <v/>
      </c>
      <c r="BT25" s="63" t="str">
        <f t="shared" si="10"/>
        <v/>
      </c>
      <c r="BU25" s="64" t="str">
        <f t="shared" si="29"/>
        <v>INCORRECT</v>
      </c>
      <c r="BV25" s="58" t="b">
        <f t="shared" si="30"/>
        <v>0</v>
      </c>
      <c r="BW25" s="65" t="str">
        <f t="shared" si="11"/>
        <v/>
      </c>
      <c r="BX25" s="58" t="b">
        <f t="shared" si="12"/>
        <v>0</v>
      </c>
      <c r="BY25" s="58" t="b">
        <f t="shared" si="13"/>
        <v>0</v>
      </c>
      <c r="BZ25" s="58" t="b">
        <f t="shared" si="14"/>
        <v>0</v>
      </c>
      <c r="CA25" s="58" t="b">
        <f t="shared" si="15"/>
        <v>0</v>
      </c>
      <c r="CB25" s="58" t="b">
        <f t="shared" si="16"/>
        <v>0</v>
      </c>
      <c r="CC25" s="58" t="b">
        <f t="shared" si="17"/>
        <v>0</v>
      </c>
      <c r="CD25" s="58" t="str">
        <f t="shared" si="18"/>
        <v/>
      </c>
      <c r="CE25" s="58" t="str">
        <f t="shared" si="19"/>
        <v/>
      </c>
      <c r="CF25" s="58" t="str">
        <f t="shared" si="20"/>
        <v/>
      </c>
      <c r="CG25" s="58" t="str">
        <f t="shared" si="21"/>
        <v/>
      </c>
      <c r="CH25" s="58" t="str">
        <f t="shared" si="22"/>
        <v/>
      </c>
      <c r="CI25" s="58" t="str">
        <f t="shared" si="23"/>
        <v/>
      </c>
      <c r="CJ25" s="65" t="str">
        <f t="shared" si="24"/>
        <v/>
      </c>
      <c r="CK25" s="65" t="str">
        <f t="shared" si="25"/>
        <v/>
      </c>
      <c r="CL25" s="66" t="str">
        <f t="shared" si="26"/>
        <v>NO</v>
      </c>
      <c r="CM25" s="66" t="str">
        <f t="shared" si="27"/>
        <v>NO</v>
      </c>
      <c r="CN25" s="64" t="str">
        <f t="shared" si="31"/>
        <v>NO</v>
      </c>
      <c r="CO25" s="64" t="str">
        <f t="shared" si="32"/>
        <v>NO</v>
      </c>
      <c r="CP25" s="66" t="str">
        <f t="shared" si="33"/>
        <v>OK</v>
      </c>
      <c r="CQ25" s="58" t="b">
        <f t="shared" si="34"/>
        <v>0</v>
      </c>
      <c r="CR25" s="58" t="b">
        <f t="shared" si="35"/>
        <v>0</v>
      </c>
      <c r="CS25" s="58" t="b">
        <f t="shared" si="36"/>
        <v>0</v>
      </c>
      <c r="CT25" s="58" t="b">
        <f t="shared" si="37"/>
        <v>0</v>
      </c>
      <c r="CU25" s="65" t="str">
        <f t="shared" si="38"/>
        <v>SEQUENCE INCORRECT</v>
      </c>
      <c r="CV25" s="67">
        <f>COUNTIF(B21:B24,T(B25))</f>
        <v>4</v>
      </c>
    </row>
    <row r="26" spans="1:100" s="23" customFormat="1" ht="18.95" customHeight="1" thickBot="1">
      <c r="A26" s="68"/>
      <c r="B26" s="101"/>
      <c r="C26" s="102"/>
      <c r="D26" s="101"/>
      <c r="E26" s="102"/>
      <c r="F26" s="101"/>
      <c r="G26" s="102"/>
      <c r="H26" s="101"/>
      <c r="I26" s="102"/>
      <c r="J26" s="101"/>
      <c r="K26" s="102"/>
      <c r="L26" s="103" t="str">
        <f>IF(AND(B26&lt;&gt;"", H26&lt;&gt;"", J26&lt;&gt;"",OR(H26&lt;=I17,H26="ABS"),OR(J26&lt;=K17,J26="ABS")),IF(AND(J26="ABS"),"ABS",IF(SUM(H26:J26)=0,"ZERO",SUM(H26,J26))),"")</f>
        <v/>
      </c>
      <c r="M26" s="104"/>
      <c r="N26" s="112" t="str">
        <f>IF(AND(A26&lt;&gt;"",B26&lt;&gt;"",D26&lt;&gt;"", F26&lt;&gt;"", H26&lt;&gt;"", J26&lt;&gt;"",S26="",R26="OK", V26="",OR(D26&lt;=E17,D26="ABS"),OR(F26&lt;=G17,F26="ABS"),OR(H26&lt;=I17,H26="ABS"),OR(J26&lt;=K17,J26="ABS")),IF(AND(OR(D26=0,D26="ABS"),OR(F26=0,F26="ABS"),OR(L26=0,L26="ABS"),D26="ABS",F26="ABS",L26="ABS"),"ABS",IF(AND(SUM(D26:F26)=0,OR(L26="ZERO",L26="ABS")),"ZERO",IF(L26="ABS",SUM(D26,F26),SUM(D26,F26,H26,J26)))),"")</f>
        <v/>
      </c>
      <c r="O26" s="113"/>
      <c r="P26" s="22" t="str">
        <f>IF(N26="","",IF(O17=200,LOOKUP(N26,{"ABS","ZERO",1,100,110,120,130,140,150,160,170},{"FAIL","FAIL","FAIL","D","D+","C","C+","B","B+","A","A+"}),IF(O17=150,LOOKUP(N26,{"ABS","ZERO",1,75,82,90,97,105,112,120,127},{"FAIL","FAIL","FAIL","D","D+","C","C+","B","B+","A","A+"}),IF(O17=100,LOOKUP(N26,{"ABS","ZERO",1,50,55,60,65,70,75,80,85},{"FAIL","FAIL","FAIL","D","D+","C","C+","B","B+","A","A+"}),IF(O17=50,LOOKUP(N26,{"ABS","ZERO",1,25,27,30,32,35,37,40,42},{"FAIL","FAIL","FAIL","D","D+","C","C+","B","B+","A","A+"}))))))</f>
        <v/>
      </c>
      <c r="Q26" s="118"/>
      <c r="R26" s="70" t="str">
        <f t="shared" si="0"/>
        <v/>
      </c>
      <c r="S26" s="163" t="str">
        <f>IF(AND(A26&lt;&gt;"",B26&lt;&gt;""),IF(OR(D26&lt;&gt;"ABS"),IF(OR(AND(D26&lt;ROUNDDOWN((0*E17),0),D26&lt;&gt;0),D26&gt;E17,D26=""),"Attendance Marks incorrect",""),""),"")</f>
        <v/>
      </c>
      <c r="T26" s="274"/>
      <c r="U26" s="274"/>
      <c r="V26" s="109" t="str">
        <f>IF(OR(AND(OR(F26&lt;=G17, F26=0, F26="ABS"),OR(H26&lt;=I17, H26=0, H26="ABS"),OR(J26&lt;=K17, J26=0,J26="ABS"))),IF(OR(AND(A26="",B26="",D26="",F26="",H26="",J26=""),AND(A26&lt;&gt;"",B26&lt;&gt;"",D26&lt;&gt;"",F26&lt;&gt;"",H26&lt;&gt;"",J26&lt;&gt;"", AD26="OK")),"","Given Marks or Format is incorrect"),"Given Marks or Format is incorrect")</f>
        <v/>
      </c>
      <c r="W26" s="110"/>
      <c r="X26" s="111"/>
      <c r="Y26" s="14" t="b">
        <f>IF(AND( EXACT(LEFT(B26,LEN(G8)), G8),ISNUMBER(INT(MID(B26,(LEN(G8)+1),1))),ISNUMBER(INT(MID(B26,(LEN(G8)+2),1))), MID(B26,(LEN(G8)+1),2)&lt;&gt;"00",OR(ISNUMBER(INT(MID(B26,(LEN(G8)+3),1))),MID(B26,(LEN(G8)+3),1)=""),  OR(AND(ISNUMBER(INT(MID(B26,(LEN(G8)+1),3))),MID(B26,(LEN(G8)+1),1)&lt;&gt;"0", MID(B26,(LEN(G8)+4),1)=""),AND((ISNUMBER(INT(MID(B26,(LEN(G8)+1),2)))),MID(B26,(LEN(G8)+3),1)=""))),"OK")</f>
        <v>0</v>
      </c>
      <c r="Z26" s="15"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6"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23" t="b">
        <f t="shared" si="28"/>
        <v>0</v>
      </c>
      <c r="AD26" s="23" t="str">
        <f t="shared" si="1"/>
        <v>S# INCORRECT</v>
      </c>
      <c r="BL26" s="58" t="str">
        <f t="shared" si="2"/>
        <v/>
      </c>
      <c r="BM26" s="58" t="b">
        <f t="shared" si="3"/>
        <v>0</v>
      </c>
      <c r="BN26" s="58" t="b">
        <f t="shared" si="4"/>
        <v>0</v>
      </c>
      <c r="BO26" s="58" t="b">
        <f t="shared" si="5"/>
        <v>0</v>
      </c>
      <c r="BP26" s="58" t="str">
        <f t="shared" si="6"/>
        <v/>
      </c>
      <c r="BQ26" s="58" t="str">
        <f t="shared" si="7"/>
        <v/>
      </c>
      <c r="BR26" s="58" t="str">
        <f t="shared" si="8"/>
        <v/>
      </c>
      <c r="BS26" s="58" t="str">
        <f t="shared" si="9"/>
        <v/>
      </c>
      <c r="BT26" s="63" t="str">
        <f t="shared" si="10"/>
        <v/>
      </c>
      <c r="BU26" s="64" t="str">
        <f t="shared" si="29"/>
        <v>INCORRECT</v>
      </c>
      <c r="BV26" s="58" t="b">
        <f t="shared" si="30"/>
        <v>0</v>
      </c>
      <c r="BW26" s="65" t="str">
        <f t="shared" si="11"/>
        <v/>
      </c>
      <c r="BX26" s="58" t="b">
        <f t="shared" si="12"/>
        <v>0</v>
      </c>
      <c r="BY26" s="58" t="b">
        <f t="shared" si="13"/>
        <v>0</v>
      </c>
      <c r="BZ26" s="58" t="b">
        <f t="shared" si="14"/>
        <v>0</v>
      </c>
      <c r="CA26" s="58" t="b">
        <f t="shared" si="15"/>
        <v>0</v>
      </c>
      <c r="CB26" s="58" t="b">
        <f t="shared" si="16"/>
        <v>0</v>
      </c>
      <c r="CC26" s="58" t="b">
        <f t="shared" si="17"/>
        <v>0</v>
      </c>
      <c r="CD26" s="58" t="str">
        <f t="shared" si="18"/>
        <v/>
      </c>
      <c r="CE26" s="58" t="str">
        <f t="shared" si="19"/>
        <v/>
      </c>
      <c r="CF26" s="58" t="str">
        <f t="shared" si="20"/>
        <v/>
      </c>
      <c r="CG26" s="58" t="str">
        <f t="shared" si="21"/>
        <v/>
      </c>
      <c r="CH26" s="58" t="str">
        <f t="shared" si="22"/>
        <v/>
      </c>
      <c r="CI26" s="58" t="str">
        <f t="shared" si="23"/>
        <v/>
      </c>
      <c r="CJ26" s="65" t="str">
        <f t="shared" si="24"/>
        <v/>
      </c>
      <c r="CK26" s="65" t="str">
        <f t="shared" si="25"/>
        <v/>
      </c>
      <c r="CL26" s="66" t="str">
        <f t="shared" si="26"/>
        <v>NO</v>
      </c>
      <c r="CM26" s="66" t="str">
        <f t="shared" si="27"/>
        <v>NO</v>
      </c>
      <c r="CN26" s="64" t="str">
        <f t="shared" si="31"/>
        <v>NO</v>
      </c>
      <c r="CO26" s="64" t="str">
        <f t="shared" si="32"/>
        <v>NO</v>
      </c>
      <c r="CP26" s="66" t="str">
        <f t="shared" si="33"/>
        <v>OK</v>
      </c>
      <c r="CQ26" s="58" t="b">
        <f t="shared" si="34"/>
        <v>0</v>
      </c>
      <c r="CR26" s="58" t="b">
        <f t="shared" si="35"/>
        <v>0</v>
      </c>
      <c r="CS26" s="58" t="b">
        <f t="shared" si="36"/>
        <v>0</v>
      </c>
      <c r="CT26" s="58" t="b">
        <f t="shared" si="37"/>
        <v>0</v>
      </c>
      <c r="CU26" s="65" t="str">
        <f t="shared" si="38"/>
        <v>SEQUENCE INCORRECT</v>
      </c>
      <c r="CV26" s="67">
        <f>COUNTIF(B21:B25,T(B26))</f>
        <v>5</v>
      </c>
    </row>
    <row r="27" spans="1:100" s="23" customFormat="1" ht="18.95" customHeight="1" thickBot="1">
      <c r="A27" s="54"/>
      <c r="B27" s="101"/>
      <c r="C27" s="102"/>
      <c r="D27" s="101"/>
      <c r="E27" s="102"/>
      <c r="F27" s="101"/>
      <c r="G27" s="102"/>
      <c r="H27" s="101"/>
      <c r="I27" s="102"/>
      <c r="J27" s="101"/>
      <c r="K27" s="102"/>
      <c r="L27" s="103" t="str">
        <f>IF(AND(B27&lt;&gt;"", H27&lt;&gt;"", J27&lt;&gt;"",OR(H27&lt;=I17,H27="ABS"),OR(J27&lt;=K17,J27="ABS")),IF(AND(J27="ABS"),"ABS",IF(SUM(H27:J27)=0,"ZERO",SUM(H27,J27))),"")</f>
        <v/>
      </c>
      <c r="M27" s="104"/>
      <c r="N27" s="112" t="str">
        <f>IF(AND(A27&lt;&gt;"",B27&lt;&gt;"",D27&lt;&gt;"", F27&lt;&gt;"", H27&lt;&gt;"", J27&lt;&gt;"",S27="",R27="OK",V27="",OR(D27&lt;=E17,D27="ABS"),OR(F27&lt;=G17,F27="ABS"),OR(H27&lt;=I17,H27="ABS"),OR(J27&lt;=K17,J27="ABS")),IF(AND(OR(D27=0,D27="ABS"),OR(F27=0,F27="ABS"),OR(L27=0,L27="ABS"),D27="ABS",F27="ABS",L27="ABS"),"ABS",IF(AND(SUM(D27:F27)=0,OR(L27="ZERO",L27="ABS")),"ZERO",IF(L27="ABS",SUM(D27,F27),SUM(D27,F27,H27,J27)))),"")</f>
        <v/>
      </c>
      <c r="O27" s="113"/>
      <c r="P27" s="22" t="str">
        <f>IF(N27="","",IF(O17=200,LOOKUP(N27,{"ABS","ZERO",1,100,110,120,130,140,150,160,170},{"FAIL","FAIL","FAIL","D","D+","C","C+","B","B+","A","A+"}),IF(O17=150,LOOKUP(N27,{"ABS","ZERO",1,75,82,90,97,105,112,120,127},{"FAIL","FAIL","FAIL","D","D+","C","C+","B","B+","A","A+"}),IF(O17=100,LOOKUP(N27,{"ABS","ZERO",1,50,55,60,65,70,75,80,85},{"FAIL","FAIL","FAIL","D","D+","C","C+","B","B+","A","A+"}),IF(O17=50,LOOKUP(N27,{"ABS","ZERO",1,25,27,30,32,35,37,40,42},{"FAIL","FAIL","FAIL","D","D+","C","C+","B","B+","A","A+"}))))))</f>
        <v/>
      </c>
      <c r="Q27" s="118"/>
      <c r="R27" s="70" t="str">
        <f t="shared" si="0"/>
        <v/>
      </c>
      <c r="S27" s="163" t="str">
        <f>IF(AND(A27&lt;&gt;"",B27&lt;&gt;""),IF(OR(D27&lt;&gt;"ABS"),IF(OR(AND(D27&lt;ROUNDDOWN((0*E17),0),D27&lt;&gt;0),D27&gt;E17,D27=""),"Attendance Marks incorrect",""),""),"")</f>
        <v/>
      </c>
      <c r="T27" s="274"/>
      <c r="U27" s="274"/>
      <c r="V27" s="109" t="str">
        <f>IF(OR(AND(OR(F27&lt;=G17, F27=0, F27="ABS"),OR(H27&lt;=I17, H27=0, H27="ABS"),OR(J27&lt;=K17, J27=0,J27="ABS"))),IF(OR(AND(A27="",B27="", D27="",F27="",H27="",J27=""),AND(A27&lt;&gt;"",B27&lt;&gt;"",D27&lt;&gt;"",F27&lt;&gt;"",H27&lt;&gt;"",J27&lt;&gt;"", AD27="OK")),"","Given Marks or Format is incorrect"),"Given Marks or Format is incorrect")</f>
        <v/>
      </c>
      <c r="W27" s="110"/>
      <c r="X27" s="111"/>
      <c r="Y27" s="14" t="b">
        <f>IF(AND( EXACT(LEFT(B27,LEN(G8)), G8),ISNUMBER(INT(MID(B27,(LEN(G8)+1),1))),ISNUMBER(INT(MID(B27,(LEN(G8)+2),1))), MID(B27,(LEN(G8)+1),2)&lt;&gt;"00",OR(ISNUMBER(INT(MID(B27,(LEN(G8)+3),1))),MID(B27,(LEN(G8)+3),1)=""),  OR(AND(ISNUMBER(INT(MID(B27,(LEN(G8)+1),3))),MID(B27,(LEN(G8)+1),1)&lt;&gt;"0", MID(B27,(LEN(G8)+4),1)=""),AND((ISNUMBER(INT(MID(B27,(LEN(G8)+1),2)))),MID(B27,(LEN(G8)+3),1)=""))),"OK")</f>
        <v>0</v>
      </c>
      <c r="Z27" s="15"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6"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23" t="b">
        <f t="shared" si="28"/>
        <v>0</v>
      </c>
      <c r="AD27" s="23" t="str">
        <f t="shared" si="1"/>
        <v>S# INCORRECT</v>
      </c>
      <c r="BL27" s="58" t="str">
        <f t="shared" si="2"/>
        <v/>
      </c>
      <c r="BM27" s="58" t="b">
        <f t="shared" si="3"/>
        <v>0</v>
      </c>
      <c r="BN27" s="58" t="b">
        <f t="shared" si="4"/>
        <v>0</v>
      </c>
      <c r="BO27" s="58" t="b">
        <f t="shared" si="5"/>
        <v>0</v>
      </c>
      <c r="BP27" s="58" t="str">
        <f t="shared" si="6"/>
        <v/>
      </c>
      <c r="BQ27" s="58" t="str">
        <f t="shared" si="7"/>
        <v/>
      </c>
      <c r="BR27" s="58" t="str">
        <f t="shared" si="8"/>
        <v/>
      </c>
      <c r="BS27" s="58" t="str">
        <f t="shared" si="9"/>
        <v/>
      </c>
      <c r="BT27" s="63" t="str">
        <f t="shared" si="10"/>
        <v/>
      </c>
      <c r="BU27" s="64" t="str">
        <f t="shared" si="29"/>
        <v>INCORRECT</v>
      </c>
      <c r="BV27" s="58" t="b">
        <f t="shared" si="30"/>
        <v>0</v>
      </c>
      <c r="BW27" s="65" t="str">
        <f t="shared" si="11"/>
        <v/>
      </c>
      <c r="BX27" s="58" t="b">
        <f t="shared" si="12"/>
        <v>0</v>
      </c>
      <c r="BY27" s="58" t="b">
        <f t="shared" si="13"/>
        <v>0</v>
      </c>
      <c r="BZ27" s="58" t="b">
        <f t="shared" si="14"/>
        <v>0</v>
      </c>
      <c r="CA27" s="58" t="b">
        <f t="shared" si="15"/>
        <v>0</v>
      </c>
      <c r="CB27" s="58" t="b">
        <f t="shared" si="16"/>
        <v>0</v>
      </c>
      <c r="CC27" s="58" t="b">
        <f t="shared" si="17"/>
        <v>0</v>
      </c>
      <c r="CD27" s="58" t="str">
        <f t="shared" si="18"/>
        <v/>
      </c>
      <c r="CE27" s="58" t="str">
        <f t="shared" si="19"/>
        <v/>
      </c>
      <c r="CF27" s="58" t="str">
        <f t="shared" si="20"/>
        <v/>
      </c>
      <c r="CG27" s="58" t="str">
        <f t="shared" si="21"/>
        <v/>
      </c>
      <c r="CH27" s="58" t="str">
        <f t="shared" si="22"/>
        <v/>
      </c>
      <c r="CI27" s="58" t="str">
        <f t="shared" si="23"/>
        <v/>
      </c>
      <c r="CJ27" s="65" t="str">
        <f t="shared" si="24"/>
        <v/>
      </c>
      <c r="CK27" s="65" t="str">
        <f t="shared" si="25"/>
        <v/>
      </c>
      <c r="CL27" s="66" t="str">
        <f t="shared" si="26"/>
        <v>NO</v>
      </c>
      <c r="CM27" s="66" t="str">
        <f t="shared" si="27"/>
        <v>NO</v>
      </c>
      <c r="CN27" s="64" t="str">
        <f t="shared" si="31"/>
        <v>NO</v>
      </c>
      <c r="CO27" s="64" t="str">
        <f t="shared" si="32"/>
        <v>NO</v>
      </c>
      <c r="CP27" s="66" t="str">
        <f t="shared" si="33"/>
        <v>OK</v>
      </c>
      <c r="CQ27" s="58" t="b">
        <f t="shared" si="34"/>
        <v>0</v>
      </c>
      <c r="CR27" s="58" t="b">
        <f t="shared" si="35"/>
        <v>0</v>
      </c>
      <c r="CS27" s="58" t="b">
        <f t="shared" si="36"/>
        <v>0</v>
      </c>
      <c r="CT27" s="58" t="b">
        <f t="shared" si="37"/>
        <v>0</v>
      </c>
      <c r="CU27" s="65" t="str">
        <f t="shared" si="38"/>
        <v>SEQUENCE INCORRECT</v>
      </c>
      <c r="CV27" s="67">
        <f>COUNTIF(B21:B26,T(B27))</f>
        <v>6</v>
      </c>
    </row>
    <row r="28" spans="1:100" s="23" customFormat="1" ht="18.95" customHeight="1" thickBot="1">
      <c r="A28" s="68"/>
      <c r="B28" s="101"/>
      <c r="C28" s="102"/>
      <c r="D28" s="101"/>
      <c r="E28" s="102"/>
      <c r="F28" s="101"/>
      <c r="G28" s="102"/>
      <c r="H28" s="101"/>
      <c r="I28" s="102"/>
      <c r="J28" s="101"/>
      <c r="K28" s="102"/>
      <c r="L28" s="103" t="str">
        <f>IF(AND(B28&lt;&gt;"", H28&lt;&gt;"", J28&lt;&gt;"",OR(H28&lt;=I17,H28="ABS"),OR(J28&lt;=K17,J28="ABS")),IF(AND(J28="ABS"),"ABS",IF(SUM(H28:J28)=0,"ZERO",SUM(H28,J28))),"")</f>
        <v/>
      </c>
      <c r="M28" s="104"/>
      <c r="N28" s="112" t="str">
        <f>IF(AND(A28&lt;&gt;"",B28&lt;&gt;"",D28&lt;&gt;"", F28&lt;&gt;"", H28&lt;&gt;"", J28&lt;&gt;"",S28="",R28="OK",V28="",OR(D28&lt;=E17,D28="ABS"),OR(F28&lt;=G17,F28="ABS"),OR(H28&lt;=I17,H28="ABS"),OR(J28&lt;=K17,J28="ABS")),IF(AND(OR(D28=0,D28="ABS"),OR(F28=0,F28="ABS"),OR(L28=0,L28="ABS"),D28="ABS",F28="ABS",L28="ABS"),"ABS",IF(AND(SUM(D28:F28)=0,OR(L28="ZERO",L28="ABS")),"ZERO",IF(L28="ABS",SUM(D28,F28),SUM(D28,F28,H28,J28)))),"")</f>
        <v/>
      </c>
      <c r="O28" s="113"/>
      <c r="P28" s="22" t="str">
        <f>IF(N28="","",IF(O17=200,LOOKUP(N28,{"ABS","ZERO",1,100,110,120,130,140,150,160,170},{"FAIL","FAIL","FAIL","D","D+","C","C+","B","B+","A","A+"}),IF(O17=150,LOOKUP(N28,{"ABS","ZERO",1,75,82,90,97,105,112,120,127},{"FAIL","FAIL","FAIL","D","D+","C","C+","B","B+","A","A+"}),IF(O17=100,LOOKUP(N28,{"ABS","ZERO",1,50,55,60,65,70,75,80,85},{"FAIL","FAIL","FAIL","D","D+","C","C+","B","B+","A","A+"}),IF(O17=50,LOOKUP(N28,{"ABS","ZERO",1,25,27,30,32,35,37,40,42},{"FAIL","FAIL","FAIL","D","D+","C","C+","B","B+","A","A+"}))))))</f>
        <v/>
      </c>
      <c r="Q28" s="118"/>
      <c r="R28" s="70" t="str">
        <f t="shared" si="0"/>
        <v/>
      </c>
      <c r="S28" s="163" t="str">
        <f>IF(AND(A28&lt;&gt;"",B28&lt;&gt;""),IF(OR(D28&lt;&gt;"ABS"),IF(OR(AND(D28&lt;ROUNDDOWN((0*E17),0),D28&lt;&gt;0),D28&gt;E17,D28=""),"Attendance Marks incorrect",""),""),"")</f>
        <v/>
      </c>
      <c r="T28" s="274"/>
      <c r="U28" s="274"/>
      <c r="V28" s="109" t="str">
        <f>IF(OR(AND(OR(F28&lt;=G17, F28=0, F28="ABS"),OR(H28&lt;=I17, H28=0, H28="ABS"),OR(J28&lt;=K17, J28=0,J28="ABS"))),IF(OR(AND(A28="",B28="",D28="",F28="",H28="",J28=""),AND(A28&lt;&gt;"",B28&lt;&gt;"",D28&lt;&gt;"",F28&lt;&gt;"",H28&lt;&gt;"",J28&lt;&gt;"", AD28="OK")),"","Given Marks or Format is incorrect"),"Given Marks or Format is incorrect")</f>
        <v/>
      </c>
      <c r="W28" s="110"/>
      <c r="X28" s="111"/>
      <c r="Y28" s="14" t="b">
        <f>IF(AND( EXACT(LEFT(B28,LEN(G8)), G8),ISNUMBER(INT(MID(B28,(LEN(G8)+1),1))),ISNUMBER(INT(MID(B28,(LEN(G8)+2),1))), MID(B28,(LEN(G8)+1),2)&lt;&gt;"00",OR(ISNUMBER(INT(MID(B28,(LEN(G8)+3),1))),MID(B28,(LEN(G8)+3),1)=""),  OR(AND(ISNUMBER(INT(MID(B28,(LEN(G8)+1),3))),MID(B28,(LEN(G8)+1),1)&lt;&gt;"0", MID(B28,(LEN(G8)+4),1)=""),AND((ISNUMBER(INT(MID(B28,(LEN(G8)+1),2)))),MID(B28,(LEN(G8)+3),1)=""))),"OK")</f>
        <v>0</v>
      </c>
      <c r="Z28" s="15"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6"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23" t="b">
        <f t="shared" si="28"/>
        <v>0</v>
      </c>
      <c r="AD28" s="23" t="str">
        <f t="shared" si="1"/>
        <v>S# INCORRECT</v>
      </c>
      <c r="BL28" s="58" t="str">
        <f t="shared" si="2"/>
        <v/>
      </c>
      <c r="BM28" s="58" t="b">
        <f t="shared" si="3"/>
        <v>0</v>
      </c>
      <c r="BN28" s="58" t="b">
        <f t="shared" si="4"/>
        <v>0</v>
      </c>
      <c r="BO28" s="58" t="b">
        <f t="shared" si="5"/>
        <v>0</v>
      </c>
      <c r="BP28" s="58" t="str">
        <f t="shared" si="6"/>
        <v/>
      </c>
      <c r="BQ28" s="58" t="str">
        <f t="shared" si="7"/>
        <v/>
      </c>
      <c r="BR28" s="58" t="str">
        <f t="shared" si="8"/>
        <v/>
      </c>
      <c r="BS28" s="58" t="str">
        <f t="shared" si="9"/>
        <v/>
      </c>
      <c r="BT28" s="63" t="str">
        <f t="shared" si="10"/>
        <v/>
      </c>
      <c r="BU28" s="64" t="str">
        <f t="shared" si="29"/>
        <v>INCORRECT</v>
      </c>
      <c r="BV28" s="58" t="b">
        <f t="shared" si="30"/>
        <v>0</v>
      </c>
      <c r="BW28" s="65" t="str">
        <f t="shared" si="11"/>
        <v/>
      </c>
      <c r="BX28" s="58" t="b">
        <f t="shared" si="12"/>
        <v>0</v>
      </c>
      <c r="BY28" s="58" t="b">
        <f t="shared" si="13"/>
        <v>0</v>
      </c>
      <c r="BZ28" s="58" t="b">
        <f t="shared" si="14"/>
        <v>0</v>
      </c>
      <c r="CA28" s="58" t="b">
        <f t="shared" si="15"/>
        <v>0</v>
      </c>
      <c r="CB28" s="58" t="b">
        <f t="shared" si="16"/>
        <v>0</v>
      </c>
      <c r="CC28" s="58" t="b">
        <f t="shared" si="17"/>
        <v>0</v>
      </c>
      <c r="CD28" s="58" t="str">
        <f t="shared" si="18"/>
        <v/>
      </c>
      <c r="CE28" s="58" t="str">
        <f t="shared" si="19"/>
        <v/>
      </c>
      <c r="CF28" s="58" t="str">
        <f t="shared" si="20"/>
        <v/>
      </c>
      <c r="CG28" s="58" t="str">
        <f t="shared" si="21"/>
        <v/>
      </c>
      <c r="CH28" s="58" t="str">
        <f t="shared" si="22"/>
        <v/>
      </c>
      <c r="CI28" s="58" t="str">
        <f t="shared" si="23"/>
        <v/>
      </c>
      <c r="CJ28" s="65" t="str">
        <f t="shared" si="24"/>
        <v/>
      </c>
      <c r="CK28" s="65" t="str">
        <f t="shared" si="25"/>
        <v/>
      </c>
      <c r="CL28" s="66" t="str">
        <f t="shared" si="26"/>
        <v>NO</v>
      </c>
      <c r="CM28" s="66" t="str">
        <f t="shared" si="27"/>
        <v>NO</v>
      </c>
      <c r="CN28" s="64" t="str">
        <f t="shared" si="31"/>
        <v>NO</v>
      </c>
      <c r="CO28" s="64" t="str">
        <f t="shared" si="32"/>
        <v>NO</v>
      </c>
      <c r="CP28" s="66" t="str">
        <f t="shared" si="33"/>
        <v>OK</v>
      </c>
      <c r="CQ28" s="58" t="b">
        <f t="shared" si="34"/>
        <v>0</v>
      </c>
      <c r="CR28" s="58" t="b">
        <f t="shared" si="35"/>
        <v>0</v>
      </c>
      <c r="CS28" s="58" t="b">
        <f t="shared" si="36"/>
        <v>0</v>
      </c>
      <c r="CT28" s="58" t="b">
        <f t="shared" si="37"/>
        <v>0</v>
      </c>
      <c r="CU28" s="65" t="str">
        <f t="shared" si="38"/>
        <v>SEQUENCE INCORRECT</v>
      </c>
      <c r="CV28" s="67">
        <f>COUNTIF(B21:B27,T(B28))</f>
        <v>7</v>
      </c>
    </row>
    <row r="29" spans="1:100" s="23" customFormat="1" ht="18.95" customHeight="1" thickBot="1">
      <c r="A29" s="54"/>
      <c r="B29" s="101"/>
      <c r="C29" s="102"/>
      <c r="D29" s="101"/>
      <c r="E29" s="102"/>
      <c r="F29" s="101"/>
      <c r="G29" s="102"/>
      <c r="H29" s="101"/>
      <c r="I29" s="102"/>
      <c r="J29" s="101"/>
      <c r="K29" s="102"/>
      <c r="L29" s="103" t="str">
        <f>IF(AND(B29&lt;&gt;"", H29&lt;&gt;"", J29&lt;&gt;"",OR(H29&lt;=I17,H29="ABS"),OR(J29&lt;=K17,J29="ABS")),IF(AND(J29="ABS"),"ABS",IF(SUM(H29:J29)=0,"ZERO",SUM(H29,J29))),"")</f>
        <v/>
      </c>
      <c r="M29" s="104"/>
      <c r="N29" s="112" t="str">
        <f>IF(AND(A29&lt;&gt;"",B29&lt;&gt;"",D29&lt;&gt;"", F29&lt;&gt;"", H29&lt;&gt;"", J29&lt;&gt;"",S29="",R29="OK",V29="",OR(D29&lt;=E17,D29="ABS"),OR(F29&lt;=G17,F29="ABS"),OR(H29&lt;=I17,H29="ABS"),OR(J29&lt;=K17,J29="ABS")),IF(AND(OR(D29=0,D29="ABS"),OR(F29=0,F29="ABS"),OR(L29=0,L29="ABS"),D29="ABS",F29="ABS",L29="ABS"),"ABS",IF(AND(SUM(D29:F29)=0,OR(L29="ZERO",L29="ABS")),"ZERO",IF(L29="ABS",SUM(D29,F29),SUM(D29,F29,H29,J29)))),"")</f>
        <v/>
      </c>
      <c r="O29" s="113"/>
      <c r="P29" s="22" t="str">
        <f>IF(N29="","",IF(O17=200,LOOKUP(N29,{"ABS","ZERO",1,100,110,120,130,140,150,160,170},{"FAIL","FAIL","FAIL","D","D+","C","C+","B","B+","A","A+"}),IF(O17=150,LOOKUP(N29,{"ABS","ZERO",1,75,82,90,97,105,112,120,127},{"FAIL","FAIL","FAIL","D","D+","C","C+","B","B+","A","A+"}),IF(O17=100,LOOKUP(N29,{"ABS","ZERO",1,50,55,60,65,70,75,80,85},{"FAIL","FAIL","FAIL","D","D+","C","C+","B","B+","A","A+"}),IF(O17=50,LOOKUP(N29,{"ABS","ZERO",1,25,27,30,32,35,37,40,42},{"FAIL","FAIL","FAIL","D","D+","C","C+","B","B+","A","A+"}))))))</f>
        <v/>
      </c>
      <c r="Q29" s="118"/>
      <c r="R29" s="70" t="str">
        <f t="shared" si="0"/>
        <v/>
      </c>
      <c r="S29" s="163" t="str">
        <f>IF(AND(A29&lt;&gt;"",B29&lt;&gt;""),IF(OR(D29&lt;&gt;"ABS"),IF(OR(AND(D29&lt;ROUNDDOWN((0*E17),0),D29&lt;&gt;0),D29&gt;E17,D29=""),"Attendance Marks incorrect",""),""),"")</f>
        <v/>
      </c>
      <c r="T29" s="274"/>
      <c r="U29" s="274"/>
      <c r="V29" s="109" t="str">
        <f>IF(OR(AND(OR(F29&lt;=G17, F29=0, F29="ABS"),OR(H29&lt;=I17, H29=0, H29="ABS"),OR(J29&lt;=K17, J29=0,J29="ABS"))),IF(OR(AND(A29="",B29="",D29="",F29="",H29="",J29=""),AND(A29&lt;&gt;"",B29&lt;&gt;"",D29&lt;&gt;"",F29&lt;&gt;"",H29&lt;&gt;"",J29&lt;&gt;"", AD29="OK")),"","Given Marks or Format is incorrect"),"Given Marks or Format is incorrect")</f>
        <v/>
      </c>
      <c r="W29" s="110"/>
      <c r="X29" s="111"/>
      <c r="Y29" s="14" t="b">
        <f>IF(AND( EXACT(LEFT(B29,LEN(G8)), G8),ISNUMBER(INT(MID(B29,(LEN(G8)+1),1))),ISNUMBER(INT(MID(B29,(LEN(G8)+2),1))), MID(B29,(LEN(G8)+1),2)&lt;&gt;"00",OR(ISNUMBER(INT(MID(B29,(LEN(G8)+3),1))),MID(B29,(LEN(G8)+3),1)=""),  OR(AND(ISNUMBER(INT(MID(B29,(LEN(G8)+1),3))),MID(B29,(LEN(G8)+1),1)&lt;&gt;"0", MID(B29,(LEN(G8)+4),1)=""),AND((ISNUMBER(INT(MID(B29,(LEN(G8)+1),2)))),MID(B29,(LEN(G8)+3),1)=""))),"OK")</f>
        <v>0</v>
      </c>
      <c r="Z29" s="15"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6"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23" t="b">
        <f t="shared" si="28"/>
        <v>0</v>
      </c>
      <c r="AD29" s="23" t="str">
        <f t="shared" si="1"/>
        <v>S# INCORRECT</v>
      </c>
      <c r="BL29" s="58" t="str">
        <f t="shared" si="2"/>
        <v/>
      </c>
      <c r="BM29" s="58" t="b">
        <f t="shared" si="3"/>
        <v>0</v>
      </c>
      <c r="BN29" s="58" t="b">
        <f t="shared" si="4"/>
        <v>0</v>
      </c>
      <c r="BO29" s="58" t="b">
        <f t="shared" si="5"/>
        <v>0</v>
      </c>
      <c r="BP29" s="58" t="str">
        <f t="shared" si="6"/>
        <v/>
      </c>
      <c r="BQ29" s="58" t="str">
        <f t="shared" si="7"/>
        <v/>
      </c>
      <c r="BR29" s="58" t="str">
        <f t="shared" si="8"/>
        <v/>
      </c>
      <c r="BS29" s="58" t="str">
        <f t="shared" si="9"/>
        <v/>
      </c>
      <c r="BT29" s="63" t="str">
        <f t="shared" si="10"/>
        <v/>
      </c>
      <c r="BU29" s="64" t="str">
        <f t="shared" si="29"/>
        <v>INCORRECT</v>
      </c>
      <c r="BV29" s="58" t="b">
        <f t="shared" si="30"/>
        <v>0</v>
      </c>
      <c r="BW29" s="65" t="str">
        <f t="shared" si="11"/>
        <v/>
      </c>
      <c r="BX29" s="58" t="b">
        <f t="shared" si="12"/>
        <v>0</v>
      </c>
      <c r="BY29" s="58" t="b">
        <f t="shared" si="13"/>
        <v>0</v>
      </c>
      <c r="BZ29" s="58" t="b">
        <f t="shared" si="14"/>
        <v>0</v>
      </c>
      <c r="CA29" s="58" t="b">
        <f t="shared" si="15"/>
        <v>0</v>
      </c>
      <c r="CB29" s="58" t="b">
        <f t="shared" si="16"/>
        <v>0</v>
      </c>
      <c r="CC29" s="58" t="b">
        <f t="shared" si="17"/>
        <v>0</v>
      </c>
      <c r="CD29" s="58" t="str">
        <f t="shared" si="18"/>
        <v/>
      </c>
      <c r="CE29" s="58" t="str">
        <f t="shared" si="19"/>
        <v/>
      </c>
      <c r="CF29" s="58" t="str">
        <f t="shared" si="20"/>
        <v/>
      </c>
      <c r="CG29" s="58" t="str">
        <f t="shared" si="21"/>
        <v/>
      </c>
      <c r="CH29" s="58" t="str">
        <f t="shared" si="22"/>
        <v/>
      </c>
      <c r="CI29" s="58" t="str">
        <f t="shared" si="23"/>
        <v/>
      </c>
      <c r="CJ29" s="65" t="str">
        <f t="shared" si="24"/>
        <v/>
      </c>
      <c r="CK29" s="65" t="str">
        <f t="shared" si="25"/>
        <v/>
      </c>
      <c r="CL29" s="66" t="str">
        <f t="shared" si="26"/>
        <v>NO</v>
      </c>
      <c r="CM29" s="66" t="str">
        <f t="shared" si="27"/>
        <v>NO</v>
      </c>
      <c r="CN29" s="64" t="str">
        <f t="shared" si="31"/>
        <v>NO</v>
      </c>
      <c r="CO29" s="64" t="str">
        <f t="shared" si="32"/>
        <v>NO</v>
      </c>
      <c r="CP29" s="66" t="str">
        <f t="shared" si="33"/>
        <v>OK</v>
      </c>
      <c r="CQ29" s="58" t="b">
        <f t="shared" si="34"/>
        <v>0</v>
      </c>
      <c r="CR29" s="58" t="b">
        <f t="shared" si="35"/>
        <v>0</v>
      </c>
      <c r="CS29" s="58" t="b">
        <f t="shared" si="36"/>
        <v>0</v>
      </c>
      <c r="CT29" s="58" t="b">
        <f t="shared" si="37"/>
        <v>0</v>
      </c>
      <c r="CU29" s="65" t="str">
        <f t="shared" si="38"/>
        <v>SEQUENCE INCORRECT</v>
      </c>
      <c r="CV29" s="67">
        <f>COUNTIF(B21:B28,T(B29))</f>
        <v>8</v>
      </c>
    </row>
    <row r="30" spans="1:100" s="23" customFormat="1" ht="18.95" customHeight="1" thickBot="1">
      <c r="A30" s="68"/>
      <c r="B30" s="101"/>
      <c r="C30" s="102"/>
      <c r="D30" s="101"/>
      <c r="E30" s="102"/>
      <c r="F30" s="101"/>
      <c r="G30" s="102"/>
      <c r="H30" s="101"/>
      <c r="I30" s="102"/>
      <c r="J30" s="101"/>
      <c r="K30" s="102"/>
      <c r="L30" s="103" t="str">
        <f>IF(AND(B30&lt;&gt;"", H30&lt;&gt;"", J30&lt;&gt;"",OR(H30&lt;=I17,H30="ABS"),OR(J30&lt;=K17,J30="ABS")),IF(AND(J30="ABS"),"ABS",IF(SUM(H30:J30)=0,"ZERO",SUM(H30,J30))),"")</f>
        <v/>
      </c>
      <c r="M30" s="104"/>
      <c r="N30" s="112" t="str">
        <f>IF(AND(A30&lt;&gt;"",B30&lt;&gt;"",D30&lt;&gt;"", F30&lt;&gt;"", H30&lt;&gt;"", J30&lt;&gt;"",S30="",R30="OK",V30="",OR(D30&lt;=E17,D30="ABS"),OR(F30&lt;=G17,F30="ABS"),OR(H30&lt;=I17,H30="ABS"),OR(J30&lt;=K17,J30="ABS")),IF(AND(OR(D30=0,D30="ABS"),OR(F30=0,F30="ABS"),OR(L30=0,L30="ABS"),D30="ABS",F30="ABS",L30="ABS"),"ABS",IF(AND(SUM(D30:F30)=0,OR(L30="ZERO",L30="ABS")),"ZERO",IF(L30="ABS",SUM(D30,F30),SUM(D30,F30,H30,J30)))),"")</f>
        <v/>
      </c>
      <c r="O30" s="113"/>
      <c r="P30" s="22" t="str">
        <f>IF(N30="","",IF(O17=200,LOOKUP(N30,{"ABS","ZERO",1,100,110,120,130,140,150,160,170},{"FAIL","FAIL","FAIL","D","D+","C","C+","B","B+","A","A+"}),IF(O17=150,LOOKUP(N30,{"ABS","ZERO",1,75,82,90,97,105,112,120,127},{"FAIL","FAIL","FAIL","D","D+","C","C+","B","B+","A","A+"}),IF(O17=100,LOOKUP(N30,{"ABS","ZERO",1,50,55,60,65,70,75,80,85},{"FAIL","FAIL","FAIL","D","D+","C","C+","B","B+","A","A+"}),IF(O17=50,LOOKUP(N30,{"ABS","ZERO",1,25,27,30,32,35,37,40,42},{"FAIL","FAIL","FAIL","D","D+","C","C+","B","B+","A","A+"}))))))</f>
        <v/>
      </c>
      <c r="Q30" s="118"/>
      <c r="R30" s="70" t="str">
        <f t="shared" si="0"/>
        <v/>
      </c>
      <c r="S30" s="163" t="str">
        <f>IF(AND(A30&lt;&gt;"",B30&lt;&gt;""),IF(OR(D30&lt;&gt;"ABS"),IF(OR(AND(D30&lt;ROUNDDOWN((0*E17),0),D30&lt;&gt;0),D30&gt;E17,D30=""),"Attendance Marks incorrect",""),""),"")</f>
        <v/>
      </c>
      <c r="T30" s="274"/>
      <c r="U30" s="274"/>
      <c r="V30" s="109" t="str">
        <f>IF(OR(AND(OR(F30&lt;=G17, F30=0, F30="ABS"),OR(H30&lt;=I17, H30=0, H30="ABS"),OR(J30&lt;=K17, J30=0,J30="ABS"))),IF(OR(AND(A30="",B30="",D30="",F30="",H30="",J30=""),AND(A30&lt;&gt;"",B30&lt;&gt;"",D30&lt;&gt;"",F30&lt;&gt;"",H30&lt;&gt;"",J30&lt;&gt;"", AD30="OK")),"","Given Marks or Format is incorrect"),"Given Marks or Format is incorrect")</f>
        <v/>
      </c>
      <c r="W30" s="110"/>
      <c r="X30" s="111"/>
      <c r="Y30" s="14" t="b">
        <f>IF(AND( EXACT(LEFT(B30,LEN(G8)), G8),ISNUMBER(INT(MID(B30,(LEN(G8)+1),1))),ISNUMBER(INT(MID(B30,(LEN(G8)+2),1))), MID(B30,(LEN(G8)+1),2)&lt;&gt;"00",OR(ISNUMBER(INT(MID(B30,(LEN(G8)+3),1))),MID(B30,(LEN(G8)+3),1)=""),  OR(AND(ISNUMBER(INT(MID(B30,(LEN(G8)+1),3))),MID(B30,(LEN(G8)+1),1)&lt;&gt;"0", MID(B30,(LEN(G8)+4),1)=""),AND((ISNUMBER(INT(MID(B30,(LEN(G8)+1),2)))),MID(B30,(LEN(G8)+3),1)=""))),"OK")</f>
        <v>0</v>
      </c>
      <c r="Z30" s="15"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6"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23" t="b">
        <f t="shared" si="28"/>
        <v>0</v>
      </c>
      <c r="AD30" s="23" t="str">
        <f t="shared" si="1"/>
        <v>S# INCORRECT</v>
      </c>
      <c r="BL30" s="58" t="str">
        <f t="shared" si="2"/>
        <v/>
      </c>
      <c r="BM30" s="58" t="b">
        <f t="shared" si="3"/>
        <v>0</v>
      </c>
      <c r="BN30" s="58" t="b">
        <f t="shared" si="4"/>
        <v>0</v>
      </c>
      <c r="BO30" s="58" t="b">
        <f t="shared" si="5"/>
        <v>0</v>
      </c>
      <c r="BP30" s="58" t="str">
        <f t="shared" si="6"/>
        <v/>
      </c>
      <c r="BQ30" s="58" t="str">
        <f t="shared" si="7"/>
        <v/>
      </c>
      <c r="BR30" s="58" t="str">
        <f t="shared" si="8"/>
        <v/>
      </c>
      <c r="BS30" s="58" t="str">
        <f t="shared" si="9"/>
        <v/>
      </c>
      <c r="BT30" s="63" t="str">
        <f t="shared" si="10"/>
        <v/>
      </c>
      <c r="BU30" s="64" t="str">
        <f t="shared" si="29"/>
        <v>INCORRECT</v>
      </c>
      <c r="BV30" s="58" t="b">
        <f t="shared" si="30"/>
        <v>0</v>
      </c>
      <c r="BW30" s="65" t="str">
        <f t="shared" si="11"/>
        <v/>
      </c>
      <c r="BX30" s="58" t="b">
        <f t="shared" si="12"/>
        <v>0</v>
      </c>
      <c r="BY30" s="58" t="b">
        <f t="shared" si="13"/>
        <v>0</v>
      </c>
      <c r="BZ30" s="58" t="b">
        <f t="shared" si="14"/>
        <v>0</v>
      </c>
      <c r="CA30" s="58" t="b">
        <f t="shared" si="15"/>
        <v>0</v>
      </c>
      <c r="CB30" s="58" t="b">
        <f t="shared" si="16"/>
        <v>0</v>
      </c>
      <c r="CC30" s="58" t="b">
        <f t="shared" si="17"/>
        <v>0</v>
      </c>
      <c r="CD30" s="58" t="str">
        <f t="shared" si="18"/>
        <v/>
      </c>
      <c r="CE30" s="58" t="str">
        <f t="shared" si="19"/>
        <v/>
      </c>
      <c r="CF30" s="58" t="str">
        <f t="shared" si="20"/>
        <v/>
      </c>
      <c r="CG30" s="58" t="str">
        <f t="shared" si="21"/>
        <v/>
      </c>
      <c r="CH30" s="58" t="str">
        <f t="shared" si="22"/>
        <v/>
      </c>
      <c r="CI30" s="58" t="str">
        <f t="shared" si="23"/>
        <v/>
      </c>
      <c r="CJ30" s="65" t="str">
        <f t="shared" si="24"/>
        <v/>
      </c>
      <c r="CK30" s="65" t="str">
        <f t="shared" si="25"/>
        <v/>
      </c>
      <c r="CL30" s="66" t="str">
        <f t="shared" si="26"/>
        <v>NO</v>
      </c>
      <c r="CM30" s="66" t="str">
        <f t="shared" si="27"/>
        <v>NO</v>
      </c>
      <c r="CN30" s="64" t="str">
        <f t="shared" si="31"/>
        <v>NO</v>
      </c>
      <c r="CO30" s="64" t="str">
        <f t="shared" si="32"/>
        <v>NO</v>
      </c>
      <c r="CP30" s="66" t="str">
        <f t="shared" si="33"/>
        <v>OK</v>
      </c>
      <c r="CQ30" s="58" t="b">
        <f t="shared" si="34"/>
        <v>0</v>
      </c>
      <c r="CR30" s="58" t="b">
        <f t="shared" si="35"/>
        <v>0</v>
      </c>
      <c r="CS30" s="58" t="b">
        <f t="shared" si="36"/>
        <v>0</v>
      </c>
      <c r="CT30" s="58" t="b">
        <f t="shared" si="37"/>
        <v>0</v>
      </c>
      <c r="CU30" s="65" t="str">
        <f t="shared" si="38"/>
        <v>SEQUENCE INCORRECT</v>
      </c>
      <c r="CV30" s="67">
        <f>COUNTIF(B21:B29,T(B30))</f>
        <v>9</v>
      </c>
    </row>
    <row r="31" spans="1:100" s="23" customFormat="1" ht="18.95" customHeight="1" thickBot="1">
      <c r="A31" s="54"/>
      <c r="B31" s="101"/>
      <c r="C31" s="102"/>
      <c r="D31" s="101"/>
      <c r="E31" s="102"/>
      <c r="F31" s="101"/>
      <c r="G31" s="102"/>
      <c r="H31" s="101"/>
      <c r="I31" s="102"/>
      <c r="J31" s="101"/>
      <c r="K31" s="102"/>
      <c r="L31" s="103" t="str">
        <f>IF(AND(B31&lt;&gt;"", H31&lt;&gt;"", J31&lt;&gt;"",OR(H31&lt;=I17,H31="ABS"),OR(J31&lt;=K17,J31="ABS")),IF(AND(J31="ABS"),"ABS",IF(SUM(H31:J31)=0,"ZERO",SUM(H31,J31))),"")</f>
        <v/>
      </c>
      <c r="M31" s="104"/>
      <c r="N31" s="112" t="str">
        <f>IF(AND(A31&lt;&gt;"",B31&lt;&gt;"",D31&lt;&gt;"", F31&lt;&gt;"", H31&lt;&gt;"", J31&lt;&gt;"",S31="",R31="OK",V31="",OR(D31&lt;=E17,D31="ABS"),OR(F31&lt;=G17,F31="ABS"),OR(H31&lt;=I17,H31="ABS"),OR(J31&lt;=K17,J31="ABS")),IF(AND(OR(D31=0,D31="ABS"),OR(F31=0,F31="ABS"),OR(L31=0,L31="ABS"),D31="ABS",F31="ABS",L31="ABS"),"ABS",IF(AND(SUM(D31:F31)=0,OR(L31="ZERO",L31="ABS")),"ZERO",IF(L31="ABS",SUM(D31,F31),SUM(D31,F31,H31,J31)))),"")</f>
        <v/>
      </c>
      <c r="O31" s="113"/>
      <c r="P31" s="22" t="str">
        <f>IF(N31="","",IF(O17=200,LOOKUP(N31,{"ABS","ZERO",1,100,110,120,130,140,150,160,170},{"FAIL","FAIL","FAIL","D","D+","C","C+","B","B+","A","A+"}),IF(O17=150,LOOKUP(N31,{"ABS","ZERO",1,75,82,90,97,105,112,120,127},{"FAIL","FAIL","FAIL","D","D+","C","C+","B","B+","A","A+"}),IF(O17=100,LOOKUP(N31,{"ABS","ZERO",1,50,55,60,65,70,75,80,85},{"FAIL","FAIL","FAIL","D","D+","C","C+","B","B+","A","A+"}),IF(O17=50,LOOKUP(N31,{"ABS","ZERO",1,25,27,30,32,35,37,40,42},{"FAIL","FAIL","FAIL","D","D+","C","C+","B","B+","A","A+"}))))))</f>
        <v/>
      </c>
      <c r="Q31" s="118"/>
      <c r="R31" s="70" t="str">
        <f t="shared" si="0"/>
        <v/>
      </c>
      <c r="S31" s="163" t="str">
        <f>IF(AND(A31&lt;&gt;"",B31&lt;&gt;""),IF(OR(D31&lt;&gt;"ABS"),IF(OR(AND(D31&lt;ROUNDDOWN((0*E17),0),D31&lt;&gt;0),D31&gt;E17,D31=""),"Attendance Marks incorrect",""),""),"")</f>
        <v/>
      </c>
      <c r="T31" s="274"/>
      <c r="U31" s="274"/>
      <c r="V31" s="109" t="str">
        <f>IF(OR(AND(OR(F31&lt;=G17, F31=0, F31="ABS"),OR(H31&lt;=I17, H31=0, H31="ABS"),OR(J31&lt;=K17, J31=0,J31="ABS"))),IF(OR(AND(A31="",B31="",D31="",F31="",H31="",J31=""),AND(A31&lt;&gt;"",B31&lt;&gt;"",D31&lt;&gt;"",F31&lt;&gt;"",H31&lt;&gt;"",J31&lt;&gt;"", AD31="OK")),"","Given Marks or Format is incorrect"),"Given Marks or Format is incorrect")</f>
        <v/>
      </c>
      <c r="W31" s="110"/>
      <c r="X31" s="111"/>
      <c r="Y31" s="14" t="b">
        <f>IF(AND( EXACT(LEFT(B31,LEN(G8)), G8),ISNUMBER(INT(MID(B31,(LEN(G8)+1),1))),ISNUMBER(INT(MID(B31,(LEN(G8)+2),1))), MID(B31,(LEN(G8)+1),2)&lt;&gt;"00",OR(ISNUMBER(INT(MID(B31,(LEN(G8)+3),1))),MID(B31,(LEN(G8)+3),1)=""),  OR(AND(ISNUMBER(INT(MID(B31,(LEN(G8)+1),3))),MID(B31,(LEN(G8)+1),1)&lt;&gt;"0", MID(B31,(LEN(G8)+4),1)=""),AND((ISNUMBER(INT(MID(B31,(LEN(G8)+1),2)))),MID(B31,(LEN(G8)+3),1)=""))),"OK")</f>
        <v>0</v>
      </c>
      <c r="Z31" s="15"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6"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23" t="b">
        <f t="shared" si="28"/>
        <v>0</v>
      </c>
      <c r="AD31" s="23" t="str">
        <f t="shared" si="1"/>
        <v>S# INCORRECT</v>
      </c>
      <c r="BL31" s="58" t="str">
        <f t="shared" si="2"/>
        <v/>
      </c>
      <c r="BM31" s="58" t="b">
        <f t="shared" si="3"/>
        <v>0</v>
      </c>
      <c r="BN31" s="58" t="b">
        <f t="shared" si="4"/>
        <v>0</v>
      </c>
      <c r="BO31" s="58" t="b">
        <f t="shared" si="5"/>
        <v>0</v>
      </c>
      <c r="BP31" s="58" t="str">
        <f t="shared" si="6"/>
        <v/>
      </c>
      <c r="BQ31" s="58" t="str">
        <f t="shared" si="7"/>
        <v/>
      </c>
      <c r="BR31" s="58" t="str">
        <f t="shared" si="8"/>
        <v/>
      </c>
      <c r="BS31" s="58" t="str">
        <f t="shared" si="9"/>
        <v/>
      </c>
      <c r="BT31" s="63" t="str">
        <f t="shared" si="10"/>
        <v/>
      </c>
      <c r="BU31" s="64" t="str">
        <f t="shared" si="29"/>
        <v>INCORRECT</v>
      </c>
      <c r="BV31" s="58" t="b">
        <f t="shared" si="30"/>
        <v>0</v>
      </c>
      <c r="BW31" s="65" t="str">
        <f t="shared" si="11"/>
        <v/>
      </c>
      <c r="BX31" s="58" t="b">
        <f t="shared" si="12"/>
        <v>0</v>
      </c>
      <c r="BY31" s="58" t="b">
        <f t="shared" si="13"/>
        <v>0</v>
      </c>
      <c r="BZ31" s="58" t="b">
        <f t="shared" si="14"/>
        <v>0</v>
      </c>
      <c r="CA31" s="58" t="b">
        <f t="shared" si="15"/>
        <v>0</v>
      </c>
      <c r="CB31" s="58" t="b">
        <f t="shared" si="16"/>
        <v>0</v>
      </c>
      <c r="CC31" s="58" t="b">
        <f t="shared" si="17"/>
        <v>0</v>
      </c>
      <c r="CD31" s="58" t="str">
        <f t="shared" si="18"/>
        <v/>
      </c>
      <c r="CE31" s="58" t="str">
        <f t="shared" si="19"/>
        <v/>
      </c>
      <c r="CF31" s="58" t="str">
        <f t="shared" si="20"/>
        <v/>
      </c>
      <c r="CG31" s="58" t="str">
        <f t="shared" si="21"/>
        <v/>
      </c>
      <c r="CH31" s="58" t="str">
        <f t="shared" si="22"/>
        <v/>
      </c>
      <c r="CI31" s="58" t="str">
        <f t="shared" si="23"/>
        <v/>
      </c>
      <c r="CJ31" s="65" t="str">
        <f t="shared" si="24"/>
        <v/>
      </c>
      <c r="CK31" s="65" t="str">
        <f t="shared" si="25"/>
        <v/>
      </c>
      <c r="CL31" s="66" t="str">
        <f t="shared" si="26"/>
        <v>NO</v>
      </c>
      <c r="CM31" s="66" t="str">
        <f t="shared" si="27"/>
        <v>NO</v>
      </c>
      <c r="CN31" s="64" t="str">
        <f t="shared" si="31"/>
        <v>NO</v>
      </c>
      <c r="CO31" s="64" t="str">
        <f t="shared" si="32"/>
        <v>NO</v>
      </c>
      <c r="CP31" s="66" t="str">
        <f t="shared" si="33"/>
        <v>OK</v>
      </c>
      <c r="CQ31" s="58" t="b">
        <f t="shared" si="34"/>
        <v>0</v>
      </c>
      <c r="CR31" s="58" t="b">
        <f t="shared" si="35"/>
        <v>0</v>
      </c>
      <c r="CS31" s="58" t="b">
        <f t="shared" si="36"/>
        <v>0</v>
      </c>
      <c r="CT31" s="58" t="b">
        <f t="shared" si="37"/>
        <v>0</v>
      </c>
      <c r="CU31" s="65" t="str">
        <f t="shared" si="38"/>
        <v>SEQUENCE INCORRECT</v>
      </c>
      <c r="CV31" s="67">
        <f>COUNTIF(B21:B30,T(B31))</f>
        <v>10</v>
      </c>
    </row>
    <row r="32" spans="1:100" s="23" customFormat="1" ht="18.95" customHeight="1" thickBot="1">
      <c r="A32" s="68"/>
      <c r="B32" s="101"/>
      <c r="C32" s="102"/>
      <c r="D32" s="101"/>
      <c r="E32" s="102"/>
      <c r="F32" s="101"/>
      <c r="G32" s="102"/>
      <c r="H32" s="101"/>
      <c r="I32" s="102"/>
      <c r="J32" s="101"/>
      <c r="K32" s="102"/>
      <c r="L32" s="103" t="str">
        <f>IF(AND(B32&lt;&gt;"", H32&lt;&gt;"", J32&lt;&gt;"",OR(H32&lt;=I17,H32="ABS"),OR(J32&lt;=K17,J32="ABS")),IF(AND(J32="ABS"),"ABS",IF(SUM(H32:J32)=0,"ZERO",SUM(H32,J32))),"")</f>
        <v/>
      </c>
      <c r="M32" s="104"/>
      <c r="N32" s="112" t="str">
        <f>IF(AND(A32&lt;&gt;"",B32&lt;&gt;"",D32&lt;&gt;"", F32&lt;&gt;"", H32&lt;&gt;"", J32&lt;&gt;"",S32="",R32="OK",V32="",OR(D32&lt;=E17,D32="ABS"),OR(F32&lt;=G17,F32="ABS"),OR(H32&lt;=I17,H32="ABS"),OR(J32&lt;=K17,J32="ABS")),IF(AND(OR(D32=0,D32="ABS"),OR(F32=0,F32="ABS"),OR(L32=0,L32="ABS"),D32="ABS",F32="ABS",L32="ABS"),"ABS",IF(AND(SUM(D32:F32)=0,OR(L32="ZERO",L32="ABS")),"ZERO",IF(L32="ABS",SUM(D32,F32),SUM(D32,F32,H32,J32)))),"")</f>
        <v/>
      </c>
      <c r="O32" s="113"/>
      <c r="P32" s="22" t="str">
        <f>IF(N32="","",IF(O17=200,LOOKUP(N32,{"ABS","ZERO",1,100,110,120,130,140,150,160,170},{"FAIL","FAIL","FAIL","D","D+","C","C+","B","B+","A","A+"}),IF(O17=150,LOOKUP(N32,{"ABS","ZERO",1,75,82,90,97,105,112,120,127},{"FAIL","FAIL","FAIL","D","D+","C","C+","B","B+","A","A+"}),IF(O17=100,LOOKUP(N32,{"ABS","ZERO",1,50,55,60,65,70,75,80,85},{"FAIL","FAIL","FAIL","D","D+","C","C+","B","B+","A","A+"}),IF(O17=50,LOOKUP(N32,{"ABS","ZERO",1,25,27,30,32,35,37,40,42},{"FAIL","FAIL","FAIL","D","D+","C","C+","B","B+","A","A+"}))))))</f>
        <v/>
      </c>
      <c r="Q32" s="118"/>
      <c r="R32" s="70" t="str">
        <f t="shared" si="0"/>
        <v/>
      </c>
      <c r="S32" s="163" t="str">
        <f>IF(AND(A32&lt;&gt;"",B32&lt;&gt;""),IF(OR(D32&lt;&gt;"ABS"),IF(OR(AND(D32&lt;ROUNDDOWN((0*E17),0),D32&lt;&gt;0),D32&gt;E17,D32=""),"Attendance Marks incorrect",""),""),"")</f>
        <v/>
      </c>
      <c r="T32" s="274"/>
      <c r="U32" s="274"/>
      <c r="V32" s="109" t="str">
        <f>IF(OR(AND(OR(F32&lt;=G17, F32=0, F32="ABS"),OR(H32&lt;=I17, H32=0, H32="ABS"),OR(J32&lt;=K17, J32=0,J32="ABS"))),IF(OR(AND(A32="",B32="",D32="",F32="",H32="",J32=""),AND(A32&lt;&gt;"",B32&lt;&gt;"",D32&lt;&gt;"",F32&lt;&gt;"",H32&lt;&gt;"",J32&lt;&gt;"", AD32="OK")),"","Given Marks or Format is incorrect"),"Given Marks or Format is incorrect")</f>
        <v/>
      </c>
      <c r="W32" s="110"/>
      <c r="X32" s="111"/>
      <c r="Y32" s="14" t="b">
        <f>IF(AND( EXACT(LEFT(B32,LEN(G8)), G8),ISNUMBER(INT(MID(B32,(LEN(G8)+1),1))),ISNUMBER(INT(MID(B32,(LEN(G8)+2),1))), MID(B32,(LEN(G8)+1),2)&lt;&gt;"00",OR(ISNUMBER(INT(MID(B32,(LEN(G8)+3),1))),MID(B32,(LEN(G8)+3),1)=""),  OR(AND(ISNUMBER(INT(MID(B32,(LEN(G8)+1),3))),MID(B32,(LEN(G8)+1),1)&lt;&gt;"0", MID(B32,(LEN(G8)+4),1)=""),AND((ISNUMBER(INT(MID(B32,(LEN(G8)+1),2)))),MID(B32,(LEN(G8)+3),1)=""))),"OK")</f>
        <v>0</v>
      </c>
      <c r="Z32" s="15"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6"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23" t="b">
        <f t="shared" si="28"/>
        <v>0</v>
      </c>
      <c r="AD32" s="23" t="str">
        <f t="shared" si="1"/>
        <v>S# INCORRECT</v>
      </c>
      <c r="BL32" s="58" t="str">
        <f t="shared" si="2"/>
        <v/>
      </c>
      <c r="BM32" s="58" t="b">
        <f t="shared" si="3"/>
        <v>0</v>
      </c>
      <c r="BN32" s="58" t="b">
        <f t="shared" si="4"/>
        <v>0</v>
      </c>
      <c r="BO32" s="58" t="b">
        <f t="shared" si="5"/>
        <v>0</v>
      </c>
      <c r="BP32" s="58" t="str">
        <f t="shared" si="6"/>
        <v/>
      </c>
      <c r="BQ32" s="58" t="str">
        <f t="shared" si="7"/>
        <v/>
      </c>
      <c r="BR32" s="58" t="str">
        <f t="shared" si="8"/>
        <v/>
      </c>
      <c r="BS32" s="58" t="str">
        <f t="shared" si="9"/>
        <v/>
      </c>
      <c r="BT32" s="63" t="str">
        <f t="shared" si="10"/>
        <v/>
      </c>
      <c r="BU32" s="64" t="str">
        <f t="shared" si="29"/>
        <v>INCORRECT</v>
      </c>
      <c r="BV32" s="58" t="b">
        <f t="shared" si="30"/>
        <v>0</v>
      </c>
      <c r="BW32" s="65" t="str">
        <f t="shared" si="11"/>
        <v/>
      </c>
      <c r="BX32" s="58" t="b">
        <f t="shared" si="12"/>
        <v>0</v>
      </c>
      <c r="BY32" s="58" t="b">
        <f t="shared" si="13"/>
        <v>0</v>
      </c>
      <c r="BZ32" s="58" t="b">
        <f t="shared" si="14"/>
        <v>0</v>
      </c>
      <c r="CA32" s="58" t="b">
        <f t="shared" si="15"/>
        <v>0</v>
      </c>
      <c r="CB32" s="58" t="b">
        <f t="shared" si="16"/>
        <v>0</v>
      </c>
      <c r="CC32" s="58" t="b">
        <f t="shared" si="17"/>
        <v>0</v>
      </c>
      <c r="CD32" s="58" t="str">
        <f t="shared" si="18"/>
        <v/>
      </c>
      <c r="CE32" s="58" t="str">
        <f t="shared" si="19"/>
        <v/>
      </c>
      <c r="CF32" s="58" t="str">
        <f t="shared" si="20"/>
        <v/>
      </c>
      <c r="CG32" s="58" t="str">
        <f t="shared" si="21"/>
        <v/>
      </c>
      <c r="CH32" s="58" t="str">
        <f t="shared" si="22"/>
        <v/>
      </c>
      <c r="CI32" s="58" t="str">
        <f t="shared" si="23"/>
        <v/>
      </c>
      <c r="CJ32" s="65" t="str">
        <f t="shared" si="24"/>
        <v/>
      </c>
      <c r="CK32" s="65" t="str">
        <f t="shared" si="25"/>
        <v/>
      </c>
      <c r="CL32" s="66" t="str">
        <f t="shared" si="26"/>
        <v>NO</v>
      </c>
      <c r="CM32" s="66" t="str">
        <f t="shared" si="27"/>
        <v>NO</v>
      </c>
      <c r="CN32" s="64" t="str">
        <f t="shared" si="31"/>
        <v>NO</v>
      </c>
      <c r="CO32" s="64" t="str">
        <f t="shared" si="32"/>
        <v>NO</v>
      </c>
      <c r="CP32" s="66" t="str">
        <f t="shared" si="33"/>
        <v>OK</v>
      </c>
      <c r="CQ32" s="58" t="b">
        <f t="shared" si="34"/>
        <v>0</v>
      </c>
      <c r="CR32" s="58" t="b">
        <f t="shared" si="35"/>
        <v>0</v>
      </c>
      <c r="CS32" s="58" t="b">
        <f t="shared" si="36"/>
        <v>0</v>
      </c>
      <c r="CT32" s="58" t="b">
        <f t="shared" si="37"/>
        <v>0</v>
      </c>
      <c r="CU32" s="65" t="str">
        <f t="shared" si="38"/>
        <v>SEQUENCE INCORRECT</v>
      </c>
      <c r="CV32" s="67">
        <f>COUNTIF(B21:B31,T(B32))</f>
        <v>11</v>
      </c>
    </row>
    <row r="33" spans="1:100" s="23" customFormat="1" ht="18.95" customHeight="1" thickBot="1">
      <c r="A33" s="54"/>
      <c r="B33" s="101"/>
      <c r="C33" s="102"/>
      <c r="D33" s="101"/>
      <c r="E33" s="102"/>
      <c r="F33" s="101"/>
      <c r="G33" s="102"/>
      <c r="H33" s="101"/>
      <c r="I33" s="102"/>
      <c r="J33" s="101"/>
      <c r="K33" s="102"/>
      <c r="L33" s="103" t="str">
        <f>IF(AND(B33&lt;&gt;"", H33&lt;&gt;"", J33&lt;&gt;"",OR(H33&lt;=I17,H33="ABS"),OR(J33&lt;=K17,J33="ABS")),IF(AND(J33="ABS"),"ABS",IF(SUM(H33:J33)=0,"ZERO",SUM(H33,J33))),"")</f>
        <v/>
      </c>
      <c r="M33" s="104"/>
      <c r="N33" s="112" t="str">
        <f>IF(AND(A33&lt;&gt;"",B33&lt;&gt;"",D33&lt;&gt;"", F33&lt;&gt;"", H33&lt;&gt;"", J33&lt;&gt;"",S33="",R33="OK",V33="",OR(D33&lt;=E17,D33="ABS"),OR(F33&lt;=G17,F33="ABS"),OR(H33&lt;=I17,H33="ABS"),OR(J33&lt;=K17,J33="ABS")),IF(AND(OR(D33=0,D33="ABS"),OR(F33=0,F33="ABS"),OR(L33=0,L33="ABS"),D33="ABS",F33="ABS",L33="ABS"),"ABS",IF(AND(SUM(D33:F33)=0,OR(L33="ZERO",L33="ABS")),"ZERO",IF(L33="ABS",SUM(D33,F33),SUM(D33,F33,H33,J33)))),"")</f>
        <v/>
      </c>
      <c r="O33" s="113"/>
      <c r="P33" s="22" t="str">
        <f>IF(N33="","",IF(O17=200,LOOKUP(N33,{"ABS","ZERO",1,100,110,120,130,140,150,160,170},{"FAIL","FAIL","FAIL","D","D+","C","C+","B","B+","A","A+"}),IF(O17=150,LOOKUP(N33,{"ABS","ZERO",1,75,82,90,97,105,112,120,127},{"FAIL","FAIL","FAIL","D","D+","C","C+","B","B+","A","A+"}),IF(O17=100,LOOKUP(N33,{"ABS","ZERO",1,50,55,60,65,70,75,80,85},{"FAIL","FAIL","FAIL","D","D+","C","C+","B","B+","A","A+"}),IF(O17=50,LOOKUP(N33,{"ABS","ZERO",1,25,27,30,32,35,37,40,42},{"FAIL","FAIL","FAIL","D","D+","C","C+","B","B+","A","A+"}))))))</f>
        <v/>
      </c>
      <c r="Q33" s="118"/>
      <c r="R33" s="70" t="str">
        <f t="shared" si="0"/>
        <v/>
      </c>
      <c r="S33" s="163" t="str">
        <f>IF(AND(A33&lt;&gt;"",B33&lt;&gt;""),IF(OR(D33&lt;&gt;"ABS"),IF(OR(AND(D33&lt;ROUNDDOWN((0*E17),0),D33&lt;&gt;0),D33&gt;E17,D33=""),"Attendance Marks incorrect",""),""),"")</f>
        <v/>
      </c>
      <c r="T33" s="274"/>
      <c r="U33" s="274"/>
      <c r="V33" s="109" t="str">
        <f>IF(OR(AND(OR(F33&lt;=G17, F33=0, F33="ABS"),OR(H33&lt;=I17, H33=0, H33="ABS"),OR(J33&lt;=K17, J33=0,J33="ABS"))),IF(OR(AND(A33="",B33="",D33="",F33="",H33="",J33=""),AND(A33&lt;&gt;"",B33&lt;&gt;"",D33&lt;&gt;"",F33&lt;&gt;"",H33&lt;&gt;"",J33&lt;&gt;"", AD33="OK")),"","Given Marks or Format is incorrect"),"Given Marks or Format is incorrect")</f>
        <v/>
      </c>
      <c r="W33" s="110"/>
      <c r="X33" s="111"/>
      <c r="Y33" s="14" t="b">
        <f>IF(AND( EXACT(LEFT(B33,LEN(G8)), G8),ISNUMBER(INT(MID(B33,(LEN(G8)+1),1))),ISNUMBER(INT(MID(B33,(LEN(G8)+2),1))), MID(B33,(LEN(G8)+1),2)&lt;&gt;"00",OR(ISNUMBER(INT(MID(B33,(LEN(G8)+3),1))),MID(B33,(LEN(G8)+3),1)=""),  OR(AND(ISNUMBER(INT(MID(B33,(LEN(G8)+1),3))),MID(B33,(LEN(G8)+1),1)&lt;&gt;"0", MID(B33,(LEN(G8)+4),1)=""),AND((ISNUMBER(INT(MID(B33,(LEN(G8)+1),2)))),MID(B33,(LEN(G8)+3),1)=""))),"OK")</f>
        <v>0</v>
      </c>
      <c r="Z33" s="15"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6"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23" t="b">
        <f t="shared" si="28"/>
        <v>0</v>
      </c>
      <c r="AD33" s="23" t="str">
        <f t="shared" si="1"/>
        <v>S# INCORRECT</v>
      </c>
      <c r="BL33" s="58" t="str">
        <f t="shared" si="2"/>
        <v/>
      </c>
      <c r="BM33" s="58" t="b">
        <f t="shared" si="3"/>
        <v>0</v>
      </c>
      <c r="BN33" s="58" t="b">
        <f t="shared" si="4"/>
        <v>0</v>
      </c>
      <c r="BO33" s="58" t="b">
        <f t="shared" si="5"/>
        <v>0</v>
      </c>
      <c r="BP33" s="58" t="str">
        <f t="shared" si="6"/>
        <v/>
      </c>
      <c r="BQ33" s="58" t="str">
        <f t="shared" si="7"/>
        <v/>
      </c>
      <c r="BR33" s="58" t="str">
        <f t="shared" si="8"/>
        <v/>
      </c>
      <c r="BS33" s="58" t="str">
        <f t="shared" si="9"/>
        <v/>
      </c>
      <c r="BT33" s="63" t="str">
        <f t="shared" si="10"/>
        <v/>
      </c>
      <c r="BU33" s="64" t="str">
        <f t="shared" si="29"/>
        <v>INCORRECT</v>
      </c>
      <c r="BV33" s="58" t="b">
        <f t="shared" si="30"/>
        <v>0</v>
      </c>
      <c r="BW33" s="65" t="str">
        <f t="shared" si="11"/>
        <v/>
      </c>
      <c r="BX33" s="58" t="b">
        <f t="shared" si="12"/>
        <v>0</v>
      </c>
      <c r="BY33" s="58" t="b">
        <f t="shared" si="13"/>
        <v>0</v>
      </c>
      <c r="BZ33" s="58" t="b">
        <f t="shared" si="14"/>
        <v>0</v>
      </c>
      <c r="CA33" s="58" t="b">
        <f t="shared" si="15"/>
        <v>0</v>
      </c>
      <c r="CB33" s="58" t="b">
        <f t="shared" si="16"/>
        <v>0</v>
      </c>
      <c r="CC33" s="58" t="b">
        <f t="shared" si="17"/>
        <v>0</v>
      </c>
      <c r="CD33" s="58" t="str">
        <f t="shared" si="18"/>
        <v/>
      </c>
      <c r="CE33" s="58" t="str">
        <f t="shared" si="19"/>
        <v/>
      </c>
      <c r="CF33" s="58" t="str">
        <f t="shared" si="20"/>
        <v/>
      </c>
      <c r="CG33" s="58" t="str">
        <f t="shared" si="21"/>
        <v/>
      </c>
      <c r="CH33" s="58" t="str">
        <f t="shared" si="22"/>
        <v/>
      </c>
      <c r="CI33" s="58" t="str">
        <f t="shared" si="23"/>
        <v/>
      </c>
      <c r="CJ33" s="65" t="str">
        <f t="shared" si="24"/>
        <v/>
      </c>
      <c r="CK33" s="65" t="str">
        <f t="shared" si="25"/>
        <v/>
      </c>
      <c r="CL33" s="66" t="str">
        <f t="shared" si="26"/>
        <v>NO</v>
      </c>
      <c r="CM33" s="66" t="str">
        <f t="shared" si="27"/>
        <v>NO</v>
      </c>
      <c r="CN33" s="64" t="str">
        <f t="shared" si="31"/>
        <v>NO</v>
      </c>
      <c r="CO33" s="64" t="str">
        <f t="shared" si="32"/>
        <v>NO</v>
      </c>
      <c r="CP33" s="66" t="str">
        <f t="shared" si="33"/>
        <v>OK</v>
      </c>
      <c r="CQ33" s="58" t="b">
        <f t="shared" si="34"/>
        <v>0</v>
      </c>
      <c r="CR33" s="58" t="b">
        <f t="shared" si="35"/>
        <v>0</v>
      </c>
      <c r="CS33" s="58" t="b">
        <f t="shared" si="36"/>
        <v>0</v>
      </c>
      <c r="CT33" s="58" t="b">
        <f t="shared" si="37"/>
        <v>0</v>
      </c>
      <c r="CU33" s="65" t="str">
        <f t="shared" si="38"/>
        <v>SEQUENCE INCORRECT</v>
      </c>
      <c r="CV33" s="67">
        <f>COUNTIF(B21:B32,T(B33))</f>
        <v>12</v>
      </c>
    </row>
    <row r="34" spans="1:100" s="23" customFormat="1" ht="18.95" customHeight="1" thickBot="1">
      <c r="A34" s="68"/>
      <c r="B34" s="101"/>
      <c r="C34" s="102"/>
      <c r="D34" s="101"/>
      <c r="E34" s="102"/>
      <c r="F34" s="101"/>
      <c r="G34" s="102"/>
      <c r="H34" s="101"/>
      <c r="I34" s="102"/>
      <c r="J34" s="101"/>
      <c r="K34" s="102"/>
      <c r="L34" s="103" t="str">
        <f>IF(AND(B34&lt;&gt;"", H34&lt;&gt;"", J34&lt;&gt;"",OR(H34&lt;=I17,H34="ABS"),OR(J34&lt;=K17,J34="ABS")),IF(AND(J34="ABS"),"ABS",IF(SUM(H34:J34)=0,"ZERO",SUM(H34,J34))),"")</f>
        <v/>
      </c>
      <c r="M34" s="104"/>
      <c r="N34" s="112" t="str">
        <f>IF(AND(A34&lt;&gt;"",B34&lt;&gt;"",D34&lt;&gt;"", F34&lt;&gt;"", H34&lt;&gt;"", J34&lt;&gt;"",S34="",R34="OK",V34="",OR(D34&lt;=E17,D34="ABS"),OR(F34&lt;=G17,F34="ABS"),OR(H34&lt;=I17,H34="ABS"),OR(J34&lt;=K17,J34="ABS")),IF(AND(OR(D34=0,D34="ABS"),OR(F34=0,F34="ABS"),OR(L34=0,L34="ABS"),D34="ABS",F34="ABS",L34="ABS"),"ABS",IF(AND(SUM(D34:F34)=0,OR(L34="ZERO",L34="ABS")),"ZERO",IF(L34="ABS",SUM(D34,F34),SUM(D34,F34,H34,J34)))),"")</f>
        <v/>
      </c>
      <c r="O34" s="113"/>
      <c r="P34" s="22" t="str">
        <f>IF(N34="","",IF(O17=200,LOOKUP(N34,{"ABS","ZERO",1,100,110,120,130,140,150,160,170},{"FAIL","FAIL","FAIL","D","D+","C","C+","B","B+","A","A+"}),IF(O17=150,LOOKUP(N34,{"ABS","ZERO",1,75,82,90,97,105,112,120,127},{"FAIL","FAIL","FAIL","D","D+","C","C+","B","B+","A","A+"}),IF(O17=100,LOOKUP(N34,{"ABS","ZERO",1,50,55,60,65,70,75,80,85},{"FAIL","FAIL","FAIL","D","D+","C","C+","B","B+","A","A+"}),IF(O17=50,LOOKUP(N34,{"ABS","ZERO",1,25,27,30,32,35,37,40,42},{"FAIL","FAIL","FAIL","D","D+","C","C+","B","B+","A","A+"}))))))</f>
        <v/>
      </c>
      <c r="Q34" s="118"/>
      <c r="R34" s="70" t="str">
        <f t="shared" si="0"/>
        <v/>
      </c>
      <c r="S34" s="163" t="str">
        <f>IF(AND(A34&lt;&gt;"",B34&lt;&gt;""),IF(OR(D34&lt;&gt;"ABS"),IF(OR(AND(D34&lt;ROUNDDOWN((0*E17),0),D34&lt;&gt;0),D34&gt;E17,D34=""),"Attendance Marks incorrect",""),""),"")</f>
        <v/>
      </c>
      <c r="T34" s="274"/>
      <c r="U34" s="274"/>
      <c r="V34" s="109" t="str">
        <f>IF(OR(AND(OR(F34&lt;=G17, F34=0, F34="ABS"),OR(H34&lt;=I17, H34=0, H34="ABS"),OR(J34&lt;=K17, J34=0,J34="ABS"))),IF(OR(AND(A34="",B34="",D34="",F34="",H34="",J34=""),AND(A34&lt;&gt;"",B34&lt;&gt;"",D34&lt;&gt;"",F34&lt;&gt;"",H34&lt;&gt;"",J34&lt;&gt;"", AD34="OK")),"","Given Marks or Format is incorrect"),"Given Marks or Format is incorrect")</f>
        <v/>
      </c>
      <c r="W34" s="110"/>
      <c r="X34" s="111"/>
      <c r="Y34" s="14" t="b">
        <f>IF(AND( EXACT(LEFT(B34,LEN(G8)), G8),ISNUMBER(INT(MID(B34,(LEN(G8)+1),1))),ISNUMBER(INT(MID(B34,(LEN(G8)+2),1))), MID(B34,(LEN(G8)+1),2)&lt;&gt;"00",OR(ISNUMBER(INT(MID(B34,(LEN(G8)+3),1))),MID(B34,(LEN(G8)+3),1)=""),  OR(AND(ISNUMBER(INT(MID(B34,(LEN(G8)+1),3))),MID(B34,(LEN(G8)+1),1)&lt;&gt;"0", MID(B34,(LEN(G8)+4),1)=""),AND((ISNUMBER(INT(MID(B34,(LEN(G8)+1),2)))),MID(B34,(LEN(G8)+3),1)=""))),"OK")</f>
        <v>0</v>
      </c>
      <c r="Z34" s="15"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6"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23" t="b">
        <f t="shared" si="28"/>
        <v>0</v>
      </c>
      <c r="AD34" s="23" t="str">
        <f t="shared" si="1"/>
        <v>S# INCORRECT</v>
      </c>
      <c r="BL34" s="58" t="str">
        <f t="shared" si="2"/>
        <v/>
      </c>
      <c r="BM34" s="58" t="b">
        <f t="shared" si="3"/>
        <v>0</v>
      </c>
      <c r="BN34" s="58" t="b">
        <f t="shared" si="4"/>
        <v>0</v>
      </c>
      <c r="BO34" s="58" t="b">
        <f t="shared" si="5"/>
        <v>0</v>
      </c>
      <c r="BP34" s="58" t="str">
        <f t="shared" si="6"/>
        <v/>
      </c>
      <c r="BQ34" s="58" t="str">
        <f t="shared" si="7"/>
        <v/>
      </c>
      <c r="BR34" s="58" t="str">
        <f t="shared" si="8"/>
        <v/>
      </c>
      <c r="BS34" s="58" t="str">
        <f t="shared" si="9"/>
        <v/>
      </c>
      <c r="BT34" s="63" t="str">
        <f t="shared" si="10"/>
        <v/>
      </c>
      <c r="BU34" s="64" t="str">
        <f t="shared" si="29"/>
        <v>INCORRECT</v>
      </c>
      <c r="BV34" s="58" t="b">
        <f t="shared" si="30"/>
        <v>0</v>
      </c>
      <c r="BW34" s="65" t="str">
        <f t="shared" si="11"/>
        <v/>
      </c>
      <c r="BX34" s="58" t="b">
        <f t="shared" si="12"/>
        <v>0</v>
      </c>
      <c r="BY34" s="58" t="b">
        <f t="shared" si="13"/>
        <v>0</v>
      </c>
      <c r="BZ34" s="58" t="b">
        <f t="shared" si="14"/>
        <v>0</v>
      </c>
      <c r="CA34" s="58" t="b">
        <f t="shared" si="15"/>
        <v>0</v>
      </c>
      <c r="CB34" s="58" t="b">
        <f t="shared" si="16"/>
        <v>0</v>
      </c>
      <c r="CC34" s="58" t="b">
        <f t="shared" si="17"/>
        <v>0</v>
      </c>
      <c r="CD34" s="58" t="str">
        <f t="shared" si="18"/>
        <v/>
      </c>
      <c r="CE34" s="58" t="str">
        <f t="shared" si="19"/>
        <v/>
      </c>
      <c r="CF34" s="58" t="str">
        <f t="shared" si="20"/>
        <v/>
      </c>
      <c r="CG34" s="58" t="str">
        <f t="shared" si="21"/>
        <v/>
      </c>
      <c r="CH34" s="58" t="str">
        <f t="shared" si="22"/>
        <v/>
      </c>
      <c r="CI34" s="58" t="str">
        <f t="shared" si="23"/>
        <v/>
      </c>
      <c r="CJ34" s="65" t="str">
        <f t="shared" si="24"/>
        <v/>
      </c>
      <c r="CK34" s="65" t="str">
        <f t="shared" si="25"/>
        <v/>
      </c>
      <c r="CL34" s="66" t="str">
        <f t="shared" si="26"/>
        <v>NO</v>
      </c>
      <c r="CM34" s="66" t="str">
        <f t="shared" si="27"/>
        <v>NO</v>
      </c>
      <c r="CN34" s="64" t="str">
        <f t="shared" si="31"/>
        <v>NO</v>
      </c>
      <c r="CO34" s="64" t="str">
        <f t="shared" si="32"/>
        <v>NO</v>
      </c>
      <c r="CP34" s="66" t="str">
        <f t="shared" si="33"/>
        <v>OK</v>
      </c>
      <c r="CQ34" s="58" t="b">
        <f t="shared" si="34"/>
        <v>0</v>
      </c>
      <c r="CR34" s="58" t="b">
        <f t="shared" si="35"/>
        <v>0</v>
      </c>
      <c r="CS34" s="58" t="b">
        <f t="shared" si="36"/>
        <v>0</v>
      </c>
      <c r="CT34" s="58" t="b">
        <f t="shared" si="37"/>
        <v>0</v>
      </c>
      <c r="CU34" s="65" t="str">
        <f t="shared" si="38"/>
        <v>SEQUENCE INCORRECT</v>
      </c>
      <c r="CV34" s="67">
        <f>COUNTIF(B21:B33,T(B34))</f>
        <v>13</v>
      </c>
    </row>
    <row r="35" spans="1:100" s="23" customFormat="1" ht="18.95" customHeight="1" thickBot="1">
      <c r="A35" s="54"/>
      <c r="B35" s="101"/>
      <c r="C35" s="102"/>
      <c r="D35" s="101"/>
      <c r="E35" s="102"/>
      <c r="F35" s="101"/>
      <c r="G35" s="102"/>
      <c r="H35" s="101"/>
      <c r="I35" s="102"/>
      <c r="J35" s="101"/>
      <c r="K35" s="102"/>
      <c r="L35" s="103" t="str">
        <f>IF(AND(B35&lt;&gt;"", H35&lt;&gt;"", J35&lt;&gt;"",OR(H35&lt;=I17,H35="ABS"),OR(J35&lt;=K17,J35="ABS")),IF(AND(J35="ABS"),"ABS",IF(SUM(H35:J35)=0,"ZERO",SUM(H35,J35))),"")</f>
        <v/>
      </c>
      <c r="M35" s="104"/>
      <c r="N35" s="112" t="str">
        <f>IF(AND(A35&lt;&gt;"",B35&lt;&gt;"",D35&lt;&gt;"", F35&lt;&gt;"", H35&lt;&gt;"", J35&lt;&gt;"",S35="",R35="OK",V35="",OR(D35&lt;=E17,D35="ABS"),OR(F35&lt;=G17,F35="ABS"),OR(H35&lt;=I17,H35="ABS"),OR(J35&lt;=K17,J35="ABS")),IF(AND(OR(D35=0,D35="ABS"),OR(F35=0,F35="ABS"),OR(L35=0,L35="ABS"),D35="ABS",F35="ABS",L35="ABS"),"ABS",IF(AND(SUM(D35:F35)=0,OR(L35="ZERO",L35="ABS")),"ZERO",IF(L35="ABS",SUM(D35,F35),SUM(D35,F35,H35,J35)))),"")</f>
        <v/>
      </c>
      <c r="O35" s="113"/>
      <c r="P35" s="22" t="str">
        <f>IF(N35="","",IF(O17=200,LOOKUP(N35,{"ABS","ZERO",1,100,110,120,130,140,150,160,170},{"FAIL","FAIL","FAIL","D","D+","C","C+","B","B+","A","A+"}),IF(O17=150,LOOKUP(N35,{"ABS","ZERO",1,75,82,90,97,105,112,120,127},{"FAIL","FAIL","FAIL","D","D+","C","C+","B","B+","A","A+"}),IF(O17=100,LOOKUP(N35,{"ABS","ZERO",1,50,55,60,65,70,75,80,85},{"FAIL","FAIL","FAIL","D","D+","C","C+","B","B+","A","A+"}),IF(O17=50,LOOKUP(N35,{"ABS","ZERO",1,25,27,30,32,35,37,40,42},{"FAIL","FAIL","FAIL","D","D+","C","C+","B","B+","A","A+"}))))))</f>
        <v/>
      </c>
      <c r="Q35" s="118"/>
      <c r="R35" s="70" t="str">
        <f t="shared" si="0"/>
        <v/>
      </c>
      <c r="S35" s="163" t="str">
        <f>IF(AND(A35&lt;&gt;"",B35&lt;&gt;""),IF(OR(D35&lt;&gt;"ABS"),IF(OR(AND(D35&lt;ROUNDDOWN((0*E17),0),D35&lt;&gt;0),D35&gt;E17,D35=""),"Attendance Marks incorrect",""),""),"")</f>
        <v/>
      </c>
      <c r="T35" s="274"/>
      <c r="U35" s="274"/>
      <c r="V35" s="109" t="str">
        <f>IF(OR(AND(OR(F35&lt;=G17, F35=0, F35="ABS"),OR(H35&lt;=I17, H35=0, H35="ABS"),OR(J35&lt;=K17, J35=0,J35="ABS"))),IF(OR(AND(A35="",B35="",D35="",F35="",H35="",J35=""),AND(A35&lt;&gt;"",B35&lt;&gt;"",D35&lt;&gt;"",F35&lt;&gt;"",H35&lt;&gt;"",J35&lt;&gt;"", AD35="OK")),"","Given Marks or Format is incorrect"),"Given Marks or Format is incorrect")</f>
        <v/>
      </c>
      <c r="W35" s="110"/>
      <c r="X35" s="111"/>
      <c r="Y35" s="14" t="b">
        <f>IF(AND( EXACT(LEFT(B35,LEN(G8)), G8),ISNUMBER(INT(MID(B35,(LEN(G8)+1),1))),ISNUMBER(INT(MID(B35,(LEN(G8)+2),1))), MID(B35,(LEN(G8)+1),2)&lt;&gt;"00",OR(ISNUMBER(INT(MID(B35,(LEN(G8)+3),1))),MID(B35,(LEN(G8)+3),1)=""),  OR(AND(ISNUMBER(INT(MID(B35,(LEN(G8)+1),3))),MID(B35,(LEN(G8)+1),1)&lt;&gt;"0", MID(B35,(LEN(G8)+4),1)=""),AND((ISNUMBER(INT(MID(B35,(LEN(G8)+1),2)))),MID(B35,(LEN(G8)+3),1)=""))),"OK")</f>
        <v>0</v>
      </c>
      <c r="Z35" s="15"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6"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23" t="b">
        <f t="shared" si="28"/>
        <v>0</v>
      </c>
      <c r="AD35" s="23" t="str">
        <f t="shared" si="1"/>
        <v>S# INCORRECT</v>
      </c>
      <c r="BL35" s="58" t="str">
        <f t="shared" si="2"/>
        <v/>
      </c>
      <c r="BM35" s="58" t="b">
        <f t="shared" si="3"/>
        <v>0</v>
      </c>
      <c r="BN35" s="58" t="b">
        <f t="shared" si="4"/>
        <v>0</v>
      </c>
      <c r="BO35" s="58" t="b">
        <f t="shared" si="5"/>
        <v>0</v>
      </c>
      <c r="BP35" s="58" t="str">
        <f t="shared" si="6"/>
        <v/>
      </c>
      <c r="BQ35" s="58" t="str">
        <f t="shared" si="7"/>
        <v/>
      </c>
      <c r="BR35" s="58" t="str">
        <f t="shared" si="8"/>
        <v/>
      </c>
      <c r="BS35" s="58" t="str">
        <f t="shared" si="9"/>
        <v/>
      </c>
      <c r="BT35" s="63" t="str">
        <f t="shared" si="10"/>
        <v/>
      </c>
      <c r="BU35" s="64" t="str">
        <f t="shared" si="29"/>
        <v>INCORRECT</v>
      </c>
      <c r="BV35" s="58" t="b">
        <f t="shared" si="30"/>
        <v>0</v>
      </c>
      <c r="BW35" s="65" t="str">
        <f t="shared" si="11"/>
        <v/>
      </c>
      <c r="BX35" s="58" t="b">
        <f t="shared" si="12"/>
        <v>0</v>
      </c>
      <c r="BY35" s="58" t="b">
        <f t="shared" si="13"/>
        <v>0</v>
      </c>
      <c r="BZ35" s="58" t="b">
        <f t="shared" si="14"/>
        <v>0</v>
      </c>
      <c r="CA35" s="58" t="b">
        <f t="shared" si="15"/>
        <v>0</v>
      </c>
      <c r="CB35" s="58" t="b">
        <f t="shared" si="16"/>
        <v>0</v>
      </c>
      <c r="CC35" s="58" t="b">
        <f t="shared" si="17"/>
        <v>0</v>
      </c>
      <c r="CD35" s="58" t="str">
        <f t="shared" si="18"/>
        <v/>
      </c>
      <c r="CE35" s="58" t="str">
        <f t="shared" si="19"/>
        <v/>
      </c>
      <c r="CF35" s="58" t="str">
        <f t="shared" si="20"/>
        <v/>
      </c>
      <c r="CG35" s="58" t="str">
        <f t="shared" si="21"/>
        <v/>
      </c>
      <c r="CH35" s="58" t="str">
        <f t="shared" si="22"/>
        <v/>
      </c>
      <c r="CI35" s="58" t="str">
        <f t="shared" si="23"/>
        <v/>
      </c>
      <c r="CJ35" s="65" t="str">
        <f t="shared" si="24"/>
        <v/>
      </c>
      <c r="CK35" s="65" t="str">
        <f t="shared" si="25"/>
        <v/>
      </c>
      <c r="CL35" s="66" t="str">
        <f t="shared" si="26"/>
        <v>NO</v>
      </c>
      <c r="CM35" s="66" t="str">
        <f t="shared" si="27"/>
        <v>NO</v>
      </c>
      <c r="CN35" s="64" t="str">
        <f t="shared" si="31"/>
        <v>NO</v>
      </c>
      <c r="CO35" s="64" t="str">
        <f t="shared" si="32"/>
        <v>NO</v>
      </c>
      <c r="CP35" s="66" t="str">
        <f t="shared" si="33"/>
        <v>OK</v>
      </c>
      <c r="CQ35" s="58" t="b">
        <f t="shared" si="34"/>
        <v>0</v>
      </c>
      <c r="CR35" s="58" t="b">
        <f t="shared" si="35"/>
        <v>0</v>
      </c>
      <c r="CS35" s="58" t="b">
        <f t="shared" si="36"/>
        <v>0</v>
      </c>
      <c r="CT35" s="58" t="b">
        <f t="shared" si="37"/>
        <v>0</v>
      </c>
      <c r="CU35" s="65" t="str">
        <f t="shared" si="38"/>
        <v>SEQUENCE INCORRECT</v>
      </c>
      <c r="CV35" s="67">
        <f>COUNTIF(B21:B34,T(B35))</f>
        <v>14</v>
      </c>
    </row>
    <row r="36" spans="1:100" s="23" customFormat="1" ht="18.95" customHeight="1" thickBot="1">
      <c r="A36" s="68"/>
      <c r="B36" s="101"/>
      <c r="C36" s="102"/>
      <c r="D36" s="101"/>
      <c r="E36" s="102"/>
      <c r="F36" s="101"/>
      <c r="G36" s="102"/>
      <c r="H36" s="101"/>
      <c r="I36" s="102"/>
      <c r="J36" s="101"/>
      <c r="K36" s="102"/>
      <c r="L36" s="103" t="str">
        <f>IF(AND(B36&lt;&gt;"", H36&lt;&gt;"", J36&lt;&gt;"",OR(H36&lt;=I17,H36="ABS"),OR(J36&lt;=K17,J36="ABS")),IF(AND(J36="ABS"),"ABS",IF(SUM(H36:J36)=0,"ZERO",SUM(H36,J36))),"")</f>
        <v/>
      </c>
      <c r="M36" s="104"/>
      <c r="N36" s="112" t="str">
        <f>IF(AND(A36&lt;&gt;"",B36&lt;&gt;"",D36&lt;&gt;"", F36&lt;&gt;"", H36&lt;&gt;"", J36&lt;&gt;"",S36="",R36="OK",V36="",OR(D36&lt;=E17,D36="ABS"),OR(F36&lt;=G17,F36="ABS"),OR(H36&lt;=I17,H36="ABS"),OR(J36&lt;=K17,J36="ABS")),IF(AND(OR(D36=0,D36="ABS"),OR(F36=0,F36="ABS"),OR(L36=0,L36="ABS"),D36="ABS",F36="ABS",L36="ABS"),"ABS",IF(AND(SUM(D36:F36)=0,OR(L36="ZERO",L36="ABS")),"ZERO",IF(L36="ABS",SUM(D36,F36),SUM(D36,F36,H36,J36)))),"")</f>
        <v/>
      </c>
      <c r="O36" s="113"/>
      <c r="P36" s="22" t="str">
        <f>IF(N36="","",IF(O17=200,LOOKUP(N36,{"ABS","ZERO",1,100,110,120,130,140,150,160,170},{"FAIL","FAIL","FAIL","D","D+","C","C+","B","B+","A","A+"}),IF(O17=150,LOOKUP(N36,{"ABS","ZERO",1,75,82,90,97,105,112,120,127},{"FAIL","FAIL","FAIL","D","D+","C","C+","B","B+","A","A+"}),IF(O17=100,LOOKUP(N36,{"ABS","ZERO",1,50,55,60,65,70,75,80,85},{"FAIL","FAIL","FAIL","D","D+","C","C+","B","B+","A","A+"}),IF(O17=50,LOOKUP(N36,{"ABS","ZERO",1,25,27,30,32,35,37,40,42},{"FAIL","FAIL","FAIL","D","D+","C","C+","B","B+","A","A+"}))))))</f>
        <v/>
      </c>
      <c r="Q36" s="118"/>
      <c r="R36" s="70" t="str">
        <f t="shared" si="0"/>
        <v/>
      </c>
      <c r="S36" s="163" t="str">
        <f>IF(AND(A36&lt;&gt;"",B36&lt;&gt;""),IF(OR(D36&lt;&gt;"ABS"),IF(OR(AND(D36&lt;ROUNDDOWN((0*E17),0),D36&lt;&gt;0),D36&gt;E17,D36=""),"Attendance Marks incorrect",""),""),"")</f>
        <v/>
      </c>
      <c r="T36" s="274"/>
      <c r="U36" s="274"/>
      <c r="V36" s="109" t="str">
        <f>IF(OR(AND(OR(F36&lt;=G17, F36=0, F36="ABS"),OR(H36&lt;=I17, H36=0, H36="ABS"),OR(J36&lt;=K17, J36=0,J36="ABS"))),IF(OR(AND(A36="",B36="",D36="",F36="",H36="",J36=""),AND(A36&lt;&gt;"",B36&lt;&gt;"",D36&lt;&gt;"",F36&lt;&gt;"",H36&lt;&gt;"",J36&lt;&gt;"", AD36="OK")),"","Given Marks or Format is incorrect"),"Given Marks or Format is incorrect")</f>
        <v/>
      </c>
      <c r="W36" s="110"/>
      <c r="X36" s="111"/>
      <c r="Y36" s="14" t="b">
        <f>IF(AND( EXACT(LEFT(B36,LEN(G8)), G8),ISNUMBER(INT(MID(B36,(LEN(G8)+1),1))),ISNUMBER(INT(MID(B36,(LEN(G8)+2),1))), MID(B36,(LEN(G8)+1),2)&lt;&gt;"00",OR(ISNUMBER(INT(MID(B36,(LEN(G8)+3),1))),MID(B36,(LEN(G8)+3),1)=""),  OR(AND(ISNUMBER(INT(MID(B36,(LEN(G8)+1),3))),MID(B36,(LEN(G8)+1),1)&lt;&gt;"0", MID(B36,(LEN(G8)+4),1)=""),AND((ISNUMBER(INT(MID(B36,(LEN(G8)+1),2)))),MID(B36,(LEN(G8)+3),1)=""))),"OK")</f>
        <v>0</v>
      </c>
      <c r="Z36" s="15"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6"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23" t="b">
        <f t="shared" si="28"/>
        <v>0</v>
      </c>
      <c r="AD36" s="23" t="str">
        <f t="shared" si="1"/>
        <v>S# INCORRECT</v>
      </c>
      <c r="BL36" s="58" t="str">
        <f t="shared" si="2"/>
        <v/>
      </c>
      <c r="BM36" s="58" t="b">
        <f t="shared" si="3"/>
        <v>0</v>
      </c>
      <c r="BN36" s="58" t="b">
        <f t="shared" si="4"/>
        <v>0</v>
      </c>
      <c r="BO36" s="58" t="b">
        <f t="shared" si="5"/>
        <v>0</v>
      </c>
      <c r="BP36" s="58" t="str">
        <f t="shared" si="6"/>
        <v/>
      </c>
      <c r="BQ36" s="58" t="str">
        <f t="shared" si="7"/>
        <v/>
      </c>
      <c r="BR36" s="58" t="str">
        <f t="shared" si="8"/>
        <v/>
      </c>
      <c r="BS36" s="58" t="str">
        <f t="shared" si="9"/>
        <v/>
      </c>
      <c r="BT36" s="63" t="str">
        <f t="shared" si="10"/>
        <v/>
      </c>
      <c r="BU36" s="64" t="str">
        <f t="shared" si="29"/>
        <v>INCORRECT</v>
      </c>
      <c r="BV36" s="58" t="b">
        <f t="shared" si="30"/>
        <v>0</v>
      </c>
      <c r="BW36" s="65" t="str">
        <f t="shared" si="11"/>
        <v/>
      </c>
      <c r="BX36" s="58" t="b">
        <f t="shared" si="12"/>
        <v>0</v>
      </c>
      <c r="BY36" s="58" t="b">
        <f t="shared" si="13"/>
        <v>0</v>
      </c>
      <c r="BZ36" s="58" t="b">
        <f t="shared" si="14"/>
        <v>0</v>
      </c>
      <c r="CA36" s="58" t="b">
        <f t="shared" si="15"/>
        <v>0</v>
      </c>
      <c r="CB36" s="58" t="b">
        <f t="shared" si="16"/>
        <v>0</v>
      </c>
      <c r="CC36" s="58" t="b">
        <f t="shared" si="17"/>
        <v>0</v>
      </c>
      <c r="CD36" s="58" t="str">
        <f t="shared" si="18"/>
        <v/>
      </c>
      <c r="CE36" s="58" t="str">
        <f t="shared" si="19"/>
        <v/>
      </c>
      <c r="CF36" s="58" t="str">
        <f t="shared" si="20"/>
        <v/>
      </c>
      <c r="CG36" s="58" t="str">
        <f t="shared" si="21"/>
        <v/>
      </c>
      <c r="CH36" s="58" t="str">
        <f t="shared" si="22"/>
        <v/>
      </c>
      <c r="CI36" s="58" t="str">
        <f t="shared" si="23"/>
        <v/>
      </c>
      <c r="CJ36" s="65" t="str">
        <f t="shared" si="24"/>
        <v/>
      </c>
      <c r="CK36" s="65" t="str">
        <f t="shared" si="25"/>
        <v/>
      </c>
      <c r="CL36" s="66" t="str">
        <f t="shared" si="26"/>
        <v>NO</v>
      </c>
      <c r="CM36" s="66" t="str">
        <f t="shared" si="27"/>
        <v>NO</v>
      </c>
      <c r="CN36" s="64" t="str">
        <f t="shared" si="31"/>
        <v>NO</v>
      </c>
      <c r="CO36" s="64" t="str">
        <f t="shared" si="32"/>
        <v>NO</v>
      </c>
      <c r="CP36" s="66" t="str">
        <f t="shared" si="33"/>
        <v>OK</v>
      </c>
      <c r="CQ36" s="58" t="b">
        <f t="shared" si="34"/>
        <v>0</v>
      </c>
      <c r="CR36" s="58" t="b">
        <f t="shared" si="35"/>
        <v>0</v>
      </c>
      <c r="CS36" s="58" t="b">
        <f t="shared" si="36"/>
        <v>0</v>
      </c>
      <c r="CT36" s="58" t="b">
        <f t="shared" si="37"/>
        <v>0</v>
      </c>
      <c r="CU36" s="65" t="str">
        <f t="shared" si="38"/>
        <v>SEQUENCE INCORRECT</v>
      </c>
      <c r="CV36" s="67">
        <f>COUNTIF(B21:B35,T(B36))</f>
        <v>15</v>
      </c>
    </row>
    <row r="37" spans="1:100" s="23" customFormat="1" ht="18.95" customHeight="1" thickBot="1">
      <c r="A37" s="54"/>
      <c r="B37" s="101"/>
      <c r="C37" s="102"/>
      <c r="D37" s="101"/>
      <c r="E37" s="102"/>
      <c r="F37" s="101"/>
      <c r="G37" s="102"/>
      <c r="H37" s="101"/>
      <c r="I37" s="102"/>
      <c r="J37" s="101"/>
      <c r="K37" s="102"/>
      <c r="L37" s="103" t="str">
        <f>IF(AND(B37&lt;&gt;"", H37&lt;&gt;"", J37&lt;&gt;"",OR(H37&lt;=I17,H37="ABS"),OR(J37&lt;=K17,J37="ABS")),IF(AND(J37="ABS"),"ABS",IF(SUM(H37:J37)=0,"ZERO",SUM(H37,J37))),"")</f>
        <v/>
      </c>
      <c r="M37" s="104"/>
      <c r="N37" s="112" t="str">
        <f>IF(AND(A37&lt;&gt;"",B37&lt;&gt;"",D37&lt;&gt;"", F37&lt;&gt;"", H37&lt;&gt;"", J37&lt;&gt;"",S37="",R37="OK",V37="",OR(D37&lt;=E17,D37="ABS"),OR(F37&lt;=G17,F37="ABS"),OR(H37&lt;=I17,H37="ABS"),OR(J37&lt;=K17,J37="ABS")),IF(AND(OR(D37=0,D37="ABS"),OR(F37=0,F37="ABS"),OR(L37=0,L37="ABS"),D37="ABS",F37="ABS",L37="ABS"),"ABS",IF(AND(SUM(D37:F37)=0,OR(L37="ZERO",L37="ABS")),"ZERO",IF(L37="ABS",SUM(D37,F37),SUM(D37,F37,H37,J37)))),"")</f>
        <v/>
      </c>
      <c r="O37" s="113"/>
      <c r="P37" s="22" t="str">
        <f>IF(N37="","",IF(O17=200,LOOKUP(N37,{"ABS","ZERO",1,100,110,120,130,140,150,160,170},{"FAIL","FAIL","FAIL","D","D+","C","C+","B","B+","A","A+"}),IF(O17=150,LOOKUP(N37,{"ABS","ZERO",1,75,82,90,97,105,112,120,127},{"FAIL","FAIL","FAIL","D","D+","C","C+","B","B+","A","A+"}),IF(O17=100,LOOKUP(N37,{"ABS","ZERO",1,50,55,60,65,70,75,80,85},{"FAIL","FAIL","FAIL","D","D+","C","C+","B","B+","A","A+"}),IF(O17=50,LOOKUP(N37,{"ABS","ZERO",1,25,27,30,32,35,37,40,42},{"FAIL","FAIL","FAIL","D","D+","C","C+","B","B+","A","A+"}))))))</f>
        <v/>
      </c>
      <c r="Q37" s="118"/>
      <c r="R37" s="70" t="str">
        <f t="shared" si="0"/>
        <v/>
      </c>
      <c r="S37" s="163" t="str">
        <f>IF(AND(A37&lt;&gt;"",B37&lt;&gt;""),IF(OR(D37&lt;&gt;"ABS"),IF(OR(AND(D37&lt;ROUNDDOWN((0*E17),0),D37&lt;&gt;0),D37&gt;E17,D37=""),"Attendance Marks incorrect",""),""),"")</f>
        <v/>
      </c>
      <c r="T37" s="274"/>
      <c r="U37" s="274"/>
      <c r="V37" s="109" t="str">
        <f>IF(OR(AND(OR(F37&lt;=G17, F37=0, F37="ABS"),OR(H37&lt;=I17, H37=0, H37="ABS"),OR(J37&lt;=K17, J37=0,J37="ABS"))),IF(OR(AND(A37="",B37="",D37="",F37="",H37="",J37=""),AND(A37&lt;&gt;"",B37&lt;&gt;"",D37&lt;&gt;"",F37&lt;&gt;"",H37&lt;&gt;"",J37&lt;&gt;"", AD37="OK")),"","Given Marks or Format is incorrect"),"Given Marks or Format is incorrect")</f>
        <v/>
      </c>
      <c r="W37" s="110"/>
      <c r="X37" s="111"/>
      <c r="Y37" s="14" t="b">
        <f>IF(AND( EXACT(LEFT(B37,LEN(G8)), G8),ISNUMBER(INT(MID(B37,(LEN(G8)+1),1))),ISNUMBER(INT(MID(B37,(LEN(G8)+2),1))), MID(B37,(LEN(G8)+1),2)&lt;&gt;"00",OR(ISNUMBER(INT(MID(B37,(LEN(G8)+3),1))),MID(B37,(LEN(G8)+3),1)=""),  OR(AND(ISNUMBER(INT(MID(B37,(LEN(G8)+1),3))),MID(B37,(LEN(G8)+1),1)&lt;&gt;"0", MID(B37,(LEN(G8)+4),1)=""),AND((ISNUMBER(INT(MID(B37,(LEN(G8)+1),2)))),MID(B37,(LEN(G8)+3),1)=""))),"OK")</f>
        <v>0</v>
      </c>
      <c r="Z37" s="15"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6"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23" t="b">
        <f t="shared" si="28"/>
        <v>0</v>
      </c>
      <c r="AD37" s="23" t="str">
        <f t="shared" si="1"/>
        <v>S# INCORRECT</v>
      </c>
      <c r="BL37" s="58" t="str">
        <f t="shared" si="2"/>
        <v/>
      </c>
      <c r="BM37" s="58" t="b">
        <f t="shared" si="3"/>
        <v>0</v>
      </c>
      <c r="BN37" s="58" t="b">
        <f t="shared" si="4"/>
        <v>0</v>
      </c>
      <c r="BO37" s="58" t="b">
        <f t="shared" si="5"/>
        <v>0</v>
      </c>
      <c r="BP37" s="58" t="str">
        <f t="shared" si="6"/>
        <v/>
      </c>
      <c r="BQ37" s="58" t="str">
        <f t="shared" si="7"/>
        <v/>
      </c>
      <c r="BR37" s="58" t="str">
        <f t="shared" si="8"/>
        <v/>
      </c>
      <c r="BS37" s="58" t="str">
        <f t="shared" si="9"/>
        <v/>
      </c>
      <c r="BT37" s="63" t="str">
        <f t="shared" si="10"/>
        <v/>
      </c>
      <c r="BU37" s="64" t="str">
        <f t="shared" si="29"/>
        <v>INCORRECT</v>
      </c>
      <c r="BV37" s="58" t="b">
        <f t="shared" si="30"/>
        <v>0</v>
      </c>
      <c r="BW37" s="65" t="str">
        <f t="shared" si="11"/>
        <v/>
      </c>
      <c r="BX37" s="58" t="b">
        <f t="shared" si="12"/>
        <v>0</v>
      </c>
      <c r="BY37" s="58" t="b">
        <f t="shared" si="13"/>
        <v>0</v>
      </c>
      <c r="BZ37" s="58" t="b">
        <f t="shared" si="14"/>
        <v>0</v>
      </c>
      <c r="CA37" s="58" t="b">
        <f t="shared" si="15"/>
        <v>0</v>
      </c>
      <c r="CB37" s="58" t="b">
        <f t="shared" si="16"/>
        <v>0</v>
      </c>
      <c r="CC37" s="58" t="b">
        <f t="shared" si="17"/>
        <v>0</v>
      </c>
      <c r="CD37" s="58" t="str">
        <f t="shared" si="18"/>
        <v/>
      </c>
      <c r="CE37" s="58" t="str">
        <f t="shared" si="19"/>
        <v/>
      </c>
      <c r="CF37" s="58" t="str">
        <f t="shared" si="20"/>
        <v/>
      </c>
      <c r="CG37" s="58" t="str">
        <f t="shared" si="21"/>
        <v/>
      </c>
      <c r="CH37" s="58" t="str">
        <f t="shared" si="22"/>
        <v/>
      </c>
      <c r="CI37" s="58" t="str">
        <f t="shared" si="23"/>
        <v/>
      </c>
      <c r="CJ37" s="65" t="str">
        <f t="shared" si="24"/>
        <v/>
      </c>
      <c r="CK37" s="65" t="str">
        <f t="shared" si="25"/>
        <v/>
      </c>
      <c r="CL37" s="66" t="str">
        <f t="shared" si="26"/>
        <v>NO</v>
      </c>
      <c r="CM37" s="66" t="str">
        <f t="shared" si="27"/>
        <v>NO</v>
      </c>
      <c r="CN37" s="64" t="str">
        <f t="shared" si="31"/>
        <v>NO</v>
      </c>
      <c r="CO37" s="64" t="str">
        <f t="shared" si="32"/>
        <v>NO</v>
      </c>
      <c r="CP37" s="66" t="str">
        <f t="shared" si="33"/>
        <v>OK</v>
      </c>
      <c r="CQ37" s="58" t="b">
        <f t="shared" si="34"/>
        <v>0</v>
      </c>
      <c r="CR37" s="58" t="b">
        <f t="shared" si="35"/>
        <v>0</v>
      </c>
      <c r="CS37" s="58" t="b">
        <f t="shared" si="36"/>
        <v>0</v>
      </c>
      <c r="CT37" s="58" t="b">
        <f t="shared" si="37"/>
        <v>0</v>
      </c>
      <c r="CU37" s="65" t="str">
        <f t="shared" si="38"/>
        <v>SEQUENCE INCORRECT</v>
      </c>
      <c r="CV37" s="67">
        <f>COUNTIF(B21:B36,T(B37))</f>
        <v>16</v>
      </c>
    </row>
    <row r="38" spans="1:100" s="23" customFormat="1" ht="18.95" customHeight="1" thickBot="1">
      <c r="A38" s="68"/>
      <c r="B38" s="101"/>
      <c r="C38" s="102"/>
      <c r="D38" s="101"/>
      <c r="E38" s="102"/>
      <c r="F38" s="101"/>
      <c r="G38" s="102"/>
      <c r="H38" s="101"/>
      <c r="I38" s="102"/>
      <c r="J38" s="101"/>
      <c r="K38" s="102"/>
      <c r="L38" s="103" t="str">
        <f>IF(AND(B38&lt;&gt;"", H38&lt;&gt;"", J38&lt;&gt;"",OR(H38&lt;=I17,H38="ABS"),OR(J38&lt;=K17,J38="ABS")),IF(AND(J38="ABS"),"ABS",IF(SUM(H38:J38)=0,"ZERO",SUM(H38,J38))),"")</f>
        <v/>
      </c>
      <c r="M38" s="104"/>
      <c r="N38" s="112" t="str">
        <f>IF(AND(A38&lt;&gt;"",B38&lt;&gt;"",D38&lt;&gt;"", F38&lt;&gt;"", H38&lt;&gt;"", J38&lt;&gt;"",S38="",R38="OK",V38="",OR(D38&lt;=E17,D38="ABS"),OR(F38&lt;=G17,F38="ABS"),OR(H38&lt;=I17,H38="ABS"),OR(J38&lt;=K17,J38="ABS")),IF(AND(OR(D38=0,D38="ABS"),OR(F38=0,F38="ABS"),OR(L38=0,L38="ABS"),D38="ABS",F38="ABS",L38="ABS"),"ABS",IF(AND(SUM(D38:F38)=0,OR(L38="ZERO",L38="ABS")),"ZERO",IF(L38="ABS",SUM(D38,F38),SUM(D38,F38,H38,J38)))),"")</f>
        <v/>
      </c>
      <c r="O38" s="113"/>
      <c r="P38" s="22" t="str">
        <f>IF(N38="","",IF(O17=200,LOOKUP(N38,{"ABS","ZERO",1,100,110,120,130,140,150,160,170},{"FAIL","FAIL","FAIL","D","D+","C","C+","B","B+","A","A+"}),IF(O17=150,LOOKUP(N38,{"ABS","ZERO",1,75,82,90,97,105,112,120,127},{"FAIL","FAIL","FAIL","D","D+","C","C+","B","B+","A","A+"}),IF(O17=100,LOOKUP(N38,{"ABS","ZERO",1,50,55,60,65,70,75,80,85},{"FAIL","FAIL","FAIL","D","D+","C","C+","B","B+","A","A+"}),IF(O17=50,LOOKUP(N38,{"ABS","ZERO",1,25,27,30,32,35,37,40,42},{"FAIL","FAIL","FAIL","D","D+","C","C+","B","B+","A","A+"}))))))</f>
        <v/>
      </c>
      <c r="Q38" s="118"/>
      <c r="R38" s="70" t="str">
        <f t="shared" si="0"/>
        <v/>
      </c>
      <c r="S38" s="163" t="str">
        <f>IF(AND(A38&lt;&gt;"",B38&lt;&gt;""),IF(OR(D38&lt;&gt;"ABS"),IF(OR(AND(D38&lt;ROUNDDOWN((0*E17),0),D38&lt;&gt;0),D38&gt;E17,D38=""),"Attendance Marks incorrect",""),""),"")</f>
        <v/>
      </c>
      <c r="T38" s="274"/>
      <c r="U38" s="274"/>
      <c r="V38" s="109" t="str">
        <f>IF(OR(AND(OR(F38&lt;=G17, F38=0, F38="ABS"),OR(H38&lt;=I17, H38=0, H38="ABS"),OR(J38&lt;=K17, J38=0,J38="ABS"))),IF(OR(AND(A38="",B38="",D38="",F38="",H38="",J38=""),AND(A38&lt;&gt;"",B38&lt;&gt;"",D38&lt;&gt;"",F38&lt;&gt;"",H38&lt;&gt;"",J38&lt;&gt;"", AD38="OK")),"","Given Marks or Format is incorrect"),"Given Marks or Format is incorrect")</f>
        <v/>
      </c>
      <c r="W38" s="110"/>
      <c r="X38" s="111"/>
      <c r="Y38" s="14" t="b">
        <f>IF(AND( EXACT(LEFT(B38,LEN(G8)), G8),ISNUMBER(INT(MID(B38,(LEN(G8)+1),1))),ISNUMBER(INT(MID(B38,(LEN(G8)+2),1))), MID(B38,(LEN(G8)+1),2)&lt;&gt;"00",OR(ISNUMBER(INT(MID(B38,(LEN(G8)+3),1))),MID(B38,(LEN(G8)+3),1)=""),  OR(AND(ISNUMBER(INT(MID(B38,(LEN(G8)+1),3))),MID(B38,(LEN(G8)+1),1)&lt;&gt;"0", MID(B38,(LEN(G8)+4),1)=""),AND((ISNUMBER(INT(MID(B38,(LEN(G8)+1),2)))),MID(B38,(LEN(G8)+3),1)=""))),"OK")</f>
        <v>0</v>
      </c>
      <c r="Z38" s="15"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6"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23" t="b">
        <f t="shared" si="28"/>
        <v>0</v>
      </c>
      <c r="AD38" s="23" t="str">
        <f t="shared" si="1"/>
        <v>S# INCORRECT</v>
      </c>
      <c r="BL38" s="58" t="str">
        <f t="shared" si="2"/>
        <v/>
      </c>
      <c r="BM38" s="58" t="b">
        <f t="shared" si="3"/>
        <v>0</v>
      </c>
      <c r="BN38" s="58" t="b">
        <f t="shared" si="4"/>
        <v>0</v>
      </c>
      <c r="BO38" s="58" t="b">
        <f t="shared" si="5"/>
        <v>0</v>
      </c>
      <c r="BP38" s="58" t="str">
        <f t="shared" si="6"/>
        <v/>
      </c>
      <c r="BQ38" s="58" t="str">
        <f t="shared" si="7"/>
        <v/>
      </c>
      <c r="BR38" s="58" t="str">
        <f t="shared" si="8"/>
        <v/>
      </c>
      <c r="BS38" s="58" t="str">
        <f t="shared" si="9"/>
        <v/>
      </c>
      <c r="BT38" s="63" t="str">
        <f t="shared" si="10"/>
        <v/>
      </c>
      <c r="BU38" s="64" t="str">
        <f t="shared" si="29"/>
        <v>INCORRECT</v>
      </c>
      <c r="BV38" s="58" t="b">
        <f t="shared" si="30"/>
        <v>0</v>
      </c>
      <c r="BW38" s="65" t="str">
        <f t="shared" si="11"/>
        <v/>
      </c>
      <c r="BX38" s="58" t="b">
        <f t="shared" si="12"/>
        <v>0</v>
      </c>
      <c r="BY38" s="58" t="b">
        <f t="shared" si="13"/>
        <v>0</v>
      </c>
      <c r="BZ38" s="58" t="b">
        <f t="shared" si="14"/>
        <v>0</v>
      </c>
      <c r="CA38" s="58" t="b">
        <f t="shared" si="15"/>
        <v>0</v>
      </c>
      <c r="CB38" s="58" t="b">
        <f t="shared" si="16"/>
        <v>0</v>
      </c>
      <c r="CC38" s="58" t="b">
        <f t="shared" si="17"/>
        <v>0</v>
      </c>
      <c r="CD38" s="58" t="str">
        <f t="shared" si="18"/>
        <v/>
      </c>
      <c r="CE38" s="58" t="str">
        <f t="shared" si="19"/>
        <v/>
      </c>
      <c r="CF38" s="58" t="str">
        <f t="shared" si="20"/>
        <v/>
      </c>
      <c r="CG38" s="58" t="str">
        <f t="shared" si="21"/>
        <v/>
      </c>
      <c r="CH38" s="58" t="str">
        <f t="shared" si="22"/>
        <v/>
      </c>
      <c r="CI38" s="58" t="str">
        <f t="shared" si="23"/>
        <v/>
      </c>
      <c r="CJ38" s="65" t="str">
        <f t="shared" si="24"/>
        <v/>
      </c>
      <c r="CK38" s="65" t="str">
        <f t="shared" si="25"/>
        <v/>
      </c>
      <c r="CL38" s="66" t="str">
        <f t="shared" si="26"/>
        <v>NO</v>
      </c>
      <c r="CM38" s="66" t="str">
        <f t="shared" si="27"/>
        <v>NO</v>
      </c>
      <c r="CN38" s="64" t="str">
        <f t="shared" si="31"/>
        <v>NO</v>
      </c>
      <c r="CO38" s="64" t="str">
        <f t="shared" si="32"/>
        <v>NO</v>
      </c>
      <c r="CP38" s="66" t="str">
        <f t="shared" si="33"/>
        <v>OK</v>
      </c>
      <c r="CQ38" s="58" t="b">
        <f t="shared" si="34"/>
        <v>0</v>
      </c>
      <c r="CR38" s="58" t="b">
        <f t="shared" si="35"/>
        <v>0</v>
      </c>
      <c r="CS38" s="58" t="b">
        <f t="shared" si="36"/>
        <v>0</v>
      </c>
      <c r="CT38" s="58" t="b">
        <f t="shared" si="37"/>
        <v>0</v>
      </c>
      <c r="CU38" s="65" t="str">
        <f t="shared" si="38"/>
        <v>SEQUENCE INCORRECT</v>
      </c>
      <c r="CV38" s="67">
        <f>COUNTIF(B21:B37,T(B38))</f>
        <v>17</v>
      </c>
    </row>
    <row r="39" spans="1:100" s="23" customFormat="1" ht="18.95" customHeight="1" thickBot="1">
      <c r="A39" s="54"/>
      <c r="B39" s="101"/>
      <c r="C39" s="102"/>
      <c r="D39" s="101"/>
      <c r="E39" s="102"/>
      <c r="F39" s="101"/>
      <c r="G39" s="102"/>
      <c r="H39" s="101"/>
      <c r="I39" s="102"/>
      <c r="J39" s="101"/>
      <c r="K39" s="102"/>
      <c r="L39" s="103" t="str">
        <f>IF(AND(B39&lt;&gt;"", H39&lt;&gt;"", J39&lt;&gt;"",OR(H39&lt;=I17,H39="ABS"),OR(J39&lt;=K17,J39="ABS")),IF(AND(J39="ABS"),"ABS",IF(SUM(H39:J39)=0,"ZERO",SUM(H39,J39))),"")</f>
        <v/>
      </c>
      <c r="M39" s="104"/>
      <c r="N39" s="112" t="str">
        <f>IF(AND(A39&lt;&gt;"",B39&lt;&gt;"",D39&lt;&gt;"", F39&lt;&gt;"", H39&lt;&gt;"", J39&lt;&gt;"",S39="",R39="OK",V39="",OR(D39&lt;=E17,D39="ABS"),OR(F39&lt;=G17,F39="ABS"),OR(H39&lt;=I17,H39="ABS"),OR(J39&lt;=K17,J39="ABS")),IF(AND(OR(D39=0,D39="ABS"),OR(F39=0,F39="ABS"),OR(L39=0,L39="ABS"),D39="ABS",F39="ABS",L39="ABS"),"ABS",IF(AND(SUM(D39:F39)=0,OR(L39="ZERO",L39="ABS")),"ZERO",IF(L39="ABS",SUM(D39,F39),SUM(D39,F39,H39,J39)))),"")</f>
        <v/>
      </c>
      <c r="O39" s="113"/>
      <c r="P39" s="22" t="str">
        <f>IF(N39="","",IF(O17=200,LOOKUP(N39,{"ABS","ZERO",1,100,110,120,130,140,150,160,170},{"FAIL","FAIL","FAIL","D","D+","C","C+","B","B+","A","A+"}),IF(O17=150,LOOKUP(N39,{"ABS","ZERO",1,75,82,90,97,105,112,120,127},{"FAIL","FAIL","FAIL","D","D+","C","C+","B","B+","A","A+"}),IF(O17=100,LOOKUP(N39,{"ABS","ZERO",1,50,55,60,65,70,75,80,85},{"FAIL","FAIL","FAIL","D","D+","C","C+","B","B+","A","A+"}),IF(O17=50,LOOKUP(N39,{"ABS","ZERO",1,25,27,30,32,35,37,40,42},{"FAIL","FAIL","FAIL","D","D+","C","C+","B","B+","A","A+"}))))))</f>
        <v/>
      </c>
      <c r="Q39" s="118"/>
      <c r="R39" s="70" t="str">
        <f t="shared" si="0"/>
        <v/>
      </c>
      <c r="S39" s="163" t="str">
        <f>IF(AND(A39&lt;&gt;"",B39&lt;&gt;""),IF(OR(D39&lt;&gt;"ABS"),IF(OR(AND(D39&lt;ROUNDDOWN((0*E17),0),D39&lt;&gt;0),D39&gt;E17,D39=""),"Attendance Marks incorrect",""),""),"")</f>
        <v/>
      </c>
      <c r="T39" s="274"/>
      <c r="U39" s="274"/>
      <c r="V39" s="109" t="str">
        <f>IF(OR(AND(OR(F39&lt;=G17, F39=0, F39="ABS"),OR(H39&lt;=I17, H39=0, H39="ABS"),OR(J39&lt;=K17, J39=0,J39="ABS"))),IF(OR(AND(A39="",B39="",D39="",F39="",H39="",J39=""),AND(A39&lt;&gt;"",B39&lt;&gt;"",D39&lt;&gt;"",F39&lt;&gt;"",H39&lt;&gt;"",J39&lt;&gt;"", AD39="OK")),"","Given Marks or Format is incorrect"),"Given Marks or Format is incorrect")</f>
        <v/>
      </c>
      <c r="W39" s="110"/>
      <c r="X39" s="111"/>
      <c r="Y39" s="14" t="b">
        <f>IF(AND( EXACT(LEFT(B39,LEN(G8)), G8),ISNUMBER(INT(MID(B39,(LEN(G8)+1),1))),ISNUMBER(INT(MID(B39,(LEN(G8)+2),1))), MID(B39,(LEN(G8)+1),2)&lt;&gt;"00",OR(ISNUMBER(INT(MID(B39,(LEN(G8)+3),1))),MID(B39,(LEN(G8)+3),1)=""),  OR(AND(ISNUMBER(INT(MID(B39,(LEN(G8)+1),3))),MID(B39,(LEN(G8)+1),1)&lt;&gt;"0", MID(B39,(LEN(G8)+4),1)=""),AND((ISNUMBER(INT(MID(B39,(LEN(G8)+1),2)))),MID(B39,(LEN(G8)+3),1)=""))),"OK")</f>
        <v>0</v>
      </c>
      <c r="Z39" s="15"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A39" s="16"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B39" s="17"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C39" s="23" t="b">
        <f t="shared" si="28"/>
        <v>0</v>
      </c>
      <c r="AD39" s="23" t="str">
        <f t="shared" si="1"/>
        <v>S# INCORRECT</v>
      </c>
      <c r="BL39" s="58" t="str">
        <f t="shared" si="2"/>
        <v/>
      </c>
      <c r="BM39" s="58" t="b">
        <f t="shared" si="3"/>
        <v>0</v>
      </c>
      <c r="BN39" s="58" t="b">
        <f t="shared" si="4"/>
        <v>0</v>
      </c>
      <c r="BO39" s="58" t="b">
        <f t="shared" si="5"/>
        <v>0</v>
      </c>
      <c r="BP39" s="58" t="str">
        <f t="shared" si="6"/>
        <v/>
      </c>
      <c r="BQ39" s="58" t="str">
        <f t="shared" si="7"/>
        <v/>
      </c>
      <c r="BR39" s="58" t="str">
        <f t="shared" si="8"/>
        <v/>
      </c>
      <c r="BS39" s="58" t="str">
        <f t="shared" si="9"/>
        <v/>
      </c>
      <c r="BT39" s="63" t="str">
        <f t="shared" si="10"/>
        <v/>
      </c>
      <c r="BU39" s="64" t="str">
        <f t="shared" si="29"/>
        <v>INCORRECT</v>
      </c>
      <c r="BV39" s="58" t="b">
        <f t="shared" si="30"/>
        <v>0</v>
      </c>
      <c r="BW39" s="65" t="str">
        <f t="shared" si="11"/>
        <v/>
      </c>
      <c r="BX39" s="58" t="b">
        <f t="shared" si="12"/>
        <v>0</v>
      </c>
      <c r="BY39" s="58" t="b">
        <f t="shared" si="13"/>
        <v>0</v>
      </c>
      <c r="BZ39" s="58" t="b">
        <f t="shared" si="14"/>
        <v>0</v>
      </c>
      <c r="CA39" s="58" t="b">
        <f t="shared" si="15"/>
        <v>0</v>
      </c>
      <c r="CB39" s="58" t="b">
        <f t="shared" si="16"/>
        <v>0</v>
      </c>
      <c r="CC39" s="58" t="b">
        <f t="shared" si="17"/>
        <v>0</v>
      </c>
      <c r="CD39" s="58" t="str">
        <f t="shared" si="18"/>
        <v/>
      </c>
      <c r="CE39" s="58" t="str">
        <f t="shared" si="19"/>
        <v/>
      </c>
      <c r="CF39" s="58" t="str">
        <f t="shared" si="20"/>
        <v/>
      </c>
      <c r="CG39" s="58" t="str">
        <f t="shared" si="21"/>
        <v/>
      </c>
      <c r="CH39" s="58" t="str">
        <f t="shared" si="22"/>
        <v/>
      </c>
      <c r="CI39" s="58" t="str">
        <f t="shared" si="23"/>
        <v/>
      </c>
      <c r="CJ39" s="65" t="str">
        <f t="shared" si="24"/>
        <v/>
      </c>
      <c r="CK39" s="65" t="str">
        <f t="shared" si="25"/>
        <v/>
      </c>
      <c r="CL39" s="66" t="str">
        <f t="shared" si="26"/>
        <v>NO</v>
      </c>
      <c r="CM39" s="66" t="str">
        <f t="shared" si="27"/>
        <v>NO</v>
      </c>
      <c r="CN39" s="64" t="str">
        <f t="shared" si="31"/>
        <v>NO</v>
      </c>
      <c r="CO39" s="64" t="str">
        <f t="shared" si="32"/>
        <v>NO</v>
      </c>
      <c r="CP39" s="66" t="str">
        <f t="shared" si="33"/>
        <v>OK</v>
      </c>
      <c r="CQ39" s="58" t="b">
        <f t="shared" si="34"/>
        <v>0</v>
      </c>
      <c r="CR39" s="58" t="b">
        <f t="shared" si="35"/>
        <v>0</v>
      </c>
      <c r="CS39" s="58" t="b">
        <f t="shared" si="36"/>
        <v>0</v>
      </c>
      <c r="CT39" s="58" t="b">
        <f t="shared" si="37"/>
        <v>0</v>
      </c>
      <c r="CU39" s="65" t="str">
        <f t="shared" si="38"/>
        <v>SEQUENCE INCORRECT</v>
      </c>
      <c r="CV39" s="67">
        <f>COUNTIF(B21:B38,T(B39))</f>
        <v>18</v>
      </c>
    </row>
    <row r="40" spans="1:100" s="23" customFormat="1" ht="18.95" customHeight="1" thickBot="1">
      <c r="A40" s="68"/>
      <c r="B40" s="101"/>
      <c r="C40" s="102"/>
      <c r="D40" s="101"/>
      <c r="E40" s="102"/>
      <c r="F40" s="101"/>
      <c r="G40" s="102"/>
      <c r="H40" s="101"/>
      <c r="I40" s="102"/>
      <c r="J40" s="101"/>
      <c r="K40" s="102"/>
      <c r="L40" s="103" t="str">
        <f>IF(AND(B40&lt;&gt;"", H40&lt;&gt;"", J40&lt;&gt;"",OR(H40&lt;=I17,H40="ABS"),OR(J40&lt;=K17,J40="ABS")),IF(AND(J40="ABS"),"ABS",IF(SUM(H40:J40)=0,"ZERO",SUM(H40,J40))),"")</f>
        <v/>
      </c>
      <c r="M40" s="104"/>
      <c r="N40" s="112" t="str">
        <f>IF(AND(A40&lt;&gt;"",B40&lt;&gt;"",D40&lt;&gt;"", F40&lt;&gt;"", H40&lt;&gt;"", J40&lt;&gt;"",S40="",R40="OK",V40="",OR(D40&lt;=E17,D40="ABS"),OR(F40&lt;=G17,F40="ABS"),OR(H40&lt;=I17,H40="ABS"),OR(J40&lt;=K17,J40="ABS")),IF(AND(OR(D40=0,D40="ABS"),OR(F40=0,F40="ABS"),OR(L40=0,L40="ABS"),D40="ABS",F40="ABS",L40="ABS"),"ABS",IF(AND(SUM(D40:F40)=0,OR(L40="ZERO",L40="ABS")),"ZERO",IF(L40="ABS",SUM(D40,F40),SUM(D40,F40,H40,J40)))),"")</f>
        <v/>
      </c>
      <c r="O40" s="113"/>
      <c r="P40" s="22" t="str">
        <f>IF(N40="","",IF(O17=200,LOOKUP(N40,{"ABS","ZERO",1,100,110,120,130,140,150,160,170},{"FAIL","FAIL","FAIL","D","D+","C","C+","B","B+","A","A+"}),IF(O17=150,LOOKUP(N40,{"ABS","ZERO",1,75,82,90,97,105,112,120,127},{"FAIL","FAIL","FAIL","D","D+","C","C+","B","B+","A","A+"}),IF(O17=100,LOOKUP(N40,{"ABS","ZERO",1,50,55,60,65,70,75,80,85},{"FAIL","FAIL","FAIL","D","D+","C","C+","B","B+","A","A+"}),IF(O17=50,LOOKUP(N40,{"ABS","ZERO",1,25,27,30,32,35,37,40,42},{"FAIL","FAIL","FAIL","D","D+","C","C+","B","B+","A","A+"}))))))</f>
        <v/>
      </c>
      <c r="Q40" s="118"/>
      <c r="R40" s="70" t="str">
        <f t="shared" si="0"/>
        <v/>
      </c>
      <c r="S40" s="280" t="str">
        <f>IF(AND(A40&lt;&gt;"",B40&lt;&gt;""),IF(OR(D40&lt;&gt;"ABS"),IF(OR(AND(D40&lt;ROUNDDOWN((0*E17),0),D40&lt;&gt;0),D40&gt;E17,D40=""),"Attendance Marks incorrect",""),""),"")</f>
        <v/>
      </c>
      <c r="T40" s="281"/>
      <c r="U40" s="281"/>
      <c r="V40" s="213" t="str">
        <f>IF(OR(AND(OR(F40&lt;=G17, F40=0, F40="ABS"),OR(H40&lt;=I17, H40=0, H40="ABS"),OR(J40&lt;=K17, J40=0,J40="ABS"))),IF(OR(AND(A40="",B40="",D40="",F40="",H40="",J40=""),AND(A40&lt;&gt;"",B40&lt;&gt;"",D40&lt;&gt;"",F40&lt;&gt;"",H40&lt;&gt;"",J40&lt;&gt;"", AD40="OK")),"","Given Marks or Format is incorrect"),"Given Marks or Format is incorrect")</f>
        <v/>
      </c>
      <c r="W40" s="214"/>
      <c r="X40" s="215"/>
      <c r="Y40" s="14" t="b">
        <f>IF(AND( EXACT(LEFT(B40,LEN(G8)), G8),ISNUMBER(INT(MID(B40,(LEN(G8)+1),1))),ISNUMBER(INT(MID(B40,(LEN(G8)+2),1))), MID(B40,(LEN(G8)+1),2)&lt;&gt;"00",OR(ISNUMBER(INT(MID(B40,(LEN(G8)+3),1))),MID(B40,(LEN(G8)+3),1)=""),  OR(AND(ISNUMBER(INT(MID(B40,(LEN(G8)+1),3))),MID(B40,(LEN(G8)+1),1)&lt;&gt;"0", MID(B40,(LEN(G8)+4),1)=""),AND((ISNUMBER(INT(MID(B40,(LEN(G8)+1),2)))),MID(B40,(LEN(G8)+3),1)=""))),"OK")</f>
        <v>0</v>
      </c>
      <c r="Z40" s="15"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A40" s="16"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B40" s="17"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C40" s="23" t="b">
        <f t="shared" si="28"/>
        <v>0</v>
      </c>
      <c r="AD40" s="23" t="str">
        <f t="shared" si="1"/>
        <v>S# INCORRECT</v>
      </c>
      <c r="BL40" s="58" t="str">
        <f>RIGHT(B40,3)</f>
        <v/>
      </c>
      <c r="BM40" s="58" t="b">
        <f>ISNUMBER(INT((MID(BL40,1,1))))</f>
        <v>0</v>
      </c>
      <c r="BN40" s="58" t="b">
        <f>ISNUMBER(INT((MID(BL40,2,1))))</f>
        <v>0</v>
      </c>
      <c r="BO40" s="58" t="b">
        <f>ISNUMBER(INT((MID(BL40,3,1))))</f>
        <v>0</v>
      </c>
      <c r="BP40" s="58" t="str">
        <f>IF(BM40=TRUE, MID(BL40,1,1),"")</f>
        <v/>
      </c>
      <c r="BQ40" s="58" t="str">
        <f>IF(BN40=TRUE, MID(BL40,2,1),"")</f>
        <v/>
      </c>
      <c r="BR40" s="58" t="str">
        <f>IF(BO40=TRUE, MID(BL40,3,1),"")</f>
        <v/>
      </c>
      <c r="BS40" s="58" t="str">
        <f>T(BP40)&amp;T(BQ40)&amp;T(BR40)</f>
        <v/>
      </c>
      <c r="BT40" s="63" t="str">
        <f>IF(BS40="","",INT(TRIM(BS40)))</f>
        <v/>
      </c>
      <c r="BU40" s="64" t="str">
        <f>IF(BT40&gt;BT39,"OK","INCORRECT")</f>
        <v>INCORRECT</v>
      </c>
      <c r="BV40" s="58" t="b">
        <f>BT40&gt;BT39</f>
        <v>0</v>
      </c>
      <c r="BW40" s="65" t="str">
        <f>LEFT(B40,6)</f>
        <v/>
      </c>
      <c r="BX40" s="58" t="b">
        <f>ISNUMBER(INT((MID(BW40,1,1))))</f>
        <v>0</v>
      </c>
      <c r="BY40" s="58" t="b">
        <f>ISNUMBER(INT((MID(BW40,2,1))))</f>
        <v>0</v>
      </c>
      <c r="BZ40" s="58" t="b">
        <f>ISNUMBER(INT((MID(BW40,3,1))))</f>
        <v>0</v>
      </c>
      <c r="CA40" s="58" t="b">
        <f>ISNUMBER(INT((MID(BW40,4,1))))</f>
        <v>0</v>
      </c>
      <c r="CB40" s="58" t="b">
        <f>ISNUMBER(INT((MID(BW40,5,1))))</f>
        <v>0</v>
      </c>
      <c r="CC40" s="58" t="b">
        <f>ISNUMBER(INT((MID(BW40,6,1))))</f>
        <v>0</v>
      </c>
      <c r="CD40" s="58" t="str">
        <f>IF(BX40=TRUE, MID(BW40,1,1),"")</f>
        <v/>
      </c>
      <c r="CE40" s="58" t="str">
        <f>IF(BY40=TRUE, MID(BW40,2,1),"")</f>
        <v/>
      </c>
      <c r="CF40" s="58" t="str">
        <f>IF(BZ40=TRUE, MID(BW40,3,1),"")</f>
        <v/>
      </c>
      <c r="CG40" s="58" t="str">
        <f>IF(CA40=TRUE, MID(BW40,4,1),"")</f>
        <v/>
      </c>
      <c r="CH40" s="58" t="str">
        <f>IF(CB40=TRUE, MID(BW40,5,1),"")</f>
        <v/>
      </c>
      <c r="CI40" s="58" t="str">
        <f>IF(CC40=TRUE, MID(BW40,6,1),"")</f>
        <v/>
      </c>
      <c r="CJ40" s="65" t="str">
        <f>TRIM(T(CD40)&amp;T(CE40)&amp;T(CF40))</f>
        <v/>
      </c>
      <c r="CK40" s="65" t="str">
        <f>TRIM(T(CG40)&amp;T(CH40)&amp;T(CI40))</f>
        <v/>
      </c>
      <c r="CL40" s="66" t="str">
        <f>IF(OR(MID(BW40,3,1)="-",MID(BW40,4,1)="-"),T(CJ40),"NO")</f>
        <v>NO</v>
      </c>
      <c r="CM40" s="66" t="str">
        <f>IF(OR(MID(BW40,3,1)="-",MID(BW40,4,1)="-"),T(CK40),"NO")</f>
        <v>NO</v>
      </c>
      <c r="CN40" s="64" t="str">
        <f>IF(AND(CL40&lt;&gt;"NO", CM40&lt;&gt;"NO"),IF(CM40&lt;CL40,"OK","INCORRECT"),"NO")</f>
        <v>NO</v>
      </c>
      <c r="CO40" s="64" t="str">
        <f>IF(AND(CL40&lt;&gt;"NO", CM40&lt;&gt;"NO"),IF(CM40&lt;=CM39,"OK","INCORRECT"),"NO")</f>
        <v>NO</v>
      </c>
      <c r="CP40" s="66" t="str">
        <f>IF(OR(AND(OR(AND(CN40="NO",CO40="NO"),AND(CN40="OK", CO40="OK")),AND(CN39="NO", CO39="NO")),AND(AND(CN40="OK",CO40="OK",OR(AND(CN39="NO", CO39="NO"),AND(CN39="OK", CO39="OK"))))),"OK","INCORRECT")</f>
        <v>OK</v>
      </c>
      <c r="CQ40" s="58" t="b">
        <f>IF(CP40="OK",IF(AND(CL39="NO",CL40="NO"),BT40&gt;BT39))</f>
        <v>0</v>
      </c>
      <c r="CR40" s="58" t="b">
        <f>IF(CP40="OK",AND(CN40="OK",CO40="OK",CN39="NO",CO39="NO"))</f>
        <v>0</v>
      </c>
      <c r="CS40" s="58" t="b">
        <f>IF(CP40="OK",IF(AND(EXACT(CK39,CK40)),BT40&gt;BT39))</f>
        <v>0</v>
      </c>
      <c r="CT40" s="58" t="b">
        <f>IF(CP40="OK",CM40&lt;CM39)</f>
        <v>0</v>
      </c>
      <c r="CU40" s="65" t="str">
        <f>IF(AND(CQ40=FALSE,CR40=FALSE,CS40=FALSE,CT40=FALSE),"SEQUENCE INCORRECT","SEQUENCE CORRECT")</f>
        <v>SEQUENCE INCORRECT</v>
      </c>
      <c r="CV40" s="67">
        <f>COUNTIF(B22:B39,T(B40))</f>
        <v>18</v>
      </c>
    </row>
    <row r="41" spans="1:100" ht="18" customHeight="1" thickBot="1">
      <c r="A41" s="59" t="s">
        <v>464</v>
      </c>
      <c r="B41" s="60" t="s">
        <v>464</v>
      </c>
      <c r="C41" s="282" t="s">
        <v>335</v>
      </c>
      <c r="D41" s="282"/>
      <c r="E41" s="282"/>
      <c r="F41" s="282"/>
      <c r="G41" s="282"/>
      <c r="H41" s="282"/>
      <c r="I41" s="282"/>
      <c r="J41" s="282"/>
      <c r="K41" s="282"/>
      <c r="L41" s="282"/>
      <c r="M41" s="282"/>
      <c r="N41" s="282"/>
      <c r="O41" s="282"/>
      <c r="P41" s="282"/>
      <c r="Q41" s="118"/>
      <c r="R41" s="20">
        <f>COUNTIF(R21:R40,"FORMAT INCORRECT")+(COUNTIF(R21:R40,"SEQUENCE INCORRECT"))</f>
        <v>0</v>
      </c>
      <c r="S41" s="245">
        <f>COUNTIF(S21:S40,"Attendance Marks incorrect")</f>
        <v>0</v>
      </c>
      <c r="T41" s="246"/>
      <c r="U41" s="246"/>
      <c r="V41" s="245">
        <f>COUNTIF(V21:Z40,"Given Marks or Format is incorrect")</f>
        <v>0</v>
      </c>
      <c r="W41" s="246"/>
      <c r="X41" s="246"/>
      <c r="Y41" s="246"/>
      <c r="Z41" s="247"/>
    </row>
    <row r="42" spans="1:100" ht="11.25" customHeight="1" thickBot="1">
      <c r="A42" s="61" t="s">
        <v>464</v>
      </c>
      <c r="B42" s="62" t="s">
        <v>464</v>
      </c>
      <c r="C42" s="283"/>
      <c r="D42" s="283"/>
      <c r="E42" s="283"/>
      <c r="F42" s="283"/>
      <c r="G42" s="283"/>
      <c r="H42" s="283"/>
      <c r="I42" s="283"/>
      <c r="J42" s="283"/>
      <c r="K42" s="283"/>
      <c r="L42" s="283"/>
      <c r="M42" s="283"/>
      <c r="N42" s="283"/>
      <c r="O42" s="283"/>
      <c r="P42" s="283"/>
      <c r="Q42" s="118"/>
      <c r="R42" s="216" t="s">
        <v>906</v>
      </c>
      <c r="S42" s="216"/>
      <c r="T42" s="216"/>
      <c r="U42" s="216"/>
      <c r="V42" s="216"/>
      <c r="W42" s="216"/>
      <c r="X42" s="216"/>
    </row>
    <row r="43" spans="1:100" ht="17.25" customHeight="1">
      <c r="A43" s="243"/>
      <c r="B43" s="243"/>
      <c r="C43" s="243"/>
      <c r="D43" s="243"/>
      <c r="E43" s="243"/>
      <c r="F43" s="243"/>
      <c r="G43" s="243"/>
      <c r="H43" s="243"/>
      <c r="I43" s="243"/>
      <c r="J43" s="243"/>
      <c r="K43" s="243"/>
      <c r="L43" s="243"/>
      <c r="M43" s="243"/>
      <c r="N43" s="243"/>
      <c r="O43" s="243"/>
      <c r="P43" s="243"/>
      <c r="Q43" s="118"/>
      <c r="R43" s="249" t="s">
        <v>337</v>
      </c>
      <c r="S43" s="250"/>
      <c r="T43" s="251"/>
      <c r="U43" s="234">
        <f>SUM(R41:Z41)</f>
        <v>0</v>
      </c>
      <c r="V43" s="235"/>
      <c r="W43" s="248"/>
      <c r="X43" s="238"/>
    </row>
    <row r="44" spans="1:100" ht="20.25" customHeight="1" thickBot="1">
      <c r="A44" s="244"/>
      <c r="B44" s="244"/>
      <c r="C44" s="244"/>
      <c r="D44" s="244"/>
      <c r="E44" s="244"/>
      <c r="F44" s="244"/>
      <c r="G44" s="244"/>
      <c r="H44" s="244"/>
      <c r="I44" s="244"/>
      <c r="J44" s="244"/>
      <c r="K44" s="244"/>
      <c r="L44" s="244"/>
      <c r="M44" s="244"/>
      <c r="N44" s="244"/>
      <c r="O44" s="244"/>
      <c r="P44" s="244"/>
      <c r="Q44" s="118"/>
      <c r="R44" s="252"/>
      <c r="S44" s="253"/>
      <c r="T44" s="254"/>
      <c r="U44" s="236"/>
      <c r="V44" s="237"/>
      <c r="W44" s="248"/>
      <c r="X44" s="238"/>
    </row>
    <row r="45" spans="1:100" ht="15.75" customHeight="1">
      <c r="A45" s="231" t="s">
        <v>909</v>
      </c>
      <c r="B45" s="231"/>
      <c r="C45" s="231"/>
      <c r="D45" s="238"/>
      <c r="E45" s="238"/>
      <c r="F45" s="231" t="s">
        <v>18</v>
      </c>
      <c r="G45" s="231"/>
      <c r="H45" s="231"/>
      <c r="I45" s="231"/>
      <c r="J45" s="238"/>
      <c r="K45" s="238"/>
      <c r="L45" s="231" t="s">
        <v>19</v>
      </c>
      <c r="M45" s="231"/>
      <c r="N45" s="231"/>
      <c r="O45" s="231"/>
      <c r="P45" s="231"/>
      <c r="Q45" s="118"/>
      <c r="R45" s="135" t="s">
        <v>486</v>
      </c>
      <c r="S45" s="220"/>
      <c r="T45" s="220"/>
      <c r="U45" s="220"/>
      <c r="V45" s="220"/>
      <c r="W45" s="220"/>
      <c r="X45" s="221"/>
    </row>
    <row r="46" spans="1:100">
      <c r="A46" s="232"/>
      <c r="B46" s="232"/>
      <c r="C46" s="232"/>
      <c r="D46" s="238"/>
      <c r="E46" s="238"/>
      <c r="F46" s="232"/>
      <c r="G46" s="232"/>
      <c r="H46" s="232"/>
      <c r="I46" s="232"/>
      <c r="J46" s="238"/>
      <c r="K46" s="238"/>
      <c r="L46" s="232"/>
      <c r="M46" s="232"/>
      <c r="N46" s="232"/>
      <c r="O46" s="232"/>
      <c r="P46" s="232"/>
      <c r="Q46" s="118"/>
      <c r="R46" s="130"/>
      <c r="S46" s="128"/>
      <c r="T46" s="128"/>
      <c r="U46" s="128"/>
      <c r="V46" s="128"/>
      <c r="W46" s="128"/>
      <c r="X46" s="129"/>
    </row>
    <row r="47" spans="1:100">
      <c r="A47" s="233"/>
      <c r="B47" s="233"/>
      <c r="C47" s="233"/>
      <c r="D47" s="239"/>
      <c r="E47" s="239"/>
      <c r="F47" s="233"/>
      <c r="G47" s="233"/>
      <c r="H47" s="233"/>
      <c r="I47" s="233"/>
      <c r="J47" s="239"/>
      <c r="K47" s="239"/>
      <c r="L47" s="233"/>
      <c r="M47" s="233"/>
      <c r="N47" s="233"/>
      <c r="O47" s="233"/>
      <c r="P47" s="233"/>
      <c r="Q47" s="118"/>
      <c r="R47" s="130"/>
      <c r="S47" s="128"/>
      <c r="T47" s="128"/>
      <c r="U47" s="128"/>
      <c r="V47" s="128"/>
      <c r="W47" s="128"/>
      <c r="X47" s="129"/>
    </row>
    <row r="48" spans="1:100" ht="12" customHeight="1">
      <c r="A48" s="46" t="s">
        <v>14</v>
      </c>
      <c r="B48" s="225" t="s">
        <v>13</v>
      </c>
      <c r="C48" s="226"/>
      <c r="D48" s="226"/>
      <c r="E48" s="226"/>
      <c r="F48" s="226"/>
      <c r="G48" s="226"/>
      <c r="H48" s="226"/>
      <c r="I48" s="226"/>
      <c r="J48" s="226"/>
      <c r="K48" s="226"/>
      <c r="L48" s="226"/>
      <c r="M48" s="226"/>
      <c r="N48" s="226"/>
      <c r="O48" s="226"/>
      <c r="P48" s="227"/>
      <c r="Q48" s="118"/>
      <c r="R48" s="130"/>
      <c r="S48" s="128"/>
      <c r="T48" s="128"/>
      <c r="U48" s="128"/>
      <c r="V48" s="128"/>
      <c r="W48" s="128"/>
      <c r="X48" s="129"/>
    </row>
    <row r="49" spans="1:26" ht="12" customHeight="1" thickBot="1">
      <c r="A49" s="48">
        <f>$U$43</f>
        <v>0</v>
      </c>
      <c r="B49" s="228"/>
      <c r="C49" s="229"/>
      <c r="D49" s="229"/>
      <c r="E49" s="229"/>
      <c r="F49" s="229"/>
      <c r="G49" s="229"/>
      <c r="H49" s="229"/>
      <c r="I49" s="229"/>
      <c r="J49" s="229"/>
      <c r="K49" s="229"/>
      <c r="L49" s="229"/>
      <c r="M49" s="229"/>
      <c r="N49" s="229"/>
      <c r="O49" s="229"/>
      <c r="P49" s="230"/>
      <c r="Q49" s="118"/>
      <c r="R49" s="222"/>
      <c r="S49" s="223"/>
      <c r="T49" s="223"/>
      <c r="U49" s="223"/>
      <c r="V49" s="223"/>
      <c r="W49" s="223"/>
      <c r="X49" s="224"/>
    </row>
    <row r="50" spans="1:26">
      <c r="A50" s="243"/>
      <c r="B50" s="243"/>
      <c r="C50" s="243"/>
      <c r="D50" s="243"/>
      <c r="E50" s="243"/>
      <c r="F50" s="243"/>
      <c r="G50" s="243"/>
      <c r="H50" s="243"/>
      <c r="I50" s="243"/>
      <c r="J50" s="243"/>
      <c r="K50" s="243"/>
      <c r="L50" s="243"/>
      <c r="M50" s="243"/>
      <c r="N50" s="243"/>
      <c r="O50" s="243"/>
      <c r="P50" s="243"/>
      <c r="Q50" s="238"/>
      <c r="R50" s="260" t="s">
        <v>465</v>
      </c>
      <c r="S50" s="260"/>
      <c r="T50" s="260"/>
      <c r="U50" s="260"/>
      <c r="V50" s="260"/>
      <c r="W50" s="260"/>
      <c r="X50" s="260"/>
      <c r="Y50" s="260"/>
      <c r="Z50" s="260"/>
    </row>
    <row r="51" spans="1:26">
      <c r="A51" s="238"/>
      <c r="B51" s="238"/>
      <c r="C51" s="238"/>
      <c r="D51" s="238"/>
      <c r="E51" s="238"/>
      <c r="F51" s="238"/>
      <c r="G51" s="238"/>
      <c r="H51" s="238"/>
      <c r="I51" s="238"/>
      <c r="J51" s="238"/>
      <c r="K51" s="238"/>
      <c r="L51" s="238"/>
      <c r="M51" s="238"/>
      <c r="N51" s="238"/>
      <c r="O51" s="238"/>
      <c r="P51" s="238"/>
      <c r="Q51" s="238"/>
      <c r="R51" s="261"/>
      <c r="S51" s="261"/>
      <c r="T51" s="261"/>
      <c r="U51" s="261"/>
      <c r="V51" s="261"/>
      <c r="W51" s="261"/>
      <c r="X51" s="261"/>
      <c r="Y51" s="261"/>
      <c r="Z51" s="261"/>
    </row>
    <row r="52" spans="1:26">
      <c r="A52" s="238"/>
      <c r="B52" s="238"/>
      <c r="C52" s="238"/>
      <c r="D52" s="238"/>
      <c r="E52" s="238"/>
      <c r="F52" s="238"/>
      <c r="G52" s="238"/>
      <c r="H52" s="238"/>
      <c r="I52" s="238"/>
      <c r="J52" s="238"/>
      <c r="K52" s="238"/>
      <c r="L52" s="238"/>
      <c r="M52" s="238"/>
      <c r="N52" s="238"/>
      <c r="O52" s="238"/>
      <c r="P52" s="238"/>
      <c r="Q52" s="238"/>
      <c r="R52" s="262"/>
      <c r="S52" s="262"/>
      <c r="T52" s="262"/>
      <c r="U52" s="262"/>
      <c r="V52" s="262"/>
      <c r="W52" s="262"/>
      <c r="X52" s="262"/>
      <c r="Y52" s="262"/>
      <c r="Z52" s="262"/>
    </row>
    <row r="53" spans="1:26">
      <c r="A53" s="238"/>
      <c r="B53" s="238"/>
      <c r="C53" s="238"/>
      <c r="D53" s="238"/>
      <c r="E53" s="238"/>
      <c r="F53" s="238"/>
      <c r="G53" s="238"/>
      <c r="H53" s="238"/>
      <c r="I53" s="238"/>
      <c r="J53" s="238"/>
      <c r="K53" s="238"/>
      <c r="L53" s="238"/>
      <c r="M53" s="238"/>
      <c r="N53" s="238"/>
      <c r="O53" s="238"/>
      <c r="P53" s="238"/>
      <c r="Q53" s="238"/>
      <c r="R53" s="263" t="s">
        <v>466</v>
      </c>
      <c r="S53" s="264"/>
      <c r="T53" s="264"/>
      <c r="U53" s="264"/>
      <c r="V53" s="264"/>
      <c r="W53" s="264"/>
      <c r="X53" s="264"/>
      <c r="Y53" s="264"/>
      <c r="Z53" s="265"/>
    </row>
    <row r="54" spans="1:26" ht="16.5" thickBot="1">
      <c r="A54" s="238"/>
      <c r="B54" s="238"/>
      <c r="C54" s="238"/>
      <c r="D54" s="238"/>
      <c r="E54" s="238"/>
      <c r="F54" s="238"/>
      <c r="G54" s="238"/>
      <c r="H54" s="238"/>
      <c r="I54" s="238"/>
      <c r="J54" s="238"/>
      <c r="K54" s="238"/>
      <c r="L54" s="238"/>
      <c r="M54" s="238"/>
      <c r="N54" s="238"/>
      <c r="O54" s="238"/>
      <c r="P54" s="238"/>
      <c r="Q54" s="238"/>
      <c r="R54" s="266"/>
      <c r="S54" s="267"/>
      <c r="T54" s="267"/>
      <c r="U54" s="267"/>
      <c r="V54" s="267"/>
      <c r="W54" s="267"/>
      <c r="X54" s="267"/>
      <c r="Y54" s="267"/>
      <c r="Z54" s="268"/>
    </row>
    <row r="55" spans="1:26" ht="21" thickBot="1">
      <c r="A55" s="238"/>
      <c r="B55" s="238"/>
      <c r="C55" s="238"/>
      <c r="D55" s="238"/>
      <c r="E55" s="238"/>
      <c r="F55" s="238"/>
      <c r="G55" s="238"/>
      <c r="H55" s="238"/>
      <c r="I55" s="238"/>
      <c r="J55" s="238"/>
      <c r="K55" s="238"/>
      <c r="L55" s="238"/>
      <c r="M55" s="238"/>
      <c r="N55" s="238"/>
      <c r="O55" s="238"/>
      <c r="P55" s="238"/>
      <c r="Q55" s="238"/>
      <c r="R55" s="71" t="s">
        <v>6</v>
      </c>
      <c r="S55" s="269" t="s">
        <v>7</v>
      </c>
      <c r="T55" s="269"/>
      <c r="U55" s="269"/>
      <c r="V55" s="270" t="s">
        <v>467</v>
      </c>
      <c r="W55" s="270"/>
      <c r="X55" s="270"/>
      <c r="Y55" s="270"/>
      <c r="Z55" s="270"/>
    </row>
    <row r="56" spans="1:26" ht="16.5" thickBot="1">
      <c r="A56" s="238"/>
      <c r="B56" s="238"/>
      <c r="C56" s="238"/>
      <c r="D56" s="238"/>
      <c r="E56" s="238"/>
      <c r="F56" s="238"/>
      <c r="G56" s="238"/>
      <c r="H56" s="238"/>
      <c r="I56" s="238"/>
      <c r="J56" s="238"/>
      <c r="K56" s="238"/>
      <c r="L56" s="238"/>
      <c r="M56" s="238"/>
      <c r="N56" s="238"/>
      <c r="O56" s="238"/>
      <c r="P56" s="238"/>
      <c r="Q56" s="238"/>
      <c r="R56" s="72">
        <v>1</v>
      </c>
      <c r="S56" s="217" t="s">
        <v>468</v>
      </c>
      <c r="T56" s="217"/>
      <c r="U56" s="217"/>
      <c r="V56" s="218">
        <v>1</v>
      </c>
      <c r="W56" s="219"/>
      <c r="X56" s="217" t="s">
        <v>469</v>
      </c>
      <c r="Y56" s="217"/>
      <c r="Z56" s="217"/>
    </row>
    <row r="57" spans="1:26" ht="16.5" thickBot="1">
      <c r="A57" s="238"/>
      <c r="B57" s="238"/>
      <c r="C57" s="238"/>
      <c r="D57" s="238"/>
      <c r="E57" s="238"/>
      <c r="F57" s="238"/>
      <c r="G57" s="238"/>
      <c r="H57" s="238"/>
      <c r="I57" s="238"/>
      <c r="J57" s="238"/>
      <c r="K57" s="238"/>
      <c r="L57" s="238"/>
      <c r="M57" s="238"/>
      <c r="N57" s="238"/>
      <c r="O57" s="238"/>
      <c r="P57" s="238"/>
      <c r="Q57" s="238"/>
      <c r="R57" s="72">
        <v>2</v>
      </c>
      <c r="S57" s="217" t="s">
        <v>470</v>
      </c>
      <c r="T57" s="217"/>
      <c r="U57" s="217"/>
      <c r="V57" s="218">
        <v>2</v>
      </c>
      <c r="W57" s="219"/>
      <c r="X57" s="217" t="s">
        <v>471</v>
      </c>
      <c r="Y57" s="217"/>
      <c r="Z57" s="217"/>
    </row>
    <row r="58" spans="1:26" ht="16.5" thickBot="1">
      <c r="A58" s="238"/>
      <c r="B58" s="238"/>
      <c r="C58" s="238"/>
      <c r="D58" s="238"/>
      <c r="E58" s="238"/>
      <c r="F58" s="238"/>
      <c r="G58" s="238"/>
      <c r="H58" s="238"/>
      <c r="I58" s="238"/>
      <c r="J58" s="238"/>
      <c r="K58" s="238"/>
      <c r="L58" s="238"/>
      <c r="M58" s="238"/>
      <c r="N58" s="238"/>
      <c r="O58" s="238"/>
      <c r="P58" s="238"/>
      <c r="Q58" s="238"/>
      <c r="R58" s="72">
        <v>3</v>
      </c>
      <c r="S58" s="217" t="s">
        <v>472</v>
      </c>
      <c r="T58" s="217"/>
      <c r="U58" s="217"/>
      <c r="V58" s="218">
        <v>3</v>
      </c>
      <c r="W58" s="219"/>
      <c r="X58" s="217" t="s">
        <v>473</v>
      </c>
      <c r="Y58" s="217"/>
      <c r="Z58" s="217"/>
    </row>
    <row r="59" spans="1:26" ht="16.5" thickBot="1">
      <c r="A59" s="238"/>
      <c r="B59" s="238"/>
      <c r="C59" s="238"/>
      <c r="D59" s="238"/>
      <c r="E59" s="238"/>
      <c r="F59" s="238"/>
      <c r="G59" s="238"/>
      <c r="H59" s="238"/>
      <c r="I59" s="238"/>
      <c r="J59" s="238"/>
      <c r="K59" s="238"/>
      <c r="L59" s="238"/>
      <c r="M59" s="238"/>
      <c r="N59" s="238"/>
      <c r="O59" s="238"/>
      <c r="P59" s="238"/>
      <c r="Q59" s="238"/>
      <c r="R59" s="72">
        <v>4</v>
      </c>
      <c r="S59" s="217" t="s">
        <v>474</v>
      </c>
      <c r="T59" s="217"/>
      <c r="U59" s="217"/>
      <c r="V59" s="218">
        <v>4</v>
      </c>
      <c r="W59" s="219"/>
      <c r="X59" s="217" t="s">
        <v>475</v>
      </c>
      <c r="Y59" s="217"/>
      <c r="Z59" s="217"/>
    </row>
    <row r="60" spans="1:26" ht="16.5" thickBot="1">
      <c r="A60" s="238"/>
      <c r="B60" s="238"/>
      <c r="C60" s="238"/>
      <c r="D60" s="238"/>
      <c r="E60" s="238"/>
      <c r="F60" s="238"/>
      <c r="G60" s="238"/>
      <c r="H60" s="238"/>
      <c r="I60" s="238"/>
      <c r="J60" s="238"/>
      <c r="K60" s="238"/>
      <c r="L60" s="238"/>
      <c r="M60" s="238"/>
      <c r="N60" s="238"/>
      <c r="O60" s="238"/>
      <c r="P60" s="238"/>
      <c r="Q60" s="238"/>
      <c r="R60" s="72">
        <v>5</v>
      </c>
      <c r="S60" s="217" t="s">
        <v>476</v>
      </c>
      <c r="T60" s="217"/>
      <c r="U60" s="217"/>
      <c r="V60" s="218">
        <v>5</v>
      </c>
      <c r="W60" s="219"/>
      <c r="X60" s="217" t="s">
        <v>477</v>
      </c>
      <c r="Y60" s="217"/>
      <c r="Z60" s="217"/>
    </row>
    <row r="61" spans="1:26" ht="16.5" thickBot="1">
      <c r="A61" s="238"/>
      <c r="B61" s="238"/>
      <c r="C61" s="238"/>
      <c r="D61" s="238"/>
      <c r="E61" s="238"/>
      <c r="F61" s="238"/>
      <c r="G61" s="238"/>
      <c r="H61" s="238"/>
      <c r="I61" s="238"/>
      <c r="J61" s="238"/>
      <c r="K61" s="238"/>
      <c r="L61" s="238"/>
      <c r="M61" s="238"/>
      <c r="N61" s="238"/>
      <c r="O61" s="238"/>
      <c r="P61" s="238"/>
      <c r="Q61" s="238"/>
      <c r="R61" s="72">
        <v>6</v>
      </c>
      <c r="S61" s="217" t="s">
        <v>478</v>
      </c>
      <c r="T61" s="217"/>
      <c r="U61" s="217"/>
      <c r="V61" s="218">
        <v>6</v>
      </c>
      <c r="W61" s="219"/>
      <c r="X61" s="217" t="s">
        <v>479</v>
      </c>
      <c r="Y61" s="217"/>
      <c r="Z61" s="217"/>
    </row>
    <row r="62" spans="1:26" ht="16.5" thickBot="1">
      <c r="A62" s="238"/>
      <c r="B62" s="238"/>
      <c r="C62" s="238"/>
      <c r="D62" s="238"/>
      <c r="E62" s="238"/>
      <c r="F62" s="238"/>
      <c r="G62" s="238"/>
      <c r="H62" s="238"/>
      <c r="I62" s="238"/>
      <c r="J62" s="238"/>
      <c r="K62" s="238"/>
      <c r="L62" s="238"/>
      <c r="M62" s="238"/>
      <c r="N62" s="238"/>
      <c r="O62" s="238"/>
      <c r="P62" s="238"/>
      <c r="Q62" s="238"/>
      <c r="R62" s="72">
        <v>7</v>
      </c>
      <c r="S62" s="217" t="s">
        <v>480</v>
      </c>
      <c r="T62" s="217"/>
      <c r="U62" s="217"/>
      <c r="V62" s="218">
        <v>7</v>
      </c>
      <c r="W62" s="219"/>
      <c r="X62" s="217" t="s">
        <v>481</v>
      </c>
      <c r="Y62" s="217"/>
      <c r="Z62" s="217"/>
    </row>
  </sheetData>
  <sheetProtection password="9604" sheet="1" objects="1" scenarios="1" selectLockedCells="1" autoFilter="0"/>
  <autoFilter ref="A20:C20">
    <filterColumn colId="1" showButton="0"/>
  </autoFilter>
  <mergeCells count="287">
    <mergeCell ref="B2:N3"/>
    <mergeCell ref="B1:N1"/>
    <mergeCell ref="A45:C47"/>
    <mergeCell ref="F45:I47"/>
    <mergeCell ref="L45:P47"/>
    <mergeCell ref="J14:M15"/>
    <mergeCell ref="H25:I25"/>
    <mergeCell ref="J25:K25"/>
    <mergeCell ref="L25:M25"/>
    <mergeCell ref="N29:O29"/>
    <mergeCell ref="A1:A4"/>
    <mergeCell ref="A7:B7"/>
    <mergeCell ref="C7:P7"/>
    <mergeCell ref="E8:F8"/>
    <mergeCell ref="G8:H8"/>
    <mergeCell ref="I8:L8"/>
    <mergeCell ref="M8:P8"/>
    <mergeCell ref="D11:E11"/>
    <mergeCell ref="F11:G11"/>
    <mergeCell ref="H11:I11"/>
    <mergeCell ref="J11:K11"/>
    <mergeCell ref="H10:J10"/>
    <mergeCell ref="K10:P10"/>
    <mergeCell ref="L11:P11"/>
    <mergeCell ref="N18:O18"/>
    <mergeCell ref="A12:A19"/>
    <mergeCell ref="B12:C19"/>
    <mergeCell ref="F23:G23"/>
    <mergeCell ref="B24:C24"/>
    <mergeCell ref="D24:E24"/>
    <mergeCell ref="F24:G24"/>
    <mergeCell ref="H24:I24"/>
    <mergeCell ref="J24:K24"/>
    <mergeCell ref="L24:M24"/>
    <mergeCell ref="N12:O16"/>
    <mergeCell ref="D45:E47"/>
    <mergeCell ref="J45:K47"/>
    <mergeCell ref="A50:P62"/>
    <mergeCell ref="Q50:Q62"/>
    <mergeCell ref="S57:U57"/>
    <mergeCell ref="X57:Z57"/>
    <mergeCell ref="S58:U58"/>
    <mergeCell ref="V58:W58"/>
    <mergeCell ref="X58:Z58"/>
    <mergeCell ref="R50:Z52"/>
    <mergeCell ref="X61:Z61"/>
    <mergeCell ref="S62:U62"/>
    <mergeCell ref="V62:W62"/>
    <mergeCell ref="X62:Z62"/>
    <mergeCell ref="S59:U59"/>
    <mergeCell ref="V59:W59"/>
    <mergeCell ref="X59:Z59"/>
    <mergeCell ref="S60:U60"/>
    <mergeCell ref="V60:W60"/>
    <mergeCell ref="X60:Z60"/>
    <mergeCell ref="S61:U61"/>
    <mergeCell ref="V61:W61"/>
    <mergeCell ref="R53:Z54"/>
    <mergeCell ref="S55:U55"/>
    <mergeCell ref="V55:Z55"/>
    <mergeCell ref="S56:U56"/>
    <mergeCell ref="V56:W56"/>
    <mergeCell ref="N24:O24"/>
    <mergeCell ref="S24:U24"/>
    <mergeCell ref="V24:X24"/>
    <mergeCell ref="V57:W57"/>
    <mergeCell ref="S29:U29"/>
    <mergeCell ref="V29:X29"/>
    <mergeCell ref="S26:U26"/>
    <mergeCell ref="V26:X26"/>
    <mergeCell ref="V36:X36"/>
    <mergeCell ref="S37:U37"/>
    <mergeCell ref="V37:X37"/>
    <mergeCell ref="N37:O37"/>
    <mergeCell ref="N35:O35"/>
    <mergeCell ref="S35:U35"/>
    <mergeCell ref="S28:U28"/>
    <mergeCell ref="V28:X28"/>
    <mergeCell ref="S30:U30"/>
    <mergeCell ref="V32:X32"/>
    <mergeCell ref="V30:X30"/>
    <mergeCell ref="X56:Z56"/>
    <mergeCell ref="N20:O20"/>
    <mergeCell ref="S20:U20"/>
    <mergeCell ref="V20:X20"/>
    <mergeCell ref="F19:G19"/>
    <mergeCell ref="H19:I19"/>
    <mergeCell ref="J19:K19"/>
    <mergeCell ref="L18:M18"/>
    <mergeCell ref="L19:M19"/>
    <mergeCell ref="N19:O19"/>
    <mergeCell ref="N21:O21"/>
    <mergeCell ref="S21:U21"/>
    <mergeCell ref="V21:X21"/>
    <mergeCell ref="J23:K23"/>
    <mergeCell ref="L23:M23"/>
    <mergeCell ref="N23:O23"/>
    <mergeCell ref="R45:X49"/>
    <mergeCell ref="B48:P49"/>
    <mergeCell ref="S23:U23"/>
    <mergeCell ref="V23:X23"/>
    <mergeCell ref="D18:E18"/>
    <mergeCell ref="F18:G18"/>
    <mergeCell ref="H18:I18"/>
    <mergeCell ref="J18:K18"/>
    <mergeCell ref="A11:C11"/>
    <mergeCell ref="H23:I23"/>
    <mergeCell ref="D12:E13"/>
    <mergeCell ref="F12:M13"/>
    <mergeCell ref="R17:R19"/>
    <mergeCell ref="F20:G20"/>
    <mergeCell ref="H20:I20"/>
    <mergeCell ref="J20:K20"/>
    <mergeCell ref="O1:P3"/>
    <mergeCell ref="B4:C4"/>
    <mergeCell ref="D4:K4"/>
    <mergeCell ref="L4:P4"/>
    <mergeCell ref="A5:P5"/>
    <mergeCell ref="A6:D6"/>
    <mergeCell ref="P12:P17"/>
    <mergeCell ref="D14:E16"/>
    <mergeCell ref="F14:G16"/>
    <mergeCell ref="H14:I16"/>
    <mergeCell ref="O9:P9"/>
    <mergeCell ref="A10:B10"/>
    <mergeCell ref="C10:G10"/>
    <mergeCell ref="E6:P6"/>
    <mergeCell ref="L20:M20"/>
    <mergeCell ref="D19:E19"/>
    <mergeCell ref="V25:X25"/>
    <mergeCell ref="B20:C20"/>
    <mergeCell ref="D20:E20"/>
    <mergeCell ref="B25:C25"/>
    <mergeCell ref="D25:E25"/>
    <mergeCell ref="F25:G25"/>
    <mergeCell ref="B21:C21"/>
    <mergeCell ref="D21:E21"/>
    <mergeCell ref="F21:G21"/>
    <mergeCell ref="H21:I21"/>
    <mergeCell ref="J21:K21"/>
    <mergeCell ref="L21:M21"/>
    <mergeCell ref="N25:O25"/>
    <mergeCell ref="B22:C22"/>
    <mergeCell ref="D22:E22"/>
    <mergeCell ref="F22:G22"/>
    <mergeCell ref="H22:I22"/>
    <mergeCell ref="J22:K22"/>
    <mergeCell ref="L22:M22"/>
    <mergeCell ref="N22:O22"/>
    <mergeCell ref="B23:C23"/>
    <mergeCell ref="D23:E23"/>
    <mergeCell ref="S25:U25"/>
    <mergeCell ref="B26:C26"/>
    <mergeCell ref="D26:E26"/>
    <mergeCell ref="F26:G26"/>
    <mergeCell ref="H26:I26"/>
    <mergeCell ref="J26:K26"/>
    <mergeCell ref="L26:M26"/>
    <mergeCell ref="N26:O26"/>
    <mergeCell ref="J29:K29"/>
    <mergeCell ref="L29:M29"/>
    <mergeCell ref="B28:C28"/>
    <mergeCell ref="D28:E28"/>
    <mergeCell ref="F28:G28"/>
    <mergeCell ref="H28:I28"/>
    <mergeCell ref="J28:K28"/>
    <mergeCell ref="L28:M28"/>
    <mergeCell ref="N28:O28"/>
    <mergeCell ref="H29:I29"/>
    <mergeCell ref="B29:C29"/>
    <mergeCell ref="D29:E29"/>
    <mergeCell ref="F29:G29"/>
    <mergeCell ref="B27:C27"/>
    <mergeCell ref="D27:E27"/>
    <mergeCell ref="F27:G27"/>
    <mergeCell ref="H27:I27"/>
    <mergeCell ref="N30:O30"/>
    <mergeCell ref="B31:C31"/>
    <mergeCell ref="D31:E31"/>
    <mergeCell ref="F31:G31"/>
    <mergeCell ref="H31:I31"/>
    <mergeCell ref="J31:K31"/>
    <mergeCell ref="L31:M31"/>
    <mergeCell ref="N31:O31"/>
    <mergeCell ref="V27:X27"/>
    <mergeCell ref="V31:X31"/>
    <mergeCell ref="B30:C30"/>
    <mergeCell ref="S31:U31"/>
    <mergeCell ref="J27:K27"/>
    <mergeCell ref="L27:M27"/>
    <mergeCell ref="N27:O27"/>
    <mergeCell ref="S27:U27"/>
    <mergeCell ref="B33:C33"/>
    <mergeCell ref="D33:E33"/>
    <mergeCell ref="F33:G33"/>
    <mergeCell ref="H33:I33"/>
    <mergeCell ref="J33:K33"/>
    <mergeCell ref="L33:M33"/>
    <mergeCell ref="D30:E30"/>
    <mergeCell ref="F30:G30"/>
    <mergeCell ref="H30:I30"/>
    <mergeCell ref="J30:K30"/>
    <mergeCell ref="L30:M30"/>
    <mergeCell ref="S41:U41"/>
    <mergeCell ref="V41:Z41"/>
    <mergeCell ref="R42:X42"/>
    <mergeCell ref="A43:P44"/>
    <mergeCell ref="R43:T44"/>
    <mergeCell ref="L39:M39"/>
    <mergeCell ref="S39:U39"/>
    <mergeCell ref="W43:X44"/>
    <mergeCell ref="V39:X39"/>
    <mergeCell ref="B40:C40"/>
    <mergeCell ref="D40:E40"/>
    <mergeCell ref="F40:G40"/>
    <mergeCell ref="H40:I40"/>
    <mergeCell ref="J40:K40"/>
    <mergeCell ref="L40:M40"/>
    <mergeCell ref="V40:X40"/>
    <mergeCell ref="B39:C39"/>
    <mergeCell ref="D39:E39"/>
    <mergeCell ref="F39:G39"/>
    <mergeCell ref="H39:I39"/>
    <mergeCell ref="J39:K39"/>
    <mergeCell ref="C41:P42"/>
    <mergeCell ref="U43:V44"/>
    <mergeCell ref="N39:O39"/>
    <mergeCell ref="B32:C32"/>
    <mergeCell ref="D32:E32"/>
    <mergeCell ref="F32:G32"/>
    <mergeCell ref="H32:I32"/>
    <mergeCell ref="J32:K32"/>
    <mergeCell ref="L32:M32"/>
    <mergeCell ref="N32:O32"/>
    <mergeCell ref="S32:U32"/>
    <mergeCell ref="B36:C36"/>
    <mergeCell ref="D36:E36"/>
    <mergeCell ref="F36:G36"/>
    <mergeCell ref="H36:I36"/>
    <mergeCell ref="J36:K36"/>
    <mergeCell ref="L36:M36"/>
    <mergeCell ref="B35:C35"/>
    <mergeCell ref="D35:E35"/>
    <mergeCell ref="F35:G35"/>
    <mergeCell ref="H35:I35"/>
    <mergeCell ref="J35:K35"/>
    <mergeCell ref="L35:M35"/>
    <mergeCell ref="B34:C34"/>
    <mergeCell ref="D34:E34"/>
    <mergeCell ref="F34:G34"/>
    <mergeCell ref="H34:I34"/>
    <mergeCell ref="N36:O36"/>
    <mergeCell ref="S36:U36"/>
    <mergeCell ref="N40:O40"/>
    <mergeCell ref="S40:U40"/>
    <mergeCell ref="D37:E37"/>
    <mergeCell ref="F37:G37"/>
    <mergeCell ref="S38:U38"/>
    <mergeCell ref="N33:O33"/>
    <mergeCell ref="S33:U33"/>
    <mergeCell ref="J34:K34"/>
    <mergeCell ref="L34:M34"/>
    <mergeCell ref="N34:O34"/>
    <mergeCell ref="J9:N9"/>
    <mergeCell ref="B9:I9"/>
    <mergeCell ref="V38:X38"/>
    <mergeCell ref="J38:K38"/>
    <mergeCell ref="H37:I37"/>
    <mergeCell ref="J37:K37"/>
    <mergeCell ref="N38:O38"/>
    <mergeCell ref="B38:C38"/>
    <mergeCell ref="D38:E38"/>
    <mergeCell ref="F38:G38"/>
    <mergeCell ref="H38:I38"/>
    <mergeCell ref="L38:M38"/>
    <mergeCell ref="B37:C37"/>
    <mergeCell ref="L37:M37"/>
    <mergeCell ref="Q1:Q49"/>
    <mergeCell ref="R1:X16"/>
    <mergeCell ref="V17:X19"/>
    <mergeCell ref="S22:U22"/>
    <mergeCell ref="V22:X22"/>
    <mergeCell ref="S17:U19"/>
    <mergeCell ref="V33:X33"/>
    <mergeCell ref="S34:U34"/>
    <mergeCell ref="V34:X34"/>
    <mergeCell ref="V35:X35"/>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29697" r:id="rId3"/>
    <oleObject progId="PBrush" shapeId="29698" r:id="rId4"/>
  </oleObjects>
</worksheet>
</file>

<file path=xl/worksheets/sheet6.xml><?xml version="1.0" encoding="utf-8"?>
<worksheet xmlns="http://schemas.openxmlformats.org/spreadsheetml/2006/main" xmlns:r="http://schemas.openxmlformats.org/officeDocument/2006/relationships">
  <sheetPr codeName="Sheet7"/>
  <dimension ref="A1:CV62"/>
  <sheetViews>
    <sheetView zoomScaleNormal="100" workbookViewId="0">
      <selection activeCell="B22" sqref="B22:C22"/>
    </sheetView>
  </sheetViews>
  <sheetFormatPr defaultRowHeight="15.75"/>
  <cols>
    <col min="1" max="1" width="6.28515625" style="2" customWidth="1"/>
    <col min="2" max="2" width="8.7109375" style="21" customWidth="1"/>
    <col min="3" max="3" width="5.7109375" style="21" customWidth="1"/>
    <col min="4" max="4" width="7.140625" style="2" customWidth="1"/>
    <col min="5" max="5" width="4.42578125" style="2" customWidth="1"/>
    <col min="6" max="6" width="7" style="2" customWidth="1"/>
    <col min="7" max="7" width="4.7109375" style="2" customWidth="1"/>
    <col min="8" max="8" width="7" style="2" customWidth="1"/>
    <col min="9" max="9" width="4.42578125" style="2" customWidth="1"/>
    <col min="10" max="10" width="7.42578125" style="2" customWidth="1"/>
    <col min="11" max="11" width="4" style="2" customWidth="1"/>
    <col min="12" max="12" width="0.140625" style="2" hidden="1" customWidth="1"/>
    <col min="13" max="13" width="4.140625" style="2" hidden="1" customWidth="1"/>
    <col min="14" max="14" width="6.8554687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8" style="2" hidden="1" customWidth="1"/>
    <col min="28" max="28" width="12" style="2" hidden="1" customWidth="1"/>
    <col min="29" max="29" width="12.85546875" style="2" hidden="1" customWidth="1"/>
    <col min="30" max="30" width="16.28515625" style="2" hidden="1" customWidth="1"/>
    <col min="31" max="100" width="0" style="2" hidden="1" customWidth="1"/>
    <col min="101" max="16384" width="9.140625" style="2"/>
  </cols>
  <sheetData>
    <row r="1" spans="1:24" s="23" customFormat="1" ht="12" customHeight="1">
      <c r="A1" s="166"/>
      <c r="B1" s="258" t="s">
        <v>905</v>
      </c>
      <c r="C1" s="179"/>
      <c r="D1" s="179"/>
      <c r="E1" s="179"/>
      <c r="F1" s="179"/>
      <c r="G1" s="179"/>
      <c r="H1" s="179"/>
      <c r="I1" s="179"/>
      <c r="J1" s="179"/>
      <c r="K1" s="179"/>
      <c r="L1" s="179"/>
      <c r="M1" s="179"/>
      <c r="N1" s="179"/>
      <c r="O1" s="118"/>
      <c r="P1" s="118"/>
      <c r="Q1" s="118"/>
      <c r="R1" s="293" t="s">
        <v>115</v>
      </c>
      <c r="S1" s="294"/>
      <c r="T1" s="294"/>
      <c r="U1" s="294"/>
      <c r="V1" s="294"/>
      <c r="W1" s="294"/>
      <c r="X1" s="294"/>
    </row>
    <row r="2" spans="1:24" s="23" customFormat="1" ht="12" customHeight="1">
      <c r="A2" s="166"/>
      <c r="B2" s="179" t="s">
        <v>0</v>
      </c>
      <c r="C2" s="179"/>
      <c r="D2" s="179"/>
      <c r="E2" s="179"/>
      <c r="F2" s="179"/>
      <c r="G2" s="179"/>
      <c r="H2" s="179"/>
      <c r="I2" s="179"/>
      <c r="J2" s="179"/>
      <c r="K2" s="179"/>
      <c r="L2" s="179"/>
      <c r="M2" s="179"/>
      <c r="N2" s="179"/>
      <c r="O2" s="118"/>
      <c r="P2" s="118"/>
      <c r="Q2" s="118"/>
      <c r="R2" s="295"/>
      <c r="S2" s="296"/>
      <c r="T2" s="296"/>
      <c r="U2" s="296"/>
      <c r="V2" s="296"/>
      <c r="W2" s="296"/>
      <c r="X2" s="296"/>
    </row>
    <row r="3" spans="1:24" s="23" customFormat="1" ht="12" customHeight="1">
      <c r="A3" s="166"/>
      <c r="B3" s="179"/>
      <c r="C3" s="179"/>
      <c r="D3" s="179"/>
      <c r="E3" s="179"/>
      <c r="F3" s="179"/>
      <c r="G3" s="179"/>
      <c r="H3" s="179"/>
      <c r="I3" s="179"/>
      <c r="J3" s="179"/>
      <c r="K3" s="179"/>
      <c r="L3" s="179"/>
      <c r="M3" s="179"/>
      <c r="N3" s="179"/>
      <c r="O3" s="118"/>
      <c r="P3" s="118"/>
      <c r="Q3" s="118"/>
      <c r="R3" s="295"/>
      <c r="S3" s="296"/>
      <c r="T3" s="296"/>
      <c r="U3" s="296"/>
      <c r="V3" s="296"/>
      <c r="W3" s="296"/>
      <c r="X3" s="296"/>
    </row>
    <row r="4" spans="1:24" s="23" customFormat="1" ht="18" customHeight="1">
      <c r="A4" s="166"/>
      <c r="B4" s="166"/>
      <c r="C4" s="166"/>
      <c r="D4" s="118" t="s">
        <v>15</v>
      </c>
      <c r="E4" s="118"/>
      <c r="F4" s="118"/>
      <c r="G4" s="118"/>
      <c r="H4" s="118"/>
      <c r="I4" s="118"/>
      <c r="J4" s="118"/>
      <c r="K4" s="118"/>
      <c r="L4" s="285"/>
      <c r="M4" s="285"/>
      <c r="N4" s="285"/>
      <c r="O4" s="285"/>
      <c r="P4" s="285"/>
      <c r="Q4" s="118"/>
      <c r="R4" s="295"/>
      <c r="S4" s="296"/>
      <c r="T4" s="296"/>
      <c r="U4" s="296"/>
      <c r="V4" s="296"/>
      <c r="W4" s="296"/>
      <c r="X4" s="296"/>
    </row>
    <row r="5" spans="1:24" s="23" customFormat="1" ht="11.25" customHeight="1">
      <c r="A5" s="166"/>
      <c r="B5" s="166"/>
      <c r="C5" s="166"/>
      <c r="D5" s="166"/>
      <c r="E5" s="166"/>
      <c r="F5" s="166"/>
      <c r="G5" s="166"/>
      <c r="H5" s="166"/>
      <c r="I5" s="166"/>
      <c r="J5" s="166"/>
      <c r="K5" s="166"/>
      <c r="L5" s="166"/>
      <c r="M5" s="166"/>
      <c r="N5" s="166"/>
      <c r="O5" s="166"/>
      <c r="P5" s="166"/>
      <c r="Q5" s="118"/>
      <c r="R5" s="295"/>
      <c r="S5" s="296"/>
      <c r="T5" s="296"/>
      <c r="U5" s="296"/>
      <c r="V5" s="296"/>
      <c r="W5" s="296"/>
      <c r="X5" s="296"/>
    </row>
    <row r="6" spans="1:24" s="25" customFormat="1" ht="21.95" customHeight="1">
      <c r="A6" s="165" t="s">
        <v>331</v>
      </c>
      <c r="B6" s="165"/>
      <c r="C6" s="165"/>
      <c r="D6" s="165"/>
      <c r="E6" s="167" t="str">
        <f>Sheet1!$E$6</f>
        <v>Electrical Engineering</v>
      </c>
      <c r="F6" s="167"/>
      <c r="G6" s="167"/>
      <c r="H6" s="167"/>
      <c r="I6" s="167"/>
      <c r="J6" s="167"/>
      <c r="K6" s="167"/>
      <c r="L6" s="167"/>
      <c r="M6" s="167"/>
      <c r="N6" s="167"/>
      <c r="O6" s="167"/>
      <c r="P6" s="167"/>
      <c r="Q6" s="118"/>
      <c r="R6" s="295"/>
      <c r="S6" s="296"/>
      <c r="T6" s="296"/>
      <c r="U6" s="297"/>
      <c r="V6" s="297"/>
      <c r="W6" s="297"/>
      <c r="X6" s="297"/>
    </row>
    <row r="7" spans="1:24" s="25" customFormat="1" ht="21.95" customHeight="1">
      <c r="A7" s="165" t="s">
        <v>332</v>
      </c>
      <c r="B7" s="165"/>
      <c r="C7" s="167" t="str">
        <f>Sheet1!$C$7</f>
        <v>B.E</v>
      </c>
      <c r="D7" s="167"/>
      <c r="E7" s="167"/>
      <c r="F7" s="167"/>
      <c r="G7" s="167"/>
      <c r="H7" s="167"/>
      <c r="I7" s="167"/>
      <c r="J7" s="167"/>
      <c r="K7" s="167"/>
      <c r="L7" s="167"/>
      <c r="M7" s="167"/>
      <c r="N7" s="167"/>
      <c r="O7" s="167"/>
      <c r="P7" s="167"/>
      <c r="Q7" s="118"/>
      <c r="R7" s="295"/>
      <c r="S7" s="296"/>
      <c r="T7" s="296"/>
      <c r="U7" s="297"/>
      <c r="V7" s="297"/>
      <c r="W7" s="297"/>
      <c r="X7" s="297"/>
    </row>
    <row r="8" spans="1:24" s="25" customFormat="1" ht="21.95" customHeight="1">
      <c r="A8" s="88" t="s">
        <v>895</v>
      </c>
      <c r="B8" s="30" t="str">
        <f>Sheet1!$B$8</f>
        <v>Seventh</v>
      </c>
      <c r="C8" s="29" t="s">
        <v>2</v>
      </c>
      <c r="D8" s="31" t="str">
        <f>Sheet1!$D$8</f>
        <v>Final</v>
      </c>
      <c r="E8" s="287" t="s">
        <v>3</v>
      </c>
      <c r="F8" s="287"/>
      <c r="G8" s="288" t="str">
        <f>Sheet1!$G$8</f>
        <v>16EL</v>
      </c>
      <c r="H8" s="288"/>
      <c r="I8" s="305" t="str">
        <f>Sheet1!$I$8</f>
        <v>Regular Exam</v>
      </c>
      <c r="J8" s="305"/>
      <c r="K8" s="305"/>
      <c r="L8" s="305"/>
      <c r="M8" s="286" t="str">
        <f>Sheet1!$M$8</f>
        <v>May/June, 2016</v>
      </c>
      <c r="N8" s="286"/>
      <c r="O8" s="286"/>
      <c r="P8" s="286"/>
      <c r="Q8" s="118"/>
      <c r="R8" s="295"/>
      <c r="S8" s="296"/>
      <c r="T8" s="296"/>
      <c r="U8" s="297"/>
      <c r="V8" s="297"/>
      <c r="W8" s="297"/>
      <c r="X8" s="297"/>
    </row>
    <row r="9" spans="1:24" s="25" customFormat="1" ht="21.95" customHeight="1">
      <c r="A9" s="88" t="s">
        <v>896</v>
      </c>
      <c r="B9" s="167" t="str">
        <f>Sheet1!$B$9</f>
        <v>Thesis/Project-I</v>
      </c>
      <c r="C9" s="167"/>
      <c r="D9" s="167"/>
      <c r="E9" s="167"/>
      <c r="F9" s="167"/>
      <c r="G9" s="167"/>
      <c r="H9" s="167"/>
      <c r="I9" s="273" t="s">
        <v>4</v>
      </c>
      <c r="J9" s="273"/>
      <c r="K9" s="273"/>
      <c r="L9" s="273"/>
      <c r="M9" s="273"/>
      <c r="N9" s="273"/>
      <c r="O9" s="307" t="str">
        <f>Sheet1!$O$9</f>
        <v>21/05/2016</v>
      </c>
      <c r="P9" s="307"/>
      <c r="Q9" s="118"/>
      <c r="R9" s="295"/>
      <c r="S9" s="296"/>
      <c r="T9" s="296"/>
      <c r="U9" s="297"/>
      <c r="V9" s="297"/>
      <c r="W9" s="297"/>
      <c r="X9" s="297"/>
    </row>
    <row r="10" spans="1:24" s="25" customFormat="1" ht="21.95" customHeight="1">
      <c r="A10" s="165" t="s">
        <v>327</v>
      </c>
      <c r="B10" s="165"/>
      <c r="C10" s="277" t="str">
        <f>Sheet1!$C$10</f>
        <v>Dr. Siraj Ahmed</v>
      </c>
      <c r="D10" s="277"/>
      <c r="E10" s="277"/>
      <c r="F10" s="277"/>
      <c r="G10" s="277"/>
      <c r="H10" s="190" t="s">
        <v>328</v>
      </c>
      <c r="I10" s="190"/>
      <c r="J10" s="190"/>
      <c r="K10" s="306" t="str">
        <f>Sheet1!$K$10</f>
        <v>Dr. Furqan Ahmed</v>
      </c>
      <c r="L10" s="306"/>
      <c r="M10" s="306"/>
      <c r="N10" s="306"/>
      <c r="O10" s="306"/>
      <c r="P10" s="306"/>
      <c r="Q10" s="118"/>
      <c r="R10" s="295"/>
      <c r="S10" s="296"/>
      <c r="T10" s="296"/>
      <c r="U10" s="297"/>
      <c r="V10" s="297"/>
      <c r="W10" s="297"/>
      <c r="X10" s="297"/>
    </row>
    <row r="11" spans="1:24" s="23" customFormat="1" ht="9.9499999999999993" customHeight="1">
      <c r="A11" s="191"/>
      <c r="B11" s="191"/>
      <c r="C11" s="191"/>
      <c r="D11" s="278" t="s">
        <v>378</v>
      </c>
      <c r="E11" s="278"/>
      <c r="F11" s="278" t="s">
        <v>378</v>
      </c>
      <c r="G11" s="278"/>
      <c r="H11" s="192" t="s">
        <v>378</v>
      </c>
      <c r="I11" s="192"/>
      <c r="J11" s="192" t="s">
        <v>378</v>
      </c>
      <c r="K11" s="192"/>
      <c r="L11" s="308"/>
      <c r="M11" s="308"/>
      <c r="N11" s="308"/>
      <c r="O11" s="308"/>
      <c r="P11" s="308"/>
      <c r="Q11" s="118"/>
      <c r="R11" s="295"/>
      <c r="S11" s="296"/>
      <c r="T11" s="296"/>
      <c r="U11" s="297"/>
      <c r="V11" s="297"/>
      <c r="W11" s="297"/>
      <c r="X11" s="297"/>
    </row>
    <row r="12" spans="1:24" s="23" customFormat="1" ht="18" customHeight="1">
      <c r="A12" s="193" t="s">
        <v>6</v>
      </c>
      <c r="B12" s="125" t="s">
        <v>7</v>
      </c>
      <c r="C12" s="126"/>
      <c r="D12" s="105" t="s">
        <v>16</v>
      </c>
      <c r="E12" s="106"/>
      <c r="F12" s="200" t="s">
        <v>894</v>
      </c>
      <c r="G12" s="201"/>
      <c r="H12" s="201"/>
      <c r="I12" s="201"/>
      <c r="J12" s="201"/>
      <c r="K12" s="201"/>
      <c r="L12" s="201"/>
      <c r="M12" s="202"/>
      <c r="N12" s="180" t="s">
        <v>371</v>
      </c>
      <c r="O12" s="180"/>
      <c r="P12" s="182" t="s">
        <v>9</v>
      </c>
      <c r="Q12" s="118"/>
      <c r="R12" s="295"/>
      <c r="S12" s="296"/>
      <c r="T12" s="296"/>
      <c r="U12" s="297"/>
      <c r="V12" s="297"/>
      <c r="W12" s="297"/>
      <c r="X12" s="297"/>
    </row>
    <row r="13" spans="1:24" s="23" customFormat="1" ht="18" customHeight="1">
      <c r="A13" s="194"/>
      <c r="B13" s="196"/>
      <c r="C13" s="197"/>
      <c r="D13" s="107"/>
      <c r="E13" s="108"/>
      <c r="F13" s="203"/>
      <c r="G13" s="204"/>
      <c r="H13" s="204"/>
      <c r="I13" s="204"/>
      <c r="J13" s="204"/>
      <c r="K13" s="204"/>
      <c r="L13" s="204"/>
      <c r="M13" s="205"/>
      <c r="N13" s="180"/>
      <c r="O13" s="180"/>
      <c r="P13" s="182"/>
      <c r="Q13" s="118"/>
      <c r="R13" s="295"/>
      <c r="S13" s="296"/>
      <c r="T13" s="296"/>
      <c r="U13" s="298"/>
      <c r="V13" s="298"/>
      <c r="W13" s="298"/>
      <c r="X13" s="298"/>
    </row>
    <row r="14" spans="1:24" s="23" customFormat="1" ht="18" customHeight="1">
      <c r="A14" s="194"/>
      <c r="B14" s="196"/>
      <c r="C14" s="197"/>
      <c r="D14" s="119"/>
      <c r="E14" s="120"/>
      <c r="F14" s="119" t="s">
        <v>898</v>
      </c>
      <c r="G14" s="120"/>
      <c r="H14" s="119" t="s">
        <v>899</v>
      </c>
      <c r="I14" s="120"/>
      <c r="J14" s="105" t="s">
        <v>900</v>
      </c>
      <c r="K14" s="106"/>
      <c r="L14" s="106"/>
      <c r="M14" s="131"/>
      <c r="N14" s="180"/>
      <c r="O14" s="180"/>
      <c r="P14" s="182"/>
      <c r="Q14" s="118"/>
      <c r="R14" s="295"/>
      <c r="S14" s="296"/>
      <c r="T14" s="296"/>
      <c r="U14" s="298"/>
      <c r="V14" s="298"/>
      <c r="W14" s="298"/>
      <c r="X14" s="298"/>
    </row>
    <row r="15" spans="1:24" s="23" customFormat="1" ht="12" customHeight="1">
      <c r="A15" s="194"/>
      <c r="B15" s="196"/>
      <c r="C15" s="197"/>
      <c r="D15" s="121"/>
      <c r="E15" s="122"/>
      <c r="F15" s="121"/>
      <c r="G15" s="122"/>
      <c r="H15" s="121"/>
      <c r="I15" s="122"/>
      <c r="J15" s="132"/>
      <c r="K15" s="133"/>
      <c r="L15" s="133"/>
      <c r="M15" s="134"/>
      <c r="N15" s="180"/>
      <c r="O15" s="180"/>
      <c r="P15" s="182"/>
      <c r="Q15" s="118"/>
      <c r="R15" s="295"/>
      <c r="S15" s="296"/>
      <c r="T15" s="296"/>
      <c r="U15" s="298"/>
      <c r="V15" s="298"/>
      <c r="W15" s="298"/>
      <c r="X15" s="298"/>
    </row>
    <row r="16" spans="1:24" s="23" customFormat="1" ht="2.25" customHeight="1" thickBot="1">
      <c r="A16" s="194"/>
      <c r="B16" s="196"/>
      <c r="C16" s="197"/>
      <c r="D16" s="121"/>
      <c r="E16" s="122"/>
      <c r="F16" s="121"/>
      <c r="G16" s="122"/>
      <c r="H16" s="121"/>
      <c r="I16" s="122"/>
      <c r="J16" s="91"/>
      <c r="K16" s="92"/>
      <c r="L16" s="91"/>
      <c r="M16" s="92"/>
      <c r="N16" s="181"/>
      <c r="O16" s="181"/>
      <c r="P16" s="182"/>
      <c r="Q16" s="118"/>
      <c r="R16" s="299"/>
      <c r="S16" s="296"/>
      <c r="T16" s="296"/>
      <c r="U16" s="298"/>
      <c r="V16" s="298"/>
      <c r="W16" s="298"/>
      <c r="X16" s="298"/>
    </row>
    <row r="17" spans="1:100" s="23" customFormat="1" ht="18" customHeight="1">
      <c r="A17" s="194"/>
      <c r="B17" s="196"/>
      <c r="C17" s="197"/>
      <c r="D17" s="37" t="s">
        <v>8</v>
      </c>
      <c r="E17" s="38">
        <f>(25*O17)/100</f>
        <v>25</v>
      </c>
      <c r="F17" s="37" t="s">
        <v>8</v>
      </c>
      <c r="G17" s="38">
        <f>(25*O17)/100</f>
        <v>25</v>
      </c>
      <c r="H17" s="37" t="s">
        <v>8</v>
      </c>
      <c r="I17" s="38">
        <f>(25*O17)/100</f>
        <v>25</v>
      </c>
      <c r="J17" s="37" t="s">
        <v>8</v>
      </c>
      <c r="K17" s="89">
        <f>(25*O17)/100</f>
        <v>25</v>
      </c>
      <c r="L17" s="93" t="s">
        <v>8</v>
      </c>
      <c r="M17" s="90">
        <f>(I17+K17)</f>
        <v>50</v>
      </c>
      <c r="N17" s="37" t="s">
        <v>8</v>
      </c>
      <c r="O17" s="39">
        <f>Sheet1!$O$17</f>
        <v>100</v>
      </c>
      <c r="P17" s="279"/>
      <c r="Q17" s="118"/>
      <c r="R17" s="290" t="s">
        <v>333</v>
      </c>
      <c r="S17" s="182" t="s">
        <v>329</v>
      </c>
      <c r="T17" s="182"/>
      <c r="U17" s="182"/>
      <c r="V17" s="182" t="s">
        <v>330</v>
      </c>
      <c r="W17" s="182"/>
      <c r="X17" s="182"/>
    </row>
    <row r="18" spans="1:100" s="33" customFormat="1" ht="15" customHeight="1">
      <c r="A18" s="194"/>
      <c r="B18" s="196"/>
      <c r="C18" s="197"/>
      <c r="D18" s="188"/>
      <c r="E18" s="189"/>
      <c r="F18" s="188"/>
      <c r="G18" s="189"/>
      <c r="H18" s="188"/>
      <c r="I18" s="189"/>
      <c r="J18" s="188"/>
      <c r="K18" s="166"/>
      <c r="L18" s="208" t="s">
        <v>369</v>
      </c>
      <c r="M18" s="284"/>
      <c r="N18" s="186"/>
      <c r="O18" s="187"/>
      <c r="P18" s="40"/>
      <c r="Q18" s="118"/>
      <c r="R18" s="291"/>
      <c r="S18" s="182"/>
      <c r="T18" s="182"/>
      <c r="U18" s="182"/>
      <c r="V18" s="182"/>
      <c r="W18" s="182"/>
      <c r="X18" s="182"/>
    </row>
    <row r="19" spans="1:100" s="33" customFormat="1" ht="18.95" customHeight="1">
      <c r="A19" s="195"/>
      <c r="B19" s="198"/>
      <c r="C19" s="199"/>
      <c r="D19" s="186" t="s">
        <v>365</v>
      </c>
      <c r="E19" s="187"/>
      <c r="F19" s="186" t="s">
        <v>366</v>
      </c>
      <c r="G19" s="187"/>
      <c r="H19" s="186" t="s">
        <v>367</v>
      </c>
      <c r="I19" s="187"/>
      <c r="J19" s="186" t="s">
        <v>368</v>
      </c>
      <c r="K19" s="187"/>
      <c r="L19" s="210" t="s">
        <v>372</v>
      </c>
      <c r="M19" s="289"/>
      <c r="N19" s="166"/>
      <c r="O19" s="189"/>
      <c r="P19" s="32"/>
      <c r="Q19" s="118"/>
      <c r="R19" s="292"/>
      <c r="S19" s="182"/>
      <c r="T19" s="182"/>
      <c r="U19" s="182"/>
      <c r="V19" s="182"/>
      <c r="W19" s="182"/>
      <c r="X19" s="182"/>
    </row>
    <row r="20" spans="1:100" s="52" customFormat="1" ht="5.0999999999999996" customHeight="1">
      <c r="A20" s="50"/>
      <c r="B20" s="125"/>
      <c r="C20" s="126"/>
      <c r="D20" s="114" t="s">
        <v>378</v>
      </c>
      <c r="E20" s="127"/>
      <c r="F20" s="114" t="s">
        <v>378</v>
      </c>
      <c r="G20" s="127"/>
      <c r="H20" s="114" t="s">
        <v>378</v>
      </c>
      <c r="I20" s="127"/>
      <c r="J20" s="114" t="s">
        <v>378</v>
      </c>
      <c r="K20" s="127"/>
      <c r="L20" s="116"/>
      <c r="M20" s="117"/>
      <c r="N20" s="300"/>
      <c r="O20" s="301"/>
      <c r="P20" s="40"/>
      <c r="Q20" s="118"/>
      <c r="R20" s="57"/>
      <c r="S20" s="302"/>
      <c r="T20" s="303"/>
      <c r="U20" s="304"/>
      <c r="V20" s="271"/>
      <c r="W20" s="272"/>
      <c r="X20" s="183"/>
      <c r="AC20" s="52" t="b">
        <f>Sheet5!$AC$40</f>
        <v>0</v>
      </c>
      <c r="AD20" s="73" t="str">
        <f>IF(AND(AC21=TRUE, AC20=TRUE),IF(A21-Sheet5!A40=1,"OK","INCORRECT"),"")</f>
        <v/>
      </c>
      <c r="BL20" s="52" t="str">
        <f>Sheet5!BL40</f>
        <v/>
      </c>
      <c r="BM20" s="52" t="b">
        <f>Sheet5!BM40</f>
        <v>0</v>
      </c>
      <c r="BN20" s="52" t="b">
        <f>Sheet5!BN40</f>
        <v>0</v>
      </c>
      <c r="BO20" s="52" t="b">
        <f>Sheet5!BO40</f>
        <v>0</v>
      </c>
      <c r="BP20" s="52" t="str">
        <f>Sheet5!BP40</f>
        <v/>
      </c>
      <c r="BQ20" s="52" t="str">
        <f>Sheet5!BQ40</f>
        <v/>
      </c>
      <c r="BR20" s="52" t="str">
        <f>Sheet5!BR40</f>
        <v/>
      </c>
      <c r="BS20" s="52" t="str">
        <f>Sheet5!BS40</f>
        <v/>
      </c>
      <c r="BT20" s="52" t="str">
        <f>Sheet5!BT40</f>
        <v/>
      </c>
      <c r="BU20" s="52" t="str">
        <f>Sheet5!BU40</f>
        <v>INCORRECT</v>
      </c>
      <c r="BV20" s="52" t="b">
        <f>Sheet5!BV40</f>
        <v>0</v>
      </c>
      <c r="BW20" s="52" t="str">
        <f>Sheet5!BW40</f>
        <v/>
      </c>
      <c r="BX20" s="52" t="b">
        <f>Sheet5!BX40</f>
        <v>0</v>
      </c>
      <c r="BY20" s="52" t="b">
        <f>Sheet5!BY40</f>
        <v>0</v>
      </c>
      <c r="BZ20" s="52" t="b">
        <f>Sheet5!BZ40</f>
        <v>0</v>
      </c>
      <c r="CA20" s="52" t="b">
        <f>Sheet5!CA40</f>
        <v>0</v>
      </c>
      <c r="CB20" s="52" t="b">
        <f>Sheet5!CB40</f>
        <v>0</v>
      </c>
      <c r="CC20" s="52" t="b">
        <f>Sheet5!CC40</f>
        <v>0</v>
      </c>
      <c r="CD20" s="52" t="str">
        <f>Sheet5!CD40</f>
        <v/>
      </c>
      <c r="CE20" s="52" t="str">
        <f>Sheet5!CE40</f>
        <v/>
      </c>
      <c r="CF20" s="52" t="str">
        <f>Sheet5!CF40</f>
        <v/>
      </c>
      <c r="CG20" s="52" t="str">
        <f>Sheet5!CG40</f>
        <v/>
      </c>
      <c r="CH20" s="52" t="str">
        <f>Sheet5!CH40</f>
        <v/>
      </c>
      <c r="CI20" s="52" t="str">
        <f>Sheet5!CI40</f>
        <v/>
      </c>
      <c r="CJ20" s="52" t="str">
        <f>Sheet5!CJ40</f>
        <v/>
      </c>
      <c r="CK20" s="52" t="str">
        <f>Sheet5!CK40</f>
        <v/>
      </c>
      <c r="CL20" s="52" t="str">
        <f>Sheet5!CL40</f>
        <v>NO</v>
      </c>
      <c r="CM20" s="52" t="str">
        <f>Sheet5!CM40</f>
        <v>NO</v>
      </c>
      <c r="CN20" s="52" t="str">
        <f>Sheet5!CN40</f>
        <v>NO</v>
      </c>
      <c r="CO20" s="52" t="str">
        <f>Sheet5!CO40</f>
        <v>NO</v>
      </c>
      <c r="CP20" s="52" t="str">
        <f>Sheet5!CP40</f>
        <v>OK</v>
      </c>
      <c r="CQ20" s="52" t="b">
        <f>Sheet5!CQ40</f>
        <v>0</v>
      </c>
      <c r="CR20" s="52" t="b">
        <f>Sheet5!CR40</f>
        <v>0</v>
      </c>
      <c r="CS20" s="52" t="b">
        <f>Sheet5!CS40</f>
        <v>0</v>
      </c>
      <c r="CT20" s="52" t="b">
        <f>Sheet5!CT40</f>
        <v>0</v>
      </c>
      <c r="CU20" s="52" t="str">
        <f>Sheet5!CU40</f>
        <v>SEQUENCE INCORRECT</v>
      </c>
      <c r="CV20" s="52">
        <f>Sheet5!CV40</f>
        <v>18</v>
      </c>
    </row>
    <row r="21" spans="1:100" s="23" customFormat="1" ht="18.95" customHeight="1" thickBot="1">
      <c r="A21" s="54"/>
      <c r="B21" s="101"/>
      <c r="C21" s="102"/>
      <c r="D21" s="101"/>
      <c r="E21" s="102"/>
      <c r="F21" s="101"/>
      <c r="G21" s="102"/>
      <c r="H21" s="101"/>
      <c r="I21" s="102"/>
      <c r="J21" s="101"/>
      <c r="K21" s="102"/>
      <c r="L21" s="103" t="str">
        <f>IF(AND(B21&lt;&gt;"", H21&lt;&gt;"", J21&lt;&gt;"",OR(H21&lt;=I17,H21="ABS"),OR(J21&lt;=K17,J21="ABS")),IF(AND(J21="ABS"),"ABS",IF(SUM(H21:J21)=0,"ZERO",SUM(H21,J21))),"")</f>
        <v/>
      </c>
      <c r="M21" s="104"/>
      <c r="N21" s="257" t="str">
        <f>IF(AND(A21&lt;&gt;"",B21&lt;&gt;"",D21&lt;&gt;"", F21&lt;&gt;"", H21&lt;&gt;"", J21&lt;&gt;"",S21="", R21="OK", V21="",OR(D21&lt;=E17,D21="ABS"),OR(F21&lt;=G17,F21="ABS"),OR(H21&lt;=I17,H21="ABS"),OR(J21&lt;=K17,J21="ABS")),IF(AND(OR(D21=0,D21="ABS"),OR(F21=0,F21="ABS"),OR(L21=0,L21="ABS"),D21="ABS",F21="ABS",L21="ABS"),"ABS",IF(AND(SUM(D21:F21)=0,OR(L21="ZERO",L21="ABS")),"ZERO",IF(L21="ABS",SUM(D21,F21),SUM(D21,F21,H21,J21)))),"")</f>
        <v/>
      </c>
      <c r="O21" s="113"/>
      <c r="P21" s="51" t="str">
        <f>IF(N21="","",IF(O17=200,LOOKUP(N21,{"ABS","ZERO",1,100,110,120,130,140,150,160,170},{"FAIL","FAIL","FAIL","D","D+","C","C+","B","B+","A","A+"}),IF(O17=150,LOOKUP(N21,{"ABS","ZERO",1,75,82,90,97,105,112,120,127},{"FAIL","FAIL","FAIL","D","D+","C","C+","B","B+","A","A+"}),IF(O17=100,LOOKUP(N21,{"ABS","ZERO",1,50,55,60,65,70,75,80,85},{"FAIL","FAIL","FAIL","D","D+","C","C+","B","B+","A","A+"}),IF(O17=50,LOOKUP(N21,{"ABS","ZERO",1,25,27,30,32,35,37,40,42},{"FAIL","FAIL","FAIL","D","D+","C","C+","B","B+","A","A+"}))))))</f>
        <v/>
      </c>
      <c r="Q21" s="118"/>
      <c r="R21" s="70" t="str">
        <f>IF(A21&lt;&gt;"",IF(CU21="SEQUENCE CORRECT",IF(OR(T(Y21)="OK",T(Z21)="oOk",T(AA21)="Okk",AB21="ok"),"OK","FORMAT INCORRECT"),"SEQUENCE INCORRECT"),"")</f>
        <v/>
      </c>
      <c r="S21" s="275" t="str">
        <f>IF(AND(A21&lt;&gt;"",B21&lt;&gt;""),IF(OR(D21&lt;&gt;"ABS"),IF(OR(AND(D21&lt;ROUNDDOWN((0*E17),0),D21&lt;&gt;0),D21&gt;E17,D21=""),"Attendance Marks incorrect",""),""),"")</f>
        <v/>
      </c>
      <c r="T21" s="276"/>
      <c r="U21" s="276"/>
      <c r="V21" s="164" t="str">
        <f>IF(OR(AND(OR(F21&lt;=G17, F21=0, F21="ABS"),OR(H21&lt;=I17, H21=0, H21="ABS"),OR(J21&lt;=K17, J21=0,J21="ABS"))),IF(OR(AND(A21="",B21="",D21="",F21="",H21="",J21=""),AND(A21&lt;&gt;"",B21&lt;&gt;"",D21&lt;&gt;"",F21&lt;&gt;"",H21&lt;&gt;"",J21&lt;&gt;"", AD21="OK")),"","Given Marks or Format is incorrect"),"Given Marks or Format is incorrect")</f>
        <v/>
      </c>
      <c r="W21" s="162"/>
      <c r="X21" s="163"/>
      <c r="Y21" s="14" t="b">
        <f>IF(AND( EXACT(LEFT(B21,LEN(G8)), G8),ISNUMBER(INT(MID(B21,(LEN(G8)+1),1))),ISNUMBER(INT(MID(B21,(LEN(G8)+2),1))), MID(B21,(LEN(G8)+1),2)&lt;&gt;"00",OR(ISNUMBER(INT(MID(B21,(LEN(G8)+3),1))),MID(B21,(LEN(G8)+3),1)=""),  OR(AND(ISNUMBER(INT(MID(B21,(LEN(G8)+1),3))),MID(B21,(LEN(G8)+1),1)&lt;&gt;"0", MID(B21,(LEN(G8)+4),1)=""),AND((ISNUMBER(INT(MID(B21,(LEN(G8)+1),2)))),MID(B21,(LEN(G8)+3),1)=""))),"OK")</f>
        <v>0</v>
      </c>
      <c r="Z21" s="15"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6"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23" t="b">
        <f>IF(ISNUMBER(A21)&lt;&gt;"",AND(ISNUMBER(INT(MID(A21,1,3))),MID(A21,4,1)="",MID(A21,1,1)&lt;&gt;"0"))</f>
        <v>0</v>
      </c>
      <c r="AD21" s="73" t="str">
        <f>IF(AND(AD20="OK",AC21=TRUE),"OK","S# INCORRECT")</f>
        <v>S# INCORRECT</v>
      </c>
      <c r="BL21" s="58" t="str">
        <f>RIGHT(B21,3)</f>
        <v/>
      </c>
      <c r="BM21" s="58" t="b">
        <f>ISNUMBER(INT((MID(BL21,1,1))))</f>
        <v>0</v>
      </c>
      <c r="BN21" s="58" t="b">
        <f>ISNUMBER(INT((MID(BL21,2,1))))</f>
        <v>0</v>
      </c>
      <c r="BO21" s="58" t="b">
        <f>ISNUMBER(INT((MID(BL21,3,1))))</f>
        <v>0</v>
      </c>
      <c r="BP21" s="58" t="str">
        <f>IF(BM21=TRUE, MID(BL21,1,1),"")</f>
        <v/>
      </c>
      <c r="BQ21" s="58" t="str">
        <f>IF(BN21=TRUE, MID(BL21,2,1),"")</f>
        <v/>
      </c>
      <c r="BR21" s="58" t="str">
        <f>IF(BO21=TRUE, MID(BL21,3,1),"")</f>
        <v/>
      </c>
      <c r="BS21" s="58" t="str">
        <f>T(BP21)&amp;T(BQ21)&amp;T(BR21)</f>
        <v/>
      </c>
      <c r="BT21" s="63" t="str">
        <f>IF(BS21="","",INT(TRIM(BS21)))</f>
        <v/>
      </c>
      <c r="BU21" s="64" t="str">
        <f>"OK"</f>
        <v>OK</v>
      </c>
      <c r="BV21" s="58" t="b">
        <f>BT21&gt;BT20</f>
        <v>0</v>
      </c>
      <c r="BW21" s="65" t="str">
        <f>LEFT(B21,6)</f>
        <v/>
      </c>
      <c r="BX21" s="58" t="b">
        <f>ISNUMBER(INT((MID(BW21,1,1))))</f>
        <v>0</v>
      </c>
      <c r="BY21" s="58" t="b">
        <f>ISNUMBER(INT((MID(BW21,2,1))))</f>
        <v>0</v>
      </c>
      <c r="BZ21" s="58" t="b">
        <f>ISNUMBER(INT((MID(BW21,3,1))))</f>
        <v>0</v>
      </c>
      <c r="CA21" s="58" t="b">
        <f>ISNUMBER(INT((MID(BW21,4,1))))</f>
        <v>0</v>
      </c>
      <c r="CB21" s="58" t="b">
        <f>ISNUMBER(INT((MID(BW21,5,1))))</f>
        <v>0</v>
      </c>
      <c r="CC21" s="58" t="b">
        <f>ISNUMBER(INT((MID(BW21,6,1))))</f>
        <v>0</v>
      </c>
      <c r="CD21" s="58" t="str">
        <f>IF(BX21=TRUE, MID(BW21,1,1),"")</f>
        <v/>
      </c>
      <c r="CE21" s="58" t="str">
        <f>IF(BY21=TRUE, MID(BW21,2,1),"")</f>
        <v/>
      </c>
      <c r="CF21" s="58" t="str">
        <f>IF(BZ21=TRUE, MID(BW21,3,1),"")</f>
        <v/>
      </c>
      <c r="CG21" s="58" t="str">
        <f>IF(CA21=TRUE, MID(BW21,4,1),"")</f>
        <v/>
      </c>
      <c r="CH21" s="58" t="str">
        <f>IF(CB21=TRUE, MID(BW21,5,1),"")</f>
        <v/>
      </c>
      <c r="CI21" s="58" t="str">
        <f>IF(CC21=TRUE, MID(BW21,6,1),"")</f>
        <v/>
      </c>
      <c r="CJ21" s="65" t="str">
        <f>TRIM(T(CD21)&amp;T(CE21)&amp;T(CF21))</f>
        <v/>
      </c>
      <c r="CK21" s="65" t="str">
        <f>TRIM(T(CG21)&amp;T(CH21)&amp;T(CI21))</f>
        <v/>
      </c>
      <c r="CL21" s="66" t="str">
        <f>IF(OR(MID(BW21,3,1)="-",MID(BW21,4,1)="-"),T(CJ21),"NO")</f>
        <v>NO</v>
      </c>
      <c r="CM21" s="66" t="str">
        <f>IF(OR(MID(BW21,3,1)="-",MID(BW21,4,1)="-"),T(CK21),"NO")</f>
        <v>NO</v>
      </c>
      <c r="CN21" s="64" t="str">
        <f>IF(AND(CL21&lt;&gt;"NO", CM21&lt;&gt;"NO"),IF(CM21&lt;CL21,"OK","INCORRECT"),"NO")</f>
        <v>NO</v>
      </c>
      <c r="CO21" s="64" t="str">
        <f>IF(AND(CL21&lt;&gt;"NO", CM21&lt;&gt;"NO"),IF(CM21&lt;=CM20,"OK","INCORRECT"),"NO")</f>
        <v>NO</v>
      </c>
      <c r="CP21" s="66" t="str">
        <f>IF(OR(AND(OR(AND(CN21="NO",CO21="NO"),AND(CN21="OK", CO21="OK")),AND(CN20="NO", CO20="NO")),AND(AND(CN21="OK",CO21="OK",OR(AND(CN20="NO", CO20="NO"),AND(CN20="OK", CO20="OK"))))),"OK","INCORRECT")</f>
        <v>OK</v>
      </c>
      <c r="CQ21" s="58" t="b">
        <f>IF(CP21="OK",IF(AND(CL20="NO",CL21="NO"),BT21&gt;BT20))</f>
        <v>0</v>
      </c>
      <c r="CR21" s="58" t="b">
        <f>IF(CP21="OK",AND(CN21="OK",CO21="OK",CN20="NO",CO20="NO"))</f>
        <v>0</v>
      </c>
      <c r="CS21" s="58" t="b">
        <f>IF(CP21="OK",IF(AND(EXACT(CK20,CK21)),BT21&gt;BT20))</f>
        <v>0</v>
      </c>
      <c r="CT21" s="58" t="b">
        <f>IF(CP21="OK",CM21&lt;CM20)</f>
        <v>0</v>
      </c>
      <c r="CU21" s="65" t="str">
        <f>IF(AND(CQ21=FALSE,CR21=FALSE,CS21=FALSE,CT21=FALSE),"SEQUENCE INCORRECT","SEQUENCE CORRECT")</f>
        <v>SEQUENCE INCORRECT</v>
      </c>
      <c r="CV21" s="67">
        <f>COUNTIF(B20:B20,T(B21))</f>
        <v>1</v>
      </c>
    </row>
    <row r="22" spans="1:100" s="23" customFormat="1" ht="18.95" customHeight="1" thickBot="1">
      <c r="A22" s="68"/>
      <c r="B22" s="101"/>
      <c r="C22" s="102"/>
      <c r="D22" s="101"/>
      <c r="E22" s="102"/>
      <c r="F22" s="101"/>
      <c r="G22" s="102"/>
      <c r="H22" s="101"/>
      <c r="I22" s="102"/>
      <c r="J22" s="101"/>
      <c r="K22" s="102"/>
      <c r="L22" s="103" t="str">
        <f>IF(AND(B22&lt;&gt;"", H22&lt;&gt;"", J22&lt;&gt;"",OR(H22&lt;=I17,H22="ABS"),OR(J22&lt;=K17,J22="ABS")),IF(AND(J22="ABS"),"ABS",IF(SUM(H22:J22)=0,"ZERO",SUM(H22,J22))),"")</f>
        <v/>
      </c>
      <c r="M22" s="104"/>
      <c r="N22" s="112" t="str">
        <f>IF(AND(A22&lt;&gt;"",B22&lt;&gt;"",D22&lt;&gt;"", F22&lt;&gt;"", H22&lt;&gt;"", J22&lt;&gt;"",S22="",R22="OK", V22="",OR(D22&lt;=E17,D22="ABS"),OR(F22&lt;=G17,F22="ABS"),OR(H22&lt;=I17,H22="ABS"),OR(J22&lt;=K17,J22="ABS")),IF(AND(OR(D22=0,D22="ABS"),OR(F22=0,F22="ABS"),OR(L22=0,L22="ABS"),D22="ABS",F22="ABS",L22="ABS"),"ABS",IF(AND(SUM(D22:F22)=0,OR(L22="ZERO",L22="ABS")),"ZERO",IF(L22="ABS",SUM(D22,F22),SUM(D22,F22,H22,J22)))),"")</f>
        <v/>
      </c>
      <c r="O22" s="113"/>
      <c r="P22" s="22" t="str">
        <f>IF(N22="","",IF(O17=200,LOOKUP(N22,{"ABS","ZERO",1,100,110,120,130,140,150,160,170},{"FAIL","FAIL","FAIL","D","D+","C","C+","B","B+","A","A+"}),IF(O17=150,LOOKUP(N22,{"ABS","ZERO",1,75,82,90,97,105,112,120,127},{"FAIL","FAIL","FAIL","D","D+","C","C+","B","B+","A","A+"}),IF(O17=100,LOOKUP(N22,{"ABS","ZERO",1,50,55,60,65,70,75,80,85},{"FAIL","FAIL","FAIL","D","D+","C","C+","B","B+","A","A+"}),IF(O17=50,LOOKUP(N22,{"ABS","ZERO",1,25,27,30,32,35,37,40,42},{"FAIL","FAIL","FAIL","D","D+","C","C+","B","B+","A","A+"}))))))</f>
        <v/>
      </c>
      <c r="Q22" s="118"/>
      <c r="R22" s="70" t="str">
        <f t="shared" ref="R22:R40" si="0">IF(A22&lt;&gt;"",IF(CU22="SEQUENCE CORRECT",IF(OR(T(Y22)="OK",T(Z22)="oOk",T(AA22)="Okk",AB22="ok"),"OK","FORMAT INCORRECT"),"SEQUENCE INCORRECT"),"")</f>
        <v/>
      </c>
      <c r="S22" s="163" t="str">
        <f>IF(AND(A22&lt;&gt;"",B22&lt;&gt;""),IF(OR(D22&lt;&gt;"ABS"),IF(OR(AND(D22&lt;ROUNDDOWN((0*E17),0),D22&lt;&gt;0),D22&gt;E17,D22=""),"Attendance Marks incorrect",""),""),"")</f>
        <v/>
      </c>
      <c r="T22" s="274"/>
      <c r="U22" s="274"/>
      <c r="V22" s="109" t="str">
        <f>IF(OR(AND(OR(F22&lt;=G17, F22=0, F22="ABS"),OR(H22&lt;=I17, H22=0, H22="ABS"),OR(J22&lt;=K17, J22=0,J22="ABS"))),IF(OR(AND(A22="",B22="",D22="",F22="",H22="",J22=""),AND(A22&lt;&gt;"",B22&lt;&gt;"",D22&lt;&gt;"",F22&lt;&gt;"",H22&lt;&gt;"",J22&lt;&gt;"", AD22="OK")),"","Given Marks or Format is incorrect"),"Given Marks or Format is incorrect")</f>
        <v/>
      </c>
      <c r="W22" s="110"/>
      <c r="X22" s="111"/>
      <c r="Y22" s="14" t="b">
        <f>IF(AND( EXACT(LEFT(B22,LEN(G8)), G8),ISNUMBER(INT(MID(B22,(LEN(G8)+1),1))),ISNUMBER(INT(MID(B22,(LEN(G8)+2),1))), MID(B22,(LEN(G8)+1),2)&lt;&gt;"00",OR(ISNUMBER(INT(MID(B22,(LEN(G8)+3),1))),MID(B22,(LEN(G8)+3),1)=""),  OR(AND(ISNUMBER(INT(MID(B22,(LEN(G8)+1),3))),MID(B22,(LEN(G8)+1),1)&lt;&gt;"0", MID(B22,(LEN(G8)+4),1)=""),AND((ISNUMBER(INT(MID(B22,(LEN(G8)+1),2)))),MID(B22,(LEN(G8)+3),1)=""))),"OK")</f>
        <v>0</v>
      </c>
      <c r="Z22" s="15"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6"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23" t="b">
        <f>IF(AND(ISNUMBER(A21)&lt;&gt;"",ISNUMBER(A22)&lt;&gt;""),IF(AND(ISNUMBER(A22),ISNUMBER(A21)),IF(A22-A21=1,AND(ISNUMBER(INT(MID(A22,1,3))),MID(A22,4,1)="",MID(A22,1,1)&lt;&gt;"0"))))</f>
        <v>0</v>
      </c>
      <c r="AD22" s="23" t="str">
        <f t="shared" ref="AD22:AD40" si="1">IF(AC22=TRUE,"OK","S# INCORRECT")</f>
        <v>S# INCORRECT</v>
      </c>
      <c r="BL22" s="58" t="str">
        <f t="shared" ref="BL22:BL39" si="2">RIGHT(B22,3)</f>
        <v/>
      </c>
      <c r="BM22" s="58" t="b">
        <f t="shared" ref="BM22:BM39" si="3">ISNUMBER(INT((MID(BL22,1,1))))</f>
        <v>0</v>
      </c>
      <c r="BN22" s="58" t="b">
        <f t="shared" ref="BN22:BN39" si="4">ISNUMBER(INT((MID(BL22,2,1))))</f>
        <v>0</v>
      </c>
      <c r="BO22" s="58" t="b">
        <f t="shared" ref="BO22:BO39" si="5">ISNUMBER(INT((MID(BL22,3,1))))</f>
        <v>0</v>
      </c>
      <c r="BP22" s="58" t="str">
        <f t="shared" ref="BP22:BP39" si="6">IF(BM22=TRUE, MID(BL22,1,1),"")</f>
        <v/>
      </c>
      <c r="BQ22" s="58" t="str">
        <f t="shared" ref="BQ22:BQ39" si="7">IF(BN22=TRUE, MID(BL22,2,1),"")</f>
        <v/>
      </c>
      <c r="BR22" s="58" t="str">
        <f t="shared" ref="BR22:BR39" si="8">IF(BO22=TRUE, MID(BL22,3,1),"")</f>
        <v/>
      </c>
      <c r="BS22" s="58" t="str">
        <f t="shared" ref="BS22:BS39" si="9">T(BP22)&amp;T(BQ22)&amp;T(BR22)</f>
        <v/>
      </c>
      <c r="BT22" s="63" t="str">
        <f t="shared" ref="BT22:BT39" si="10">IF(BS22="","",INT(TRIM(BS22)))</f>
        <v/>
      </c>
      <c r="BU22" s="64" t="str">
        <f>IF(BT22&gt;BT21,"OK","INCORRECT")</f>
        <v>INCORRECT</v>
      </c>
      <c r="BV22" s="58" t="b">
        <f>BT22&gt;BT21</f>
        <v>0</v>
      </c>
      <c r="BW22" s="65" t="str">
        <f t="shared" ref="BW22:BW39" si="11">LEFT(B22,6)</f>
        <v/>
      </c>
      <c r="BX22" s="58" t="b">
        <f t="shared" ref="BX22:BX39" si="12">ISNUMBER(INT((MID(BW22,1,1))))</f>
        <v>0</v>
      </c>
      <c r="BY22" s="58" t="b">
        <f t="shared" ref="BY22:BY39" si="13">ISNUMBER(INT((MID(BW22,2,1))))</f>
        <v>0</v>
      </c>
      <c r="BZ22" s="58" t="b">
        <f t="shared" ref="BZ22:BZ39" si="14">ISNUMBER(INT((MID(BW22,3,1))))</f>
        <v>0</v>
      </c>
      <c r="CA22" s="58" t="b">
        <f t="shared" ref="CA22:CA39" si="15">ISNUMBER(INT((MID(BW22,4,1))))</f>
        <v>0</v>
      </c>
      <c r="CB22" s="58" t="b">
        <f t="shared" ref="CB22:CB39" si="16">ISNUMBER(INT((MID(BW22,5,1))))</f>
        <v>0</v>
      </c>
      <c r="CC22" s="58" t="b">
        <f t="shared" ref="CC22:CC39" si="17">ISNUMBER(INT((MID(BW22,6,1))))</f>
        <v>0</v>
      </c>
      <c r="CD22" s="58" t="str">
        <f t="shared" ref="CD22:CD39" si="18">IF(BX22=TRUE, MID(BW22,1,1),"")</f>
        <v/>
      </c>
      <c r="CE22" s="58" t="str">
        <f t="shared" ref="CE22:CE39" si="19">IF(BY22=TRUE, MID(BW22,2,1),"")</f>
        <v/>
      </c>
      <c r="CF22" s="58" t="str">
        <f t="shared" ref="CF22:CF39" si="20">IF(BZ22=TRUE, MID(BW22,3,1),"")</f>
        <v/>
      </c>
      <c r="CG22" s="58" t="str">
        <f t="shared" ref="CG22:CG39" si="21">IF(CA22=TRUE, MID(BW22,4,1),"")</f>
        <v/>
      </c>
      <c r="CH22" s="58" t="str">
        <f t="shared" ref="CH22:CH39" si="22">IF(CB22=TRUE, MID(BW22,5,1),"")</f>
        <v/>
      </c>
      <c r="CI22" s="58" t="str">
        <f t="shared" ref="CI22:CI39" si="23">IF(CC22=TRUE, MID(BW22,6,1),"")</f>
        <v/>
      </c>
      <c r="CJ22" s="65" t="str">
        <f t="shared" ref="CJ22:CJ39" si="24">TRIM(T(CD22)&amp;T(CE22)&amp;T(CF22))</f>
        <v/>
      </c>
      <c r="CK22" s="65" t="str">
        <f t="shared" ref="CK22:CK39" si="25">TRIM(T(CG22)&amp;T(CH22)&amp;T(CI22))</f>
        <v/>
      </c>
      <c r="CL22" s="66" t="str">
        <f t="shared" ref="CL22:CL39" si="26">IF(OR(MID(BW22,3,1)="-",MID(BW22,4,1)="-"),T(CJ22),"NO")</f>
        <v>NO</v>
      </c>
      <c r="CM22" s="66" t="str">
        <f t="shared" ref="CM22:CM39" si="27">IF(OR(MID(BW22,3,1)="-",MID(BW22,4,1)="-"),T(CK22),"NO")</f>
        <v>NO</v>
      </c>
      <c r="CN22" s="64" t="str">
        <f>IF(AND(CL22&lt;&gt;"NO", CM22&lt;&gt;"NO"),IF(CM22&lt;CL22,"OK","INCORRECT"),"NO")</f>
        <v>NO</v>
      </c>
      <c r="CO22" s="64" t="str">
        <f>IF(AND(CL22&lt;&gt;"NO", CM22&lt;&gt;"NO"),IF(CM22&lt;=CM21,"OK","INCORRECT"),"NO")</f>
        <v>NO</v>
      </c>
      <c r="CP22" s="66" t="str">
        <f>IF(OR(AND(OR(AND(CN22="NO",CO22="NO"),AND(CN22="OK", CO22="OK")),AND(CN21="NO", CO21="NO")),AND(AND(CN22="OK",CO22="OK",OR(AND(CN21="NO", CO21="NO"),AND(CN21="OK", CO21="OK"))))),"OK","INCORRECT")</f>
        <v>OK</v>
      </c>
      <c r="CQ22" s="58" t="b">
        <f>IF(CP22="OK",IF(AND(CL21="NO",CL22="NO"),BT22&gt;BT21))</f>
        <v>0</v>
      </c>
      <c r="CR22" s="58" t="b">
        <f>IF(CP22="OK",AND(CN22="OK",CO22="OK",CN21="NO",CO21="NO"))</f>
        <v>0</v>
      </c>
      <c r="CS22" s="58" t="b">
        <f>IF(CP22="OK",IF(AND(EXACT(CK21,CK22)),BT22&gt;BT21))</f>
        <v>0</v>
      </c>
      <c r="CT22" s="58" t="b">
        <f>IF(CP22="OK",CM22&lt;CM21)</f>
        <v>0</v>
      </c>
      <c r="CU22" s="65" t="str">
        <f>IF(AND(CQ22=FALSE,CR22=FALSE,CS22=FALSE,CT22=FALSE),"SEQUENCE INCORRECT","SEQUENCE CORRECT")</f>
        <v>SEQUENCE INCORRECT</v>
      </c>
      <c r="CV22" s="67">
        <f>COUNTIF(B21:B21,T(B22))</f>
        <v>1</v>
      </c>
    </row>
    <row r="23" spans="1:100" s="23" customFormat="1" ht="18.95" customHeight="1" thickBot="1">
      <c r="A23" s="54"/>
      <c r="B23" s="101"/>
      <c r="C23" s="102"/>
      <c r="D23" s="101"/>
      <c r="E23" s="102"/>
      <c r="F23" s="101"/>
      <c r="G23" s="102"/>
      <c r="H23" s="101"/>
      <c r="I23" s="102"/>
      <c r="J23" s="101"/>
      <c r="K23" s="102"/>
      <c r="L23" s="103" t="str">
        <f>IF(AND(B23&lt;&gt;"", H23&lt;&gt;"", J23&lt;&gt;"",OR(H23&lt;=I17,H23="ABS"),OR(J23&lt;=K17,J23="ABS")),IF(AND(J23="ABS"),"ABS",IF(SUM(H23:J23)=0,"ZERO",SUM(H23,J23))),"")</f>
        <v/>
      </c>
      <c r="M23" s="104"/>
      <c r="N23" s="112" t="str">
        <f>IF(AND(A23&lt;&gt;"",B23&lt;&gt;"",D23&lt;&gt;"", F23&lt;&gt;"", H23&lt;&gt;"", J23&lt;&gt;"",S23="",R23="OK", V23="",OR(D23&lt;=E17,D23="ABS"),OR(F23&lt;=G17,F23="ABS"),OR(H23&lt;=I17,H23="ABS"),OR(J23&lt;=K17,J23="ABS")),IF(AND(OR(D23=0,D23="ABS"),OR(F23=0,F23="ABS"),OR(L23=0,L23="ABS"),D23="ABS",F23="ABS",L23="ABS"),"ABS",IF(AND(SUM(D23:F23)=0,OR(L23="ZERO",L23="ABS")),"ZERO",IF(L23="ABS",SUM(D23,F23),SUM(D23,F23,H23,J23)))),"")</f>
        <v/>
      </c>
      <c r="O23" s="113"/>
      <c r="P23" s="22" t="str">
        <f>IF(N23="","",IF(O17=200,LOOKUP(N23,{"ABS","ZERO",1,100,110,120,130,140,150,160,170},{"FAIL","FAIL","FAIL","D","D+","C","C+","B","B+","A","A+"}),IF(O17=150,LOOKUP(N23,{"ABS","ZERO",1,75,82,90,97,105,112,120,127},{"FAIL","FAIL","FAIL","D","D+","C","C+","B","B+","A","A+"}),IF(O17=100,LOOKUP(N23,{"ABS","ZERO",1,50,55,60,65,70,75,80,85},{"FAIL","FAIL","FAIL","D","D+","C","C+","B","B+","A","A+"}),IF(O17=50,LOOKUP(N23,{"ABS","ZERO",1,25,27,30,32,35,37,40,42},{"FAIL","FAIL","FAIL","D","D+","C","C+","B","B+","A","A+"}))))))</f>
        <v/>
      </c>
      <c r="Q23" s="118"/>
      <c r="R23" s="70" t="str">
        <f t="shared" si="0"/>
        <v/>
      </c>
      <c r="S23" s="163" t="str">
        <f>IF(AND(A23&lt;&gt;"",B23&lt;&gt;""),IF(OR(D23&lt;&gt;"ABS"),IF(OR(AND(D23&lt;ROUNDDOWN((0*E17),0),D23&lt;&gt;0),D23&gt;E17,D23=""),"Attendance Marks incorrect",""),""),"")</f>
        <v/>
      </c>
      <c r="T23" s="274"/>
      <c r="U23" s="274"/>
      <c r="V23" s="109" t="str">
        <f>IF(OR(AND(OR(F23&lt;=G17, F23=0, F23="ABS"),OR(H23&lt;=I17, H23=0, H23="ABS"),OR(J23&lt;=K17, J23=0,J23="ABS"))),IF(OR(AND(A23="",B23="",D23="",F23="",H23="",J23=""),AND(A23&lt;&gt;"",B23&lt;&gt;"",D23&lt;&gt;"",F23&lt;&gt;"",H23&lt;&gt;"",J23&lt;&gt;"", AD23="OK")),"","Given Marks or Format is incorrect"),"Given Marks or Format is incorrect")</f>
        <v/>
      </c>
      <c r="W23" s="110"/>
      <c r="X23" s="111"/>
      <c r="Y23" s="14" t="b">
        <f>IF(AND( EXACT(LEFT(B23,LEN(G8)), G8),ISNUMBER(INT(MID(B23,(LEN(G8)+1),1))),ISNUMBER(INT(MID(B23,(LEN(G8)+2),1))), MID(B23,(LEN(G8)+1),2)&lt;&gt;"00",OR(ISNUMBER(INT(MID(B23,(LEN(G8)+3),1))),MID(B23,(LEN(G8)+3),1)=""),  OR(AND(ISNUMBER(INT(MID(B23,(LEN(G8)+1),3))),MID(B23,(LEN(G8)+1),1)&lt;&gt;"0", MID(B23,(LEN(G8)+4),1)=""),AND((ISNUMBER(INT(MID(B23,(LEN(G8)+1),2)))),MID(B23,(LEN(G8)+3),1)=""))),"OK")</f>
        <v>0</v>
      </c>
      <c r="Z23" s="15"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6"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23" t="b">
        <f t="shared" ref="AC23:AC40" si="28">IF(AND(ISNUMBER(A22)&lt;&gt;"",ISNUMBER(A23)&lt;&gt;""),IF(AND(ISNUMBER(A23),ISNUMBER(A22)),IF(A23-A22=1,AND(ISNUMBER(INT(MID(A23,1,3))),MID(A23,4,1)="",MID(A23,1,1)&lt;&gt;"0"))))</f>
        <v>0</v>
      </c>
      <c r="AD23" s="23" t="str">
        <f t="shared" si="1"/>
        <v>S# INCORRECT</v>
      </c>
      <c r="BL23" s="58" t="str">
        <f t="shared" si="2"/>
        <v/>
      </c>
      <c r="BM23" s="58" t="b">
        <f t="shared" si="3"/>
        <v>0</v>
      </c>
      <c r="BN23" s="58" t="b">
        <f t="shared" si="4"/>
        <v>0</v>
      </c>
      <c r="BO23" s="58" t="b">
        <f t="shared" si="5"/>
        <v>0</v>
      </c>
      <c r="BP23" s="58" t="str">
        <f t="shared" si="6"/>
        <v/>
      </c>
      <c r="BQ23" s="58" t="str">
        <f t="shared" si="7"/>
        <v/>
      </c>
      <c r="BR23" s="58" t="str">
        <f t="shared" si="8"/>
        <v/>
      </c>
      <c r="BS23" s="58" t="str">
        <f t="shared" si="9"/>
        <v/>
      </c>
      <c r="BT23" s="63" t="str">
        <f t="shared" si="10"/>
        <v/>
      </c>
      <c r="BU23" s="64" t="str">
        <f t="shared" ref="BU23:BU39" si="29">IF(BT23&gt;BT22,"OK","INCORRECT")</f>
        <v>INCORRECT</v>
      </c>
      <c r="BV23" s="58" t="b">
        <f t="shared" ref="BV23:BV39" si="30">BT23&gt;BT22</f>
        <v>0</v>
      </c>
      <c r="BW23" s="65" t="str">
        <f t="shared" si="11"/>
        <v/>
      </c>
      <c r="BX23" s="58" t="b">
        <f t="shared" si="12"/>
        <v>0</v>
      </c>
      <c r="BY23" s="58" t="b">
        <f t="shared" si="13"/>
        <v>0</v>
      </c>
      <c r="BZ23" s="58" t="b">
        <f t="shared" si="14"/>
        <v>0</v>
      </c>
      <c r="CA23" s="58" t="b">
        <f t="shared" si="15"/>
        <v>0</v>
      </c>
      <c r="CB23" s="58" t="b">
        <f t="shared" si="16"/>
        <v>0</v>
      </c>
      <c r="CC23" s="58" t="b">
        <f t="shared" si="17"/>
        <v>0</v>
      </c>
      <c r="CD23" s="58" t="str">
        <f t="shared" si="18"/>
        <v/>
      </c>
      <c r="CE23" s="58" t="str">
        <f t="shared" si="19"/>
        <v/>
      </c>
      <c r="CF23" s="58" t="str">
        <f t="shared" si="20"/>
        <v/>
      </c>
      <c r="CG23" s="58" t="str">
        <f t="shared" si="21"/>
        <v/>
      </c>
      <c r="CH23" s="58" t="str">
        <f t="shared" si="22"/>
        <v/>
      </c>
      <c r="CI23" s="58" t="str">
        <f t="shared" si="23"/>
        <v/>
      </c>
      <c r="CJ23" s="65" t="str">
        <f t="shared" si="24"/>
        <v/>
      </c>
      <c r="CK23" s="65" t="str">
        <f t="shared" si="25"/>
        <v/>
      </c>
      <c r="CL23" s="66" t="str">
        <f t="shared" si="26"/>
        <v>NO</v>
      </c>
      <c r="CM23" s="66" t="str">
        <f t="shared" si="27"/>
        <v>NO</v>
      </c>
      <c r="CN23" s="64" t="str">
        <f t="shared" ref="CN23:CN39" si="31">IF(AND(CL23&lt;&gt;"NO", CM23&lt;&gt;"NO"),IF(CM23&lt;CL23,"OK","INCORRECT"),"NO")</f>
        <v>NO</v>
      </c>
      <c r="CO23" s="64" t="str">
        <f t="shared" ref="CO23:CO39" si="32">IF(AND(CL23&lt;&gt;"NO", CM23&lt;&gt;"NO"),IF(CM23&lt;=CM22,"OK","INCORRECT"),"NO")</f>
        <v>NO</v>
      </c>
      <c r="CP23" s="66" t="str">
        <f t="shared" ref="CP23:CP39" si="33">IF(OR(AND(OR(AND(CN23="NO",CO23="NO"),AND(CN23="OK", CO23="OK")),AND(CN22="NO", CO22="NO")),AND(AND(CN23="OK",CO23="OK",OR(AND(CN22="NO", CO22="NO"),AND(CN22="OK", CO22="OK"))))),"OK","INCORRECT")</f>
        <v>OK</v>
      </c>
      <c r="CQ23" s="58" t="b">
        <f t="shared" ref="CQ23:CQ39" si="34">IF(CP23="OK",IF(AND(CL22="NO",CL23="NO"),BT23&gt;BT22))</f>
        <v>0</v>
      </c>
      <c r="CR23" s="58" t="b">
        <f t="shared" ref="CR23:CR39" si="35">IF(CP23="OK",AND(CN23="OK",CO23="OK",CN22="NO",CO22="NO"))</f>
        <v>0</v>
      </c>
      <c r="CS23" s="58" t="b">
        <f t="shared" ref="CS23:CS39" si="36">IF(CP23="OK",IF(AND(EXACT(CK22,CK23)),BT23&gt;BT22))</f>
        <v>0</v>
      </c>
      <c r="CT23" s="58" t="b">
        <f t="shared" ref="CT23:CT39" si="37">IF(CP23="OK",CM23&lt;CM22)</f>
        <v>0</v>
      </c>
      <c r="CU23" s="65" t="str">
        <f t="shared" ref="CU23:CU39" si="38">IF(AND(CQ23=FALSE,CR23=FALSE,CS23=FALSE,CT23=FALSE),"SEQUENCE INCORRECT","SEQUENCE CORRECT")</f>
        <v>SEQUENCE INCORRECT</v>
      </c>
      <c r="CV23" s="67">
        <f>COUNTIF(B21:B22,T(B23))</f>
        <v>2</v>
      </c>
    </row>
    <row r="24" spans="1:100" s="23" customFormat="1" ht="18.95" customHeight="1" thickBot="1">
      <c r="A24" s="68"/>
      <c r="B24" s="101"/>
      <c r="C24" s="102"/>
      <c r="D24" s="101"/>
      <c r="E24" s="102"/>
      <c r="F24" s="101"/>
      <c r="G24" s="102"/>
      <c r="H24" s="101"/>
      <c r="I24" s="102"/>
      <c r="J24" s="101"/>
      <c r="K24" s="102"/>
      <c r="L24" s="103" t="str">
        <f>IF(AND(B24&lt;&gt;"", H24&lt;&gt;"", J24&lt;&gt;"",OR(H24&lt;=I17,H24="ABS"),OR(J24&lt;=K17,J24="ABS")),IF(AND(J24="ABS"),"ABS",IF(SUM(H24:J24)=0,"ZERO",SUM(H24,J24))),"")</f>
        <v/>
      </c>
      <c r="M24" s="104"/>
      <c r="N24" s="112" t="str">
        <f>IF(AND(A24&lt;&gt;"",B24&lt;&gt;"",D24&lt;&gt;"", F24&lt;&gt;"", H24&lt;&gt;"", J24&lt;&gt;"",S24="",R24="OK",V24="",OR(D24&lt;=E17,D24="ABS"),OR(F24&lt;=G17,F24="ABS"),OR(H24&lt;=I17,H24="ABS"),OR(J24&lt;=K17,J24="ABS")),IF(AND(OR(D24=0,D24="ABS"),OR(F24=0,F24="ABS"),OR(L24=0,L24="ABS"),D24="ABS",F24="ABS",L24="ABS"),"ABS",IF(AND(SUM(D24:F24)=0,OR(L24="ZERO",L24="ABS")),"ZERO",IF(L24="ABS",SUM(D24,F24),SUM(D24,F24,H24,J24)))),"")</f>
        <v/>
      </c>
      <c r="O24" s="113"/>
      <c r="P24" s="22" t="str">
        <f>IF(N24="","",IF(O17=200,LOOKUP(N24,{"ABS","ZERO",1,100,110,120,130,140,150,160,170},{"FAIL","FAIL","FAIL","D","D+","C","C+","B","B+","A","A+"}),IF(O17=150,LOOKUP(N24,{"ABS","ZERO",1,75,82,90,97,105,112,120,127},{"FAIL","FAIL","FAIL","D","D+","C","C+","B","B+","A","A+"}),IF(O17=100,LOOKUP(N24,{"ABS","ZERO",1,50,55,60,65,70,75,80,85},{"FAIL","FAIL","FAIL","D","D+","C","C+","B","B+","A","A+"}),IF(O17=50,LOOKUP(N24,{"ABS","ZERO",1,25,27,30,32,35,37,40,42},{"FAIL","FAIL","FAIL","D","D+","C","C+","B","B+","A","A+"}))))))</f>
        <v/>
      </c>
      <c r="Q24" s="118"/>
      <c r="R24" s="70" t="str">
        <f t="shared" si="0"/>
        <v/>
      </c>
      <c r="S24" s="163" t="str">
        <f>IF(AND(A24&lt;&gt;"",B24&lt;&gt;""),IF(OR(D24&lt;&gt;"ABS"),IF(OR(AND(D24&lt;ROUNDDOWN((0*E17),0),D24&lt;&gt;0),D24&gt;E17,D24=""),"Attendance Marks incorrect",""),""),"")</f>
        <v/>
      </c>
      <c r="T24" s="274"/>
      <c r="U24" s="274"/>
      <c r="V24" s="109" t="str">
        <f>IF(OR(AND(OR(F24&lt;=G17, F24=0, F24="ABS"),OR(H24&lt;=I17, H24=0, H24="ABS"),OR(J24&lt;=K17, J24=0,J24="ABS"))),IF(OR(AND(A24="",B24="",D24="",F24="",H24="",J24=""),AND(A24&lt;&gt;"",B24&lt;&gt;"",D24&lt;&gt;"",F24&lt;&gt;"",H24&lt;&gt;"",J24&lt;&gt;"", AD24="OK")),"","Given Marks or Format is incorrect"),"Given Marks or Format is incorrect")</f>
        <v/>
      </c>
      <c r="W24" s="110"/>
      <c r="X24" s="111"/>
      <c r="Y24" s="14" t="b">
        <f>IF(AND( EXACT(LEFT(B24,LEN(G8)), G8),ISNUMBER(INT(MID(B24,(LEN(G8)+1),1))),ISNUMBER(INT(MID(B24,(LEN(G8)+2),1))), MID(B24,(LEN(G8)+1),2)&lt;&gt;"00",OR(ISNUMBER(INT(MID(B24,(LEN(G8)+3),1))),MID(B24,(LEN(G8)+3),1)=""),  OR(AND(ISNUMBER(INT(MID(B24,(LEN(G8)+1),3))),MID(B24,(LEN(G8)+1),1)&lt;&gt;"0", MID(B24,(LEN(G8)+4),1)=""),AND((ISNUMBER(INT(MID(B24,(LEN(G8)+1),2)))),MID(B24,(LEN(G8)+3),1)=""))),"OK")</f>
        <v>0</v>
      </c>
      <c r="Z24" s="15"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6"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23" t="b">
        <f t="shared" si="28"/>
        <v>0</v>
      </c>
      <c r="AD24" s="23" t="str">
        <f t="shared" si="1"/>
        <v>S# INCORRECT</v>
      </c>
      <c r="BL24" s="58" t="str">
        <f t="shared" si="2"/>
        <v/>
      </c>
      <c r="BM24" s="58" t="b">
        <f t="shared" si="3"/>
        <v>0</v>
      </c>
      <c r="BN24" s="58" t="b">
        <f t="shared" si="4"/>
        <v>0</v>
      </c>
      <c r="BO24" s="58" t="b">
        <f t="shared" si="5"/>
        <v>0</v>
      </c>
      <c r="BP24" s="58" t="str">
        <f t="shared" si="6"/>
        <v/>
      </c>
      <c r="BQ24" s="58" t="str">
        <f t="shared" si="7"/>
        <v/>
      </c>
      <c r="BR24" s="58" t="str">
        <f t="shared" si="8"/>
        <v/>
      </c>
      <c r="BS24" s="58" t="str">
        <f t="shared" si="9"/>
        <v/>
      </c>
      <c r="BT24" s="63" t="str">
        <f t="shared" si="10"/>
        <v/>
      </c>
      <c r="BU24" s="64" t="str">
        <f t="shared" si="29"/>
        <v>INCORRECT</v>
      </c>
      <c r="BV24" s="58" t="b">
        <f t="shared" si="30"/>
        <v>0</v>
      </c>
      <c r="BW24" s="65" t="str">
        <f t="shared" si="11"/>
        <v/>
      </c>
      <c r="BX24" s="58" t="b">
        <f t="shared" si="12"/>
        <v>0</v>
      </c>
      <c r="BY24" s="58" t="b">
        <f t="shared" si="13"/>
        <v>0</v>
      </c>
      <c r="BZ24" s="58" t="b">
        <f t="shared" si="14"/>
        <v>0</v>
      </c>
      <c r="CA24" s="58" t="b">
        <f t="shared" si="15"/>
        <v>0</v>
      </c>
      <c r="CB24" s="58" t="b">
        <f t="shared" si="16"/>
        <v>0</v>
      </c>
      <c r="CC24" s="58" t="b">
        <f t="shared" si="17"/>
        <v>0</v>
      </c>
      <c r="CD24" s="58" t="str">
        <f t="shared" si="18"/>
        <v/>
      </c>
      <c r="CE24" s="58" t="str">
        <f t="shared" si="19"/>
        <v/>
      </c>
      <c r="CF24" s="58" t="str">
        <f t="shared" si="20"/>
        <v/>
      </c>
      <c r="CG24" s="58" t="str">
        <f t="shared" si="21"/>
        <v/>
      </c>
      <c r="CH24" s="58" t="str">
        <f t="shared" si="22"/>
        <v/>
      </c>
      <c r="CI24" s="58" t="str">
        <f t="shared" si="23"/>
        <v/>
      </c>
      <c r="CJ24" s="65" t="str">
        <f t="shared" si="24"/>
        <v/>
      </c>
      <c r="CK24" s="65" t="str">
        <f t="shared" si="25"/>
        <v/>
      </c>
      <c r="CL24" s="66" t="str">
        <f t="shared" si="26"/>
        <v>NO</v>
      </c>
      <c r="CM24" s="66" t="str">
        <f t="shared" si="27"/>
        <v>NO</v>
      </c>
      <c r="CN24" s="64" t="str">
        <f t="shared" si="31"/>
        <v>NO</v>
      </c>
      <c r="CO24" s="64" t="str">
        <f t="shared" si="32"/>
        <v>NO</v>
      </c>
      <c r="CP24" s="66" t="str">
        <f t="shared" si="33"/>
        <v>OK</v>
      </c>
      <c r="CQ24" s="58" t="b">
        <f t="shared" si="34"/>
        <v>0</v>
      </c>
      <c r="CR24" s="58" t="b">
        <f t="shared" si="35"/>
        <v>0</v>
      </c>
      <c r="CS24" s="58" t="b">
        <f t="shared" si="36"/>
        <v>0</v>
      </c>
      <c r="CT24" s="58" t="b">
        <f t="shared" si="37"/>
        <v>0</v>
      </c>
      <c r="CU24" s="65" t="str">
        <f t="shared" si="38"/>
        <v>SEQUENCE INCORRECT</v>
      </c>
      <c r="CV24" s="67">
        <f>COUNTIF(B21:B23,T(B24))</f>
        <v>3</v>
      </c>
    </row>
    <row r="25" spans="1:100" s="23" customFormat="1" ht="18.95" customHeight="1" thickBot="1">
      <c r="A25" s="54"/>
      <c r="B25" s="101"/>
      <c r="C25" s="102"/>
      <c r="D25" s="101"/>
      <c r="E25" s="102"/>
      <c r="F25" s="101"/>
      <c r="G25" s="102"/>
      <c r="H25" s="101"/>
      <c r="I25" s="102"/>
      <c r="J25" s="101"/>
      <c r="K25" s="102"/>
      <c r="L25" s="103" t="str">
        <f>IF(AND(B25&lt;&gt;"", H25&lt;&gt;"", J25&lt;&gt;"",OR(H25&lt;=I17,H25="ABS"),OR(J25&lt;=K17,J25="ABS")),IF(AND(J25="ABS"),"ABS",IF(SUM(H25:J25)=0,"ZERO",SUM(H25,J25))),"")</f>
        <v/>
      </c>
      <c r="M25" s="104"/>
      <c r="N25" s="112" t="str">
        <f>IF(AND(A25&lt;&gt;"",B25&lt;&gt;"",D25&lt;&gt;"", F25&lt;&gt;"", H25&lt;&gt;"", J25&lt;&gt;"",S25="",R25="OK",V25="",OR(D25&lt;=E17,D25="ABS"),OR(F25&lt;=G17,F25="ABS"),OR(H25&lt;=I17,H25="ABS"),OR(J25&lt;=K17,J25="ABS")),IF(AND(OR(D25=0,D25="ABS"),OR(F25=0,F25="ABS"),OR(L25=0,L25="ABS"),D25="ABS",F25="ABS",L25="ABS"),"ABS",IF(AND(SUM(D25:F25)=0,OR(L25="ZERO",L25="ABS")),"ZERO",IF(L25="ABS",SUM(D25,F25),SUM(D25,F25,H25,J25)))),"")</f>
        <v/>
      </c>
      <c r="O25" s="113"/>
      <c r="P25" s="22" t="str">
        <f>IF(N25="","",IF(O17=200,LOOKUP(N25,{"ABS","ZERO",1,100,110,120,130,140,150,160,170},{"FAIL","FAIL","FAIL","D","D+","C","C+","B","B+","A","A+"}),IF(O17=150,LOOKUP(N25,{"ABS","ZERO",1,75,82,90,97,105,112,120,127},{"FAIL","FAIL","FAIL","D","D+","C","C+","B","B+","A","A+"}),IF(O17=100,LOOKUP(N25,{"ABS","ZERO",1,50,55,60,65,70,75,80,85},{"FAIL","FAIL","FAIL","D","D+","C","C+","B","B+","A","A+"}),IF(O17=50,LOOKUP(N25,{"ABS","ZERO",1,25,27,30,32,35,37,40,42},{"FAIL","FAIL","FAIL","D","D+","C","C+","B","B+","A","A+"}))))))</f>
        <v/>
      </c>
      <c r="Q25" s="118"/>
      <c r="R25" s="70" t="str">
        <f t="shared" si="0"/>
        <v/>
      </c>
      <c r="S25" s="163" t="str">
        <f>IF(AND(A25&lt;&gt;"",B25&lt;&gt;""),IF(OR(D25&lt;&gt;"ABS"),IF(OR(AND(D25&lt;ROUNDDOWN((0*E17),0),D25&lt;&gt;0),D25&gt;E17,D25=""),"Attendance Marks incorrect",""),""),"")</f>
        <v/>
      </c>
      <c r="T25" s="274"/>
      <c r="U25" s="274"/>
      <c r="V25" s="109" t="str">
        <f>IF(OR(AND(OR(F25&lt;=G17, F25=0, F25="ABS"),OR(H25&lt;=I17, H25=0, H25="ABS"),OR(J25&lt;=K17, J25=0,J25="ABS"))),IF(OR(AND(A25="",B25="",D25="",F25="",H25="",J25=""),AND(A25&lt;&gt;"",B25&lt;&gt;"",D25&lt;&gt;"",F25&lt;&gt;"",H25&lt;&gt;"",J25&lt;&gt;"", AD25="OK")),"","Given Marks or Format is incorrect"),"Given Marks or Format is incorrect")</f>
        <v/>
      </c>
      <c r="W25" s="110"/>
      <c r="X25" s="111"/>
      <c r="Y25" s="14" t="b">
        <f>IF(AND( EXACT(LEFT(B25,LEN(G8)), G8),ISNUMBER(INT(MID(B25,(LEN(G8)+1),1))),ISNUMBER(INT(MID(B25,(LEN(G8)+2),1))), MID(B25,(LEN(G8)+1),2)&lt;&gt;"00",OR(ISNUMBER(INT(MID(B25,(LEN(G8)+3),1))),MID(B25,(LEN(G8)+3),1)=""),  OR(AND(ISNUMBER(INT(MID(B25,(LEN(G8)+1),3))),MID(B25,(LEN(G8)+1),1)&lt;&gt;"0", MID(B25,(LEN(G8)+4),1)=""),AND((ISNUMBER(INT(MID(B25,(LEN(G8)+1),2)))),MID(B25,(LEN(G8)+3),1)=""))),"OK")</f>
        <v>0</v>
      </c>
      <c r="Z25" s="15"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6"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23" t="b">
        <f t="shared" si="28"/>
        <v>0</v>
      </c>
      <c r="AD25" s="23" t="str">
        <f t="shared" si="1"/>
        <v>S# INCORRECT</v>
      </c>
      <c r="BL25" s="58" t="str">
        <f t="shared" si="2"/>
        <v/>
      </c>
      <c r="BM25" s="58" t="b">
        <f t="shared" si="3"/>
        <v>0</v>
      </c>
      <c r="BN25" s="58" t="b">
        <f t="shared" si="4"/>
        <v>0</v>
      </c>
      <c r="BO25" s="58" t="b">
        <f t="shared" si="5"/>
        <v>0</v>
      </c>
      <c r="BP25" s="58" t="str">
        <f t="shared" si="6"/>
        <v/>
      </c>
      <c r="BQ25" s="58" t="str">
        <f t="shared" si="7"/>
        <v/>
      </c>
      <c r="BR25" s="58" t="str">
        <f t="shared" si="8"/>
        <v/>
      </c>
      <c r="BS25" s="58" t="str">
        <f t="shared" si="9"/>
        <v/>
      </c>
      <c r="BT25" s="63" t="str">
        <f t="shared" si="10"/>
        <v/>
      </c>
      <c r="BU25" s="64" t="str">
        <f t="shared" si="29"/>
        <v>INCORRECT</v>
      </c>
      <c r="BV25" s="58" t="b">
        <f t="shared" si="30"/>
        <v>0</v>
      </c>
      <c r="BW25" s="65" t="str">
        <f t="shared" si="11"/>
        <v/>
      </c>
      <c r="BX25" s="58" t="b">
        <f t="shared" si="12"/>
        <v>0</v>
      </c>
      <c r="BY25" s="58" t="b">
        <f t="shared" si="13"/>
        <v>0</v>
      </c>
      <c r="BZ25" s="58" t="b">
        <f t="shared" si="14"/>
        <v>0</v>
      </c>
      <c r="CA25" s="58" t="b">
        <f t="shared" si="15"/>
        <v>0</v>
      </c>
      <c r="CB25" s="58" t="b">
        <f t="shared" si="16"/>
        <v>0</v>
      </c>
      <c r="CC25" s="58" t="b">
        <f t="shared" si="17"/>
        <v>0</v>
      </c>
      <c r="CD25" s="58" t="str">
        <f t="shared" si="18"/>
        <v/>
      </c>
      <c r="CE25" s="58" t="str">
        <f t="shared" si="19"/>
        <v/>
      </c>
      <c r="CF25" s="58" t="str">
        <f t="shared" si="20"/>
        <v/>
      </c>
      <c r="CG25" s="58" t="str">
        <f t="shared" si="21"/>
        <v/>
      </c>
      <c r="CH25" s="58" t="str">
        <f t="shared" si="22"/>
        <v/>
      </c>
      <c r="CI25" s="58" t="str">
        <f t="shared" si="23"/>
        <v/>
      </c>
      <c r="CJ25" s="65" t="str">
        <f t="shared" si="24"/>
        <v/>
      </c>
      <c r="CK25" s="65" t="str">
        <f t="shared" si="25"/>
        <v/>
      </c>
      <c r="CL25" s="66" t="str">
        <f t="shared" si="26"/>
        <v>NO</v>
      </c>
      <c r="CM25" s="66" t="str">
        <f t="shared" si="27"/>
        <v>NO</v>
      </c>
      <c r="CN25" s="64" t="str">
        <f t="shared" si="31"/>
        <v>NO</v>
      </c>
      <c r="CO25" s="64" t="str">
        <f t="shared" si="32"/>
        <v>NO</v>
      </c>
      <c r="CP25" s="66" t="str">
        <f t="shared" si="33"/>
        <v>OK</v>
      </c>
      <c r="CQ25" s="58" t="b">
        <f t="shared" si="34"/>
        <v>0</v>
      </c>
      <c r="CR25" s="58" t="b">
        <f t="shared" si="35"/>
        <v>0</v>
      </c>
      <c r="CS25" s="58" t="b">
        <f t="shared" si="36"/>
        <v>0</v>
      </c>
      <c r="CT25" s="58" t="b">
        <f t="shared" si="37"/>
        <v>0</v>
      </c>
      <c r="CU25" s="65" t="str">
        <f t="shared" si="38"/>
        <v>SEQUENCE INCORRECT</v>
      </c>
      <c r="CV25" s="67">
        <f>COUNTIF(B21:B24,T(B25))</f>
        <v>4</v>
      </c>
    </row>
    <row r="26" spans="1:100" s="23" customFormat="1" ht="18.95" customHeight="1" thickBot="1">
      <c r="A26" s="68"/>
      <c r="B26" s="101"/>
      <c r="C26" s="102"/>
      <c r="D26" s="101"/>
      <c r="E26" s="102"/>
      <c r="F26" s="101"/>
      <c r="G26" s="102"/>
      <c r="H26" s="101"/>
      <c r="I26" s="102"/>
      <c r="J26" s="101"/>
      <c r="K26" s="102"/>
      <c r="L26" s="103" t="str">
        <f>IF(AND(B26&lt;&gt;"", H26&lt;&gt;"", J26&lt;&gt;"",OR(H26&lt;=I17,H26="ABS"),OR(J26&lt;=K17,J26="ABS")),IF(AND(J26="ABS"),"ABS",IF(SUM(H26:J26)=0,"ZERO",SUM(H26,J26))),"")</f>
        <v/>
      </c>
      <c r="M26" s="104"/>
      <c r="N26" s="112" t="str">
        <f>IF(AND(A26&lt;&gt;"",B26&lt;&gt;"",D26&lt;&gt;"", F26&lt;&gt;"", H26&lt;&gt;"", J26&lt;&gt;"",S26="",R26="OK", V26="",OR(D26&lt;=E17,D26="ABS"),OR(F26&lt;=G17,F26="ABS"),OR(H26&lt;=I17,H26="ABS"),OR(J26&lt;=K17,J26="ABS")),IF(AND(OR(D26=0,D26="ABS"),OR(F26=0,F26="ABS"),OR(L26=0,L26="ABS"),D26="ABS",F26="ABS",L26="ABS"),"ABS",IF(AND(SUM(D26:F26)=0,OR(L26="ZERO",L26="ABS")),"ZERO",IF(L26="ABS",SUM(D26,F26),SUM(D26,F26,H26,J26)))),"")</f>
        <v/>
      </c>
      <c r="O26" s="113"/>
      <c r="P26" s="22" t="str">
        <f>IF(N26="","",IF(O17=200,LOOKUP(N26,{"ABS","ZERO",1,100,110,120,130,140,150,160,170},{"FAIL","FAIL","FAIL","D","D+","C","C+","B","B+","A","A+"}),IF(O17=150,LOOKUP(N26,{"ABS","ZERO",1,75,82,90,97,105,112,120,127},{"FAIL","FAIL","FAIL","D","D+","C","C+","B","B+","A","A+"}),IF(O17=100,LOOKUP(N26,{"ABS","ZERO",1,50,55,60,65,70,75,80,85},{"FAIL","FAIL","FAIL","D","D+","C","C+","B","B+","A","A+"}),IF(O17=50,LOOKUP(N26,{"ABS","ZERO",1,25,27,30,32,35,37,40,42},{"FAIL","FAIL","FAIL","D","D+","C","C+","B","B+","A","A+"}))))))</f>
        <v/>
      </c>
      <c r="Q26" s="118"/>
      <c r="R26" s="70" t="str">
        <f t="shared" si="0"/>
        <v/>
      </c>
      <c r="S26" s="163" t="str">
        <f>IF(AND(A26&lt;&gt;"",B26&lt;&gt;""),IF(OR(D26&lt;&gt;"ABS"),IF(OR(AND(D26&lt;ROUNDDOWN((0*E17),0),D26&lt;&gt;0),D26&gt;E17,D26=""),"Attendance Marks incorrect",""),""),"")</f>
        <v/>
      </c>
      <c r="T26" s="274"/>
      <c r="U26" s="274"/>
      <c r="V26" s="109" t="str">
        <f>IF(OR(AND(OR(F26&lt;=G17, F26=0, F26="ABS"),OR(H26&lt;=I17, H26=0, H26="ABS"),OR(J26&lt;=K17, J26=0,J26="ABS"))),IF(OR(AND(A26="",B26="",D26="",F26="",H26="",J26=""),AND(A26&lt;&gt;"",B26&lt;&gt;"",D26&lt;&gt;"",F26&lt;&gt;"",H26&lt;&gt;"",J26&lt;&gt;"", AD26="OK")),"","Given Marks or Format is incorrect"),"Given Marks or Format is incorrect")</f>
        <v/>
      </c>
      <c r="W26" s="110"/>
      <c r="X26" s="111"/>
      <c r="Y26" s="14" t="b">
        <f>IF(AND( EXACT(LEFT(B26,LEN(G8)), G8),ISNUMBER(INT(MID(B26,(LEN(G8)+1),1))),ISNUMBER(INT(MID(B26,(LEN(G8)+2),1))), MID(B26,(LEN(G8)+1),2)&lt;&gt;"00",OR(ISNUMBER(INT(MID(B26,(LEN(G8)+3),1))),MID(B26,(LEN(G8)+3),1)=""),  OR(AND(ISNUMBER(INT(MID(B26,(LEN(G8)+1),3))),MID(B26,(LEN(G8)+1),1)&lt;&gt;"0", MID(B26,(LEN(G8)+4),1)=""),AND((ISNUMBER(INT(MID(B26,(LEN(G8)+1),2)))),MID(B26,(LEN(G8)+3),1)=""))),"OK")</f>
        <v>0</v>
      </c>
      <c r="Z26" s="15"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6"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23" t="b">
        <f t="shared" si="28"/>
        <v>0</v>
      </c>
      <c r="AD26" s="23" t="str">
        <f t="shared" si="1"/>
        <v>S# INCORRECT</v>
      </c>
      <c r="BL26" s="58" t="str">
        <f t="shared" si="2"/>
        <v/>
      </c>
      <c r="BM26" s="58" t="b">
        <f t="shared" si="3"/>
        <v>0</v>
      </c>
      <c r="BN26" s="58" t="b">
        <f t="shared" si="4"/>
        <v>0</v>
      </c>
      <c r="BO26" s="58" t="b">
        <f t="shared" si="5"/>
        <v>0</v>
      </c>
      <c r="BP26" s="58" t="str">
        <f t="shared" si="6"/>
        <v/>
      </c>
      <c r="BQ26" s="58" t="str">
        <f t="shared" si="7"/>
        <v/>
      </c>
      <c r="BR26" s="58" t="str">
        <f t="shared" si="8"/>
        <v/>
      </c>
      <c r="BS26" s="58" t="str">
        <f t="shared" si="9"/>
        <v/>
      </c>
      <c r="BT26" s="63" t="str">
        <f t="shared" si="10"/>
        <v/>
      </c>
      <c r="BU26" s="64" t="str">
        <f t="shared" si="29"/>
        <v>INCORRECT</v>
      </c>
      <c r="BV26" s="58" t="b">
        <f t="shared" si="30"/>
        <v>0</v>
      </c>
      <c r="BW26" s="65" t="str">
        <f t="shared" si="11"/>
        <v/>
      </c>
      <c r="BX26" s="58" t="b">
        <f t="shared" si="12"/>
        <v>0</v>
      </c>
      <c r="BY26" s="58" t="b">
        <f t="shared" si="13"/>
        <v>0</v>
      </c>
      <c r="BZ26" s="58" t="b">
        <f t="shared" si="14"/>
        <v>0</v>
      </c>
      <c r="CA26" s="58" t="b">
        <f t="shared" si="15"/>
        <v>0</v>
      </c>
      <c r="CB26" s="58" t="b">
        <f t="shared" si="16"/>
        <v>0</v>
      </c>
      <c r="CC26" s="58" t="b">
        <f t="shared" si="17"/>
        <v>0</v>
      </c>
      <c r="CD26" s="58" t="str">
        <f t="shared" si="18"/>
        <v/>
      </c>
      <c r="CE26" s="58" t="str">
        <f t="shared" si="19"/>
        <v/>
      </c>
      <c r="CF26" s="58" t="str">
        <f t="shared" si="20"/>
        <v/>
      </c>
      <c r="CG26" s="58" t="str">
        <f t="shared" si="21"/>
        <v/>
      </c>
      <c r="CH26" s="58" t="str">
        <f t="shared" si="22"/>
        <v/>
      </c>
      <c r="CI26" s="58" t="str">
        <f t="shared" si="23"/>
        <v/>
      </c>
      <c r="CJ26" s="65" t="str">
        <f t="shared" si="24"/>
        <v/>
      </c>
      <c r="CK26" s="65" t="str">
        <f t="shared" si="25"/>
        <v/>
      </c>
      <c r="CL26" s="66" t="str">
        <f t="shared" si="26"/>
        <v>NO</v>
      </c>
      <c r="CM26" s="66" t="str">
        <f t="shared" si="27"/>
        <v>NO</v>
      </c>
      <c r="CN26" s="64" t="str">
        <f t="shared" si="31"/>
        <v>NO</v>
      </c>
      <c r="CO26" s="64" t="str">
        <f t="shared" si="32"/>
        <v>NO</v>
      </c>
      <c r="CP26" s="66" t="str">
        <f t="shared" si="33"/>
        <v>OK</v>
      </c>
      <c r="CQ26" s="58" t="b">
        <f t="shared" si="34"/>
        <v>0</v>
      </c>
      <c r="CR26" s="58" t="b">
        <f t="shared" si="35"/>
        <v>0</v>
      </c>
      <c r="CS26" s="58" t="b">
        <f t="shared" si="36"/>
        <v>0</v>
      </c>
      <c r="CT26" s="58" t="b">
        <f t="shared" si="37"/>
        <v>0</v>
      </c>
      <c r="CU26" s="65" t="str">
        <f t="shared" si="38"/>
        <v>SEQUENCE INCORRECT</v>
      </c>
      <c r="CV26" s="67">
        <f>COUNTIF(B21:B25,T(B26))</f>
        <v>5</v>
      </c>
    </row>
    <row r="27" spans="1:100" s="23" customFormat="1" ht="18.95" customHeight="1" thickBot="1">
      <c r="A27" s="54"/>
      <c r="B27" s="101"/>
      <c r="C27" s="102"/>
      <c r="D27" s="101"/>
      <c r="E27" s="102"/>
      <c r="F27" s="101"/>
      <c r="G27" s="102"/>
      <c r="H27" s="101"/>
      <c r="I27" s="102"/>
      <c r="J27" s="101"/>
      <c r="K27" s="102"/>
      <c r="L27" s="103" t="str">
        <f>IF(AND(B27&lt;&gt;"", H27&lt;&gt;"", J27&lt;&gt;"",OR(H27&lt;=I17,H27="ABS"),OR(J27&lt;=K17,J27="ABS")),IF(AND(J27="ABS"),"ABS",IF(SUM(H27:J27)=0,"ZERO",SUM(H27,J27))),"")</f>
        <v/>
      </c>
      <c r="M27" s="104"/>
      <c r="N27" s="112" t="str">
        <f>IF(AND(A27&lt;&gt;"",B27&lt;&gt;"",D27&lt;&gt;"", F27&lt;&gt;"", H27&lt;&gt;"", J27&lt;&gt;"",S27="",R27="OK",V27="",OR(D27&lt;=E17,D27="ABS"),OR(F27&lt;=G17,F27="ABS"),OR(H27&lt;=I17,H27="ABS"),OR(J27&lt;=K17,J27="ABS")),IF(AND(OR(D27=0,D27="ABS"),OR(F27=0,F27="ABS"),OR(L27=0,L27="ABS"),D27="ABS",F27="ABS",L27="ABS"),"ABS",IF(AND(SUM(D27:F27)=0,OR(L27="ZERO",L27="ABS")),"ZERO",IF(L27="ABS",SUM(D27,F27),SUM(D27,F27,H27,J27)))),"")</f>
        <v/>
      </c>
      <c r="O27" s="113"/>
      <c r="P27" s="22" t="str">
        <f>IF(N27="","",IF(O17=200,LOOKUP(N27,{"ABS","ZERO",1,100,110,120,130,140,150,160,170},{"FAIL","FAIL","FAIL","D","D+","C","C+","B","B+","A","A+"}),IF(O17=150,LOOKUP(N27,{"ABS","ZERO",1,75,82,90,97,105,112,120,127},{"FAIL","FAIL","FAIL","D","D+","C","C+","B","B+","A","A+"}),IF(O17=100,LOOKUP(N27,{"ABS","ZERO",1,50,55,60,65,70,75,80,85},{"FAIL","FAIL","FAIL","D","D+","C","C+","B","B+","A","A+"}),IF(O17=50,LOOKUP(N27,{"ABS","ZERO",1,25,27,30,32,35,37,40,42},{"FAIL","FAIL","FAIL","D","D+","C","C+","B","B+","A","A+"}))))))</f>
        <v/>
      </c>
      <c r="Q27" s="118"/>
      <c r="R27" s="70" t="str">
        <f t="shared" si="0"/>
        <v/>
      </c>
      <c r="S27" s="163" t="str">
        <f>IF(AND(A27&lt;&gt;"",B27&lt;&gt;""),IF(OR(D27&lt;&gt;"ABS"),IF(OR(AND(D27&lt;ROUNDDOWN((0*E17),0),D27&lt;&gt;0),D27&gt;E17,D27=""),"Attendance Marks incorrect",""),""),"")</f>
        <v/>
      </c>
      <c r="T27" s="274"/>
      <c r="U27" s="274"/>
      <c r="V27" s="109" t="str">
        <f>IF(OR(AND(OR(F27&lt;=G17, F27=0, F27="ABS"),OR(H27&lt;=I17, H27=0, H27="ABS"),OR(J27&lt;=K17, J27=0,J27="ABS"))),IF(OR(AND(A27="",B27="", D27="",F27="",H27="",J27=""),AND(A27&lt;&gt;"",B27&lt;&gt;"",D27&lt;&gt;"",F27&lt;&gt;"",H27&lt;&gt;"",J27&lt;&gt;"", AD27="OK")),"","Given Marks or Format is incorrect"),"Given Marks or Format is incorrect")</f>
        <v/>
      </c>
      <c r="W27" s="110"/>
      <c r="X27" s="111"/>
      <c r="Y27" s="14" t="b">
        <f>IF(AND( EXACT(LEFT(B27,LEN(G8)), G8),ISNUMBER(INT(MID(B27,(LEN(G8)+1),1))),ISNUMBER(INT(MID(B27,(LEN(G8)+2),1))), MID(B27,(LEN(G8)+1),2)&lt;&gt;"00",OR(ISNUMBER(INT(MID(B27,(LEN(G8)+3),1))),MID(B27,(LEN(G8)+3),1)=""),  OR(AND(ISNUMBER(INT(MID(B27,(LEN(G8)+1),3))),MID(B27,(LEN(G8)+1),1)&lt;&gt;"0", MID(B27,(LEN(G8)+4),1)=""),AND((ISNUMBER(INT(MID(B27,(LEN(G8)+1),2)))),MID(B27,(LEN(G8)+3),1)=""))),"OK")</f>
        <v>0</v>
      </c>
      <c r="Z27" s="15"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6"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23" t="b">
        <f t="shared" si="28"/>
        <v>0</v>
      </c>
      <c r="AD27" s="23" t="str">
        <f t="shared" si="1"/>
        <v>S# INCORRECT</v>
      </c>
      <c r="BL27" s="58" t="str">
        <f t="shared" si="2"/>
        <v/>
      </c>
      <c r="BM27" s="58" t="b">
        <f t="shared" si="3"/>
        <v>0</v>
      </c>
      <c r="BN27" s="58" t="b">
        <f t="shared" si="4"/>
        <v>0</v>
      </c>
      <c r="BO27" s="58" t="b">
        <f t="shared" si="5"/>
        <v>0</v>
      </c>
      <c r="BP27" s="58" t="str">
        <f t="shared" si="6"/>
        <v/>
      </c>
      <c r="BQ27" s="58" t="str">
        <f t="shared" si="7"/>
        <v/>
      </c>
      <c r="BR27" s="58" t="str">
        <f t="shared" si="8"/>
        <v/>
      </c>
      <c r="BS27" s="58" t="str">
        <f t="shared" si="9"/>
        <v/>
      </c>
      <c r="BT27" s="63" t="str">
        <f t="shared" si="10"/>
        <v/>
      </c>
      <c r="BU27" s="64" t="str">
        <f t="shared" si="29"/>
        <v>INCORRECT</v>
      </c>
      <c r="BV27" s="58" t="b">
        <f t="shared" si="30"/>
        <v>0</v>
      </c>
      <c r="BW27" s="65" t="str">
        <f t="shared" si="11"/>
        <v/>
      </c>
      <c r="BX27" s="58" t="b">
        <f t="shared" si="12"/>
        <v>0</v>
      </c>
      <c r="BY27" s="58" t="b">
        <f t="shared" si="13"/>
        <v>0</v>
      </c>
      <c r="BZ27" s="58" t="b">
        <f t="shared" si="14"/>
        <v>0</v>
      </c>
      <c r="CA27" s="58" t="b">
        <f t="shared" si="15"/>
        <v>0</v>
      </c>
      <c r="CB27" s="58" t="b">
        <f t="shared" si="16"/>
        <v>0</v>
      </c>
      <c r="CC27" s="58" t="b">
        <f t="shared" si="17"/>
        <v>0</v>
      </c>
      <c r="CD27" s="58" t="str">
        <f t="shared" si="18"/>
        <v/>
      </c>
      <c r="CE27" s="58" t="str">
        <f t="shared" si="19"/>
        <v/>
      </c>
      <c r="CF27" s="58" t="str">
        <f t="shared" si="20"/>
        <v/>
      </c>
      <c r="CG27" s="58" t="str">
        <f t="shared" si="21"/>
        <v/>
      </c>
      <c r="CH27" s="58" t="str">
        <f t="shared" si="22"/>
        <v/>
      </c>
      <c r="CI27" s="58" t="str">
        <f t="shared" si="23"/>
        <v/>
      </c>
      <c r="CJ27" s="65" t="str">
        <f t="shared" si="24"/>
        <v/>
      </c>
      <c r="CK27" s="65" t="str">
        <f t="shared" si="25"/>
        <v/>
      </c>
      <c r="CL27" s="66" t="str">
        <f t="shared" si="26"/>
        <v>NO</v>
      </c>
      <c r="CM27" s="66" t="str">
        <f t="shared" si="27"/>
        <v>NO</v>
      </c>
      <c r="CN27" s="64" t="str">
        <f t="shared" si="31"/>
        <v>NO</v>
      </c>
      <c r="CO27" s="64" t="str">
        <f t="shared" si="32"/>
        <v>NO</v>
      </c>
      <c r="CP27" s="66" t="str">
        <f t="shared" si="33"/>
        <v>OK</v>
      </c>
      <c r="CQ27" s="58" t="b">
        <f t="shared" si="34"/>
        <v>0</v>
      </c>
      <c r="CR27" s="58" t="b">
        <f t="shared" si="35"/>
        <v>0</v>
      </c>
      <c r="CS27" s="58" t="b">
        <f t="shared" si="36"/>
        <v>0</v>
      </c>
      <c r="CT27" s="58" t="b">
        <f t="shared" si="37"/>
        <v>0</v>
      </c>
      <c r="CU27" s="65" t="str">
        <f t="shared" si="38"/>
        <v>SEQUENCE INCORRECT</v>
      </c>
      <c r="CV27" s="67">
        <f>COUNTIF(B21:B26,T(B27))</f>
        <v>6</v>
      </c>
    </row>
    <row r="28" spans="1:100" s="23" customFormat="1" ht="18.95" customHeight="1" thickBot="1">
      <c r="A28" s="68"/>
      <c r="B28" s="101"/>
      <c r="C28" s="102"/>
      <c r="D28" s="101"/>
      <c r="E28" s="102"/>
      <c r="F28" s="101"/>
      <c r="G28" s="102"/>
      <c r="H28" s="101"/>
      <c r="I28" s="102"/>
      <c r="J28" s="101"/>
      <c r="K28" s="102"/>
      <c r="L28" s="103" t="str">
        <f>IF(AND(B28&lt;&gt;"", H28&lt;&gt;"", J28&lt;&gt;"",OR(H28&lt;=I17,H28="ABS"),OR(J28&lt;=K17,J28="ABS")),IF(AND(J28="ABS"),"ABS",IF(SUM(H28:J28)=0,"ZERO",SUM(H28,J28))),"")</f>
        <v/>
      </c>
      <c r="M28" s="104"/>
      <c r="N28" s="112" t="str">
        <f>IF(AND(A28&lt;&gt;"",B28&lt;&gt;"",D28&lt;&gt;"", F28&lt;&gt;"", H28&lt;&gt;"", J28&lt;&gt;"",S28="",R28="OK",V28="",OR(D28&lt;=E17,D28="ABS"),OR(F28&lt;=G17,F28="ABS"),OR(H28&lt;=I17,H28="ABS"),OR(J28&lt;=K17,J28="ABS")),IF(AND(OR(D28=0,D28="ABS"),OR(F28=0,F28="ABS"),OR(L28=0,L28="ABS"),D28="ABS",F28="ABS",L28="ABS"),"ABS",IF(AND(SUM(D28:F28)=0,OR(L28="ZERO",L28="ABS")),"ZERO",IF(L28="ABS",SUM(D28,F28),SUM(D28,F28,H28,J28)))),"")</f>
        <v/>
      </c>
      <c r="O28" s="113"/>
      <c r="P28" s="22" t="str">
        <f>IF(N28="","",IF(O17=200,LOOKUP(N28,{"ABS","ZERO",1,100,110,120,130,140,150,160,170},{"FAIL","FAIL","FAIL","D","D+","C","C+","B","B+","A","A+"}),IF(O17=150,LOOKUP(N28,{"ABS","ZERO",1,75,82,90,97,105,112,120,127},{"FAIL","FAIL","FAIL","D","D+","C","C+","B","B+","A","A+"}),IF(O17=100,LOOKUP(N28,{"ABS","ZERO",1,50,55,60,65,70,75,80,85},{"FAIL","FAIL","FAIL","D","D+","C","C+","B","B+","A","A+"}),IF(O17=50,LOOKUP(N28,{"ABS","ZERO",1,25,27,30,32,35,37,40,42},{"FAIL","FAIL","FAIL","D","D+","C","C+","B","B+","A","A+"}))))))</f>
        <v/>
      </c>
      <c r="Q28" s="118"/>
      <c r="R28" s="70" t="str">
        <f t="shared" si="0"/>
        <v/>
      </c>
      <c r="S28" s="163" t="str">
        <f>IF(AND(A28&lt;&gt;"",B28&lt;&gt;""),IF(OR(D28&lt;&gt;"ABS"),IF(OR(AND(D28&lt;ROUNDDOWN((0*E17),0),D28&lt;&gt;0),D28&gt;E17,D28=""),"Attendance Marks incorrect",""),""),"")</f>
        <v/>
      </c>
      <c r="T28" s="274"/>
      <c r="U28" s="274"/>
      <c r="V28" s="109" t="str">
        <f>IF(OR(AND(OR(F28&lt;=G17, F28=0, F28="ABS"),OR(H28&lt;=I17, H28=0, H28="ABS"),OR(J28&lt;=K17, J28=0,J28="ABS"))),IF(OR(AND(A28="",B28="",D28="",F28="",H28="",J28=""),AND(A28&lt;&gt;"",B28&lt;&gt;"",D28&lt;&gt;"",F28&lt;&gt;"",H28&lt;&gt;"",J28&lt;&gt;"", AD28="OK")),"","Given Marks or Format is incorrect"),"Given Marks or Format is incorrect")</f>
        <v/>
      </c>
      <c r="W28" s="110"/>
      <c r="X28" s="111"/>
      <c r="Y28" s="14" t="b">
        <f>IF(AND( EXACT(LEFT(B28,LEN(G8)), G8),ISNUMBER(INT(MID(B28,(LEN(G8)+1),1))),ISNUMBER(INT(MID(B28,(LEN(G8)+2),1))), MID(B28,(LEN(G8)+1),2)&lt;&gt;"00",OR(ISNUMBER(INT(MID(B28,(LEN(G8)+3),1))),MID(B28,(LEN(G8)+3),1)=""),  OR(AND(ISNUMBER(INT(MID(B28,(LEN(G8)+1),3))),MID(B28,(LEN(G8)+1),1)&lt;&gt;"0", MID(B28,(LEN(G8)+4),1)=""),AND((ISNUMBER(INT(MID(B28,(LEN(G8)+1),2)))),MID(B28,(LEN(G8)+3),1)=""))),"OK")</f>
        <v>0</v>
      </c>
      <c r="Z28" s="15"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6"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23" t="b">
        <f t="shared" si="28"/>
        <v>0</v>
      </c>
      <c r="AD28" s="23" t="str">
        <f t="shared" si="1"/>
        <v>S# INCORRECT</v>
      </c>
      <c r="BL28" s="58" t="str">
        <f t="shared" si="2"/>
        <v/>
      </c>
      <c r="BM28" s="58" t="b">
        <f t="shared" si="3"/>
        <v>0</v>
      </c>
      <c r="BN28" s="58" t="b">
        <f t="shared" si="4"/>
        <v>0</v>
      </c>
      <c r="BO28" s="58" t="b">
        <f t="shared" si="5"/>
        <v>0</v>
      </c>
      <c r="BP28" s="58" t="str">
        <f t="shared" si="6"/>
        <v/>
      </c>
      <c r="BQ28" s="58" t="str">
        <f t="shared" si="7"/>
        <v/>
      </c>
      <c r="BR28" s="58" t="str">
        <f t="shared" si="8"/>
        <v/>
      </c>
      <c r="BS28" s="58" t="str">
        <f t="shared" si="9"/>
        <v/>
      </c>
      <c r="BT28" s="63" t="str">
        <f t="shared" si="10"/>
        <v/>
      </c>
      <c r="BU28" s="64" t="str">
        <f t="shared" si="29"/>
        <v>INCORRECT</v>
      </c>
      <c r="BV28" s="58" t="b">
        <f t="shared" si="30"/>
        <v>0</v>
      </c>
      <c r="BW28" s="65" t="str">
        <f t="shared" si="11"/>
        <v/>
      </c>
      <c r="BX28" s="58" t="b">
        <f t="shared" si="12"/>
        <v>0</v>
      </c>
      <c r="BY28" s="58" t="b">
        <f t="shared" si="13"/>
        <v>0</v>
      </c>
      <c r="BZ28" s="58" t="b">
        <f t="shared" si="14"/>
        <v>0</v>
      </c>
      <c r="CA28" s="58" t="b">
        <f t="shared" si="15"/>
        <v>0</v>
      </c>
      <c r="CB28" s="58" t="b">
        <f t="shared" si="16"/>
        <v>0</v>
      </c>
      <c r="CC28" s="58" t="b">
        <f t="shared" si="17"/>
        <v>0</v>
      </c>
      <c r="CD28" s="58" t="str">
        <f t="shared" si="18"/>
        <v/>
      </c>
      <c r="CE28" s="58" t="str">
        <f t="shared" si="19"/>
        <v/>
      </c>
      <c r="CF28" s="58" t="str">
        <f t="shared" si="20"/>
        <v/>
      </c>
      <c r="CG28" s="58" t="str">
        <f t="shared" si="21"/>
        <v/>
      </c>
      <c r="CH28" s="58" t="str">
        <f t="shared" si="22"/>
        <v/>
      </c>
      <c r="CI28" s="58" t="str">
        <f t="shared" si="23"/>
        <v/>
      </c>
      <c r="CJ28" s="65" t="str">
        <f t="shared" si="24"/>
        <v/>
      </c>
      <c r="CK28" s="65" t="str">
        <f t="shared" si="25"/>
        <v/>
      </c>
      <c r="CL28" s="66" t="str">
        <f t="shared" si="26"/>
        <v>NO</v>
      </c>
      <c r="CM28" s="66" t="str">
        <f t="shared" si="27"/>
        <v>NO</v>
      </c>
      <c r="CN28" s="64" t="str">
        <f t="shared" si="31"/>
        <v>NO</v>
      </c>
      <c r="CO28" s="64" t="str">
        <f t="shared" si="32"/>
        <v>NO</v>
      </c>
      <c r="CP28" s="66" t="str">
        <f t="shared" si="33"/>
        <v>OK</v>
      </c>
      <c r="CQ28" s="58" t="b">
        <f t="shared" si="34"/>
        <v>0</v>
      </c>
      <c r="CR28" s="58" t="b">
        <f t="shared" si="35"/>
        <v>0</v>
      </c>
      <c r="CS28" s="58" t="b">
        <f t="shared" si="36"/>
        <v>0</v>
      </c>
      <c r="CT28" s="58" t="b">
        <f t="shared" si="37"/>
        <v>0</v>
      </c>
      <c r="CU28" s="65" t="str">
        <f t="shared" si="38"/>
        <v>SEQUENCE INCORRECT</v>
      </c>
      <c r="CV28" s="67">
        <f>COUNTIF(B21:B27,T(B28))</f>
        <v>7</v>
      </c>
    </row>
    <row r="29" spans="1:100" s="23" customFormat="1" ht="18.95" customHeight="1" thickBot="1">
      <c r="A29" s="54"/>
      <c r="B29" s="101"/>
      <c r="C29" s="102"/>
      <c r="D29" s="101"/>
      <c r="E29" s="102"/>
      <c r="F29" s="101"/>
      <c r="G29" s="102"/>
      <c r="H29" s="101"/>
      <c r="I29" s="102"/>
      <c r="J29" s="101"/>
      <c r="K29" s="102"/>
      <c r="L29" s="103" t="str">
        <f>IF(AND(B29&lt;&gt;"", H29&lt;&gt;"", J29&lt;&gt;"",OR(H29&lt;=I17,H29="ABS"),OR(J29&lt;=K17,J29="ABS")),IF(AND(J29="ABS"),"ABS",IF(SUM(H29:J29)=0,"ZERO",SUM(H29,J29))),"")</f>
        <v/>
      </c>
      <c r="M29" s="104"/>
      <c r="N29" s="112" t="str">
        <f>IF(AND(A29&lt;&gt;"",B29&lt;&gt;"",D29&lt;&gt;"", F29&lt;&gt;"", H29&lt;&gt;"", J29&lt;&gt;"",S29="",R29="OK",V29="",OR(D29&lt;=E17,D29="ABS"),OR(F29&lt;=G17,F29="ABS"),OR(H29&lt;=I17,H29="ABS"),OR(J29&lt;=K17,J29="ABS")),IF(AND(OR(D29=0,D29="ABS"),OR(F29=0,F29="ABS"),OR(L29=0,L29="ABS"),D29="ABS",F29="ABS",L29="ABS"),"ABS",IF(AND(SUM(D29:F29)=0,OR(L29="ZERO",L29="ABS")),"ZERO",IF(L29="ABS",SUM(D29,F29),SUM(D29,F29,H29,J29)))),"")</f>
        <v/>
      </c>
      <c r="O29" s="113"/>
      <c r="P29" s="22" t="str">
        <f>IF(N29="","",IF(O17=200,LOOKUP(N29,{"ABS","ZERO",1,100,110,120,130,140,150,160,170},{"FAIL","FAIL","FAIL","D","D+","C","C+","B","B+","A","A+"}),IF(O17=150,LOOKUP(N29,{"ABS","ZERO",1,75,82,90,97,105,112,120,127},{"FAIL","FAIL","FAIL","D","D+","C","C+","B","B+","A","A+"}),IF(O17=100,LOOKUP(N29,{"ABS","ZERO",1,50,55,60,65,70,75,80,85},{"FAIL","FAIL","FAIL","D","D+","C","C+","B","B+","A","A+"}),IF(O17=50,LOOKUP(N29,{"ABS","ZERO",1,25,27,30,32,35,37,40,42},{"FAIL","FAIL","FAIL","D","D+","C","C+","B","B+","A","A+"}))))))</f>
        <v/>
      </c>
      <c r="Q29" s="118"/>
      <c r="R29" s="70" t="str">
        <f t="shared" si="0"/>
        <v/>
      </c>
      <c r="S29" s="163" t="str">
        <f>IF(AND(A29&lt;&gt;"",B29&lt;&gt;""),IF(OR(D29&lt;&gt;"ABS"),IF(OR(AND(D29&lt;ROUNDDOWN((0*E17),0),D29&lt;&gt;0),D29&gt;E17,D29=""),"Attendance Marks incorrect",""),""),"")</f>
        <v/>
      </c>
      <c r="T29" s="274"/>
      <c r="U29" s="274"/>
      <c r="V29" s="109" t="str">
        <f>IF(OR(AND(OR(F29&lt;=G17, F29=0, F29="ABS"),OR(H29&lt;=I17, H29=0, H29="ABS"),OR(J29&lt;=K17, J29=0,J29="ABS"))),IF(OR(AND(A29="",B29="",D29="",F29="",H29="",J29=""),AND(A29&lt;&gt;"",B29&lt;&gt;"",D29&lt;&gt;"",F29&lt;&gt;"",H29&lt;&gt;"",J29&lt;&gt;"", AD29="OK")),"","Given Marks or Format is incorrect"),"Given Marks or Format is incorrect")</f>
        <v/>
      </c>
      <c r="W29" s="110"/>
      <c r="X29" s="111"/>
      <c r="Y29" s="14" t="b">
        <f>IF(AND( EXACT(LEFT(B29,LEN(G8)), G8),ISNUMBER(INT(MID(B29,(LEN(G8)+1),1))),ISNUMBER(INT(MID(B29,(LEN(G8)+2),1))), MID(B29,(LEN(G8)+1),2)&lt;&gt;"00",OR(ISNUMBER(INT(MID(B29,(LEN(G8)+3),1))),MID(B29,(LEN(G8)+3),1)=""),  OR(AND(ISNUMBER(INT(MID(B29,(LEN(G8)+1),3))),MID(B29,(LEN(G8)+1),1)&lt;&gt;"0", MID(B29,(LEN(G8)+4),1)=""),AND((ISNUMBER(INT(MID(B29,(LEN(G8)+1),2)))),MID(B29,(LEN(G8)+3),1)=""))),"OK")</f>
        <v>0</v>
      </c>
      <c r="Z29" s="15"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6"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23" t="b">
        <f t="shared" si="28"/>
        <v>0</v>
      </c>
      <c r="AD29" s="23" t="str">
        <f t="shared" si="1"/>
        <v>S# INCORRECT</v>
      </c>
      <c r="BL29" s="58" t="str">
        <f t="shared" si="2"/>
        <v/>
      </c>
      <c r="BM29" s="58" t="b">
        <f t="shared" si="3"/>
        <v>0</v>
      </c>
      <c r="BN29" s="58" t="b">
        <f t="shared" si="4"/>
        <v>0</v>
      </c>
      <c r="BO29" s="58" t="b">
        <f t="shared" si="5"/>
        <v>0</v>
      </c>
      <c r="BP29" s="58" t="str">
        <f t="shared" si="6"/>
        <v/>
      </c>
      <c r="BQ29" s="58" t="str">
        <f t="shared" si="7"/>
        <v/>
      </c>
      <c r="BR29" s="58" t="str">
        <f t="shared" si="8"/>
        <v/>
      </c>
      <c r="BS29" s="58" t="str">
        <f t="shared" si="9"/>
        <v/>
      </c>
      <c r="BT29" s="63" t="str">
        <f t="shared" si="10"/>
        <v/>
      </c>
      <c r="BU29" s="64" t="str">
        <f t="shared" si="29"/>
        <v>INCORRECT</v>
      </c>
      <c r="BV29" s="58" t="b">
        <f t="shared" si="30"/>
        <v>0</v>
      </c>
      <c r="BW29" s="65" t="str">
        <f t="shared" si="11"/>
        <v/>
      </c>
      <c r="BX29" s="58" t="b">
        <f t="shared" si="12"/>
        <v>0</v>
      </c>
      <c r="BY29" s="58" t="b">
        <f t="shared" si="13"/>
        <v>0</v>
      </c>
      <c r="BZ29" s="58" t="b">
        <f t="shared" si="14"/>
        <v>0</v>
      </c>
      <c r="CA29" s="58" t="b">
        <f t="shared" si="15"/>
        <v>0</v>
      </c>
      <c r="CB29" s="58" t="b">
        <f t="shared" si="16"/>
        <v>0</v>
      </c>
      <c r="CC29" s="58" t="b">
        <f t="shared" si="17"/>
        <v>0</v>
      </c>
      <c r="CD29" s="58" t="str">
        <f t="shared" si="18"/>
        <v/>
      </c>
      <c r="CE29" s="58" t="str">
        <f t="shared" si="19"/>
        <v/>
      </c>
      <c r="CF29" s="58" t="str">
        <f t="shared" si="20"/>
        <v/>
      </c>
      <c r="CG29" s="58" t="str">
        <f t="shared" si="21"/>
        <v/>
      </c>
      <c r="CH29" s="58" t="str">
        <f t="shared" si="22"/>
        <v/>
      </c>
      <c r="CI29" s="58" t="str">
        <f t="shared" si="23"/>
        <v/>
      </c>
      <c r="CJ29" s="65" t="str">
        <f t="shared" si="24"/>
        <v/>
      </c>
      <c r="CK29" s="65" t="str">
        <f t="shared" si="25"/>
        <v/>
      </c>
      <c r="CL29" s="66" t="str">
        <f t="shared" si="26"/>
        <v>NO</v>
      </c>
      <c r="CM29" s="66" t="str">
        <f t="shared" si="27"/>
        <v>NO</v>
      </c>
      <c r="CN29" s="64" t="str">
        <f t="shared" si="31"/>
        <v>NO</v>
      </c>
      <c r="CO29" s="64" t="str">
        <f t="shared" si="32"/>
        <v>NO</v>
      </c>
      <c r="CP29" s="66" t="str">
        <f t="shared" si="33"/>
        <v>OK</v>
      </c>
      <c r="CQ29" s="58" t="b">
        <f t="shared" si="34"/>
        <v>0</v>
      </c>
      <c r="CR29" s="58" t="b">
        <f t="shared" si="35"/>
        <v>0</v>
      </c>
      <c r="CS29" s="58" t="b">
        <f t="shared" si="36"/>
        <v>0</v>
      </c>
      <c r="CT29" s="58" t="b">
        <f t="shared" si="37"/>
        <v>0</v>
      </c>
      <c r="CU29" s="65" t="str">
        <f t="shared" si="38"/>
        <v>SEQUENCE INCORRECT</v>
      </c>
      <c r="CV29" s="67">
        <f>COUNTIF(B21:B28,T(B29))</f>
        <v>8</v>
      </c>
    </row>
    <row r="30" spans="1:100" s="23" customFormat="1" ht="18.95" customHeight="1" thickBot="1">
      <c r="A30" s="68"/>
      <c r="B30" s="101"/>
      <c r="C30" s="102"/>
      <c r="D30" s="101"/>
      <c r="E30" s="102"/>
      <c r="F30" s="101"/>
      <c r="G30" s="102"/>
      <c r="H30" s="101"/>
      <c r="I30" s="102"/>
      <c r="J30" s="101"/>
      <c r="K30" s="102"/>
      <c r="L30" s="103" t="str">
        <f>IF(AND(B30&lt;&gt;"", H30&lt;&gt;"", J30&lt;&gt;"",OR(H30&lt;=I17,H30="ABS"),OR(J30&lt;=K17,J30="ABS")),IF(AND(J30="ABS"),"ABS",IF(SUM(H30:J30)=0,"ZERO",SUM(H30,J30))),"")</f>
        <v/>
      </c>
      <c r="M30" s="104"/>
      <c r="N30" s="112" t="str">
        <f>IF(AND(A30&lt;&gt;"",B30&lt;&gt;"",D30&lt;&gt;"", F30&lt;&gt;"", H30&lt;&gt;"", J30&lt;&gt;"",S30="",R30="OK",V30="",OR(D30&lt;=E17,D30="ABS"),OR(F30&lt;=G17,F30="ABS"),OR(H30&lt;=I17,H30="ABS"),OR(J30&lt;=K17,J30="ABS")),IF(AND(OR(D30=0,D30="ABS"),OR(F30=0,F30="ABS"),OR(L30=0,L30="ABS"),D30="ABS",F30="ABS",L30="ABS"),"ABS",IF(AND(SUM(D30:F30)=0,OR(L30="ZERO",L30="ABS")),"ZERO",IF(L30="ABS",SUM(D30,F30),SUM(D30,F30,H30,J30)))),"")</f>
        <v/>
      </c>
      <c r="O30" s="113"/>
      <c r="P30" s="22" t="str">
        <f>IF(N30="","",IF(O17=200,LOOKUP(N30,{"ABS","ZERO",1,100,110,120,130,140,150,160,170},{"FAIL","FAIL","FAIL","D","D+","C","C+","B","B+","A","A+"}),IF(O17=150,LOOKUP(N30,{"ABS","ZERO",1,75,82,90,97,105,112,120,127},{"FAIL","FAIL","FAIL","D","D+","C","C+","B","B+","A","A+"}),IF(O17=100,LOOKUP(N30,{"ABS","ZERO",1,50,55,60,65,70,75,80,85},{"FAIL","FAIL","FAIL","D","D+","C","C+","B","B+","A","A+"}),IF(O17=50,LOOKUP(N30,{"ABS","ZERO",1,25,27,30,32,35,37,40,42},{"FAIL","FAIL","FAIL","D","D+","C","C+","B","B+","A","A+"}))))))</f>
        <v/>
      </c>
      <c r="Q30" s="118"/>
      <c r="R30" s="70" t="str">
        <f t="shared" si="0"/>
        <v/>
      </c>
      <c r="S30" s="163" t="str">
        <f>IF(AND(A30&lt;&gt;"",B30&lt;&gt;""),IF(OR(D30&lt;&gt;"ABS"),IF(OR(AND(D30&lt;ROUNDDOWN((0*E17),0),D30&lt;&gt;0),D30&gt;E17,D30=""),"Attendance Marks incorrect",""),""),"")</f>
        <v/>
      </c>
      <c r="T30" s="274"/>
      <c r="U30" s="274"/>
      <c r="V30" s="109" t="str">
        <f>IF(OR(AND(OR(F30&lt;=G17, F30=0, F30="ABS"),OR(H30&lt;=I17, H30=0, H30="ABS"),OR(J30&lt;=K17, J30=0,J30="ABS"))),IF(OR(AND(A30="",B30="",D30="",F30="",H30="",J30=""),AND(A30&lt;&gt;"",B30&lt;&gt;"",D30&lt;&gt;"",F30&lt;&gt;"",H30&lt;&gt;"",J30&lt;&gt;"", AD30="OK")),"","Given Marks or Format is incorrect"),"Given Marks or Format is incorrect")</f>
        <v/>
      </c>
      <c r="W30" s="110"/>
      <c r="X30" s="111"/>
      <c r="Y30" s="14" t="b">
        <f>IF(AND( EXACT(LEFT(B30,LEN(G8)), G8),ISNUMBER(INT(MID(B30,(LEN(G8)+1),1))),ISNUMBER(INT(MID(B30,(LEN(G8)+2),1))), MID(B30,(LEN(G8)+1),2)&lt;&gt;"00",OR(ISNUMBER(INT(MID(B30,(LEN(G8)+3),1))),MID(B30,(LEN(G8)+3),1)=""),  OR(AND(ISNUMBER(INT(MID(B30,(LEN(G8)+1),3))),MID(B30,(LEN(G8)+1),1)&lt;&gt;"0", MID(B30,(LEN(G8)+4),1)=""),AND((ISNUMBER(INT(MID(B30,(LEN(G8)+1),2)))),MID(B30,(LEN(G8)+3),1)=""))),"OK")</f>
        <v>0</v>
      </c>
      <c r="Z30" s="15"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6"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23" t="b">
        <f t="shared" si="28"/>
        <v>0</v>
      </c>
      <c r="AD30" s="23" t="str">
        <f t="shared" si="1"/>
        <v>S# INCORRECT</v>
      </c>
      <c r="BL30" s="58" t="str">
        <f t="shared" si="2"/>
        <v/>
      </c>
      <c r="BM30" s="58" t="b">
        <f t="shared" si="3"/>
        <v>0</v>
      </c>
      <c r="BN30" s="58" t="b">
        <f t="shared" si="4"/>
        <v>0</v>
      </c>
      <c r="BO30" s="58" t="b">
        <f t="shared" si="5"/>
        <v>0</v>
      </c>
      <c r="BP30" s="58" t="str">
        <f t="shared" si="6"/>
        <v/>
      </c>
      <c r="BQ30" s="58" t="str">
        <f t="shared" si="7"/>
        <v/>
      </c>
      <c r="BR30" s="58" t="str">
        <f t="shared" si="8"/>
        <v/>
      </c>
      <c r="BS30" s="58" t="str">
        <f t="shared" si="9"/>
        <v/>
      </c>
      <c r="BT30" s="63" t="str">
        <f t="shared" si="10"/>
        <v/>
      </c>
      <c r="BU30" s="64" t="str">
        <f t="shared" si="29"/>
        <v>INCORRECT</v>
      </c>
      <c r="BV30" s="58" t="b">
        <f t="shared" si="30"/>
        <v>0</v>
      </c>
      <c r="BW30" s="65" t="str">
        <f t="shared" si="11"/>
        <v/>
      </c>
      <c r="BX30" s="58" t="b">
        <f t="shared" si="12"/>
        <v>0</v>
      </c>
      <c r="BY30" s="58" t="b">
        <f t="shared" si="13"/>
        <v>0</v>
      </c>
      <c r="BZ30" s="58" t="b">
        <f t="shared" si="14"/>
        <v>0</v>
      </c>
      <c r="CA30" s="58" t="b">
        <f t="shared" si="15"/>
        <v>0</v>
      </c>
      <c r="CB30" s="58" t="b">
        <f t="shared" si="16"/>
        <v>0</v>
      </c>
      <c r="CC30" s="58" t="b">
        <f t="shared" si="17"/>
        <v>0</v>
      </c>
      <c r="CD30" s="58" t="str">
        <f t="shared" si="18"/>
        <v/>
      </c>
      <c r="CE30" s="58" t="str">
        <f t="shared" si="19"/>
        <v/>
      </c>
      <c r="CF30" s="58" t="str">
        <f t="shared" si="20"/>
        <v/>
      </c>
      <c r="CG30" s="58" t="str">
        <f t="shared" si="21"/>
        <v/>
      </c>
      <c r="CH30" s="58" t="str">
        <f t="shared" si="22"/>
        <v/>
      </c>
      <c r="CI30" s="58" t="str">
        <f t="shared" si="23"/>
        <v/>
      </c>
      <c r="CJ30" s="65" t="str">
        <f t="shared" si="24"/>
        <v/>
      </c>
      <c r="CK30" s="65" t="str">
        <f t="shared" si="25"/>
        <v/>
      </c>
      <c r="CL30" s="66" t="str">
        <f t="shared" si="26"/>
        <v>NO</v>
      </c>
      <c r="CM30" s="66" t="str">
        <f t="shared" si="27"/>
        <v>NO</v>
      </c>
      <c r="CN30" s="64" t="str">
        <f t="shared" si="31"/>
        <v>NO</v>
      </c>
      <c r="CO30" s="64" t="str">
        <f t="shared" si="32"/>
        <v>NO</v>
      </c>
      <c r="CP30" s="66" t="str">
        <f t="shared" si="33"/>
        <v>OK</v>
      </c>
      <c r="CQ30" s="58" t="b">
        <f t="shared" si="34"/>
        <v>0</v>
      </c>
      <c r="CR30" s="58" t="b">
        <f t="shared" si="35"/>
        <v>0</v>
      </c>
      <c r="CS30" s="58" t="b">
        <f t="shared" si="36"/>
        <v>0</v>
      </c>
      <c r="CT30" s="58" t="b">
        <f t="shared" si="37"/>
        <v>0</v>
      </c>
      <c r="CU30" s="65" t="str">
        <f t="shared" si="38"/>
        <v>SEQUENCE INCORRECT</v>
      </c>
      <c r="CV30" s="67">
        <f>COUNTIF(B21:B29,T(B30))</f>
        <v>9</v>
      </c>
    </row>
    <row r="31" spans="1:100" s="23" customFormat="1" ht="18.95" customHeight="1" thickBot="1">
      <c r="A31" s="54"/>
      <c r="B31" s="101"/>
      <c r="C31" s="102"/>
      <c r="D31" s="101"/>
      <c r="E31" s="102"/>
      <c r="F31" s="101"/>
      <c r="G31" s="102"/>
      <c r="H31" s="101"/>
      <c r="I31" s="102"/>
      <c r="J31" s="101"/>
      <c r="K31" s="102"/>
      <c r="L31" s="103" t="str">
        <f>IF(AND(B31&lt;&gt;"", H31&lt;&gt;"", J31&lt;&gt;"",OR(H31&lt;=I17,H31="ABS"),OR(J31&lt;=K17,J31="ABS")),IF(AND(J31="ABS"),"ABS",IF(SUM(H31:J31)=0,"ZERO",SUM(H31,J31))),"")</f>
        <v/>
      </c>
      <c r="M31" s="104"/>
      <c r="N31" s="112" t="str">
        <f>IF(AND(A31&lt;&gt;"",B31&lt;&gt;"",D31&lt;&gt;"", F31&lt;&gt;"", H31&lt;&gt;"", J31&lt;&gt;"",S31="",R31="OK",V31="",OR(D31&lt;=E17,D31="ABS"),OR(F31&lt;=G17,F31="ABS"),OR(H31&lt;=I17,H31="ABS"),OR(J31&lt;=K17,J31="ABS")),IF(AND(OR(D31=0,D31="ABS"),OR(F31=0,F31="ABS"),OR(L31=0,L31="ABS"),D31="ABS",F31="ABS",L31="ABS"),"ABS",IF(AND(SUM(D31:F31)=0,OR(L31="ZERO",L31="ABS")),"ZERO",IF(L31="ABS",SUM(D31,F31),SUM(D31,F31,H31,J31)))),"")</f>
        <v/>
      </c>
      <c r="O31" s="113"/>
      <c r="P31" s="22" t="str">
        <f>IF(N31="","",IF(O17=200,LOOKUP(N31,{"ABS","ZERO",1,100,110,120,130,140,150,160,170},{"FAIL","FAIL","FAIL","D","D+","C","C+","B","B+","A","A+"}),IF(O17=150,LOOKUP(N31,{"ABS","ZERO",1,75,82,90,97,105,112,120,127},{"FAIL","FAIL","FAIL","D","D+","C","C+","B","B+","A","A+"}),IF(O17=100,LOOKUP(N31,{"ABS","ZERO",1,50,55,60,65,70,75,80,85},{"FAIL","FAIL","FAIL","D","D+","C","C+","B","B+","A","A+"}),IF(O17=50,LOOKUP(N31,{"ABS","ZERO",1,25,27,30,32,35,37,40,42},{"FAIL","FAIL","FAIL","D","D+","C","C+","B","B+","A","A+"}))))))</f>
        <v/>
      </c>
      <c r="Q31" s="118"/>
      <c r="R31" s="70" t="str">
        <f t="shared" si="0"/>
        <v/>
      </c>
      <c r="S31" s="163" t="str">
        <f>IF(AND(A31&lt;&gt;"",B31&lt;&gt;""),IF(OR(D31&lt;&gt;"ABS"),IF(OR(AND(D31&lt;ROUNDDOWN((0*E17),0),D31&lt;&gt;0),D31&gt;E17,D31=""),"Attendance Marks incorrect",""),""),"")</f>
        <v/>
      </c>
      <c r="T31" s="274"/>
      <c r="U31" s="274"/>
      <c r="V31" s="109" t="str">
        <f>IF(OR(AND(OR(F31&lt;=G17, F31=0, F31="ABS"),OR(H31&lt;=I17, H31=0, H31="ABS"),OR(J31&lt;=K17, J31=0,J31="ABS"))),IF(OR(AND(A31="",B31="",D31="",F31="",H31="",J31=""),AND(A31&lt;&gt;"",B31&lt;&gt;"",D31&lt;&gt;"",F31&lt;&gt;"",H31&lt;&gt;"",J31&lt;&gt;"", AD31="OK")),"","Given Marks or Format is incorrect"),"Given Marks or Format is incorrect")</f>
        <v/>
      </c>
      <c r="W31" s="110"/>
      <c r="X31" s="111"/>
      <c r="Y31" s="14" t="b">
        <f>IF(AND( EXACT(LEFT(B31,LEN(G8)), G8),ISNUMBER(INT(MID(B31,(LEN(G8)+1),1))),ISNUMBER(INT(MID(B31,(LEN(G8)+2),1))), MID(B31,(LEN(G8)+1),2)&lt;&gt;"00",OR(ISNUMBER(INT(MID(B31,(LEN(G8)+3),1))),MID(B31,(LEN(G8)+3),1)=""),  OR(AND(ISNUMBER(INT(MID(B31,(LEN(G8)+1),3))),MID(B31,(LEN(G8)+1),1)&lt;&gt;"0", MID(B31,(LEN(G8)+4),1)=""),AND((ISNUMBER(INT(MID(B31,(LEN(G8)+1),2)))),MID(B31,(LEN(G8)+3),1)=""))),"OK")</f>
        <v>0</v>
      </c>
      <c r="Z31" s="15"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6"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23" t="b">
        <f t="shared" si="28"/>
        <v>0</v>
      </c>
      <c r="AD31" s="23" t="str">
        <f t="shared" si="1"/>
        <v>S# INCORRECT</v>
      </c>
      <c r="BL31" s="58" t="str">
        <f t="shared" si="2"/>
        <v/>
      </c>
      <c r="BM31" s="58" t="b">
        <f t="shared" si="3"/>
        <v>0</v>
      </c>
      <c r="BN31" s="58" t="b">
        <f t="shared" si="4"/>
        <v>0</v>
      </c>
      <c r="BO31" s="58" t="b">
        <f t="shared" si="5"/>
        <v>0</v>
      </c>
      <c r="BP31" s="58" t="str">
        <f t="shared" si="6"/>
        <v/>
      </c>
      <c r="BQ31" s="58" t="str">
        <f t="shared" si="7"/>
        <v/>
      </c>
      <c r="BR31" s="58" t="str">
        <f t="shared" si="8"/>
        <v/>
      </c>
      <c r="BS31" s="58" t="str">
        <f t="shared" si="9"/>
        <v/>
      </c>
      <c r="BT31" s="63" t="str">
        <f t="shared" si="10"/>
        <v/>
      </c>
      <c r="BU31" s="64" t="str">
        <f t="shared" si="29"/>
        <v>INCORRECT</v>
      </c>
      <c r="BV31" s="58" t="b">
        <f t="shared" si="30"/>
        <v>0</v>
      </c>
      <c r="BW31" s="65" t="str">
        <f t="shared" si="11"/>
        <v/>
      </c>
      <c r="BX31" s="58" t="b">
        <f t="shared" si="12"/>
        <v>0</v>
      </c>
      <c r="BY31" s="58" t="b">
        <f t="shared" si="13"/>
        <v>0</v>
      </c>
      <c r="BZ31" s="58" t="b">
        <f t="shared" si="14"/>
        <v>0</v>
      </c>
      <c r="CA31" s="58" t="b">
        <f t="shared" si="15"/>
        <v>0</v>
      </c>
      <c r="CB31" s="58" t="b">
        <f t="shared" si="16"/>
        <v>0</v>
      </c>
      <c r="CC31" s="58" t="b">
        <f t="shared" si="17"/>
        <v>0</v>
      </c>
      <c r="CD31" s="58" t="str">
        <f t="shared" si="18"/>
        <v/>
      </c>
      <c r="CE31" s="58" t="str">
        <f t="shared" si="19"/>
        <v/>
      </c>
      <c r="CF31" s="58" t="str">
        <f t="shared" si="20"/>
        <v/>
      </c>
      <c r="CG31" s="58" t="str">
        <f t="shared" si="21"/>
        <v/>
      </c>
      <c r="CH31" s="58" t="str">
        <f t="shared" si="22"/>
        <v/>
      </c>
      <c r="CI31" s="58" t="str">
        <f t="shared" si="23"/>
        <v/>
      </c>
      <c r="CJ31" s="65" t="str">
        <f t="shared" si="24"/>
        <v/>
      </c>
      <c r="CK31" s="65" t="str">
        <f t="shared" si="25"/>
        <v/>
      </c>
      <c r="CL31" s="66" t="str">
        <f t="shared" si="26"/>
        <v>NO</v>
      </c>
      <c r="CM31" s="66" t="str">
        <f t="shared" si="27"/>
        <v>NO</v>
      </c>
      <c r="CN31" s="64" t="str">
        <f t="shared" si="31"/>
        <v>NO</v>
      </c>
      <c r="CO31" s="64" t="str">
        <f t="shared" si="32"/>
        <v>NO</v>
      </c>
      <c r="CP31" s="66" t="str">
        <f t="shared" si="33"/>
        <v>OK</v>
      </c>
      <c r="CQ31" s="58" t="b">
        <f t="shared" si="34"/>
        <v>0</v>
      </c>
      <c r="CR31" s="58" t="b">
        <f t="shared" si="35"/>
        <v>0</v>
      </c>
      <c r="CS31" s="58" t="b">
        <f t="shared" si="36"/>
        <v>0</v>
      </c>
      <c r="CT31" s="58" t="b">
        <f t="shared" si="37"/>
        <v>0</v>
      </c>
      <c r="CU31" s="65" t="str">
        <f t="shared" si="38"/>
        <v>SEQUENCE INCORRECT</v>
      </c>
      <c r="CV31" s="67">
        <f>COUNTIF(B21:B30,T(B31))</f>
        <v>10</v>
      </c>
    </row>
    <row r="32" spans="1:100" s="23" customFormat="1" ht="18.95" customHeight="1" thickBot="1">
      <c r="A32" s="68"/>
      <c r="B32" s="101"/>
      <c r="C32" s="102"/>
      <c r="D32" s="101"/>
      <c r="E32" s="102"/>
      <c r="F32" s="101"/>
      <c r="G32" s="102"/>
      <c r="H32" s="101"/>
      <c r="I32" s="102"/>
      <c r="J32" s="101"/>
      <c r="K32" s="102"/>
      <c r="L32" s="103" t="str">
        <f>IF(AND(B32&lt;&gt;"", H32&lt;&gt;"", J32&lt;&gt;"",OR(H32&lt;=I17,H32="ABS"),OR(J32&lt;=K17,J32="ABS")),IF(AND(J32="ABS"),"ABS",IF(SUM(H32:J32)=0,"ZERO",SUM(H32,J32))),"")</f>
        <v/>
      </c>
      <c r="M32" s="104"/>
      <c r="N32" s="112" t="str">
        <f>IF(AND(A32&lt;&gt;"",B32&lt;&gt;"",D32&lt;&gt;"", F32&lt;&gt;"", H32&lt;&gt;"", J32&lt;&gt;"",S32="",R32="OK",V32="",OR(D32&lt;=E17,D32="ABS"),OR(F32&lt;=G17,F32="ABS"),OR(H32&lt;=I17,H32="ABS"),OR(J32&lt;=K17,J32="ABS")),IF(AND(OR(D32=0,D32="ABS"),OR(F32=0,F32="ABS"),OR(L32=0,L32="ABS"),D32="ABS",F32="ABS",L32="ABS"),"ABS",IF(AND(SUM(D32:F32)=0,OR(L32="ZERO",L32="ABS")),"ZERO",IF(L32="ABS",SUM(D32,F32),SUM(D32,F32,H32,J32)))),"")</f>
        <v/>
      </c>
      <c r="O32" s="113"/>
      <c r="P32" s="22" t="str">
        <f>IF(N32="","",IF(O17=200,LOOKUP(N32,{"ABS","ZERO",1,100,110,120,130,140,150,160,170},{"FAIL","FAIL","FAIL","D","D+","C","C+","B","B+","A","A+"}),IF(O17=150,LOOKUP(N32,{"ABS","ZERO",1,75,82,90,97,105,112,120,127},{"FAIL","FAIL","FAIL","D","D+","C","C+","B","B+","A","A+"}),IF(O17=100,LOOKUP(N32,{"ABS","ZERO",1,50,55,60,65,70,75,80,85},{"FAIL","FAIL","FAIL","D","D+","C","C+","B","B+","A","A+"}),IF(O17=50,LOOKUP(N32,{"ABS","ZERO",1,25,27,30,32,35,37,40,42},{"FAIL","FAIL","FAIL","D","D+","C","C+","B","B+","A","A+"}))))))</f>
        <v/>
      </c>
      <c r="Q32" s="118"/>
      <c r="R32" s="70" t="str">
        <f t="shared" si="0"/>
        <v/>
      </c>
      <c r="S32" s="163" t="str">
        <f>IF(AND(A32&lt;&gt;"",B32&lt;&gt;""),IF(OR(D32&lt;&gt;"ABS"),IF(OR(AND(D32&lt;ROUNDDOWN((0*E17),0),D32&lt;&gt;0),D32&gt;E17,D32=""),"Attendance Marks incorrect",""),""),"")</f>
        <v/>
      </c>
      <c r="T32" s="274"/>
      <c r="U32" s="274"/>
      <c r="V32" s="109" t="str">
        <f>IF(OR(AND(OR(F32&lt;=G17, F32=0, F32="ABS"),OR(H32&lt;=I17, H32=0, H32="ABS"),OR(J32&lt;=K17, J32=0,J32="ABS"))),IF(OR(AND(A32="",B32="",D32="",F32="",H32="",J32=""),AND(A32&lt;&gt;"",B32&lt;&gt;"",D32&lt;&gt;"",F32&lt;&gt;"",H32&lt;&gt;"",J32&lt;&gt;"", AD32="OK")),"","Given Marks or Format is incorrect"),"Given Marks or Format is incorrect")</f>
        <v/>
      </c>
      <c r="W32" s="110"/>
      <c r="X32" s="111"/>
      <c r="Y32" s="14" t="b">
        <f>IF(AND( EXACT(LEFT(B32,LEN(G8)), G8),ISNUMBER(INT(MID(B32,(LEN(G8)+1),1))),ISNUMBER(INT(MID(B32,(LEN(G8)+2),1))), MID(B32,(LEN(G8)+1),2)&lt;&gt;"00",OR(ISNUMBER(INT(MID(B32,(LEN(G8)+3),1))),MID(B32,(LEN(G8)+3),1)=""),  OR(AND(ISNUMBER(INT(MID(B32,(LEN(G8)+1),3))),MID(B32,(LEN(G8)+1),1)&lt;&gt;"0", MID(B32,(LEN(G8)+4),1)=""),AND((ISNUMBER(INT(MID(B32,(LEN(G8)+1),2)))),MID(B32,(LEN(G8)+3),1)=""))),"OK")</f>
        <v>0</v>
      </c>
      <c r="Z32" s="15"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6"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23" t="b">
        <f t="shared" si="28"/>
        <v>0</v>
      </c>
      <c r="AD32" s="23" t="str">
        <f t="shared" si="1"/>
        <v>S# INCORRECT</v>
      </c>
      <c r="BL32" s="58" t="str">
        <f t="shared" si="2"/>
        <v/>
      </c>
      <c r="BM32" s="58" t="b">
        <f t="shared" si="3"/>
        <v>0</v>
      </c>
      <c r="BN32" s="58" t="b">
        <f t="shared" si="4"/>
        <v>0</v>
      </c>
      <c r="BO32" s="58" t="b">
        <f t="shared" si="5"/>
        <v>0</v>
      </c>
      <c r="BP32" s="58" t="str">
        <f t="shared" si="6"/>
        <v/>
      </c>
      <c r="BQ32" s="58" t="str">
        <f t="shared" si="7"/>
        <v/>
      </c>
      <c r="BR32" s="58" t="str">
        <f t="shared" si="8"/>
        <v/>
      </c>
      <c r="BS32" s="58" t="str">
        <f t="shared" si="9"/>
        <v/>
      </c>
      <c r="BT32" s="63" t="str">
        <f t="shared" si="10"/>
        <v/>
      </c>
      <c r="BU32" s="64" t="str">
        <f t="shared" si="29"/>
        <v>INCORRECT</v>
      </c>
      <c r="BV32" s="58" t="b">
        <f t="shared" si="30"/>
        <v>0</v>
      </c>
      <c r="BW32" s="65" t="str">
        <f t="shared" si="11"/>
        <v/>
      </c>
      <c r="BX32" s="58" t="b">
        <f t="shared" si="12"/>
        <v>0</v>
      </c>
      <c r="BY32" s="58" t="b">
        <f t="shared" si="13"/>
        <v>0</v>
      </c>
      <c r="BZ32" s="58" t="b">
        <f t="shared" si="14"/>
        <v>0</v>
      </c>
      <c r="CA32" s="58" t="b">
        <f t="shared" si="15"/>
        <v>0</v>
      </c>
      <c r="CB32" s="58" t="b">
        <f t="shared" si="16"/>
        <v>0</v>
      </c>
      <c r="CC32" s="58" t="b">
        <f t="shared" si="17"/>
        <v>0</v>
      </c>
      <c r="CD32" s="58" t="str">
        <f t="shared" si="18"/>
        <v/>
      </c>
      <c r="CE32" s="58" t="str">
        <f t="shared" si="19"/>
        <v/>
      </c>
      <c r="CF32" s="58" t="str">
        <f t="shared" si="20"/>
        <v/>
      </c>
      <c r="CG32" s="58" t="str">
        <f t="shared" si="21"/>
        <v/>
      </c>
      <c r="CH32" s="58" t="str">
        <f t="shared" si="22"/>
        <v/>
      </c>
      <c r="CI32" s="58" t="str">
        <f t="shared" si="23"/>
        <v/>
      </c>
      <c r="CJ32" s="65" t="str">
        <f t="shared" si="24"/>
        <v/>
      </c>
      <c r="CK32" s="65" t="str">
        <f t="shared" si="25"/>
        <v/>
      </c>
      <c r="CL32" s="66" t="str">
        <f t="shared" si="26"/>
        <v>NO</v>
      </c>
      <c r="CM32" s="66" t="str">
        <f t="shared" si="27"/>
        <v>NO</v>
      </c>
      <c r="CN32" s="64" t="str">
        <f t="shared" si="31"/>
        <v>NO</v>
      </c>
      <c r="CO32" s="64" t="str">
        <f t="shared" si="32"/>
        <v>NO</v>
      </c>
      <c r="CP32" s="66" t="str">
        <f t="shared" si="33"/>
        <v>OK</v>
      </c>
      <c r="CQ32" s="58" t="b">
        <f t="shared" si="34"/>
        <v>0</v>
      </c>
      <c r="CR32" s="58" t="b">
        <f t="shared" si="35"/>
        <v>0</v>
      </c>
      <c r="CS32" s="58" t="b">
        <f t="shared" si="36"/>
        <v>0</v>
      </c>
      <c r="CT32" s="58" t="b">
        <f t="shared" si="37"/>
        <v>0</v>
      </c>
      <c r="CU32" s="65" t="str">
        <f t="shared" si="38"/>
        <v>SEQUENCE INCORRECT</v>
      </c>
      <c r="CV32" s="67">
        <f>COUNTIF(B21:B31,T(B32))</f>
        <v>11</v>
      </c>
    </row>
    <row r="33" spans="1:100" s="23" customFormat="1" ht="18.95" customHeight="1" thickBot="1">
      <c r="A33" s="54"/>
      <c r="B33" s="101"/>
      <c r="C33" s="102"/>
      <c r="D33" s="101"/>
      <c r="E33" s="102"/>
      <c r="F33" s="101"/>
      <c r="G33" s="102"/>
      <c r="H33" s="101"/>
      <c r="I33" s="102"/>
      <c r="J33" s="101"/>
      <c r="K33" s="102"/>
      <c r="L33" s="103" t="str">
        <f>IF(AND(B33&lt;&gt;"", H33&lt;&gt;"", J33&lt;&gt;"",OR(H33&lt;=I17,H33="ABS"),OR(J33&lt;=K17,J33="ABS")),IF(AND(J33="ABS"),"ABS",IF(SUM(H33:J33)=0,"ZERO",SUM(H33,J33))),"")</f>
        <v/>
      </c>
      <c r="M33" s="104"/>
      <c r="N33" s="112" t="str">
        <f>IF(AND(A33&lt;&gt;"",B33&lt;&gt;"",D33&lt;&gt;"", F33&lt;&gt;"", H33&lt;&gt;"", J33&lt;&gt;"",S33="",R33="OK",V33="",OR(D33&lt;=E17,D33="ABS"),OR(F33&lt;=G17,F33="ABS"),OR(H33&lt;=I17,H33="ABS"),OR(J33&lt;=K17,J33="ABS")),IF(AND(OR(D33=0,D33="ABS"),OR(F33=0,F33="ABS"),OR(L33=0,L33="ABS"),D33="ABS",F33="ABS",L33="ABS"),"ABS",IF(AND(SUM(D33:F33)=0,OR(L33="ZERO",L33="ABS")),"ZERO",IF(L33="ABS",SUM(D33,F33),SUM(D33,F33,H33,J33)))),"")</f>
        <v/>
      </c>
      <c r="O33" s="113"/>
      <c r="P33" s="22" t="str">
        <f>IF(N33="","",IF(O17=200,LOOKUP(N33,{"ABS","ZERO",1,100,110,120,130,140,150,160,170},{"FAIL","FAIL","FAIL","D","D+","C","C+","B","B+","A","A+"}),IF(O17=150,LOOKUP(N33,{"ABS","ZERO",1,75,82,90,97,105,112,120,127},{"FAIL","FAIL","FAIL","D","D+","C","C+","B","B+","A","A+"}),IF(O17=100,LOOKUP(N33,{"ABS","ZERO",1,50,55,60,65,70,75,80,85},{"FAIL","FAIL","FAIL","D","D+","C","C+","B","B+","A","A+"}),IF(O17=50,LOOKUP(N33,{"ABS","ZERO",1,25,27,30,32,35,37,40,42},{"FAIL","FAIL","FAIL","D","D+","C","C+","B","B+","A","A+"}))))))</f>
        <v/>
      </c>
      <c r="Q33" s="118"/>
      <c r="R33" s="70" t="str">
        <f t="shared" si="0"/>
        <v/>
      </c>
      <c r="S33" s="163" t="str">
        <f>IF(AND(A33&lt;&gt;"",B33&lt;&gt;""),IF(OR(D33&lt;&gt;"ABS"),IF(OR(AND(D33&lt;ROUNDDOWN((0*E17),0),D33&lt;&gt;0),D33&gt;E17,D33=""),"Attendance Marks incorrect",""),""),"")</f>
        <v/>
      </c>
      <c r="T33" s="274"/>
      <c r="U33" s="274"/>
      <c r="V33" s="109" t="str">
        <f>IF(OR(AND(OR(F33&lt;=G17, F33=0, F33="ABS"),OR(H33&lt;=I17, H33=0, H33="ABS"),OR(J33&lt;=K17, J33=0,J33="ABS"))),IF(OR(AND(A33="",B33="",D33="",F33="",H33="",J33=""),AND(A33&lt;&gt;"",B33&lt;&gt;"",D33&lt;&gt;"",F33&lt;&gt;"",H33&lt;&gt;"",J33&lt;&gt;"", AD33="OK")),"","Given Marks or Format is incorrect"),"Given Marks or Format is incorrect")</f>
        <v/>
      </c>
      <c r="W33" s="110"/>
      <c r="X33" s="111"/>
      <c r="Y33" s="14" t="b">
        <f>IF(AND( EXACT(LEFT(B33,LEN(G8)), G8),ISNUMBER(INT(MID(B33,(LEN(G8)+1),1))),ISNUMBER(INT(MID(B33,(LEN(G8)+2),1))), MID(B33,(LEN(G8)+1),2)&lt;&gt;"00",OR(ISNUMBER(INT(MID(B33,(LEN(G8)+3),1))),MID(B33,(LEN(G8)+3),1)=""),  OR(AND(ISNUMBER(INT(MID(B33,(LEN(G8)+1),3))),MID(B33,(LEN(G8)+1),1)&lt;&gt;"0", MID(B33,(LEN(G8)+4),1)=""),AND((ISNUMBER(INT(MID(B33,(LEN(G8)+1),2)))),MID(B33,(LEN(G8)+3),1)=""))),"OK")</f>
        <v>0</v>
      </c>
      <c r="Z33" s="15"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6"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23" t="b">
        <f t="shared" si="28"/>
        <v>0</v>
      </c>
      <c r="AD33" s="23" t="str">
        <f t="shared" si="1"/>
        <v>S# INCORRECT</v>
      </c>
      <c r="BL33" s="58" t="str">
        <f t="shared" si="2"/>
        <v/>
      </c>
      <c r="BM33" s="58" t="b">
        <f t="shared" si="3"/>
        <v>0</v>
      </c>
      <c r="BN33" s="58" t="b">
        <f t="shared" si="4"/>
        <v>0</v>
      </c>
      <c r="BO33" s="58" t="b">
        <f t="shared" si="5"/>
        <v>0</v>
      </c>
      <c r="BP33" s="58" t="str">
        <f t="shared" si="6"/>
        <v/>
      </c>
      <c r="BQ33" s="58" t="str">
        <f t="shared" si="7"/>
        <v/>
      </c>
      <c r="BR33" s="58" t="str">
        <f t="shared" si="8"/>
        <v/>
      </c>
      <c r="BS33" s="58" t="str">
        <f t="shared" si="9"/>
        <v/>
      </c>
      <c r="BT33" s="63" t="str">
        <f t="shared" si="10"/>
        <v/>
      </c>
      <c r="BU33" s="64" t="str">
        <f t="shared" si="29"/>
        <v>INCORRECT</v>
      </c>
      <c r="BV33" s="58" t="b">
        <f t="shared" si="30"/>
        <v>0</v>
      </c>
      <c r="BW33" s="65" t="str">
        <f t="shared" si="11"/>
        <v/>
      </c>
      <c r="BX33" s="58" t="b">
        <f t="shared" si="12"/>
        <v>0</v>
      </c>
      <c r="BY33" s="58" t="b">
        <f t="shared" si="13"/>
        <v>0</v>
      </c>
      <c r="BZ33" s="58" t="b">
        <f t="shared" si="14"/>
        <v>0</v>
      </c>
      <c r="CA33" s="58" t="b">
        <f t="shared" si="15"/>
        <v>0</v>
      </c>
      <c r="CB33" s="58" t="b">
        <f t="shared" si="16"/>
        <v>0</v>
      </c>
      <c r="CC33" s="58" t="b">
        <f t="shared" si="17"/>
        <v>0</v>
      </c>
      <c r="CD33" s="58" t="str">
        <f t="shared" si="18"/>
        <v/>
      </c>
      <c r="CE33" s="58" t="str">
        <f t="shared" si="19"/>
        <v/>
      </c>
      <c r="CF33" s="58" t="str">
        <f t="shared" si="20"/>
        <v/>
      </c>
      <c r="CG33" s="58" t="str">
        <f t="shared" si="21"/>
        <v/>
      </c>
      <c r="CH33" s="58" t="str">
        <f t="shared" si="22"/>
        <v/>
      </c>
      <c r="CI33" s="58" t="str">
        <f t="shared" si="23"/>
        <v/>
      </c>
      <c r="CJ33" s="65" t="str">
        <f t="shared" si="24"/>
        <v/>
      </c>
      <c r="CK33" s="65" t="str">
        <f t="shared" si="25"/>
        <v/>
      </c>
      <c r="CL33" s="66" t="str">
        <f t="shared" si="26"/>
        <v>NO</v>
      </c>
      <c r="CM33" s="66" t="str">
        <f t="shared" si="27"/>
        <v>NO</v>
      </c>
      <c r="CN33" s="64" t="str">
        <f t="shared" si="31"/>
        <v>NO</v>
      </c>
      <c r="CO33" s="64" t="str">
        <f t="shared" si="32"/>
        <v>NO</v>
      </c>
      <c r="CP33" s="66" t="str">
        <f t="shared" si="33"/>
        <v>OK</v>
      </c>
      <c r="CQ33" s="58" t="b">
        <f t="shared" si="34"/>
        <v>0</v>
      </c>
      <c r="CR33" s="58" t="b">
        <f t="shared" si="35"/>
        <v>0</v>
      </c>
      <c r="CS33" s="58" t="b">
        <f t="shared" si="36"/>
        <v>0</v>
      </c>
      <c r="CT33" s="58" t="b">
        <f t="shared" si="37"/>
        <v>0</v>
      </c>
      <c r="CU33" s="65" t="str">
        <f t="shared" si="38"/>
        <v>SEQUENCE INCORRECT</v>
      </c>
      <c r="CV33" s="67">
        <f>COUNTIF(B21:B32,T(B33))</f>
        <v>12</v>
      </c>
    </row>
    <row r="34" spans="1:100" s="23" customFormat="1" ht="18.95" customHeight="1" thickBot="1">
      <c r="A34" s="68"/>
      <c r="B34" s="101"/>
      <c r="C34" s="102"/>
      <c r="D34" s="101"/>
      <c r="E34" s="102"/>
      <c r="F34" s="101"/>
      <c r="G34" s="102"/>
      <c r="H34" s="101"/>
      <c r="I34" s="102"/>
      <c r="J34" s="101"/>
      <c r="K34" s="102"/>
      <c r="L34" s="103" t="str">
        <f>IF(AND(B34&lt;&gt;"", H34&lt;&gt;"", J34&lt;&gt;"",OR(H34&lt;=I17,H34="ABS"),OR(J34&lt;=K17,J34="ABS")),IF(AND(J34="ABS"),"ABS",IF(SUM(H34:J34)=0,"ZERO",SUM(H34,J34))),"")</f>
        <v/>
      </c>
      <c r="M34" s="104"/>
      <c r="N34" s="112" t="str">
        <f>IF(AND(A34&lt;&gt;"",B34&lt;&gt;"",D34&lt;&gt;"", F34&lt;&gt;"", H34&lt;&gt;"", J34&lt;&gt;"",S34="",R34="OK",V34="",OR(D34&lt;=E17,D34="ABS"),OR(F34&lt;=G17,F34="ABS"),OR(H34&lt;=I17,H34="ABS"),OR(J34&lt;=K17,J34="ABS")),IF(AND(OR(D34=0,D34="ABS"),OR(F34=0,F34="ABS"),OR(L34=0,L34="ABS"),D34="ABS",F34="ABS",L34="ABS"),"ABS",IF(AND(SUM(D34:F34)=0,OR(L34="ZERO",L34="ABS")),"ZERO",IF(L34="ABS",SUM(D34,F34),SUM(D34,F34,H34,J34)))),"")</f>
        <v/>
      </c>
      <c r="O34" s="113"/>
      <c r="P34" s="22" t="str">
        <f>IF(N34="","",IF(O17=200,LOOKUP(N34,{"ABS","ZERO",1,100,110,120,130,140,150,160,170},{"FAIL","FAIL","FAIL","D","D+","C","C+","B","B+","A","A+"}),IF(O17=150,LOOKUP(N34,{"ABS","ZERO",1,75,82,90,97,105,112,120,127},{"FAIL","FAIL","FAIL","D","D+","C","C+","B","B+","A","A+"}),IF(O17=100,LOOKUP(N34,{"ABS","ZERO",1,50,55,60,65,70,75,80,85},{"FAIL","FAIL","FAIL","D","D+","C","C+","B","B+","A","A+"}),IF(O17=50,LOOKUP(N34,{"ABS","ZERO",1,25,27,30,32,35,37,40,42},{"FAIL","FAIL","FAIL","D","D+","C","C+","B","B+","A","A+"}))))))</f>
        <v/>
      </c>
      <c r="Q34" s="118"/>
      <c r="R34" s="70" t="str">
        <f t="shared" si="0"/>
        <v/>
      </c>
      <c r="S34" s="163" t="str">
        <f>IF(AND(A34&lt;&gt;"",B34&lt;&gt;""),IF(OR(D34&lt;&gt;"ABS"),IF(OR(AND(D34&lt;ROUNDDOWN((0*E17),0),D34&lt;&gt;0),D34&gt;E17,D34=""),"Attendance Marks incorrect",""),""),"")</f>
        <v/>
      </c>
      <c r="T34" s="274"/>
      <c r="U34" s="274"/>
      <c r="V34" s="109" t="str">
        <f>IF(OR(AND(OR(F34&lt;=G17, F34=0, F34="ABS"),OR(H34&lt;=I17, H34=0, H34="ABS"),OR(J34&lt;=K17, J34=0,J34="ABS"))),IF(OR(AND(A34="",B34="",D34="",F34="",H34="",J34=""),AND(A34&lt;&gt;"",B34&lt;&gt;"",D34&lt;&gt;"",F34&lt;&gt;"",H34&lt;&gt;"",J34&lt;&gt;"", AD34="OK")),"","Given Marks or Format is incorrect"),"Given Marks or Format is incorrect")</f>
        <v/>
      </c>
      <c r="W34" s="110"/>
      <c r="X34" s="111"/>
      <c r="Y34" s="14" t="b">
        <f>IF(AND( EXACT(LEFT(B34,LEN(G8)), G8),ISNUMBER(INT(MID(B34,(LEN(G8)+1),1))),ISNUMBER(INT(MID(B34,(LEN(G8)+2),1))), MID(B34,(LEN(G8)+1),2)&lt;&gt;"00",OR(ISNUMBER(INT(MID(B34,(LEN(G8)+3),1))),MID(B34,(LEN(G8)+3),1)=""),  OR(AND(ISNUMBER(INT(MID(B34,(LEN(G8)+1),3))),MID(B34,(LEN(G8)+1),1)&lt;&gt;"0", MID(B34,(LEN(G8)+4),1)=""),AND((ISNUMBER(INT(MID(B34,(LEN(G8)+1),2)))),MID(B34,(LEN(G8)+3),1)=""))),"OK")</f>
        <v>0</v>
      </c>
      <c r="Z34" s="15"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6"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23" t="b">
        <f t="shared" si="28"/>
        <v>0</v>
      </c>
      <c r="AD34" s="23" t="str">
        <f t="shared" si="1"/>
        <v>S# INCORRECT</v>
      </c>
      <c r="BL34" s="58" t="str">
        <f t="shared" si="2"/>
        <v/>
      </c>
      <c r="BM34" s="58" t="b">
        <f t="shared" si="3"/>
        <v>0</v>
      </c>
      <c r="BN34" s="58" t="b">
        <f t="shared" si="4"/>
        <v>0</v>
      </c>
      <c r="BO34" s="58" t="b">
        <f t="shared" si="5"/>
        <v>0</v>
      </c>
      <c r="BP34" s="58" t="str">
        <f t="shared" si="6"/>
        <v/>
      </c>
      <c r="BQ34" s="58" t="str">
        <f t="shared" si="7"/>
        <v/>
      </c>
      <c r="BR34" s="58" t="str">
        <f t="shared" si="8"/>
        <v/>
      </c>
      <c r="BS34" s="58" t="str">
        <f t="shared" si="9"/>
        <v/>
      </c>
      <c r="BT34" s="63" t="str">
        <f t="shared" si="10"/>
        <v/>
      </c>
      <c r="BU34" s="64" t="str">
        <f t="shared" si="29"/>
        <v>INCORRECT</v>
      </c>
      <c r="BV34" s="58" t="b">
        <f t="shared" si="30"/>
        <v>0</v>
      </c>
      <c r="BW34" s="65" t="str">
        <f t="shared" si="11"/>
        <v/>
      </c>
      <c r="BX34" s="58" t="b">
        <f t="shared" si="12"/>
        <v>0</v>
      </c>
      <c r="BY34" s="58" t="b">
        <f t="shared" si="13"/>
        <v>0</v>
      </c>
      <c r="BZ34" s="58" t="b">
        <f t="shared" si="14"/>
        <v>0</v>
      </c>
      <c r="CA34" s="58" t="b">
        <f t="shared" si="15"/>
        <v>0</v>
      </c>
      <c r="CB34" s="58" t="b">
        <f t="shared" si="16"/>
        <v>0</v>
      </c>
      <c r="CC34" s="58" t="b">
        <f t="shared" si="17"/>
        <v>0</v>
      </c>
      <c r="CD34" s="58" t="str">
        <f t="shared" si="18"/>
        <v/>
      </c>
      <c r="CE34" s="58" t="str">
        <f t="shared" si="19"/>
        <v/>
      </c>
      <c r="CF34" s="58" t="str">
        <f t="shared" si="20"/>
        <v/>
      </c>
      <c r="CG34" s="58" t="str">
        <f t="shared" si="21"/>
        <v/>
      </c>
      <c r="CH34" s="58" t="str">
        <f t="shared" si="22"/>
        <v/>
      </c>
      <c r="CI34" s="58" t="str">
        <f t="shared" si="23"/>
        <v/>
      </c>
      <c r="CJ34" s="65" t="str">
        <f t="shared" si="24"/>
        <v/>
      </c>
      <c r="CK34" s="65" t="str">
        <f t="shared" si="25"/>
        <v/>
      </c>
      <c r="CL34" s="66" t="str">
        <f t="shared" si="26"/>
        <v>NO</v>
      </c>
      <c r="CM34" s="66" t="str">
        <f t="shared" si="27"/>
        <v>NO</v>
      </c>
      <c r="CN34" s="64" t="str">
        <f t="shared" si="31"/>
        <v>NO</v>
      </c>
      <c r="CO34" s="64" t="str">
        <f t="shared" si="32"/>
        <v>NO</v>
      </c>
      <c r="CP34" s="66" t="str">
        <f t="shared" si="33"/>
        <v>OK</v>
      </c>
      <c r="CQ34" s="58" t="b">
        <f t="shared" si="34"/>
        <v>0</v>
      </c>
      <c r="CR34" s="58" t="b">
        <f t="shared" si="35"/>
        <v>0</v>
      </c>
      <c r="CS34" s="58" t="b">
        <f t="shared" si="36"/>
        <v>0</v>
      </c>
      <c r="CT34" s="58" t="b">
        <f t="shared" si="37"/>
        <v>0</v>
      </c>
      <c r="CU34" s="65" t="str">
        <f t="shared" si="38"/>
        <v>SEQUENCE INCORRECT</v>
      </c>
      <c r="CV34" s="67">
        <f>COUNTIF(B21:B33,T(B34))</f>
        <v>13</v>
      </c>
    </row>
    <row r="35" spans="1:100" s="23" customFormat="1" ht="18.95" customHeight="1" thickBot="1">
      <c r="A35" s="54"/>
      <c r="B35" s="101"/>
      <c r="C35" s="102"/>
      <c r="D35" s="101"/>
      <c r="E35" s="102"/>
      <c r="F35" s="101"/>
      <c r="G35" s="102"/>
      <c r="H35" s="101"/>
      <c r="I35" s="102"/>
      <c r="J35" s="101"/>
      <c r="K35" s="102"/>
      <c r="L35" s="103" t="str">
        <f>IF(AND(B35&lt;&gt;"", H35&lt;&gt;"", J35&lt;&gt;"",OR(H35&lt;=I17,H35="ABS"),OR(J35&lt;=K17,J35="ABS")),IF(AND(J35="ABS"),"ABS",IF(SUM(H35:J35)=0,"ZERO",SUM(H35,J35))),"")</f>
        <v/>
      </c>
      <c r="M35" s="104"/>
      <c r="N35" s="112" t="str">
        <f>IF(AND(A35&lt;&gt;"",B35&lt;&gt;"",D35&lt;&gt;"", F35&lt;&gt;"", H35&lt;&gt;"", J35&lt;&gt;"",S35="",R35="OK",V35="",OR(D35&lt;=E17,D35="ABS"),OR(F35&lt;=G17,F35="ABS"),OR(H35&lt;=I17,H35="ABS"),OR(J35&lt;=K17,J35="ABS")),IF(AND(OR(D35=0,D35="ABS"),OR(F35=0,F35="ABS"),OR(L35=0,L35="ABS"),D35="ABS",F35="ABS",L35="ABS"),"ABS",IF(AND(SUM(D35:F35)=0,OR(L35="ZERO",L35="ABS")),"ZERO",IF(L35="ABS",SUM(D35,F35),SUM(D35,F35,H35,J35)))),"")</f>
        <v/>
      </c>
      <c r="O35" s="113"/>
      <c r="P35" s="22" t="str">
        <f>IF(N35="","",IF(O17=200,LOOKUP(N35,{"ABS","ZERO",1,100,110,120,130,140,150,160,170},{"FAIL","FAIL","FAIL","D","D+","C","C+","B","B+","A","A+"}),IF(O17=150,LOOKUP(N35,{"ABS","ZERO",1,75,82,90,97,105,112,120,127},{"FAIL","FAIL","FAIL","D","D+","C","C+","B","B+","A","A+"}),IF(O17=100,LOOKUP(N35,{"ABS","ZERO",1,50,55,60,65,70,75,80,85},{"FAIL","FAIL","FAIL","D","D+","C","C+","B","B+","A","A+"}),IF(O17=50,LOOKUP(N35,{"ABS","ZERO",1,25,27,30,32,35,37,40,42},{"FAIL","FAIL","FAIL","D","D+","C","C+","B","B+","A","A+"}))))))</f>
        <v/>
      </c>
      <c r="Q35" s="118"/>
      <c r="R35" s="70" t="str">
        <f t="shared" si="0"/>
        <v/>
      </c>
      <c r="S35" s="163" t="str">
        <f>IF(AND(A35&lt;&gt;"",B35&lt;&gt;""),IF(OR(D35&lt;&gt;"ABS"),IF(OR(AND(D35&lt;ROUNDDOWN((0*E17),0),D35&lt;&gt;0),D35&gt;E17,D35=""),"Attendance Marks incorrect",""),""),"")</f>
        <v/>
      </c>
      <c r="T35" s="274"/>
      <c r="U35" s="274"/>
      <c r="V35" s="109" t="str">
        <f>IF(OR(AND(OR(F35&lt;=G17, F35=0, F35="ABS"),OR(H35&lt;=I17, H35=0, H35="ABS"),OR(J35&lt;=K17, J35=0,J35="ABS"))),IF(OR(AND(A35="",B35="",D35="",F35="",H35="",J35=""),AND(A35&lt;&gt;"",B35&lt;&gt;"",D35&lt;&gt;"",F35&lt;&gt;"",H35&lt;&gt;"",J35&lt;&gt;"", AD35="OK")),"","Given Marks or Format is incorrect"),"Given Marks or Format is incorrect")</f>
        <v/>
      </c>
      <c r="W35" s="110"/>
      <c r="X35" s="111"/>
      <c r="Y35" s="14" t="b">
        <f>IF(AND( EXACT(LEFT(B35,LEN(G8)), G8),ISNUMBER(INT(MID(B35,(LEN(G8)+1),1))),ISNUMBER(INT(MID(B35,(LEN(G8)+2),1))), MID(B35,(LEN(G8)+1),2)&lt;&gt;"00",OR(ISNUMBER(INT(MID(B35,(LEN(G8)+3),1))),MID(B35,(LEN(G8)+3),1)=""),  OR(AND(ISNUMBER(INT(MID(B35,(LEN(G8)+1),3))),MID(B35,(LEN(G8)+1),1)&lt;&gt;"0", MID(B35,(LEN(G8)+4),1)=""),AND((ISNUMBER(INT(MID(B35,(LEN(G8)+1),2)))),MID(B35,(LEN(G8)+3),1)=""))),"OK")</f>
        <v>0</v>
      </c>
      <c r="Z35" s="15"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6"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23" t="b">
        <f t="shared" si="28"/>
        <v>0</v>
      </c>
      <c r="AD35" s="23" t="str">
        <f t="shared" si="1"/>
        <v>S# INCORRECT</v>
      </c>
      <c r="BL35" s="58" t="str">
        <f t="shared" si="2"/>
        <v/>
      </c>
      <c r="BM35" s="58" t="b">
        <f t="shared" si="3"/>
        <v>0</v>
      </c>
      <c r="BN35" s="58" t="b">
        <f t="shared" si="4"/>
        <v>0</v>
      </c>
      <c r="BO35" s="58" t="b">
        <f t="shared" si="5"/>
        <v>0</v>
      </c>
      <c r="BP35" s="58" t="str">
        <f t="shared" si="6"/>
        <v/>
      </c>
      <c r="BQ35" s="58" t="str">
        <f t="shared" si="7"/>
        <v/>
      </c>
      <c r="BR35" s="58" t="str">
        <f t="shared" si="8"/>
        <v/>
      </c>
      <c r="BS35" s="58" t="str">
        <f t="shared" si="9"/>
        <v/>
      </c>
      <c r="BT35" s="63" t="str">
        <f t="shared" si="10"/>
        <v/>
      </c>
      <c r="BU35" s="64" t="str">
        <f t="shared" si="29"/>
        <v>INCORRECT</v>
      </c>
      <c r="BV35" s="58" t="b">
        <f t="shared" si="30"/>
        <v>0</v>
      </c>
      <c r="BW35" s="65" t="str">
        <f t="shared" si="11"/>
        <v/>
      </c>
      <c r="BX35" s="58" t="b">
        <f t="shared" si="12"/>
        <v>0</v>
      </c>
      <c r="BY35" s="58" t="b">
        <f t="shared" si="13"/>
        <v>0</v>
      </c>
      <c r="BZ35" s="58" t="b">
        <f t="shared" si="14"/>
        <v>0</v>
      </c>
      <c r="CA35" s="58" t="b">
        <f t="shared" si="15"/>
        <v>0</v>
      </c>
      <c r="CB35" s="58" t="b">
        <f t="shared" si="16"/>
        <v>0</v>
      </c>
      <c r="CC35" s="58" t="b">
        <f t="shared" si="17"/>
        <v>0</v>
      </c>
      <c r="CD35" s="58" t="str">
        <f t="shared" si="18"/>
        <v/>
      </c>
      <c r="CE35" s="58" t="str">
        <f t="shared" si="19"/>
        <v/>
      </c>
      <c r="CF35" s="58" t="str">
        <f t="shared" si="20"/>
        <v/>
      </c>
      <c r="CG35" s="58" t="str">
        <f t="shared" si="21"/>
        <v/>
      </c>
      <c r="CH35" s="58" t="str">
        <f t="shared" si="22"/>
        <v/>
      </c>
      <c r="CI35" s="58" t="str">
        <f t="shared" si="23"/>
        <v/>
      </c>
      <c r="CJ35" s="65" t="str">
        <f t="shared" si="24"/>
        <v/>
      </c>
      <c r="CK35" s="65" t="str">
        <f t="shared" si="25"/>
        <v/>
      </c>
      <c r="CL35" s="66" t="str">
        <f t="shared" si="26"/>
        <v>NO</v>
      </c>
      <c r="CM35" s="66" t="str">
        <f t="shared" si="27"/>
        <v>NO</v>
      </c>
      <c r="CN35" s="64" t="str">
        <f t="shared" si="31"/>
        <v>NO</v>
      </c>
      <c r="CO35" s="64" t="str">
        <f t="shared" si="32"/>
        <v>NO</v>
      </c>
      <c r="CP35" s="66" t="str">
        <f t="shared" si="33"/>
        <v>OK</v>
      </c>
      <c r="CQ35" s="58" t="b">
        <f t="shared" si="34"/>
        <v>0</v>
      </c>
      <c r="CR35" s="58" t="b">
        <f t="shared" si="35"/>
        <v>0</v>
      </c>
      <c r="CS35" s="58" t="b">
        <f t="shared" si="36"/>
        <v>0</v>
      </c>
      <c r="CT35" s="58" t="b">
        <f t="shared" si="37"/>
        <v>0</v>
      </c>
      <c r="CU35" s="65" t="str">
        <f t="shared" si="38"/>
        <v>SEQUENCE INCORRECT</v>
      </c>
      <c r="CV35" s="67">
        <f>COUNTIF(B21:B34,T(B35))</f>
        <v>14</v>
      </c>
    </row>
    <row r="36" spans="1:100" s="23" customFormat="1" ht="18.95" customHeight="1" thickBot="1">
      <c r="A36" s="68"/>
      <c r="B36" s="101"/>
      <c r="C36" s="102"/>
      <c r="D36" s="101"/>
      <c r="E36" s="102"/>
      <c r="F36" s="101"/>
      <c r="G36" s="102"/>
      <c r="H36" s="101"/>
      <c r="I36" s="102"/>
      <c r="J36" s="101"/>
      <c r="K36" s="102"/>
      <c r="L36" s="103" t="str">
        <f>IF(AND(B36&lt;&gt;"", H36&lt;&gt;"", J36&lt;&gt;"",OR(H36&lt;=I17,H36="ABS"),OR(J36&lt;=K17,J36="ABS")),IF(AND(J36="ABS"),"ABS",IF(SUM(H36:J36)=0,"ZERO",SUM(H36,J36))),"")</f>
        <v/>
      </c>
      <c r="M36" s="104"/>
      <c r="N36" s="112" t="str">
        <f>IF(AND(A36&lt;&gt;"",B36&lt;&gt;"",D36&lt;&gt;"", F36&lt;&gt;"", H36&lt;&gt;"", J36&lt;&gt;"",S36="",R36="OK",V36="",OR(D36&lt;=E17,D36="ABS"),OR(F36&lt;=G17,F36="ABS"),OR(H36&lt;=I17,H36="ABS"),OR(J36&lt;=K17,J36="ABS")),IF(AND(OR(D36=0,D36="ABS"),OR(F36=0,F36="ABS"),OR(L36=0,L36="ABS"),D36="ABS",F36="ABS",L36="ABS"),"ABS",IF(AND(SUM(D36:F36)=0,OR(L36="ZERO",L36="ABS")),"ZERO",IF(L36="ABS",SUM(D36,F36),SUM(D36,F36,H36,J36)))),"")</f>
        <v/>
      </c>
      <c r="O36" s="113"/>
      <c r="P36" s="22" t="str">
        <f>IF(N36="","",IF(O17=200,LOOKUP(N36,{"ABS","ZERO",1,100,110,120,130,140,150,160,170},{"FAIL","FAIL","FAIL","D","D+","C","C+","B","B+","A","A+"}),IF(O17=150,LOOKUP(N36,{"ABS","ZERO",1,75,82,90,97,105,112,120,127},{"FAIL","FAIL","FAIL","D","D+","C","C+","B","B+","A","A+"}),IF(O17=100,LOOKUP(N36,{"ABS","ZERO",1,50,55,60,65,70,75,80,85},{"FAIL","FAIL","FAIL","D","D+","C","C+","B","B+","A","A+"}),IF(O17=50,LOOKUP(N36,{"ABS","ZERO",1,25,27,30,32,35,37,40,42},{"FAIL","FAIL","FAIL","D","D+","C","C+","B","B+","A","A+"}))))))</f>
        <v/>
      </c>
      <c r="Q36" s="118"/>
      <c r="R36" s="70" t="str">
        <f t="shared" si="0"/>
        <v/>
      </c>
      <c r="S36" s="163" t="str">
        <f>IF(AND(A36&lt;&gt;"",B36&lt;&gt;""),IF(OR(D36&lt;&gt;"ABS"),IF(OR(AND(D36&lt;ROUNDDOWN((0*E17),0),D36&lt;&gt;0),D36&gt;E17,D36=""),"Attendance Marks incorrect",""),""),"")</f>
        <v/>
      </c>
      <c r="T36" s="274"/>
      <c r="U36" s="274"/>
      <c r="V36" s="109" t="str">
        <f>IF(OR(AND(OR(F36&lt;=G17, F36=0, F36="ABS"),OR(H36&lt;=I17, H36=0, H36="ABS"),OR(J36&lt;=K17, J36=0,J36="ABS"))),IF(OR(AND(A36="",B36="",D36="",F36="",H36="",J36=""),AND(A36&lt;&gt;"",B36&lt;&gt;"",D36&lt;&gt;"",F36&lt;&gt;"",H36&lt;&gt;"",J36&lt;&gt;"", AD36="OK")),"","Given Marks or Format is incorrect"),"Given Marks or Format is incorrect")</f>
        <v/>
      </c>
      <c r="W36" s="110"/>
      <c r="X36" s="111"/>
      <c r="Y36" s="14" t="b">
        <f>IF(AND( EXACT(LEFT(B36,LEN(G8)), G8),ISNUMBER(INT(MID(B36,(LEN(G8)+1),1))),ISNUMBER(INT(MID(B36,(LEN(G8)+2),1))), MID(B36,(LEN(G8)+1),2)&lt;&gt;"00",OR(ISNUMBER(INT(MID(B36,(LEN(G8)+3),1))),MID(B36,(LEN(G8)+3),1)=""),  OR(AND(ISNUMBER(INT(MID(B36,(LEN(G8)+1),3))),MID(B36,(LEN(G8)+1),1)&lt;&gt;"0", MID(B36,(LEN(G8)+4),1)=""),AND((ISNUMBER(INT(MID(B36,(LEN(G8)+1),2)))),MID(B36,(LEN(G8)+3),1)=""))),"OK")</f>
        <v>0</v>
      </c>
      <c r="Z36" s="15"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6"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23" t="b">
        <f t="shared" si="28"/>
        <v>0</v>
      </c>
      <c r="AD36" s="23" t="str">
        <f t="shared" si="1"/>
        <v>S# INCORRECT</v>
      </c>
      <c r="BL36" s="58" t="str">
        <f t="shared" si="2"/>
        <v/>
      </c>
      <c r="BM36" s="58" t="b">
        <f t="shared" si="3"/>
        <v>0</v>
      </c>
      <c r="BN36" s="58" t="b">
        <f t="shared" si="4"/>
        <v>0</v>
      </c>
      <c r="BO36" s="58" t="b">
        <f t="shared" si="5"/>
        <v>0</v>
      </c>
      <c r="BP36" s="58" t="str">
        <f t="shared" si="6"/>
        <v/>
      </c>
      <c r="BQ36" s="58" t="str">
        <f t="shared" si="7"/>
        <v/>
      </c>
      <c r="BR36" s="58" t="str">
        <f t="shared" si="8"/>
        <v/>
      </c>
      <c r="BS36" s="58" t="str">
        <f t="shared" si="9"/>
        <v/>
      </c>
      <c r="BT36" s="63" t="str">
        <f t="shared" si="10"/>
        <v/>
      </c>
      <c r="BU36" s="64" t="str">
        <f t="shared" si="29"/>
        <v>INCORRECT</v>
      </c>
      <c r="BV36" s="58" t="b">
        <f t="shared" si="30"/>
        <v>0</v>
      </c>
      <c r="BW36" s="65" t="str">
        <f t="shared" si="11"/>
        <v/>
      </c>
      <c r="BX36" s="58" t="b">
        <f t="shared" si="12"/>
        <v>0</v>
      </c>
      <c r="BY36" s="58" t="b">
        <f t="shared" si="13"/>
        <v>0</v>
      </c>
      <c r="BZ36" s="58" t="b">
        <f t="shared" si="14"/>
        <v>0</v>
      </c>
      <c r="CA36" s="58" t="b">
        <f t="shared" si="15"/>
        <v>0</v>
      </c>
      <c r="CB36" s="58" t="b">
        <f t="shared" si="16"/>
        <v>0</v>
      </c>
      <c r="CC36" s="58" t="b">
        <f t="shared" si="17"/>
        <v>0</v>
      </c>
      <c r="CD36" s="58" t="str">
        <f t="shared" si="18"/>
        <v/>
      </c>
      <c r="CE36" s="58" t="str">
        <f t="shared" si="19"/>
        <v/>
      </c>
      <c r="CF36" s="58" t="str">
        <f t="shared" si="20"/>
        <v/>
      </c>
      <c r="CG36" s="58" t="str">
        <f t="shared" si="21"/>
        <v/>
      </c>
      <c r="CH36" s="58" t="str">
        <f t="shared" si="22"/>
        <v/>
      </c>
      <c r="CI36" s="58" t="str">
        <f t="shared" si="23"/>
        <v/>
      </c>
      <c r="CJ36" s="65" t="str">
        <f t="shared" si="24"/>
        <v/>
      </c>
      <c r="CK36" s="65" t="str">
        <f t="shared" si="25"/>
        <v/>
      </c>
      <c r="CL36" s="66" t="str">
        <f t="shared" si="26"/>
        <v>NO</v>
      </c>
      <c r="CM36" s="66" t="str">
        <f t="shared" si="27"/>
        <v>NO</v>
      </c>
      <c r="CN36" s="64" t="str">
        <f t="shared" si="31"/>
        <v>NO</v>
      </c>
      <c r="CO36" s="64" t="str">
        <f t="shared" si="32"/>
        <v>NO</v>
      </c>
      <c r="CP36" s="66" t="str">
        <f t="shared" si="33"/>
        <v>OK</v>
      </c>
      <c r="CQ36" s="58" t="b">
        <f t="shared" si="34"/>
        <v>0</v>
      </c>
      <c r="CR36" s="58" t="b">
        <f t="shared" si="35"/>
        <v>0</v>
      </c>
      <c r="CS36" s="58" t="b">
        <f t="shared" si="36"/>
        <v>0</v>
      </c>
      <c r="CT36" s="58" t="b">
        <f t="shared" si="37"/>
        <v>0</v>
      </c>
      <c r="CU36" s="65" t="str">
        <f t="shared" si="38"/>
        <v>SEQUENCE INCORRECT</v>
      </c>
      <c r="CV36" s="67">
        <f>COUNTIF(B21:B35,T(B36))</f>
        <v>15</v>
      </c>
    </row>
    <row r="37" spans="1:100" s="23" customFormat="1" ht="18.95" customHeight="1" thickBot="1">
      <c r="A37" s="54"/>
      <c r="B37" s="101"/>
      <c r="C37" s="102"/>
      <c r="D37" s="101"/>
      <c r="E37" s="102"/>
      <c r="F37" s="101"/>
      <c r="G37" s="102"/>
      <c r="H37" s="101"/>
      <c r="I37" s="102"/>
      <c r="J37" s="101"/>
      <c r="K37" s="102"/>
      <c r="L37" s="103" t="str">
        <f>IF(AND(B37&lt;&gt;"", H37&lt;&gt;"", J37&lt;&gt;"",OR(H37&lt;=I17,H37="ABS"),OR(J37&lt;=K17,J37="ABS")),IF(AND(J37="ABS"),"ABS",IF(SUM(H37:J37)=0,"ZERO",SUM(H37,J37))),"")</f>
        <v/>
      </c>
      <c r="M37" s="104"/>
      <c r="N37" s="112" t="str">
        <f>IF(AND(A37&lt;&gt;"",B37&lt;&gt;"",D37&lt;&gt;"", F37&lt;&gt;"", H37&lt;&gt;"", J37&lt;&gt;"",S37="",R37="OK",V37="",OR(D37&lt;=E17,D37="ABS"),OR(F37&lt;=G17,F37="ABS"),OR(H37&lt;=I17,H37="ABS"),OR(J37&lt;=K17,J37="ABS")),IF(AND(OR(D37=0,D37="ABS"),OR(F37=0,F37="ABS"),OR(L37=0,L37="ABS"),D37="ABS",F37="ABS",L37="ABS"),"ABS",IF(AND(SUM(D37:F37)=0,OR(L37="ZERO",L37="ABS")),"ZERO",IF(L37="ABS",SUM(D37,F37),SUM(D37,F37,H37,J37)))),"")</f>
        <v/>
      </c>
      <c r="O37" s="113"/>
      <c r="P37" s="22" t="str">
        <f>IF(N37="","",IF(O17=200,LOOKUP(N37,{"ABS","ZERO",1,100,110,120,130,140,150,160,170},{"FAIL","FAIL","FAIL","D","D+","C","C+","B","B+","A","A+"}),IF(O17=150,LOOKUP(N37,{"ABS","ZERO",1,75,82,90,97,105,112,120,127},{"FAIL","FAIL","FAIL","D","D+","C","C+","B","B+","A","A+"}),IF(O17=100,LOOKUP(N37,{"ABS","ZERO",1,50,55,60,65,70,75,80,85},{"FAIL","FAIL","FAIL","D","D+","C","C+","B","B+","A","A+"}),IF(O17=50,LOOKUP(N37,{"ABS","ZERO",1,25,27,30,32,35,37,40,42},{"FAIL","FAIL","FAIL","D","D+","C","C+","B","B+","A","A+"}))))))</f>
        <v/>
      </c>
      <c r="Q37" s="118"/>
      <c r="R37" s="70" t="str">
        <f t="shared" si="0"/>
        <v/>
      </c>
      <c r="S37" s="163" t="str">
        <f>IF(AND(A37&lt;&gt;"",B37&lt;&gt;""),IF(OR(D37&lt;&gt;"ABS"),IF(OR(AND(D37&lt;ROUNDDOWN((0*E17),0),D37&lt;&gt;0),D37&gt;E17,D37=""),"Attendance Marks incorrect",""),""),"")</f>
        <v/>
      </c>
      <c r="T37" s="274"/>
      <c r="U37" s="274"/>
      <c r="V37" s="109" t="str">
        <f>IF(OR(AND(OR(F37&lt;=G17, F37=0, F37="ABS"),OR(H37&lt;=I17, H37=0, H37="ABS"),OR(J37&lt;=K17, J37=0,J37="ABS"))),IF(OR(AND(A37="",B37="",D37="",F37="",H37="",J37=""),AND(A37&lt;&gt;"",B37&lt;&gt;"",D37&lt;&gt;"",F37&lt;&gt;"",H37&lt;&gt;"",J37&lt;&gt;"", AD37="OK")),"","Given Marks or Format is incorrect"),"Given Marks or Format is incorrect")</f>
        <v/>
      </c>
      <c r="W37" s="110"/>
      <c r="X37" s="111"/>
      <c r="Y37" s="14" t="b">
        <f>IF(AND( EXACT(LEFT(B37,LEN(G8)), G8),ISNUMBER(INT(MID(B37,(LEN(G8)+1),1))),ISNUMBER(INT(MID(B37,(LEN(G8)+2),1))), MID(B37,(LEN(G8)+1),2)&lt;&gt;"00",OR(ISNUMBER(INT(MID(B37,(LEN(G8)+3),1))),MID(B37,(LEN(G8)+3),1)=""),  OR(AND(ISNUMBER(INT(MID(B37,(LEN(G8)+1),3))),MID(B37,(LEN(G8)+1),1)&lt;&gt;"0", MID(B37,(LEN(G8)+4),1)=""),AND((ISNUMBER(INT(MID(B37,(LEN(G8)+1),2)))),MID(B37,(LEN(G8)+3),1)=""))),"OK")</f>
        <v>0</v>
      </c>
      <c r="Z37" s="15"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6"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23" t="b">
        <f t="shared" si="28"/>
        <v>0</v>
      </c>
      <c r="AD37" s="23" t="str">
        <f t="shared" si="1"/>
        <v>S# INCORRECT</v>
      </c>
      <c r="BL37" s="58" t="str">
        <f t="shared" si="2"/>
        <v/>
      </c>
      <c r="BM37" s="58" t="b">
        <f t="shared" si="3"/>
        <v>0</v>
      </c>
      <c r="BN37" s="58" t="b">
        <f t="shared" si="4"/>
        <v>0</v>
      </c>
      <c r="BO37" s="58" t="b">
        <f t="shared" si="5"/>
        <v>0</v>
      </c>
      <c r="BP37" s="58" t="str">
        <f t="shared" si="6"/>
        <v/>
      </c>
      <c r="BQ37" s="58" t="str">
        <f t="shared" si="7"/>
        <v/>
      </c>
      <c r="BR37" s="58" t="str">
        <f t="shared" si="8"/>
        <v/>
      </c>
      <c r="BS37" s="58" t="str">
        <f t="shared" si="9"/>
        <v/>
      </c>
      <c r="BT37" s="63" t="str">
        <f t="shared" si="10"/>
        <v/>
      </c>
      <c r="BU37" s="64" t="str">
        <f t="shared" si="29"/>
        <v>INCORRECT</v>
      </c>
      <c r="BV37" s="58" t="b">
        <f t="shared" si="30"/>
        <v>0</v>
      </c>
      <c r="BW37" s="65" t="str">
        <f t="shared" si="11"/>
        <v/>
      </c>
      <c r="BX37" s="58" t="b">
        <f t="shared" si="12"/>
        <v>0</v>
      </c>
      <c r="BY37" s="58" t="b">
        <f t="shared" si="13"/>
        <v>0</v>
      </c>
      <c r="BZ37" s="58" t="b">
        <f t="shared" si="14"/>
        <v>0</v>
      </c>
      <c r="CA37" s="58" t="b">
        <f t="shared" si="15"/>
        <v>0</v>
      </c>
      <c r="CB37" s="58" t="b">
        <f t="shared" si="16"/>
        <v>0</v>
      </c>
      <c r="CC37" s="58" t="b">
        <f t="shared" si="17"/>
        <v>0</v>
      </c>
      <c r="CD37" s="58" t="str">
        <f t="shared" si="18"/>
        <v/>
      </c>
      <c r="CE37" s="58" t="str">
        <f t="shared" si="19"/>
        <v/>
      </c>
      <c r="CF37" s="58" t="str">
        <f t="shared" si="20"/>
        <v/>
      </c>
      <c r="CG37" s="58" t="str">
        <f t="shared" si="21"/>
        <v/>
      </c>
      <c r="CH37" s="58" t="str">
        <f t="shared" si="22"/>
        <v/>
      </c>
      <c r="CI37" s="58" t="str">
        <f t="shared" si="23"/>
        <v/>
      </c>
      <c r="CJ37" s="65" t="str">
        <f t="shared" si="24"/>
        <v/>
      </c>
      <c r="CK37" s="65" t="str">
        <f t="shared" si="25"/>
        <v/>
      </c>
      <c r="CL37" s="66" t="str">
        <f t="shared" si="26"/>
        <v>NO</v>
      </c>
      <c r="CM37" s="66" t="str">
        <f t="shared" si="27"/>
        <v>NO</v>
      </c>
      <c r="CN37" s="64" t="str">
        <f t="shared" si="31"/>
        <v>NO</v>
      </c>
      <c r="CO37" s="64" t="str">
        <f t="shared" si="32"/>
        <v>NO</v>
      </c>
      <c r="CP37" s="66" t="str">
        <f t="shared" si="33"/>
        <v>OK</v>
      </c>
      <c r="CQ37" s="58" t="b">
        <f t="shared" si="34"/>
        <v>0</v>
      </c>
      <c r="CR37" s="58" t="b">
        <f t="shared" si="35"/>
        <v>0</v>
      </c>
      <c r="CS37" s="58" t="b">
        <f t="shared" si="36"/>
        <v>0</v>
      </c>
      <c r="CT37" s="58" t="b">
        <f t="shared" si="37"/>
        <v>0</v>
      </c>
      <c r="CU37" s="65" t="str">
        <f t="shared" si="38"/>
        <v>SEQUENCE INCORRECT</v>
      </c>
      <c r="CV37" s="67">
        <f>COUNTIF(B21:B36,T(B37))</f>
        <v>16</v>
      </c>
    </row>
    <row r="38" spans="1:100" s="23" customFormat="1" ht="18.95" customHeight="1" thickBot="1">
      <c r="A38" s="68"/>
      <c r="B38" s="101"/>
      <c r="C38" s="102"/>
      <c r="D38" s="101"/>
      <c r="E38" s="102"/>
      <c r="F38" s="101"/>
      <c r="G38" s="102"/>
      <c r="H38" s="101"/>
      <c r="I38" s="102"/>
      <c r="J38" s="101"/>
      <c r="K38" s="102"/>
      <c r="L38" s="103" t="str">
        <f>IF(AND(B38&lt;&gt;"", H38&lt;&gt;"", J38&lt;&gt;"",OR(H38&lt;=I17,H38="ABS"),OR(J38&lt;=K17,J38="ABS")),IF(AND(J38="ABS"),"ABS",IF(SUM(H38:J38)=0,"ZERO",SUM(H38,J38))),"")</f>
        <v/>
      </c>
      <c r="M38" s="104"/>
      <c r="N38" s="112" t="str">
        <f>IF(AND(A38&lt;&gt;"",B38&lt;&gt;"",D38&lt;&gt;"", F38&lt;&gt;"", H38&lt;&gt;"", J38&lt;&gt;"",S38="",R38="OK",V38="",OR(D38&lt;=E17,D38="ABS"),OR(F38&lt;=G17,F38="ABS"),OR(H38&lt;=I17,H38="ABS"),OR(J38&lt;=K17,J38="ABS")),IF(AND(OR(D38=0,D38="ABS"),OR(F38=0,F38="ABS"),OR(L38=0,L38="ABS"),D38="ABS",F38="ABS",L38="ABS"),"ABS",IF(AND(SUM(D38:F38)=0,OR(L38="ZERO",L38="ABS")),"ZERO",IF(L38="ABS",SUM(D38,F38),SUM(D38,F38,H38,J38)))),"")</f>
        <v/>
      </c>
      <c r="O38" s="113"/>
      <c r="P38" s="22" t="str">
        <f>IF(N38="","",IF(O17=200,LOOKUP(N38,{"ABS","ZERO",1,100,110,120,130,140,150,160,170},{"FAIL","FAIL","FAIL","D","D+","C","C+","B","B+","A","A+"}),IF(O17=150,LOOKUP(N38,{"ABS","ZERO",1,75,82,90,97,105,112,120,127},{"FAIL","FAIL","FAIL","D","D+","C","C+","B","B+","A","A+"}),IF(O17=100,LOOKUP(N38,{"ABS","ZERO",1,50,55,60,65,70,75,80,85},{"FAIL","FAIL","FAIL","D","D+","C","C+","B","B+","A","A+"}),IF(O17=50,LOOKUP(N38,{"ABS","ZERO",1,25,27,30,32,35,37,40,42},{"FAIL","FAIL","FAIL","D","D+","C","C+","B","B+","A","A+"}))))))</f>
        <v/>
      </c>
      <c r="Q38" s="118"/>
      <c r="R38" s="70" t="str">
        <f t="shared" si="0"/>
        <v/>
      </c>
      <c r="S38" s="163" t="str">
        <f>IF(AND(A38&lt;&gt;"",B38&lt;&gt;""),IF(OR(D38&lt;&gt;"ABS"),IF(OR(AND(D38&lt;ROUNDDOWN((0*E17),0),D38&lt;&gt;0),D38&gt;E17,D38=""),"Attendance Marks incorrect",""),""),"")</f>
        <v/>
      </c>
      <c r="T38" s="274"/>
      <c r="U38" s="274"/>
      <c r="V38" s="109" t="str">
        <f>IF(OR(AND(OR(F38&lt;=G17, F38=0, F38="ABS"),OR(H38&lt;=I17, H38=0, H38="ABS"),OR(J38&lt;=K17, J38=0,J38="ABS"))),IF(OR(AND(A38="",B38="",D38="",F38="",H38="",J38=""),AND(A38&lt;&gt;"",B38&lt;&gt;"",D38&lt;&gt;"",F38&lt;&gt;"",H38&lt;&gt;"",J38&lt;&gt;"", AD38="OK")),"","Given Marks or Format is incorrect"),"Given Marks or Format is incorrect")</f>
        <v/>
      </c>
      <c r="W38" s="110"/>
      <c r="X38" s="111"/>
      <c r="Y38" s="14" t="b">
        <f>IF(AND( EXACT(LEFT(B38,LEN(G8)), G8),ISNUMBER(INT(MID(B38,(LEN(G8)+1),1))),ISNUMBER(INT(MID(B38,(LEN(G8)+2),1))), MID(B38,(LEN(G8)+1),2)&lt;&gt;"00",OR(ISNUMBER(INT(MID(B38,(LEN(G8)+3),1))),MID(B38,(LEN(G8)+3),1)=""),  OR(AND(ISNUMBER(INT(MID(B38,(LEN(G8)+1),3))),MID(B38,(LEN(G8)+1),1)&lt;&gt;"0", MID(B38,(LEN(G8)+4),1)=""),AND((ISNUMBER(INT(MID(B38,(LEN(G8)+1),2)))),MID(B38,(LEN(G8)+3),1)=""))),"OK")</f>
        <v>0</v>
      </c>
      <c r="Z38" s="15"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6"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23" t="b">
        <f t="shared" si="28"/>
        <v>0</v>
      </c>
      <c r="AD38" s="23" t="str">
        <f t="shared" si="1"/>
        <v>S# INCORRECT</v>
      </c>
      <c r="BL38" s="58" t="str">
        <f t="shared" si="2"/>
        <v/>
      </c>
      <c r="BM38" s="58" t="b">
        <f t="shared" si="3"/>
        <v>0</v>
      </c>
      <c r="BN38" s="58" t="b">
        <f t="shared" si="4"/>
        <v>0</v>
      </c>
      <c r="BO38" s="58" t="b">
        <f t="shared" si="5"/>
        <v>0</v>
      </c>
      <c r="BP38" s="58" t="str">
        <f t="shared" si="6"/>
        <v/>
      </c>
      <c r="BQ38" s="58" t="str">
        <f t="shared" si="7"/>
        <v/>
      </c>
      <c r="BR38" s="58" t="str">
        <f t="shared" si="8"/>
        <v/>
      </c>
      <c r="BS38" s="58" t="str">
        <f t="shared" si="9"/>
        <v/>
      </c>
      <c r="BT38" s="63" t="str">
        <f t="shared" si="10"/>
        <v/>
      </c>
      <c r="BU38" s="64" t="str">
        <f t="shared" si="29"/>
        <v>INCORRECT</v>
      </c>
      <c r="BV38" s="58" t="b">
        <f t="shared" si="30"/>
        <v>0</v>
      </c>
      <c r="BW38" s="65" t="str">
        <f t="shared" si="11"/>
        <v/>
      </c>
      <c r="BX38" s="58" t="b">
        <f t="shared" si="12"/>
        <v>0</v>
      </c>
      <c r="BY38" s="58" t="b">
        <f t="shared" si="13"/>
        <v>0</v>
      </c>
      <c r="BZ38" s="58" t="b">
        <f t="shared" si="14"/>
        <v>0</v>
      </c>
      <c r="CA38" s="58" t="b">
        <f t="shared" si="15"/>
        <v>0</v>
      </c>
      <c r="CB38" s="58" t="b">
        <f t="shared" si="16"/>
        <v>0</v>
      </c>
      <c r="CC38" s="58" t="b">
        <f t="shared" si="17"/>
        <v>0</v>
      </c>
      <c r="CD38" s="58" t="str">
        <f t="shared" si="18"/>
        <v/>
      </c>
      <c r="CE38" s="58" t="str">
        <f t="shared" si="19"/>
        <v/>
      </c>
      <c r="CF38" s="58" t="str">
        <f t="shared" si="20"/>
        <v/>
      </c>
      <c r="CG38" s="58" t="str">
        <f t="shared" si="21"/>
        <v/>
      </c>
      <c r="CH38" s="58" t="str">
        <f t="shared" si="22"/>
        <v/>
      </c>
      <c r="CI38" s="58" t="str">
        <f t="shared" si="23"/>
        <v/>
      </c>
      <c r="CJ38" s="65" t="str">
        <f t="shared" si="24"/>
        <v/>
      </c>
      <c r="CK38" s="65" t="str">
        <f t="shared" si="25"/>
        <v/>
      </c>
      <c r="CL38" s="66" t="str">
        <f t="shared" si="26"/>
        <v>NO</v>
      </c>
      <c r="CM38" s="66" t="str">
        <f t="shared" si="27"/>
        <v>NO</v>
      </c>
      <c r="CN38" s="64" t="str">
        <f t="shared" si="31"/>
        <v>NO</v>
      </c>
      <c r="CO38" s="64" t="str">
        <f t="shared" si="32"/>
        <v>NO</v>
      </c>
      <c r="CP38" s="66" t="str">
        <f t="shared" si="33"/>
        <v>OK</v>
      </c>
      <c r="CQ38" s="58" t="b">
        <f t="shared" si="34"/>
        <v>0</v>
      </c>
      <c r="CR38" s="58" t="b">
        <f t="shared" si="35"/>
        <v>0</v>
      </c>
      <c r="CS38" s="58" t="b">
        <f t="shared" si="36"/>
        <v>0</v>
      </c>
      <c r="CT38" s="58" t="b">
        <f t="shared" si="37"/>
        <v>0</v>
      </c>
      <c r="CU38" s="65" t="str">
        <f t="shared" si="38"/>
        <v>SEQUENCE INCORRECT</v>
      </c>
      <c r="CV38" s="67">
        <f>COUNTIF(B21:B37,T(B38))</f>
        <v>17</v>
      </c>
    </row>
    <row r="39" spans="1:100" s="23" customFormat="1" ht="18.95" customHeight="1" thickBot="1">
      <c r="A39" s="54"/>
      <c r="B39" s="101"/>
      <c r="C39" s="102"/>
      <c r="D39" s="101"/>
      <c r="E39" s="102"/>
      <c r="F39" s="101"/>
      <c r="G39" s="102"/>
      <c r="H39" s="101"/>
      <c r="I39" s="102"/>
      <c r="J39" s="101"/>
      <c r="K39" s="102"/>
      <c r="L39" s="103" t="str">
        <f>IF(AND(B39&lt;&gt;"", H39&lt;&gt;"", J39&lt;&gt;"",OR(H39&lt;=I17,H39="ABS"),OR(J39&lt;=K17,J39="ABS")),IF(AND(J39="ABS"),"ABS",IF(SUM(H39:J39)=0,"ZERO",SUM(H39,J39))),"")</f>
        <v/>
      </c>
      <c r="M39" s="104"/>
      <c r="N39" s="112" t="str">
        <f>IF(AND(A39&lt;&gt;"",B39&lt;&gt;"",D39&lt;&gt;"", F39&lt;&gt;"", H39&lt;&gt;"", J39&lt;&gt;"",S39="",R39="OK",V39="",OR(D39&lt;=E17,D39="ABS"),OR(F39&lt;=G17,F39="ABS"),OR(H39&lt;=I17,H39="ABS"),OR(J39&lt;=K17,J39="ABS")),IF(AND(OR(D39=0,D39="ABS"),OR(F39=0,F39="ABS"),OR(L39=0,L39="ABS"),D39="ABS",F39="ABS",L39="ABS"),"ABS",IF(AND(SUM(D39:F39)=0,OR(L39="ZERO",L39="ABS")),"ZERO",IF(L39="ABS",SUM(D39,F39),SUM(D39,F39,H39,J39)))),"")</f>
        <v/>
      </c>
      <c r="O39" s="113"/>
      <c r="P39" s="22" t="str">
        <f>IF(N39="","",IF(O17=200,LOOKUP(N39,{"ABS","ZERO",1,100,110,120,130,140,150,160,170},{"FAIL","FAIL","FAIL","D","D+","C","C+","B","B+","A","A+"}),IF(O17=150,LOOKUP(N39,{"ABS","ZERO",1,75,82,90,97,105,112,120,127},{"FAIL","FAIL","FAIL","D","D+","C","C+","B","B+","A","A+"}),IF(O17=100,LOOKUP(N39,{"ABS","ZERO",1,50,55,60,65,70,75,80,85},{"FAIL","FAIL","FAIL","D","D+","C","C+","B","B+","A","A+"}),IF(O17=50,LOOKUP(N39,{"ABS","ZERO",1,25,27,30,32,35,37,40,42},{"FAIL","FAIL","FAIL","D","D+","C","C+","B","B+","A","A+"}))))))</f>
        <v/>
      </c>
      <c r="Q39" s="118"/>
      <c r="R39" s="70" t="str">
        <f t="shared" si="0"/>
        <v/>
      </c>
      <c r="S39" s="163" t="str">
        <f>IF(AND(A39&lt;&gt;"",B39&lt;&gt;""),IF(OR(D39&lt;&gt;"ABS"),IF(OR(AND(D39&lt;ROUNDDOWN((0*E17),0),D39&lt;&gt;0),D39&gt;E17,D39=""),"Attendance Marks incorrect",""),""),"")</f>
        <v/>
      </c>
      <c r="T39" s="274"/>
      <c r="U39" s="274"/>
      <c r="V39" s="109" t="str">
        <f>IF(OR(AND(OR(F39&lt;=G17, F39=0, F39="ABS"),OR(H39&lt;=I17, H39=0, H39="ABS"),OR(J39&lt;=K17, J39=0,J39="ABS"))),IF(OR(AND(A39="",B39="",D39="",F39="",H39="",J39=""),AND(A39&lt;&gt;"",B39&lt;&gt;"",D39&lt;&gt;"",F39&lt;&gt;"",H39&lt;&gt;"",J39&lt;&gt;"", AD39="OK")),"","Given Marks or Format is incorrect"),"Given Marks or Format is incorrect")</f>
        <v/>
      </c>
      <c r="W39" s="110"/>
      <c r="X39" s="111"/>
      <c r="Y39" s="14" t="b">
        <f>IF(AND( EXACT(LEFT(B39,LEN(G8)), G8),ISNUMBER(INT(MID(B39,(LEN(G8)+1),1))),ISNUMBER(INT(MID(B39,(LEN(G8)+2),1))), MID(B39,(LEN(G8)+1),2)&lt;&gt;"00",OR(ISNUMBER(INT(MID(B39,(LEN(G8)+3),1))),MID(B39,(LEN(G8)+3),1)=""),  OR(AND(ISNUMBER(INT(MID(B39,(LEN(G8)+1),3))),MID(B39,(LEN(G8)+1),1)&lt;&gt;"0", MID(B39,(LEN(G8)+4),1)=""),AND((ISNUMBER(INT(MID(B39,(LEN(G8)+1),2)))),MID(B39,(LEN(G8)+3),1)=""))),"OK")</f>
        <v>0</v>
      </c>
      <c r="Z39" s="15"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A39" s="16"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B39" s="17"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C39" s="23" t="b">
        <f t="shared" si="28"/>
        <v>0</v>
      </c>
      <c r="AD39" s="23" t="str">
        <f t="shared" si="1"/>
        <v>S# INCORRECT</v>
      </c>
      <c r="BL39" s="58" t="str">
        <f t="shared" si="2"/>
        <v/>
      </c>
      <c r="BM39" s="58" t="b">
        <f t="shared" si="3"/>
        <v>0</v>
      </c>
      <c r="BN39" s="58" t="b">
        <f t="shared" si="4"/>
        <v>0</v>
      </c>
      <c r="BO39" s="58" t="b">
        <f t="shared" si="5"/>
        <v>0</v>
      </c>
      <c r="BP39" s="58" t="str">
        <f t="shared" si="6"/>
        <v/>
      </c>
      <c r="BQ39" s="58" t="str">
        <f t="shared" si="7"/>
        <v/>
      </c>
      <c r="BR39" s="58" t="str">
        <f t="shared" si="8"/>
        <v/>
      </c>
      <c r="BS39" s="58" t="str">
        <f t="shared" si="9"/>
        <v/>
      </c>
      <c r="BT39" s="63" t="str">
        <f t="shared" si="10"/>
        <v/>
      </c>
      <c r="BU39" s="64" t="str">
        <f t="shared" si="29"/>
        <v>INCORRECT</v>
      </c>
      <c r="BV39" s="58" t="b">
        <f t="shared" si="30"/>
        <v>0</v>
      </c>
      <c r="BW39" s="65" t="str">
        <f t="shared" si="11"/>
        <v/>
      </c>
      <c r="BX39" s="58" t="b">
        <f t="shared" si="12"/>
        <v>0</v>
      </c>
      <c r="BY39" s="58" t="b">
        <f t="shared" si="13"/>
        <v>0</v>
      </c>
      <c r="BZ39" s="58" t="b">
        <f t="shared" si="14"/>
        <v>0</v>
      </c>
      <c r="CA39" s="58" t="b">
        <f t="shared" si="15"/>
        <v>0</v>
      </c>
      <c r="CB39" s="58" t="b">
        <f t="shared" si="16"/>
        <v>0</v>
      </c>
      <c r="CC39" s="58" t="b">
        <f t="shared" si="17"/>
        <v>0</v>
      </c>
      <c r="CD39" s="58" t="str">
        <f t="shared" si="18"/>
        <v/>
      </c>
      <c r="CE39" s="58" t="str">
        <f t="shared" si="19"/>
        <v/>
      </c>
      <c r="CF39" s="58" t="str">
        <f t="shared" si="20"/>
        <v/>
      </c>
      <c r="CG39" s="58" t="str">
        <f t="shared" si="21"/>
        <v/>
      </c>
      <c r="CH39" s="58" t="str">
        <f t="shared" si="22"/>
        <v/>
      </c>
      <c r="CI39" s="58" t="str">
        <f t="shared" si="23"/>
        <v/>
      </c>
      <c r="CJ39" s="65" t="str">
        <f t="shared" si="24"/>
        <v/>
      </c>
      <c r="CK39" s="65" t="str">
        <f t="shared" si="25"/>
        <v/>
      </c>
      <c r="CL39" s="66" t="str">
        <f t="shared" si="26"/>
        <v>NO</v>
      </c>
      <c r="CM39" s="66" t="str">
        <f t="shared" si="27"/>
        <v>NO</v>
      </c>
      <c r="CN39" s="64" t="str">
        <f t="shared" si="31"/>
        <v>NO</v>
      </c>
      <c r="CO39" s="64" t="str">
        <f t="shared" si="32"/>
        <v>NO</v>
      </c>
      <c r="CP39" s="66" t="str">
        <f t="shared" si="33"/>
        <v>OK</v>
      </c>
      <c r="CQ39" s="58" t="b">
        <f t="shared" si="34"/>
        <v>0</v>
      </c>
      <c r="CR39" s="58" t="b">
        <f t="shared" si="35"/>
        <v>0</v>
      </c>
      <c r="CS39" s="58" t="b">
        <f t="shared" si="36"/>
        <v>0</v>
      </c>
      <c r="CT39" s="58" t="b">
        <f t="shared" si="37"/>
        <v>0</v>
      </c>
      <c r="CU39" s="65" t="str">
        <f t="shared" si="38"/>
        <v>SEQUENCE INCORRECT</v>
      </c>
      <c r="CV39" s="67">
        <f>COUNTIF(B21:B38,T(B39))</f>
        <v>18</v>
      </c>
    </row>
    <row r="40" spans="1:100" s="23" customFormat="1" ht="18.95" customHeight="1" thickBot="1">
      <c r="A40" s="54"/>
      <c r="B40" s="101"/>
      <c r="C40" s="102"/>
      <c r="D40" s="101"/>
      <c r="E40" s="102"/>
      <c r="F40" s="101"/>
      <c r="G40" s="102"/>
      <c r="H40" s="101"/>
      <c r="I40" s="102"/>
      <c r="J40" s="101"/>
      <c r="K40" s="102"/>
      <c r="L40" s="103" t="str">
        <f>IF(AND(B40&lt;&gt;"", H40&lt;&gt;"", J40&lt;&gt;"",OR(H40&lt;=I17,H40="ABS"),OR(J40&lt;=K17,J40="ABS")),IF(AND(J40="ABS"),"ABS",IF(SUM(H40:J40)=0,"ZERO",SUM(H40,J40))),"")</f>
        <v/>
      </c>
      <c r="M40" s="104"/>
      <c r="N40" s="112" t="str">
        <f>IF(AND(A40&lt;&gt;"",B40&lt;&gt;"",D40&lt;&gt;"", F40&lt;&gt;"", H40&lt;&gt;"", J40&lt;&gt;"",S40="",R40="OK",V40="",OR(D40&lt;=E17,D40="ABS"),OR(F40&lt;=G17,F40="ABS"),OR(H40&lt;=I17,H40="ABS"),OR(J40&lt;=K17,J40="ABS")),IF(AND(OR(D40=0,D40="ABS"),OR(F40=0,F40="ABS"),OR(L40=0,L40="ABS"),D40="ABS",F40="ABS",L40="ABS"),"ABS",IF(AND(SUM(D40:F40)=0,OR(L40="ZERO",L40="ABS")),"ZERO",IF(L40="ABS",SUM(D40,F40),SUM(D40,F40,H40,J40)))),"")</f>
        <v/>
      </c>
      <c r="O40" s="113"/>
      <c r="P40" s="22" t="str">
        <f>IF(N40="","",IF(O17=200,LOOKUP(N40,{"ABS","ZERO",1,100,110,120,130,140,150,160,170},{"FAIL","FAIL","FAIL","D","D+","C","C+","B","B+","A","A+"}),IF(O17=150,LOOKUP(N40,{"ABS","ZERO",1,75,82,90,97,105,112,120,127},{"FAIL","FAIL","FAIL","D","D+","C","C+","B","B+","A","A+"}),IF(O17=100,LOOKUP(N40,{"ABS","ZERO",1,50,55,60,65,70,75,80,85},{"FAIL","FAIL","FAIL","D","D+","C","C+","B","B+","A","A+"}),IF(O17=50,LOOKUP(N40,{"ABS","ZERO",1,25,27,30,32,35,37,40,42},{"FAIL","FAIL","FAIL","D","D+","C","C+","B","B+","A","A+"}))))))</f>
        <v/>
      </c>
      <c r="Q40" s="118"/>
      <c r="R40" s="70" t="str">
        <f t="shared" si="0"/>
        <v/>
      </c>
      <c r="S40" s="280" t="str">
        <f>IF(AND(A40&lt;&gt;"",B40&lt;&gt;""),IF(OR(D40&lt;&gt;"ABS"),IF(OR(AND(D40&lt;ROUNDDOWN((0*E17),0),D40&lt;&gt;0),D40&gt;E17,D40=""),"Attendance Marks incorrect",""),""),"")</f>
        <v/>
      </c>
      <c r="T40" s="281"/>
      <c r="U40" s="281"/>
      <c r="V40" s="213" t="str">
        <f>IF(OR(AND(OR(F40&lt;=G17, F40=0, F40="ABS"),OR(H40&lt;=I17, H40=0, H40="ABS"),OR(J40&lt;=K17, J40=0,J40="ABS"))),IF(OR(AND(A40="",B40="",D40="",F40="",H40="",J40=""),AND(A40&lt;&gt;"",B40&lt;&gt;"",D40&lt;&gt;"",F40&lt;&gt;"",H40&lt;&gt;"",J40&lt;&gt;"", AD40="OK")),"","Given Marks or Format is incorrect"),"Given Marks or Format is incorrect")</f>
        <v/>
      </c>
      <c r="W40" s="214"/>
      <c r="X40" s="215"/>
      <c r="Y40" s="14" t="b">
        <f>IF(AND( EXACT(LEFT(B40,LEN(G8)), G8),ISNUMBER(INT(MID(B40,(LEN(G8)+1),1))),ISNUMBER(INT(MID(B40,(LEN(G8)+2),1))), MID(B40,(LEN(G8)+1),2)&lt;&gt;"00",OR(ISNUMBER(INT(MID(B40,(LEN(G8)+3),1))),MID(B40,(LEN(G8)+3),1)=""),  OR(AND(ISNUMBER(INT(MID(B40,(LEN(G8)+1),3))),MID(B40,(LEN(G8)+1),1)&lt;&gt;"0", MID(B40,(LEN(G8)+4),1)=""),AND((ISNUMBER(INT(MID(B40,(LEN(G8)+1),2)))),MID(B40,(LEN(G8)+3),1)=""))),"OK")</f>
        <v>0</v>
      </c>
      <c r="Z40" s="15"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A40" s="16"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B40" s="17"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C40" s="23" t="b">
        <f t="shared" si="28"/>
        <v>0</v>
      </c>
      <c r="AD40" s="23" t="str">
        <f t="shared" si="1"/>
        <v>S# INCORRECT</v>
      </c>
      <c r="BL40" s="58" t="str">
        <f>RIGHT(B40,3)</f>
        <v/>
      </c>
      <c r="BM40" s="58" t="b">
        <f>ISNUMBER(INT((MID(BL40,1,1))))</f>
        <v>0</v>
      </c>
      <c r="BN40" s="58" t="b">
        <f>ISNUMBER(INT((MID(BL40,2,1))))</f>
        <v>0</v>
      </c>
      <c r="BO40" s="58" t="b">
        <f>ISNUMBER(INT((MID(BL40,3,1))))</f>
        <v>0</v>
      </c>
      <c r="BP40" s="58" t="str">
        <f>IF(BM40=TRUE, MID(BL40,1,1),"")</f>
        <v/>
      </c>
      <c r="BQ40" s="58" t="str">
        <f>IF(BN40=TRUE, MID(BL40,2,1),"")</f>
        <v/>
      </c>
      <c r="BR40" s="58" t="str">
        <f>IF(BO40=TRUE, MID(BL40,3,1),"")</f>
        <v/>
      </c>
      <c r="BS40" s="58" t="str">
        <f>T(BP40)&amp;T(BQ40)&amp;T(BR40)</f>
        <v/>
      </c>
      <c r="BT40" s="63" t="str">
        <f>IF(BS40="","",INT(TRIM(BS40)))</f>
        <v/>
      </c>
      <c r="BU40" s="64" t="str">
        <f>IF(BT40&gt;BT39,"OK","INCORRECT")</f>
        <v>INCORRECT</v>
      </c>
      <c r="BV40" s="58" t="b">
        <f>BT40&gt;BT39</f>
        <v>0</v>
      </c>
      <c r="BW40" s="65" t="str">
        <f>LEFT(B40,6)</f>
        <v/>
      </c>
      <c r="BX40" s="58" t="b">
        <f>ISNUMBER(INT((MID(BW40,1,1))))</f>
        <v>0</v>
      </c>
      <c r="BY40" s="58" t="b">
        <f>ISNUMBER(INT((MID(BW40,2,1))))</f>
        <v>0</v>
      </c>
      <c r="BZ40" s="58" t="b">
        <f>ISNUMBER(INT((MID(BW40,3,1))))</f>
        <v>0</v>
      </c>
      <c r="CA40" s="58" t="b">
        <f>ISNUMBER(INT((MID(BW40,4,1))))</f>
        <v>0</v>
      </c>
      <c r="CB40" s="58" t="b">
        <f>ISNUMBER(INT((MID(BW40,5,1))))</f>
        <v>0</v>
      </c>
      <c r="CC40" s="58" t="b">
        <f>ISNUMBER(INT((MID(BW40,6,1))))</f>
        <v>0</v>
      </c>
      <c r="CD40" s="58" t="str">
        <f>IF(BX40=TRUE, MID(BW40,1,1),"")</f>
        <v/>
      </c>
      <c r="CE40" s="58" t="str">
        <f>IF(BY40=TRUE, MID(BW40,2,1),"")</f>
        <v/>
      </c>
      <c r="CF40" s="58" t="str">
        <f>IF(BZ40=TRUE, MID(BW40,3,1),"")</f>
        <v/>
      </c>
      <c r="CG40" s="58" t="str">
        <f>IF(CA40=TRUE, MID(BW40,4,1),"")</f>
        <v/>
      </c>
      <c r="CH40" s="58" t="str">
        <f>IF(CB40=TRUE, MID(BW40,5,1),"")</f>
        <v/>
      </c>
      <c r="CI40" s="58" t="str">
        <f>IF(CC40=TRUE, MID(BW40,6,1),"")</f>
        <v/>
      </c>
      <c r="CJ40" s="65" t="str">
        <f>TRIM(T(CD40)&amp;T(CE40)&amp;T(CF40))</f>
        <v/>
      </c>
      <c r="CK40" s="65" t="str">
        <f>TRIM(T(CG40)&amp;T(CH40)&amp;T(CI40))</f>
        <v/>
      </c>
      <c r="CL40" s="66" t="str">
        <f>IF(OR(MID(BW40,3,1)="-",MID(BW40,4,1)="-"),T(CJ40),"NO")</f>
        <v>NO</v>
      </c>
      <c r="CM40" s="66" t="str">
        <f>IF(OR(MID(BW40,3,1)="-",MID(BW40,4,1)="-"),T(CK40),"NO")</f>
        <v>NO</v>
      </c>
      <c r="CN40" s="64" t="str">
        <f>IF(AND(CL40&lt;&gt;"NO", CM40&lt;&gt;"NO"),IF(CM40&lt;CL40,"OK","INCORRECT"),"NO")</f>
        <v>NO</v>
      </c>
      <c r="CO40" s="64" t="str">
        <f>IF(AND(CL40&lt;&gt;"NO", CM40&lt;&gt;"NO"),IF(CM40&lt;=CM39,"OK","INCORRECT"),"NO")</f>
        <v>NO</v>
      </c>
      <c r="CP40" s="66" t="str">
        <f>IF(OR(AND(OR(AND(CN40="NO",CO40="NO"),AND(CN40="OK", CO40="OK")),AND(CN39="NO", CO39="NO")),AND(AND(CN40="OK",CO40="OK",OR(AND(CN39="NO", CO39="NO"),AND(CN39="OK", CO39="OK"))))),"OK","INCORRECT")</f>
        <v>OK</v>
      </c>
      <c r="CQ40" s="58" t="b">
        <f>IF(CP40="OK",IF(AND(CL39="NO",CL40="NO"),BT40&gt;BT39))</f>
        <v>0</v>
      </c>
      <c r="CR40" s="58" t="b">
        <f>IF(CP40="OK",AND(CN40="OK",CO40="OK",CN39="NO",CO39="NO"))</f>
        <v>0</v>
      </c>
      <c r="CS40" s="58" t="b">
        <f>IF(CP40="OK",IF(AND(EXACT(CK39,CK40)),BT40&gt;BT39))</f>
        <v>0</v>
      </c>
      <c r="CT40" s="58" t="b">
        <f>IF(CP40="OK",CM40&lt;CM39)</f>
        <v>0</v>
      </c>
      <c r="CU40" s="65" t="str">
        <f>IF(AND(CQ40=FALSE,CR40=FALSE,CS40=FALSE,CT40=FALSE),"SEQUENCE INCORRECT","SEQUENCE CORRECT")</f>
        <v>SEQUENCE INCORRECT</v>
      </c>
      <c r="CV40" s="67">
        <f>COUNTIF(B22:B39,T(B40))</f>
        <v>18</v>
      </c>
    </row>
    <row r="41" spans="1:100" ht="18" customHeight="1" thickBot="1">
      <c r="A41" s="59" t="s">
        <v>464</v>
      </c>
      <c r="B41" s="60" t="s">
        <v>464</v>
      </c>
      <c r="C41" s="282" t="s">
        <v>335</v>
      </c>
      <c r="D41" s="282"/>
      <c r="E41" s="282"/>
      <c r="F41" s="282"/>
      <c r="G41" s="282"/>
      <c r="H41" s="282"/>
      <c r="I41" s="282"/>
      <c r="J41" s="282"/>
      <c r="K41" s="282"/>
      <c r="L41" s="282"/>
      <c r="M41" s="282"/>
      <c r="N41" s="282"/>
      <c r="O41" s="282"/>
      <c r="P41" s="282"/>
      <c r="Q41" s="118"/>
      <c r="R41" s="20">
        <f>COUNTIF(R21:R40,"FORMAT INCORRECT")+(COUNTIF(R21:R40,"SEQUENCE INCORRECT"))</f>
        <v>0</v>
      </c>
      <c r="S41" s="245">
        <f>COUNTIF(S21:S40,"Attendance Marks incorrect")</f>
        <v>0</v>
      </c>
      <c r="T41" s="246"/>
      <c r="U41" s="246"/>
      <c r="V41" s="245">
        <f>COUNTIF(V21:Z40,"Given Marks or Format is incorrect")</f>
        <v>0</v>
      </c>
      <c r="W41" s="246"/>
      <c r="X41" s="246"/>
      <c r="Y41" s="246"/>
      <c r="Z41" s="247"/>
    </row>
    <row r="42" spans="1:100" ht="11.25" customHeight="1" thickBot="1">
      <c r="A42" s="61" t="s">
        <v>464</v>
      </c>
      <c r="B42" s="62" t="s">
        <v>464</v>
      </c>
      <c r="C42" s="283"/>
      <c r="D42" s="283"/>
      <c r="E42" s="283"/>
      <c r="F42" s="283"/>
      <c r="G42" s="283"/>
      <c r="H42" s="283"/>
      <c r="I42" s="283"/>
      <c r="J42" s="283"/>
      <c r="K42" s="283"/>
      <c r="L42" s="283"/>
      <c r="M42" s="283"/>
      <c r="N42" s="283"/>
      <c r="O42" s="283"/>
      <c r="P42" s="283"/>
      <c r="Q42" s="118"/>
      <c r="R42" s="216" t="s">
        <v>906</v>
      </c>
      <c r="S42" s="216"/>
      <c r="T42" s="216"/>
      <c r="U42" s="216"/>
      <c r="V42" s="216"/>
      <c r="W42" s="216"/>
      <c r="X42" s="216"/>
    </row>
    <row r="43" spans="1:100" ht="17.25" customHeight="1">
      <c r="A43" s="243"/>
      <c r="B43" s="243"/>
      <c r="C43" s="243"/>
      <c r="D43" s="243"/>
      <c r="E43" s="243"/>
      <c r="F43" s="243"/>
      <c r="G43" s="243"/>
      <c r="H43" s="243"/>
      <c r="I43" s="243"/>
      <c r="J43" s="243"/>
      <c r="K43" s="243"/>
      <c r="L43" s="243"/>
      <c r="M43" s="243"/>
      <c r="N43" s="243"/>
      <c r="O43" s="243"/>
      <c r="P43" s="243"/>
      <c r="Q43" s="118"/>
      <c r="R43" s="249" t="s">
        <v>337</v>
      </c>
      <c r="S43" s="250"/>
      <c r="T43" s="251"/>
      <c r="U43" s="234">
        <f>SUM(R41:Z41)</f>
        <v>0</v>
      </c>
      <c r="V43" s="235"/>
      <c r="W43" s="248"/>
      <c r="X43" s="238"/>
    </row>
    <row r="44" spans="1:100" ht="20.25" customHeight="1" thickBot="1">
      <c r="A44" s="244"/>
      <c r="B44" s="244"/>
      <c r="C44" s="244"/>
      <c r="D44" s="244"/>
      <c r="E44" s="244"/>
      <c r="F44" s="244"/>
      <c r="G44" s="244"/>
      <c r="H44" s="244"/>
      <c r="I44" s="244"/>
      <c r="J44" s="244"/>
      <c r="K44" s="244"/>
      <c r="L44" s="244"/>
      <c r="M44" s="244"/>
      <c r="N44" s="244"/>
      <c r="O44" s="244"/>
      <c r="P44" s="244"/>
      <c r="Q44" s="118"/>
      <c r="R44" s="252"/>
      <c r="S44" s="253"/>
      <c r="T44" s="254"/>
      <c r="U44" s="236"/>
      <c r="V44" s="237"/>
      <c r="W44" s="248"/>
      <c r="X44" s="238"/>
    </row>
    <row r="45" spans="1:100" ht="15.75" customHeight="1">
      <c r="A45" s="231" t="s">
        <v>336</v>
      </c>
      <c r="B45" s="231"/>
      <c r="C45" s="231"/>
      <c r="D45" s="238"/>
      <c r="E45" s="238"/>
      <c r="F45" s="231" t="s">
        <v>18</v>
      </c>
      <c r="G45" s="231"/>
      <c r="H45" s="231"/>
      <c r="I45" s="231"/>
      <c r="J45" s="238"/>
      <c r="K45" s="238"/>
      <c r="L45" s="231" t="s">
        <v>19</v>
      </c>
      <c r="M45" s="231"/>
      <c r="N45" s="231"/>
      <c r="O45" s="231"/>
      <c r="P45" s="231"/>
      <c r="Q45" s="118"/>
      <c r="R45" s="135" t="s">
        <v>486</v>
      </c>
      <c r="S45" s="220"/>
      <c r="T45" s="220"/>
      <c r="U45" s="220"/>
      <c r="V45" s="220"/>
      <c r="W45" s="220"/>
      <c r="X45" s="221"/>
    </row>
    <row r="46" spans="1:100">
      <c r="A46" s="232"/>
      <c r="B46" s="232"/>
      <c r="C46" s="232"/>
      <c r="D46" s="238"/>
      <c r="E46" s="238"/>
      <c r="F46" s="232"/>
      <c r="G46" s="232"/>
      <c r="H46" s="232"/>
      <c r="I46" s="232"/>
      <c r="J46" s="238"/>
      <c r="K46" s="238"/>
      <c r="L46" s="232"/>
      <c r="M46" s="232"/>
      <c r="N46" s="232"/>
      <c r="O46" s="232"/>
      <c r="P46" s="232"/>
      <c r="Q46" s="118"/>
      <c r="R46" s="130"/>
      <c r="S46" s="128"/>
      <c r="T46" s="128"/>
      <c r="U46" s="128"/>
      <c r="V46" s="128"/>
      <c r="W46" s="128"/>
      <c r="X46" s="129"/>
    </row>
    <row r="47" spans="1:100">
      <c r="A47" s="233"/>
      <c r="B47" s="233"/>
      <c r="C47" s="233"/>
      <c r="D47" s="239"/>
      <c r="E47" s="239"/>
      <c r="F47" s="233"/>
      <c r="G47" s="233"/>
      <c r="H47" s="233"/>
      <c r="I47" s="233"/>
      <c r="J47" s="239"/>
      <c r="K47" s="239"/>
      <c r="L47" s="233"/>
      <c r="M47" s="233"/>
      <c r="N47" s="233"/>
      <c r="O47" s="233"/>
      <c r="P47" s="233"/>
      <c r="Q47" s="118"/>
      <c r="R47" s="130"/>
      <c r="S47" s="128"/>
      <c r="T47" s="128"/>
      <c r="U47" s="128"/>
      <c r="V47" s="128"/>
      <c r="W47" s="128"/>
      <c r="X47" s="129"/>
    </row>
    <row r="48" spans="1:100" ht="12" customHeight="1">
      <c r="A48" s="46" t="s">
        <v>14</v>
      </c>
      <c r="B48" s="225" t="s">
        <v>13</v>
      </c>
      <c r="C48" s="226"/>
      <c r="D48" s="226"/>
      <c r="E48" s="226"/>
      <c r="F48" s="226"/>
      <c r="G48" s="226"/>
      <c r="H48" s="226"/>
      <c r="I48" s="226"/>
      <c r="J48" s="226"/>
      <c r="K48" s="226"/>
      <c r="L48" s="226"/>
      <c r="M48" s="226"/>
      <c r="N48" s="226"/>
      <c r="O48" s="226"/>
      <c r="P48" s="227"/>
      <c r="Q48" s="118"/>
      <c r="R48" s="130"/>
      <c r="S48" s="128"/>
      <c r="T48" s="128"/>
      <c r="U48" s="128"/>
      <c r="V48" s="128"/>
      <c r="W48" s="128"/>
      <c r="X48" s="129"/>
    </row>
    <row r="49" spans="1:26" ht="12" customHeight="1" thickBot="1">
      <c r="A49" s="48">
        <f>$U$43</f>
        <v>0</v>
      </c>
      <c r="B49" s="228"/>
      <c r="C49" s="229"/>
      <c r="D49" s="229"/>
      <c r="E49" s="229"/>
      <c r="F49" s="229"/>
      <c r="G49" s="229"/>
      <c r="H49" s="229"/>
      <c r="I49" s="229"/>
      <c r="J49" s="229"/>
      <c r="K49" s="229"/>
      <c r="L49" s="229"/>
      <c r="M49" s="229"/>
      <c r="N49" s="229"/>
      <c r="O49" s="229"/>
      <c r="P49" s="230"/>
      <c r="Q49" s="118"/>
      <c r="R49" s="222"/>
      <c r="S49" s="223"/>
      <c r="T49" s="223"/>
      <c r="U49" s="223"/>
      <c r="V49" s="223"/>
      <c r="W49" s="223"/>
      <c r="X49" s="224"/>
    </row>
    <row r="50" spans="1:26">
      <c r="A50" s="243"/>
      <c r="B50" s="243"/>
      <c r="C50" s="243"/>
      <c r="D50" s="243"/>
      <c r="E50" s="243"/>
      <c r="F50" s="243"/>
      <c r="G50" s="243"/>
      <c r="H50" s="243"/>
      <c r="I50" s="243"/>
      <c r="J50" s="243"/>
      <c r="K50" s="243"/>
      <c r="L50" s="243"/>
      <c r="M50" s="243"/>
      <c r="N50" s="243"/>
      <c r="O50" s="243"/>
      <c r="P50" s="243"/>
      <c r="Q50" s="238"/>
      <c r="R50" s="260" t="s">
        <v>465</v>
      </c>
      <c r="S50" s="260"/>
      <c r="T50" s="260"/>
      <c r="U50" s="260"/>
      <c r="V50" s="260"/>
      <c r="W50" s="260"/>
      <c r="X50" s="260"/>
      <c r="Y50" s="260"/>
      <c r="Z50" s="260"/>
    </row>
    <row r="51" spans="1:26">
      <c r="A51" s="238"/>
      <c r="B51" s="238"/>
      <c r="C51" s="238"/>
      <c r="D51" s="238"/>
      <c r="E51" s="238"/>
      <c r="F51" s="238"/>
      <c r="G51" s="238"/>
      <c r="H51" s="238"/>
      <c r="I51" s="238"/>
      <c r="J51" s="238"/>
      <c r="K51" s="238"/>
      <c r="L51" s="238"/>
      <c r="M51" s="238"/>
      <c r="N51" s="238"/>
      <c r="O51" s="238"/>
      <c r="P51" s="238"/>
      <c r="Q51" s="238"/>
      <c r="R51" s="261"/>
      <c r="S51" s="261"/>
      <c r="T51" s="261"/>
      <c r="U51" s="261"/>
      <c r="V51" s="261"/>
      <c r="W51" s="261"/>
      <c r="X51" s="261"/>
      <c r="Y51" s="261"/>
      <c r="Z51" s="261"/>
    </row>
    <row r="52" spans="1:26">
      <c r="A52" s="238"/>
      <c r="B52" s="238"/>
      <c r="C52" s="238"/>
      <c r="D52" s="238"/>
      <c r="E52" s="238"/>
      <c r="F52" s="238"/>
      <c r="G52" s="238"/>
      <c r="H52" s="238"/>
      <c r="I52" s="238"/>
      <c r="J52" s="238"/>
      <c r="K52" s="238"/>
      <c r="L52" s="238"/>
      <c r="M52" s="238"/>
      <c r="N52" s="238"/>
      <c r="O52" s="238"/>
      <c r="P52" s="238"/>
      <c r="Q52" s="238"/>
      <c r="R52" s="262"/>
      <c r="S52" s="262"/>
      <c r="T52" s="262"/>
      <c r="U52" s="262"/>
      <c r="V52" s="262"/>
      <c r="W52" s="262"/>
      <c r="X52" s="262"/>
      <c r="Y52" s="262"/>
      <c r="Z52" s="262"/>
    </row>
    <row r="53" spans="1:26">
      <c r="A53" s="238"/>
      <c r="B53" s="238"/>
      <c r="C53" s="238"/>
      <c r="D53" s="238"/>
      <c r="E53" s="238"/>
      <c r="F53" s="238"/>
      <c r="G53" s="238"/>
      <c r="H53" s="238"/>
      <c r="I53" s="238"/>
      <c r="J53" s="238"/>
      <c r="K53" s="238"/>
      <c r="L53" s="238"/>
      <c r="M53" s="238"/>
      <c r="N53" s="238"/>
      <c r="O53" s="238"/>
      <c r="P53" s="238"/>
      <c r="Q53" s="238"/>
      <c r="R53" s="263" t="s">
        <v>466</v>
      </c>
      <c r="S53" s="264"/>
      <c r="T53" s="264"/>
      <c r="U53" s="264"/>
      <c r="V53" s="264"/>
      <c r="W53" s="264"/>
      <c r="X53" s="264"/>
      <c r="Y53" s="264"/>
      <c r="Z53" s="265"/>
    </row>
    <row r="54" spans="1:26" ht="16.5" thickBot="1">
      <c r="A54" s="238"/>
      <c r="B54" s="238"/>
      <c r="C54" s="238"/>
      <c r="D54" s="238"/>
      <c r="E54" s="238"/>
      <c r="F54" s="238"/>
      <c r="G54" s="238"/>
      <c r="H54" s="238"/>
      <c r="I54" s="238"/>
      <c r="J54" s="238"/>
      <c r="K54" s="238"/>
      <c r="L54" s="238"/>
      <c r="M54" s="238"/>
      <c r="N54" s="238"/>
      <c r="O54" s="238"/>
      <c r="P54" s="238"/>
      <c r="Q54" s="238"/>
      <c r="R54" s="266"/>
      <c r="S54" s="267"/>
      <c r="T54" s="267"/>
      <c r="U54" s="267"/>
      <c r="V54" s="267"/>
      <c r="W54" s="267"/>
      <c r="X54" s="267"/>
      <c r="Y54" s="267"/>
      <c r="Z54" s="268"/>
    </row>
    <row r="55" spans="1:26" ht="21" thickBot="1">
      <c r="A55" s="238"/>
      <c r="B55" s="238"/>
      <c r="C55" s="238"/>
      <c r="D55" s="238"/>
      <c r="E55" s="238"/>
      <c r="F55" s="238"/>
      <c r="G55" s="238"/>
      <c r="H55" s="238"/>
      <c r="I55" s="238"/>
      <c r="J55" s="238"/>
      <c r="K55" s="238"/>
      <c r="L55" s="238"/>
      <c r="M55" s="238"/>
      <c r="N55" s="238"/>
      <c r="O55" s="238"/>
      <c r="P55" s="238"/>
      <c r="Q55" s="238"/>
      <c r="R55" s="71" t="s">
        <v>6</v>
      </c>
      <c r="S55" s="269" t="s">
        <v>7</v>
      </c>
      <c r="T55" s="269"/>
      <c r="U55" s="269"/>
      <c r="V55" s="270" t="s">
        <v>467</v>
      </c>
      <c r="W55" s="270"/>
      <c r="X55" s="270"/>
      <c r="Y55" s="270"/>
      <c r="Z55" s="270"/>
    </row>
    <row r="56" spans="1:26" ht="16.5" thickBot="1">
      <c r="A56" s="238"/>
      <c r="B56" s="238"/>
      <c r="C56" s="238"/>
      <c r="D56" s="238"/>
      <c r="E56" s="238"/>
      <c r="F56" s="238"/>
      <c r="G56" s="238"/>
      <c r="H56" s="238"/>
      <c r="I56" s="238"/>
      <c r="J56" s="238"/>
      <c r="K56" s="238"/>
      <c r="L56" s="238"/>
      <c r="M56" s="238"/>
      <c r="N56" s="238"/>
      <c r="O56" s="238"/>
      <c r="P56" s="238"/>
      <c r="Q56" s="238"/>
      <c r="R56" s="72">
        <v>1</v>
      </c>
      <c r="S56" s="217" t="s">
        <v>468</v>
      </c>
      <c r="T56" s="217"/>
      <c r="U56" s="217"/>
      <c r="V56" s="218">
        <v>1</v>
      </c>
      <c r="W56" s="219"/>
      <c r="X56" s="217" t="s">
        <v>469</v>
      </c>
      <c r="Y56" s="217"/>
      <c r="Z56" s="217"/>
    </row>
    <row r="57" spans="1:26" ht="16.5" thickBot="1">
      <c r="A57" s="238"/>
      <c r="B57" s="238"/>
      <c r="C57" s="238"/>
      <c r="D57" s="238"/>
      <c r="E57" s="238"/>
      <c r="F57" s="238"/>
      <c r="G57" s="238"/>
      <c r="H57" s="238"/>
      <c r="I57" s="238"/>
      <c r="J57" s="238"/>
      <c r="K57" s="238"/>
      <c r="L57" s="238"/>
      <c r="M57" s="238"/>
      <c r="N57" s="238"/>
      <c r="O57" s="238"/>
      <c r="P57" s="238"/>
      <c r="Q57" s="238"/>
      <c r="R57" s="72">
        <v>2</v>
      </c>
      <c r="S57" s="217" t="s">
        <v>470</v>
      </c>
      <c r="T57" s="217"/>
      <c r="U57" s="217"/>
      <c r="V57" s="218">
        <v>2</v>
      </c>
      <c r="W57" s="219"/>
      <c r="X57" s="217" t="s">
        <v>471</v>
      </c>
      <c r="Y57" s="217"/>
      <c r="Z57" s="217"/>
    </row>
    <row r="58" spans="1:26" ht="16.5" thickBot="1">
      <c r="A58" s="238"/>
      <c r="B58" s="238"/>
      <c r="C58" s="238"/>
      <c r="D58" s="238"/>
      <c r="E58" s="238"/>
      <c r="F58" s="238"/>
      <c r="G58" s="238"/>
      <c r="H58" s="238"/>
      <c r="I58" s="238"/>
      <c r="J58" s="238"/>
      <c r="K58" s="238"/>
      <c r="L58" s="238"/>
      <c r="M58" s="238"/>
      <c r="N58" s="238"/>
      <c r="O58" s="238"/>
      <c r="P58" s="238"/>
      <c r="Q58" s="238"/>
      <c r="R58" s="72">
        <v>3</v>
      </c>
      <c r="S58" s="217" t="s">
        <v>472</v>
      </c>
      <c r="T58" s="217"/>
      <c r="U58" s="217"/>
      <c r="V58" s="218">
        <v>3</v>
      </c>
      <c r="W58" s="219"/>
      <c r="X58" s="217" t="s">
        <v>473</v>
      </c>
      <c r="Y58" s="217"/>
      <c r="Z58" s="217"/>
    </row>
    <row r="59" spans="1:26" ht="16.5" thickBot="1">
      <c r="A59" s="238"/>
      <c r="B59" s="238"/>
      <c r="C59" s="238"/>
      <c r="D59" s="238"/>
      <c r="E59" s="238"/>
      <c r="F59" s="238"/>
      <c r="G59" s="238"/>
      <c r="H59" s="238"/>
      <c r="I59" s="238"/>
      <c r="J59" s="238"/>
      <c r="K59" s="238"/>
      <c r="L59" s="238"/>
      <c r="M59" s="238"/>
      <c r="N59" s="238"/>
      <c r="O59" s="238"/>
      <c r="P59" s="238"/>
      <c r="Q59" s="238"/>
      <c r="R59" s="72">
        <v>4</v>
      </c>
      <c r="S59" s="217" t="s">
        <v>474</v>
      </c>
      <c r="T59" s="217"/>
      <c r="U59" s="217"/>
      <c r="V59" s="218">
        <v>4</v>
      </c>
      <c r="W59" s="219"/>
      <c r="X59" s="217" t="s">
        <v>475</v>
      </c>
      <c r="Y59" s="217"/>
      <c r="Z59" s="217"/>
    </row>
    <row r="60" spans="1:26" ht="16.5" thickBot="1">
      <c r="A60" s="238"/>
      <c r="B60" s="238"/>
      <c r="C60" s="238"/>
      <c r="D60" s="238"/>
      <c r="E60" s="238"/>
      <c r="F60" s="238"/>
      <c r="G60" s="238"/>
      <c r="H60" s="238"/>
      <c r="I60" s="238"/>
      <c r="J60" s="238"/>
      <c r="K60" s="238"/>
      <c r="L60" s="238"/>
      <c r="M60" s="238"/>
      <c r="N60" s="238"/>
      <c r="O60" s="238"/>
      <c r="P60" s="238"/>
      <c r="Q60" s="238"/>
      <c r="R60" s="72">
        <v>5</v>
      </c>
      <c r="S60" s="217" t="s">
        <v>476</v>
      </c>
      <c r="T60" s="217"/>
      <c r="U60" s="217"/>
      <c r="V60" s="218">
        <v>5</v>
      </c>
      <c r="W60" s="219"/>
      <c r="X60" s="217" t="s">
        <v>477</v>
      </c>
      <c r="Y60" s="217"/>
      <c r="Z60" s="217"/>
    </row>
    <row r="61" spans="1:26" ht="16.5" thickBot="1">
      <c r="A61" s="238"/>
      <c r="B61" s="238"/>
      <c r="C61" s="238"/>
      <c r="D61" s="238"/>
      <c r="E61" s="238"/>
      <c r="F61" s="238"/>
      <c r="G61" s="238"/>
      <c r="H61" s="238"/>
      <c r="I61" s="238"/>
      <c r="J61" s="238"/>
      <c r="K61" s="238"/>
      <c r="L61" s="238"/>
      <c r="M61" s="238"/>
      <c r="N61" s="238"/>
      <c r="O61" s="238"/>
      <c r="P61" s="238"/>
      <c r="Q61" s="238"/>
      <c r="R61" s="72">
        <v>6</v>
      </c>
      <c r="S61" s="217" t="s">
        <v>478</v>
      </c>
      <c r="T61" s="217"/>
      <c r="U61" s="217"/>
      <c r="V61" s="218">
        <v>6</v>
      </c>
      <c r="W61" s="219"/>
      <c r="X61" s="217" t="s">
        <v>479</v>
      </c>
      <c r="Y61" s="217"/>
      <c r="Z61" s="217"/>
    </row>
    <row r="62" spans="1:26" ht="16.5" thickBot="1">
      <c r="A62" s="238"/>
      <c r="B62" s="238"/>
      <c r="C62" s="238"/>
      <c r="D62" s="238"/>
      <c r="E62" s="238"/>
      <c r="F62" s="238"/>
      <c r="G62" s="238"/>
      <c r="H62" s="238"/>
      <c r="I62" s="238"/>
      <c r="J62" s="238"/>
      <c r="K62" s="238"/>
      <c r="L62" s="238"/>
      <c r="M62" s="238"/>
      <c r="N62" s="238"/>
      <c r="O62" s="238"/>
      <c r="P62" s="238"/>
      <c r="Q62" s="238"/>
      <c r="R62" s="72">
        <v>7</v>
      </c>
      <c r="S62" s="217" t="s">
        <v>480</v>
      </c>
      <c r="T62" s="217"/>
      <c r="U62" s="217"/>
      <c r="V62" s="218">
        <v>7</v>
      </c>
      <c r="W62" s="219"/>
      <c r="X62" s="217" t="s">
        <v>481</v>
      </c>
      <c r="Y62" s="217"/>
      <c r="Z62" s="217"/>
    </row>
  </sheetData>
  <sheetProtection password="9604" sheet="1" objects="1" scenarios="1" selectLockedCells="1" autoFilter="0"/>
  <autoFilter ref="A20:C20">
    <filterColumn colId="1" showButton="0"/>
  </autoFilter>
  <mergeCells count="287">
    <mergeCell ref="B2:N3"/>
    <mergeCell ref="B1:N1"/>
    <mergeCell ref="D19:E19"/>
    <mergeCell ref="N18:O18"/>
    <mergeCell ref="A12:A19"/>
    <mergeCell ref="B12:C19"/>
    <mergeCell ref="F23:G23"/>
    <mergeCell ref="B24:C24"/>
    <mergeCell ref="D24:E24"/>
    <mergeCell ref="F24:G24"/>
    <mergeCell ref="H24:I24"/>
    <mergeCell ref="J24:K24"/>
    <mergeCell ref="L24:M24"/>
    <mergeCell ref="A1:A4"/>
    <mergeCell ref="N12:O16"/>
    <mergeCell ref="A7:B7"/>
    <mergeCell ref="C7:P7"/>
    <mergeCell ref="E8:F8"/>
    <mergeCell ref="G8:H8"/>
    <mergeCell ref="I8:L8"/>
    <mergeCell ref="M8:P8"/>
    <mergeCell ref="D11:E11"/>
    <mergeCell ref="F11:G11"/>
    <mergeCell ref="H11:I11"/>
    <mergeCell ref="A45:C47"/>
    <mergeCell ref="F45:I47"/>
    <mergeCell ref="L45:P47"/>
    <mergeCell ref="H25:I25"/>
    <mergeCell ref="J25:K25"/>
    <mergeCell ref="L25:M25"/>
    <mergeCell ref="N29:O29"/>
    <mergeCell ref="S31:U31"/>
    <mergeCell ref="L20:M20"/>
    <mergeCell ref="B27:C27"/>
    <mergeCell ref="D27:E27"/>
    <mergeCell ref="F27:G27"/>
    <mergeCell ref="H27:I27"/>
    <mergeCell ref="J27:K27"/>
    <mergeCell ref="L27:M27"/>
    <mergeCell ref="N27:O27"/>
    <mergeCell ref="S27:U27"/>
    <mergeCell ref="N34:O34"/>
    <mergeCell ref="B33:C33"/>
    <mergeCell ref="D33:E33"/>
    <mergeCell ref="F33:G33"/>
    <mergeCell ref="H33:I33"/>
    <mergeCell ref="J33:K33"/>
    <mergeCell ref="L33:M33"/>
    <mergeCell ref="X61:Z61"/>
    <mergeCell ref="S62:U62"/>
    <mergeCell ref="V62:W62"/>
    <mergeCell ref="X62:Z62"/>
    <mergeCell ref="S59:U59"/>
    <mergeCell ref="V59:W59"/>
    <mergeCell ref="X59:Z59"/>
    <mergeCell ref="S60:U60"/>
    <mergeCell ref="V60:W60"/>
    <mergeCell ref="X60:Z60"/>
    <mergeCell ref="S61:U61"/>
    <mergeCell ref="V61:W61"/>
    <mergeCell ref="V57:W57"/>
    <mergeCell ref="S29:U29"/>
    <mergeCell ref="V29:X29"/>
    <mergeCell ref="S26:U26"/>
    <mergeCell ref="V26:X26"/>
    <mergeCell ref="V36:X36"/>
    <mergeCell ref="S37:U37"/>
    <mergeCell ref="V37:X37"/>
    <mergeCell ref="N37:O37"/>
    <mergeCell ref="N35:O35"/>
    <mergeCell ref="S35:U35"/>
    <mergeCell ref="S28:U28"/>
    <mergeCell ref="V28:X28"/>
    <mergeCell ref="S30:U30"/>
    <mergeCell ref="V32:X32"/>
    <mergeCell ref="V30:X30"/>
    <mergeCell ref="V31:X31"/>
    <mergeCell ref="A50:P62"/>
    <mergeCell ref="Q50:Q62"/>
    <mergeCell ref="S57:U57"/>
    <mergeCell ref="X57:Z57"/>
    <mergeCell ref="S58:U58"/>
    <mergeCell ref="V58:W58"/>
    <mergeCell ref="X58:Z58"/>
    <mergeCell ref="R17:R19"/>
    <mergeCell ref="F20:G20"/>
    <mergeCell ref="H20:I20"/>
    <mergeCell ref="J20:K20"/>
    <mergeCell ref="S25:U25"/>
    <mergeCell ref="V25:X25"/>
    <mergeCell ref="J21:K21"/>
    <mergeCell ref="L21:M21"/>
    <mergeCell ref="N25:O25"/>
    <mergeCell ref="S55:U55"/>
    <mergeCell ref="V55:Z55"/>
    <mergeCell ref="S56:U56"/>
    <mergeCell ref="V56:W56"/>
    <mergeCell ref="N24:O24"/>
    <mergeCell ref="S24:U24"/>
    <mergeCell ref="V24:X24"/>
    <mergeCell ref="D45:E47"/>
    <mergeCell ref="J45:K47"/>
    <mergeCell ref="R50:Z52"/>
    <mergeCell ref="X56:Z56"/>
    <mergeCell ref="N20:O20"/>
    <mergeCell ref="S20:U20"/>
    <mergeCell ref="V20:X20"/>
    <mergeCell ref="F19:G19"/>
    <mergeCell ref="H19:I19"/>
    <mergeCell ref="J19:K19"/>
    <mergeCell ref="L18:M18"/>
    <mergeCell ref="L19:M19"/>
    <mergeCell ref="N19:O19"/>
    <mergeCell ref="N21:O21"/>
    <mergeCell ref="S21:U21"/>
    <mergeCell ref="V21:X21"/>
    <mergeCell ref="J23:K23"/>
    <mergeCell ref="L23:M23"/>
    <mergeCell ref="N23:O23"/>
    <mergeCell ref="R45:X49"/>
    <mergeCell ref="B48:P49"/>
    <mergeCell ref="S23:U23"/>
    <mergeCell ref="D18:E18"/>
    <mergeCell ref="F18:G18"/>
    <mergeCell ref="H18:I18"/>
    <mergeCell ref="J18:K18"/>
    <mergeCell ref="R53:Z54"/>
    <mergeCell ref="O1:P3"/>
    <mergeCell ref="B4:C4"/>
    <mergeCell ref="D4:K4"/>
    <mergeCell ref="L4:P4"/>
    <mergeCell ref="A5:P5"/>
    <mergeCell ref="A6:D6"/>
    <mergeCell ref="P12:P17"/>
    <mergeCell ref="D14:E16"/>
    <mergeCell ref="F14:G16"/>
    <mergeCell ref="H14:I16"/>
    <mergeCell ref="O9:P9"/>
    <mergeCell ref="A10:B10"/>
    <mergeCell ref="C10:G10"/>
    <mergeCell ref="E6:P6"/>
    <mergeCell ref="J11:K11"/>
    <mergeCell ref="H10:J10"/>
    <mergeCell ref="K10:P10"/>
    <mergeCell ref="L11:P11"/>
    <mergeCell ref="B9:H9"/>
    <mergeCell ref="I9:N9"/>
    <mergeCell ref="J14:M15"/>
    <mergeCell ref="A11:C11"/>
    <mergeCell ref="D12:E13"/>
    <mergeCell ref="F12:M13"/>
    <mergeCell ref="B20:C20"/>
    <mergeCell ref="D20:E20"/>
    <mergeCell ref="B25:C25"/>
    <mergeCell ref="D25:E25"/>
    <mergeCell ref="F25:G25"/>
    <mergeCell ref="B21:C21"/>
    <mergeCell ref="D21:E21"/>
    <mergeCell ref="F21:G21"/>
    <mergeCell ref="H21:I21"/>
    <mergeCell ref="B22:C22"/>
    <mergeCell ref="D22:E22"/>
    <mergeCell ref="F22:G22"/>
    <mergeCell ref="H22:I22"/>
    <mergeCell ref="H23:I23"/>
    <mergeCell ref="J22:K22"/>
    <mergeCell ref="L22:M22"/>
    <mergeCell ref="N22:O22"/>
    <mergeCell ref="B23:C23"/>
    <mergeCell ref="D23:E23"/>
    <mergeCell ref="V23:X23"/>
    <mergeCell ref="V27:X27"/>
    <mergeCell ref="B26:C26"/>
    <mergeCell ref="D26:E26"/>
    <mergeCell ref="F26:G26"/>
    <mergeCell ref="H26:I26"/>
    <mergeCell ref="J26:K26"/>
    <mergeCell ref="L26:M26"/>
    <mergeCell ref="N26:O26"/>
    <mergeCell ref="J29:K29"/>
    <mergeCell ref="L29:M29"/>
    <mergeCell ref="B28:C28"/>
    <mergeCell ref="D28:E28"/>
    <mergeCell ref="F28:G28"/>
    <mergeCell ref="H28:I28"/>
    <mergeCell ref="J28:K28"/>
    <mergeCell ref="L28:M28"/>
    <mergeCell ref="N28:O28"/>
    <mergeCell ref="H29:I29"/>
    <mergeCell ref="B29:C29"/>
    <mergeCell ref="D29:E29"/>
    <mergeCell ref="F29:G29"/>
    <mergeCell ref="D30:E30"/>
    <mergeCell ref="F30:G30"/>
    <mergeCell ref="H30:I30"/>
    <mergeCell ref="J30:K30"/>
    <mergeCell ref="L30:M30"/>
    <mergeCell ref="N30:O30"/>
    <mergeCell ref="B31:C31"/>
    <mergeCell ref="D31:E31"/>
    <mergeCell ref="F31:G31"/>
    <mergeCell ref="H31:I31"/>
    <mergeCell ref="J31:K31"/>
    <mergeCell ref="L31:M31"/>
    <mergeCell ref="N31:O31"/>
    <mergeCell ref="B30:C30"/>
    <mergeCell ref="H35:I35"/>
    <mergeCell ref="J35:K35"/>
    <mergeCell ref="L35:M35"/>
    <mergeCell ref="B34:C34"/>
    <mergeCell ref="D34:E34"/>
    <mergeCell ref="F34:G34"/>
    <mergeCell ref="H34:I34"/>
    <mergeCell ref="J34:K34"/>
    <mergeCell ref="L34:M34"/>
    <mergeCell ref="S41:U41"/>
    <mergeCell ref="V41:Z41"/>
    <mergeCell ref="R42:X42"/>
    <mergeCell ref="A43:P44"/>
    <mergeCell ref="R43:T44"/>
    <mergeCell ref="L39:M39"/>
    <mergeCell ref="S39:U39"/>
    <mergeCell ref="W43:X44"/>
    <mergeCell ref="V39:X39"/>
    <mergeCell ref="B40:C40"/>
    <mergeCell ref="D40:E40"/>
    <mergeCell ref="F40:G40"/>
    <mergeCell ref="H40:I40"/>
    <mergeCell ref="J40:K40"/>
    <mergeCell ref="L40:M40"/>
    <mergeCell ref="V40:X40"/>
    <mergeCell ref="B39:C39"/>
    <mergeCell ref="D39:E39"/>
    <mergeCell ref="F39:G39"/>
    <mergeCell ref="H39:I39"/>
    <mergeCell ref="J39:K39"/>
    <mergeCell ref="C41:P42"/>
    <mergeCell ref="U43:V44"/>
    <mergeCell ref="N39:O39"/>
    <mergeCell ref="N40:O40"/>
    <mergeCell ref="S40:U40"/>
    <mergeCell ref="D37:E37"/>
    <mergeCell ref="F37:G37"/>
    <mergeCell ref="S38:U38"/>
    <mergeCell ref="N33:O33"/>
    <mergeCell ref="S33:U33"/>
    <mergeCell ref="B32:C32"/>
    <mergeCell ref="D32:E32"/>
    <mergeCell ref="F32:G32"/>
    <mergeCell ref="H32:I32"/>
    <mergeCell ref="J32:K32"/>
    <mergeCell ref="L32:M32"/>
    <mergeCell ref="N32:O32"/>
    <mergeCell ref="S32:U32"/>
    <mergeCell ref="B36:C36"/>
    <mergeCell ref="D36:E36"/>
    <mergeCell ref="F36:G36"/>
    <mergeCell ref="H36:I36"/>
    <mergeCell ref="J36:K36"/>
    <mergeCell ref="L36:M36"/>
    <mergeCell ref="B35:C35"/>
    <mergeCell ref="D35:E35"/>
    <mergeCell ref="F35:G35"/>
    <mergeCell ref="V38:X38"/>
    <mergeCell ref="J38:K38"/>
    <mergeCell ref="H37:I37"/>
    <mergeCell ref="J37:K37"/>
    <mergeCell ref="N38:O38"/>
    <mergeCell ref="B38:C38"/>
    <mergeCell ref="D38:E38"/>
    <mergeCell ref="F38:G38"/>
    <mergeCell ref="H38:I38"/>
    <mergeCell ref="L38:M38"/>
    <mergeCell ref="B37:C37"/>
    <mergeCell ref="L37:M37"/>
    <mergeCell ref="Q1:Q49"/>
    <mergeCell ref="R1:X16"/>
    <mergeCell ref="V17:X19"/>
    <mergeCell ref="S22:U22"/>
    <mergeCell ref="V22:X22"/>
    <mergeCell ref="S17:U19"/>
    <mergeCell ref="V33:X33"/>
    <mergeCell ref="S34:U34"/>
    <mergeCell ref="V34:X34"/>
    <mergeCell ref="V35:X35"/>
    <mergeCell ref="N36:O36"/>
    <mergeCell ref="S36:U36"/>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31745" r:id="rId3"/>
    <oleObject progId="PBrush" shapeId="31746" r:id="rId4"/>
  </oleObjects>
</worksheet>
</file>

<file path=xl/worksheets/sheet7.xml><?xml version="1.0" encoding="utf-8"?>
<worksheet xmlns="http://schemas.openxmlformats.org/spreadsheetml/2006/main" xmlns:r="http://schemas.openxmlformats.org/officeDocument/2006/relationships">
  <sheetPr codeName="Sheet8"/>
  <dimension ref="A1:CV62"/>
  <sheetViews>
    <sheetView zoomScaleNormal="100" workbookViewId="0">
      <selection activeCell="A22" sqref="A22"/>
    </sheetView>
  </sheetViews>
  <sheetFormatPr defaultRowHeight="15.75"/>
  <cols>
    <col min="1" max="1" width="6.28515625" style="2" customWidth="1"/>
    <col min="2" max="2" width="8.7109375" style="21" customWidth="1"/>
    <col min="3" max="3" width="5.7109375" style="21" customWidth="1"/>
    <col min="4" max="4" width="7.140625" style="2" customWidth="1"/>
    <col min="5" max="5" width="4.42578125" style="2" customWidth="1"/>
    <col min="6" max="6" width="7" style="2" customWidth="1"/>
    <col min="7" max="7" width="4.7109375" style="2" customWidth="1"/>
    <col min="8" max="8" width="7" style="2" customWidth="1"/>
    <col min="9" max="9" width="4.42578125" style="2" customWidth="1"/>
    <col min="10" max="10" width="7.42578125" style="2" customWidth="1"/>
    <col min="11" max="11" width="4.140625" style="2" customWidth="1"/>
    <col min="12" max="12" width="6.5703125" style="2" hidden="1" customWidth="1"/>
    <col min="13" max="13" width="0.28515625" style="2" customWidth="1"/>
    <col min="14" max="14" width="6.8554687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8" style="2" hidden="1" customWidth="1"/>
    <col min="28" max="28" width="12" style="2" hidden="1" customWidth="1"/>
    <col min="29" max="29" width="12.85546875" style="2" hidden="1" customWidth="1"/>
    <col min="30" max="30" width="16.28515625" style="2" hidden="1" customWidth="1"/>
    <col min="31" max="100" width="0" style="2" hidden="1" customWidth="1"/>
    <col min="101" max="16384" width="9.140625" style="2"/>
  </cols>
  <sheetData>
    <row r="1" spans="1:24" s="23" customFormat="1" ht="12" customHeight="1">
      <c r="A1" s="166"/>
      <c r="B1" s="258" t="s">
        <v>905</v>
      </c>
      <c r="C1" s="179"/>
      <c r="D1" s="179"/>
      <c r="E1" s="179"/>
      <c r="F1" s="179"/>
      <c r="G1" s="179"/>
      <c r="H1" s="179"/>
      <c r="I1" s="179"/>
      <c r="J1" s="179"/>
      <c r="K1" s="179"/>
      <c r="L1" s="179"/>
      <c r="M1" s="179"/>
      <c r="N1" s="179"/>
      <c r="O1" s="118"/>
      <c r="P1" s="118"/>
      <c r="Q1" s="118"/>
      <c r="R1" s="293" t="s">
        <v>115</v>
      </c>
      <c r="S1" s="294"/>
      <c r="T1" s="294"/>
      <c r="U1" s="294"/>
      <c r="V1" s="294"/>
      <c r="W1" s="294"/>
      <c r="X1" s="294"/>
    </row>
    <row r="2" spans="1:24" s="23" customFormat="1" ht="12" customHeight="1">
      <c r="A2" s="166"/>
      <c r="B2" s="179" t="s">
        <v>0</v>
      </c>
      <c r="C2" s="179"/>
      <c r="D2" s="179"/>
      <c r="E2" s="179"/>
      <c r="F2" s="179"/>
      <c r="G2" s="179"/>
      <c r="H2" s="179"/>
      <c r="I2" s="179"/>
      <c r="J2" s="179"/>
      <c r="K2" s="179"/>
      <c r="L2" s="179"/>
      <c r="M2" s="179"/>
      <c r="N2" s="179"/>
      <c r="O2" s="118"/>
      <c r="P2" s="118"/>
      <c r="Q2" s="118"/>
      <c r="R2" s="295"/>
      <c r="S2" s="296"/>
      <c r="T2" s="296"/>
      <c r="U2" s="296"/>
      <c r="V2" s="296"/>
      <c r="W2" s="296"/>
      <c r="X2" s="296"/>
    </row>
    <row r="3" spans="1:24" s="23" customFormat="1" ht="12" customHeight="1">
      <c r="A3" s="166"/>
      <c r="B3" s="179"/>
      <c r="C3" s="179"/>
      <c r="D3" s="179"/>
      <c r="E3" s="179"/>
      <c r="F3" s="179"/>
      <c r="G3" s="179"/>
      <c r="H3" s="179"/>
      <c r="I3" s="179"/>
      <c r="J3" s="179"/>
      <c r="K3" s="179"/>
      <c r="L3" s="179"/>
      <c r="M3" s="179"/>
      <c r="N3" s="179"/>
      <c r="O3" s="118"/>
      <c r="P3" s="118"/>
      <c r="Q3" s="118"/>
      <c r="R3" s="295"/>
      <c r="S3" s="296"/>
      <c r="T3" s="296"/>
      <c r="U3" s="296"/>
      <c r="V3" s="296"/>
      <c r="W3" s="296"/>
      <c r="X3" s="296"/>
    </row>
    <row r="4" spans="1:24" s="23" customFormat="1" ht="18" customHeight="1">
      <c r="A4" s="166"/>
      <c r="B4" s="166"/>
      <c r="C4" s="166"/>
      <c r="D4" s="118" t="s">
        <v>15</v>
      </c>
      <c r="E4" s="118"/>
      <c r="F4" s="118"/>
      <c r="G4" s="118"/>
      <c r="H4" s="118"/>
      <c r="I4" s="118"/>
      <c r="J4" s="118"/>
      <c r="K4" s="118"/>
      <c r="L4" s="285"/>
      <c r="M4" s="285"/>
      <c r="N4" s="285"/>
      <c r="O4" s="285"/>
      <c r="P4" s="285"/>
      <c r="Q4" s="118"/>
      <c r="R4" s="295"/>
      <c r="S4" s="296"/>
      <c r="T4" s="296"/>
      <c r="U4" s="296"/>
      <c r="V4" s="296"/>
      <c r="W4" s="296"/>
      <c r="X4" s="296"/>
    </row>
    <row r="5" spans="1:24" s="23" customFormat="1" ht="11.25" customHeight="1">
      <c r="A5" s="166"/>
      <c r="B5" s="166"/>
      <c r="C5" s="166"/>
      <c r="D5" s="166"/>
      <c r="E5" s="166"/>
      <c r="F5" s="166"/>
      <c r="G5" s="166"/>
      <c r="H5" s="166"/>
      <c r="I5" s="166"/>
      <c r="J5" s="166"/>
      <c r="K5" s="166"/>
      <c r="L5" s="166"/>
      <c r="M5" s="166"/>
      <c r="N5" s="166"/>
      <c r="O5" s="166"/>
      <c r="P5" s="166"/>
      <c r="Q5" s="118"/>
      <c r="R5" s="295"/>
      <c r="S5" s="296"/>
      <c r="T5" s="296"/>
      <c r="U5" s="296"/>
      <c r="V5" s="296"/>
      <c r="W5" s="296"/>
      <c r="X5" s="296"/>
    </row>
    <row r="6" spans="1:24" s="25" customFormat="1" ht="21.95" customHeight="1">
      <c r="A6" s="165" t="s">
        <v>331</v>
      </c>
      <c r="B6" s="165"/>
      <c r="C6" s="165"/>
      <c r="D6" s="165"/>
      <c r="E6" s="167" t="str">
        <f>Sheet1!$E$6</f>
        <v>Electrical Engineering</v>
      </c>
      <c r="F6" s="167"/>
      <c r="G6" s="167"/>
      <c r="H6" s="167"/>
      <c r="I6" s="167"/>
      <c r="J6" s="167"/>
      <c r="K6" s="167"/>
      <c r="L6" s="167"/>
      <c r="M6" s="167"/>
      <c r="N6" s="167"/>
      <c r="O6" s="167"/>
      <c r="P6" s="167"/>
      <c r="Q6" s="118"/>
      <c r="R6" s="295"/>
      <c r="S6" s="296"/>
      <c r="T6" s="296"/>
      <c r="U6" s="297"/>
      <c r="V6" s="297"/>
      <c r="W6" s="297"/>
      <c r="X6" s="297"/>
    </row>
    <row r="7" spans="1:24" s="25" customFormat="1" ht="21.95" customHeight="1">
      <c r="A7" s="165" t="s">
        <v>332</v>
      </c>
      <c r="B7" s="165"/>
      <c r="C7" s="167" t="str">
        <f>Sheet1!$C$7</f>
        <v>B.E</v>
      </c>
      <c r="D7" s="167"/>
      <c r="E7" s="167"/>
      <c r="F7" s="167"/>
      <c r="G7" s="167"/>
      <c r="H7" s="167"/>
      <c r="I7" s="167"/>
      <c r="J7" s="167"/>
      <c r="K7" s="167"/>
      <c r="L7" s="167"/>
      <c r="M7" s="167"/>
      <c r="N7" s="167"/>
      <c r="O7" s="167"/>
      <c r="P7" s="167"/>
      <c r="Q7" s="118"/>
      <c r="R7" s="295"/>
      <c r="S7" s="296"/>
      <c r="T7" s="296"/>
      <c r="U7" s="297"/>
      <c r="V7" s="297"/>
      <c r="W7" s="297"/>
      <c r="X7" s="297"/>
    </row>
    <row r="8" spans="1:24" s="25" customFormat="1" ht="21.95" customHeight="1">
      <c r="A8" s="88" t="s">
        <v>895</v>
      </c>
      <c r="B8" s="30" t="str">
        <f>Sheet1!$B$8</f>
        <v>Seventh</v>
      </c>
      <c r="C8" s="29" t="s">
        <v>2</v>
      </c>
      <c r="D8" s="31" t="str">
        <f>Sheet1!$D$8</f>
        <v>Final</v>
      </c>
      <c r="E8" s="287" t="s">
        <v>3</v>
      </c>
      <c r="F8" s="287"/>
      <c r="G8" s="288" t="str">
        <f>Sheet1!$G$8</f>
        <v>16EL</v>
      </c>
      <c r="H8" s="288"/>
      <c r="I8" s="305" t="str">
        <f>Sheet1!$I$8</f>
        <v>Regular Exam</v>
      </c>
      <c r="J8" s="305"/>
      <c r="K8" s="305"/>
      <c r="L8" s="305"/>
      <c r="M8" s="286" t="str">
        <f>Sheet1!$M$8</f>
        <v>May/June, 2016</v>
      </c>
      <c r="N8" s="286"/>
      <c r="O8" s="286"/>
      <c r="P8" s="286"/>
      <c r="Q8" s="118"/>
      <c r="R8" s="295"/>
      <c r="S8" s="296"/>
      <c r="T8" s="296"/>
      <c r="U8" s="297"/>
      <c r="V8" s="297"/>
      <c r="W8" s="297"/>
      <c r="X8" s="297"/>
    </row>
    <row r="9" spans="1:24" s="25" customFormat="1" ht="21.95" customHeight="1">
      <c r="A9" s="88" t="s">
        <v>896</v>
      </c>
      <c r="B9" s="167" t="str">
        <f>Sheet1!$B$9</f>
        <v>Thesis/Project-I</v>
      </c>
      <c r="C9" s="167"/>
      <c r="D9" s="167"/>
      <c r="E9" s="167"/>
      <c r="F9" s="167"/>
      <c r="G9" s="167"/>
      <c r="H9" s="167"/>
      <c r="I9" s="167"/>
      <c r="J9" s="273" t="s">
        <v>4</v>
      </c>
      <c r="K9" s="273"/>
      <c r="L9" s="273"/>
      <c r="M9" s="273"/>
      <c r="N9" s="273"/>
      <c r="O9" s="307" t="str">
        <f>Sheet1!$O$9</f>
        <v>21/05/2016</v>
      </c>
      <c r="P9" s="307"/>
      <c r="Q9" s="118"/>
      <c r="R9" s="295"/>
      <c r="S9" s="296"/>
      <c r="T9" s="296"/>
      <c r="U9" s="297"/>
      <c r="V9" s="297"/>
      <c r="W9" s="297"/>
      <c r="X9" s="297"/>
    </row>
    <row r="10" spans="1:24" s="25" customFormat="1" ht="21.95" customHeight="1">
      <c r="A10" s="165" t="s">
        <v>327</v>
      </c>
      <c r="B10" s="165"/>
      <c r="C10" s="277" t="str">
        <f>Sheet1!$C$10</f>
        <v>Dr. Siraj Ahmed</v>
      </c>
      <c r="D10" s="277"/>
      <c r="E10" s="277"/>
      <c r="F10" s="277"/>
      <c r="G10" s="277"/>
      <c r="H10" s="190" t="s">
        <v>328</v>
      </c>
      <c r="I10" s="190"/>
      <c r="J10" s="190"/>
      <c r="K10" s="306" t="str">
        <f>Sheet1!$K$10</f>
        <v>Dr. Furqan Ahmed</v>
      </c>
      <c r="L10" s="306"/>
      <c r="M10" s="306"/>
      <c r="N10" s="306"/>
      <c r="O10" s="306"/>
      <c r="P10" s="306"/>
      <c r="Q10" s="118"/>
      <c r="R10" s="295"/>
      <c r="S10" s="296"/>
      <c r="T10" s="296"/>
      <c r="U10" s="297"/>
      <c r="V10" s="297"/>
      <c r="W10" s="297"/>
      <c r="X10" s="297"/>
    </row>
    <row r="11" spans="1:24" s="23" customFormat="1" ht="9.9499999999999993" customHeight="1">
      <c r="A11" s="191"/>
      <c r="B11" s="191"/>
      <c r="C11" s="191"/>
      <c r="D11" s="278" t="s">
        <v>378</v>
      </c>
      <c r="E11" s="278"/>
      <c r="F11" s="278" t="s">
        <v>378</v>
      </c>
      <c r="G11" s="278"/>
      <c r="H11" s="192" t="s">
        <v>378</v>
      </c>
      <c r="I11" s="192"/>
      <c r="J11" s="192" t="s">
        <v>378</v>
      </c>
      <c r="K11" s="192"/>
      <c r="L11" s="308"/>
      <c r="M11" s="308"/>
      <c r="N11" s="308"/>
      <c r="O11" s="308"/>
      <c r="P11" s="308"/>
      <c r="Q11" s="118"/>
      <c r="R11" s="295"/>
      <c r="S11" s="296"/>
      <c r="T11" s="296"/>
      <c r="U11" s="297"/>
      <c r="V11" s="297"/>
      <c r="W11" s="297"/>
      <c r="X11" s="297"/>
    </row>
    <row r="12" spans="1:24" s="23" customFormat="1" ht="18" customHeight="1">
      <c r="A12" s="193" t="s">
        <v>6</v>
      </c>
      <c r="B12" s="125" t="s">
        <v>7</v>
      </c>
      <c r="C12" s="126"/>
      <c r="D12" s="105" t="s">
        <v>16</v>
      </c>
      <c r="E12" s="106"/>
      <c r="F12" s="200" t="s">
        <v>894</v>
      </c>
      <c r="G12" s="201"/>
      <c r="H12" s="201"/>
      <c r="I12" s="201"/>
      <c r="J12" s="201"/>
      <c r="K12" s="201"/>
      <c r="L12" s="201"/>
      <c r="M12" s="202"/>
      <c r="N12" s="180" t="s">
        <v>371</v>
      </c>
      <c r="O12" s="180"/>
      <c r="P12" s="182" t="s">
        <v>9</v>
      </c>
      <c r="Q12" s="118"/>
      <c r="R12" s="295"/>
      <c r="S12" s="296"/>
      <c r="T12" s="296"/>
      <c r="U12" s="297"/>
      <c r="V12" s="297"/>
      <c r="W12" s="297"/>
      <c r="X12" s="297"/>
    </row>
    <row r="13" spans="1:24" s="23" customFormat="1" ht="18" customHeight="1">
      <c r="A13" s="194"/>
      <c r="B13" s="196"/>
      <c r="C13" s="197"/>
      <c r="D13" s="107"/>
      <c r="E13" s="108"/>
      <c r="F13" s="203"/>
      <c r="G13" s="204"/>
      <c r="H13" s="204"/>
      <c r="I13" s="204"/>
      <c r="J13" s="204"/>
      <c r="K13" s="204"/>
      <c r="L13" s="204"/>
      <c r="M13" s="205"/>
      <c r="N13" s="180"/>
      <c r="O13" s="180"/>
      <c r="P13" s="182"/>
      <c r="Q13" s="118"/>
      <c r="R13" s="295"/>
      <c r="S13" s="296"/>
      <c r="T13" s="296"/>
      <c r="U13" s="298"/>
      <c r="V13" s="298"/>
      <c r="W13" s="298"/>
      <c r="X13" s="298"/>
    </row>
    <row r="14" spans="1:24" s="23" customFormat="1" ht="18" customHeight="1">
      <c r="A14" s="194"/>
      <c r="B14" s="196"/>
      <c r="C14" s="197"/>
      <c r="D14" s="119"/>
      <c r="E14" s="120"/>
      <c r="F14" s="119" t="s">
        <v>898</v>
      </c>
      <c r="G14" s="120"/>
      <c r="H14" s="119" t="s">
        <v>899</v>
      </c>
      <c r="I14" s="120"/>
      <c r="J14" s="105" t="s">
        <v>900</v>
      </c>
      <c r="K14" s="106"/>
      <c r="L14" s="106"/>
      <c r="M14" s="131"/>
      <c r="N14" s="180"/>
      <c r="O14" s="180"/>
      <c r="P14" s="182"/>
      <c r="Q14" s="118"/>
      <c r="R14" s="295"/>
      <c r="S14" s="296"/>
      <c r="T14" s="296"/>
      <c r="U14" s="298"/>
      <c r="V14" s="298"/>
      <c r="W14" s="298"/>
      <c r="X14" s="298"/>
    </row>
    <row r="15" spans="1:24" s="23" customFormat="1" ht="12" customHeight="1">
      <c r="A15" s="194"/>
      <c r="B15" s="196"/>
      <c r="C15" s="197"/>
      <c r="D15" s="121"/>
      <c r="E15" s="122"/>
      <c r="F15" s="121"/>
      <c r="G15" s="122"/>
      <c r="H15" s="121"/>
      <c r="I15" s="122"/>
      <c r="J15" s="132"/>
      <c r="K15" s="133"/>
      <c r="L15" s="133"/>
      <c r="M15" s="134"/>
      <c r="N15" s="180"/>
      <c r="O15" s="180"/>
      <c r="P15" s="182"/>
      <c r="Q15" s="118"/>
      <c r="R15" s="295"/>
      <c r="S15" s="296"/>
      <c r="T15" s="296"/>
      <c r="U15" s="298"/>
      <c r="V15" s="298"/>
      <c r="W15" s="298"/>
      <c r="X15" s="298"/>
    </row>
    <row r="16" spans="1:24" s="23" customFormat="1" ht="2.25" customHeight="1" thickBot="1">
      <c r="A16" s="194"/>
      <c r="B16" s="196"/>
      <c r="C16" s="197"/>
      <c r="D16" s="121"/>
      <c r="E16" s="122"/>
      <c r="F16" s="121"/>
      <c r="G16" s="122"/>
      <c r="H16" s="121"/>
      <c r="I16" s="122"/>
      <c r="J16" s="91"/>
      <c r="K16" s="92"/>
      <c r="L16" s="91"/>
      <c r="M16" s="92"/>
      <c r="N16" s="181"/>
      <c r="O16" s="181"/>
      <c r="P16" s="182"/>
      <c r="Q16" s="118"/>
      <c r="R16" s="299"/>
      <c r="S16" s="296"/>
      <c r="T16" s="296"/>
      <c r="U16" s="298"/>
      <c r="V16" s="298"/>
      <c r="W16" s="298"/>
      <c r="X16" s="298"/>
    </row>
    <row r="17" spans="1:100" s="23" customFormat="1" ht="18" customHeight="1">
      <c r="A17" s="194"/>
      <c r="B17" s="196"/>
      <c r="C17" s="197"/>
      <c r="D17" s="37" t="s">
        <v>8</v>
      </c>
      <c r="E17" s="38">
        <f>(25*O17)/100</f>
        <v>25</v>
      </c>
      <c r="F17" s="37" t="s">
        <v>8</v>
      </c>
      <c r="G17" s="38">
        <f>(25*O17)/100</f>
        <v>25</v>
      </c>
      <c r="H17" s="37" t="s">
        <v>8</v>
      </c>
      <c r="I17" s="38">
        <f>(25*O17)/100</f>
        <v>25</v>
      </c>
      <c r="J17" s="37" t="s">
        <v>8</v>
      </c>
      <c r="K17" s="89">
        <f>(25*O17)/100</f>
        <v>25</v>
      </c>
      <c r="L17" s="93" t="s">
        <v>8</v>
      </c>
      <c r="M17" s="90">
        <f>(I17+K17)</f>
        <v>50</v>
      </c>
      <c r="N17" s="37" t="s">
        <v>8</v>
      </c>
      <c r="O17" s="39">
        <f>Sheet1!$O$17</f>
        <v>100</v>
      </c>
      <c r="P17" s="279"/>
      <c r="Q17" s="118"/>
      <c r="R17" s="290" t="s">
        <v>333</v>
      </c>
      <c r="S17" s="182" t="s">
        <v>329</v>
      </c>
      <c r="T17" s="182"/>
      <c r="U17" s="182"/>
      <c r="V17" s="182" t="s">
        <v>330</v>
      </c>
      <c r="W17" s="182"/>
      <c r="X17" s="182"/>
    </row>
    <row r="18" spans="1:100" s="33" customFormat="1" ht="15" customHeight="1">
      <c r="A18" s="194"/>
      <c r="B18" s="196"/>
      <c r="C18" s="197"/>
      <c r="D18" s="188"/>
      <c r="E18" s="189"/>
      <c r="F18" s="188"/>
      <c r="G18" s="189"/>
      <c r="H18" s="188"/>
      <c r="I18" s="189"/>
      <c r="J18" s="188"/>
      <c r="K18" s="166"/>
      <c r="L18" s="208" t="s">
        <v>369</v>
      </c>
      <c r="M18" s="284"/>
      <c r="N18" s="186"/>
      <c r="O18" s="187"/>
      <c r="P18" s="40"/>
      <c r="Q18" s="118"/>
      <c r="R18" s="291"/>
      <c r="S18" s="182"/>
      <c r="T18" s="182"/>
      <c r="U18" s="182"/>
      <c r="V18" s="182"/>
      <c r="W18" s="182"/>
      <c r="X18" s="182"/>
    </row>
    <row r="19" spans="1:100" s="33" customFormat="1" ht="18.95" customHeight="1">
      <c r="A19" s="195"/>
      <c r="B19" s="198"/>
      <c r="C19" s="199"/>
      <c r="D19" s="186" t="s">
        <v>365</v>
      </c>
      <c r="E19" s="187"/>
      <c r="F19" s="186" t="s">
        <v>366</v>
      </c>
      <c r="G19" s="187"/>
      <c r="H19" s="186" t="s">
        <v>367</v>
      </c>
      <c r="I19" s="187"/>
      <c r="J19" s="186" t="s">
        <v>368</v>
      </c>
      <c r="K19" s="212"/>
      <c r="L19" s="210" t="s">
        <v>372</v>
      </c>
      <c r="M19" s="289"/>
      <c r="N19" s="166"/>
      <c r="O19" s="189"/>
      <c r="P19" s="32"/>
      <c r="Q19" s="118"/>
      <c r="R19" s="292"/>
      <c r="S19" s="182"/>
      <c r="T19" s="182"/>
      <c r="U19" s="182"/>
      <c r="V19" s="182"/>
      <c r="W19" s="182"/>
      <c r="X19" s="182"/>
    </row>
    <row r="20" spans="1:100" s="52" customFormat="1" ht="5.0999999999999996" customHeight="1">
      <c r="A20" s="50"/>
      <c r="B20" s="125"/>
      <c r="C20" s="126"/>
      <c r="D20" s="114" t="s">
        <v>378</v>
      </c>
      <c r="E20" s="127"/>
      <c r="F20" s="114" t="s">
        <v>378</v>
      </c>
      <c r="G20" s="127"/>
      <c r="H20" s="114" t="s">
        <v>378</v>
      </c>
      <c r="I20" s="127"/>
      <c r="J20" s="114" t="s">
        <v>378</v>
      </c>
      <c r="K20" s="115"/>
      <c r="L20" s="116"/>
      <c r="M20" s="117"/>
      <c r="N20" s="300"/>
      <c r="O20" s="301"/>
      <c r="P20" s="40"/>
      <c r="Q20" s="118"/>
      <c r="R20" s="57"/>
      <c r="S20" s="302"/>
      <c r="T20" s="303"/>
      <c r="U20" s="304"/>
      <c r="V20" s="271"/>
      <c r="W20" s="272"/>
      <c r="X20" s="183"/>
      <c r="AC20" s="52" t="b">
        <f>Sheet6!$AC$40</f>
        <v>0</v>
      </c>
      <c r="AD20" s="73" t="str">
        <f>IF(AND(AC21=TRUE, AC20=TRUE),IF(A21-Sheet6!A40=1,"OK","INCORRECT"),"")</f>
        <v/>
      </c>
      <c r="BL20" s="52" t="str">
        <f>Sheet6!BL40</f>
        <v/>
      </c>
      <c r="BM20" s="52" t="b">
        <f>Sheet6!BM40</f>
        <v>0</v>
      </c>
      <c r="BN20" s="52" t="b">
        <f>Sheet6!BN40</f>
        <v>0</v>
      </c>
      <c r="BO20" s="52" t="b">
        <f>Sheet6!BO40</f>
        <v>0</v>
      </c>
      <c r="BP20" s="52" t="str">
        <f>Sheet6!BP40</f>
        <v/>
      </c>
      <c r="BQ20" s="52" t="str">
        <f>Sheet6!BQ40</f>
        <v/>
      </c>
      <c r="BR20" s="52" t="str">
        <f>Sheet6!BR40</f>
        <v/>
      </c>
      <c r="BS20" s="52" t="str">
        <f>Sheet6!BS40</f>
        <v/>
      </c>
      <c r="BT20" s="52" t="str">
        <f>Sheet6!BT40</f>
        <v/>
      </c>
      <c r="BU20" s="52" t="str">
        <f>Sheet6!BU40</f>
        <v>INCORRECT</v>
      </c>
      <c r="BV20" s="52" t="b">
        <f>Sheet6!BV40</f>
        <v>0</v>
      </c>
      <c r="BW20" s="52" t="str">
        <f>Sheet6!BW40</f>
        <v/>
      </c>
      <c r="BX20" s="52" t="b">
        <f>Sheet6!BX40</f>
        <v>0</v>
      </c>
      <c r="BY20" s="52" t="b">
        <f>Sheet6!BY40</f>
        <v>0</v>
      </c>
      <c r="BZ20" s="52" t="b">
        <f>Sheet6!BZ40</f>
        <v>0</v>
      </c>
      <c r="CA20" s="52" t="b">
        <f>Sheet6!CA40</f>
        <v>0</v>
      </c>
      <c r="CB20" s="52" t="b">
        <f>Sheet6!CB40</f>
        <v>0</v>
      </c>
      <c r="CC20" s="52" t="b">
        <f>Sheet6!CC40</f>
        <v>0</v>
      </c>
      <c r="CD20" s="52" t="str">
        <f>Sheet6!CD40</f>
        <v/>
      </c>
      <c r="CE20" s="52" t="str">
        <f>Sheet6!CE40</f>
        <v/>
      </c>
      <c r="CF20" s="52" t="str">
        <f>Sheet6!CF40</f>
        <v/>
      </c>
      <c r="CG20" s="52" t="str">
        <f>Sheet6!CG40</f>
        <v/>
      </c>
      <c r="CH20" s="52" t="str">
        <f>Sheet6!CH40</f>
        <v/>
      </c>
      <c r="CI20" s="52" t="str">
        <f>Sheet6!CI40</f>
        <v/>
      </c>
      <c r="CJ20" s="52" t="str">
        <f>Sheet6!CJ40</f>
        <v/>
      </c>
      <c r="CK20" s="52" t="str">
        <f>Sheet6!CK40</f>
        <v/>
      </c>
      <c r="CL20" s="52" t="str">
        <f>Sheet6!CL40</f>
        <v>NO</v>
      </c>
      <c r="CM20" s="52" t="str">
        <f>Sheet6!CM40</f>
        <v>NO</v>
      </c>
      <c r="CN20" s="52" t="str">
        <f>Sheet6!CN40</f>
        <v>NO</v>
      </c>
      <c r="CO20" s="52" t="str">
        <f>Sheet6!CO40</f>
        <v>NO</v>
      </c>
      <c r="CP20" s="52" t="str">
        <f>Sheet6!CP40</f>
        <v>OK</v>
      </c>
      <c r="CQ20" s="52" t="b">
        <f>Sheet6!CQ40</f>
        <v>0</v>
      </c>
      <c r="CR20" s="52" t="b">
        <f>Sheet6!CR40</f>
        <v>0</v>
      </c>
      <c r="CS20" s="52" t="b">
        <f>Sheet6!CS40</f>
        <v>0</v>
      </c>
      <c r="CT20" s="52" t="b">
        <f>Sheet6!CT40</f>
        <v>0</v>
      </c>
      <c r="CU20" s="52" t="str">
        <f>Sheet6!CU40</f>
        <v>SEQUENCE INCORRECT</v>
      </c>
      <c r="CV20" s="52">
        <f>Sheet6!CV40</f>
        <v>18</v>
      </c>
    </row>
    <row r="21" spans="1:100" s="23" customFormat="1" ht="18.95" customHeight="1" thickBot="1">
      <c r="A21" s="54"/>
      <c r="B21" s="101"/>
      <c r="C21" s="102"/>
      <c r="D21" s="101"/>
      <c r="E21" s="102"/>
      <c r="F21" s="101"/>
      <c r="G21" s="102"/>
      <c r="H21" s="101"/>
      <c r="I21" s="102"/>
      <c r="J21" s="309"/>
      <c r="K21" s="309"/>
      <c r="L21" s="103" t="str">
        <f>IF(AND(B21&lt;&gt;"", H21&lt;&gt;"", J21&lt;&gt;"",OR(H21&lt;=I17,H21="ABS"),OR(J21&lt;=K17,J21="ABS")),IF(AND(J21="ABS"),"ABS",IF(SUM(H21:J21)=0,"ZERO",SUM(H21,J21))),"")</f>
        <v/>
      </c>
      <c r="M21" s="104"/>
      <c r="N21" s="257" t="str">
        <f>IF(AND(A21&lt;&gt;"",B21&lt;&gt;"",D21&lt;&gt;"", F21&lt;&gt;"", H21&lt;&gt;"", J21&lt;&gt;"",S21="", R21="OK", V21="",OR(D21&lt;=E17,D21="ABS"),OR(F21&lt;=G17,F21="ABS"),OR(H21&lt;=I17,H21="ABS"),OR(J21&lt;=K17,J21="ABS")),IF(AND(OR(D21=0,D21="ABS"),OR(F21=0,F21="ABS"),OR(L21=0,L21="ABS"),D21="ABS",F21="ABS",L21="ABS"),"ABS",IF(AND(SUM(D21:F21)=0,OR(L21="ZERO",L21="ABS")),"ZERO",IF(L21="ABS",SUM(D21,F21),SUM(D21,F21,H21,J21)))),"")</f>
        <v/>
      </c>
      <c r="O21" s="113"/>
      <c r="P21" s="51" t="str">
        <f>IF(N21="","",IF(O17=200,LOOKUP(N21,{"ABS","ZERO",1,100,110,120,130,140,150,160,170},{"FAIL","FAIL","FAIL","D","D+","C","C+","B","B+","A","A+"}),IF(O17=150,LOOKUP(N21,{"ABS","ZERO",1,75,82,90,97,105,112,120,127},{"FAIL","FAIL","FAIL","D","D+","C","C+","B","B+","A","A+"}),IF(O17=100,LOOKUP(N21,{"ABS","ZERO",1,50,55,60,65,70,75,80,85},{"FAIL","FAIL","FAIL","D","D+","C","C+","B","B+","A","A+"}),IF(O17=50,LOOKUP(N21,{"ABS","ZERO",1,25,27,30,32,35,37,40,42},{"FAIL","FAIL","FAIL","D","D+","C","C+","B","B+","A","A+"}))))))</f>
        <v/>
      </c>
      <c r="Q21" s="118"/>
      <c r="R21" s="70" t="str">
        <f>IF(A21&lt;&gt;"",IF(CU21="SEQUENCE CORRECT",IF(OR(T(Y21)="OK",T(Z21)="oOk",T(AA21)="Okk",AB21="ok"),"OK","FORMAT INCORRECT"),"SEQUENCE INCORRECT"),"")</f>
        <v/>
      </c>
      <c r="S21" s="275" t="str">
        <f>IF(AND(A21&lt;&gt;"",B21&lt;&gt;""),IF(OR(D21&lt;&gt;"ABS"),IF(OR(AND(D21&lt;ROUNDDOWN((0*E17),0),D21&lt;&gt;0),D21&gt;E17,D21=""),"Attendance Marks incorrect",""),""),"")</f>
        <v/>
      </c>
      <c r="T21" s="276"/>
      <c r="U21" s="276"/>
      <c r="V21" s="164" t="str">
        <f>IF(OR(AND(OR(F21&lt;=G17, F21=0, F21="ABS"),OR(H21&lt;=I17, H21=0, H21="ABS"),OR(J21&lt;=K17, J21=0,J21="ABS"))),IF(OR(AND(A21="",B21="",D21="",F21="",H21="",J21=""),AND(A21&lt;&gt;"",B21&lt;&gt;"",D21&lt;&gt;"",F21&lt;&gt;"",H21&lt;&gt;"",J21&lt;&gt;"", AD21="OK")),"","Given Marks or Format is incorrect"),"Given Marks or Format is incorrect")</f>
        <v/>
      </c>
      <c r="W21" s="162"/>
      <c r="X21" s="163"/>
      <c r="Y21" s="14" t="b">
        <f>IF(AND( EXACT(LEFT(B21,LEN(G8)), G8),ISNUMBER(INT(MID(B21,(LEN(G8)+1),1))),ISNUMBER(INT(MID(B21,(LEN(G8)+2),1))), MID(B21,(LEN(G8)+1),2)&lt;&gt;"00",OR(ISNUMBER(INT(MID(B21,(LEN(G8)+3),1))),MID(B21,(LEN(G8)+3),1)=""),  OR(AND(ISNUMBER(INT(MID(B21,(LEN(G8)+1),3))),MID(B21,(LEN(G8)+1),1)&lt;&gt;"0", MID(B21,(LEN(G8)+4),1)=""),AND((ISNUMBER(INT(MID(B21,(LEN(G8)+1),2)))),MID(B21,(LEN(G8)+3),1)=""))),"OK")</f>
        <v>0</v>
      </c>
      <c r="Z21" s="15"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6"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23" t="b">
        <f>IF(ISNUMBER(A21)&lt;&gt;"",AND(ISNUMBER(INT(MID(A21,1,3))),MID(A21,4,1)="",MID(A21,1,1)&lt;&gt;"0"))</f>
        <v>0</v>
      </c>
      <c r="AD21" s="73" t="str">
        <f>IF(AND(AD20="OK",AC21=TRUE),"OK","S# INCORRECT")</f>
        <v>S# INCORRECT</v>
      </c>
      <c r="BL21" s="58" t="str">
        <f>RIGHT(B21,3)</f>
        <v/>
      </c>
      <c r="BM21" s="58" t="b">
        <f>ISNUMBER(INT((MID(BL21,1,1))))</f>
        <v>0</v>
      </c>
      <c r="BN21" s="58" t="b">
        <f>ISNUMBER(INT((MID(BL21,2,1))))</f>
        <v>0</v>
      </c>
      <c r="BO21" s="58" t="b">
        <f>ISNUMBER(INT((MID(BL21,3,1))))</f>
        <v>0</v>
      </c>
      <c r="BP21" s="58" t="str">
        <f>IF(BM21=TRUE, MID(BL21,1,1),"")</f>
        <v/>
      </c>
      <c r="BQ21" s="58" t="str">
        <f>IF(BN21=TRUE, MID(BL21,2,1),"")</f>
        <v/>
      </c>
      <c r="BR21" s="58" t="str">
        <f>IF(BO21=TRUE, MID(BL21,3,1),"")</f>
        <v/>
      </c>
      <c r="BS21" s="58" t="str">
        <f>T(BP21)&amp;T(BQ21)&amp;T(BR21)</f>
        <v/>
      </c>
      <c r="BT21" s="63" t="str">
        <f>IF(BS21="","",INT(TRIM(BS21)))</f>
        <v/>
      </c>
      <c r="BU21" s="64" t="str">
        <f>"OK"</f>
        <v>OK</v>
      </c>
      <c r="BV21" s="58" t="b">
        <f>BT21&gt;BT20</f>
        <v>0</v>
      </c>
      <c r="BW21" s="65" t="str">
        <f>LEFT(B21,6)</f>
        <v/>
      </c>
      <c r="BX21" s="58" t="b">
        <f>ISNUMBER(INT((MID(BW21,1,1))))</f>
        <v>0</v>
      </c>
      <c r="BY21" s="58" t="b">
        <f>ISNUMBER(INT((MID(BW21,2,1))))</f>
        <v>0</v>
      </c>
      <c r="BZ21" s="58" t="b">
        <f>ISNUMBER(INT((MID(BW21,3,1))))</f>
        <v>0</v>
      </c>
      <c r="CA21" s="58" t="b">
        <f>ISNUMBER(INT((MID(BW21,4,1))))</f>
        <v>0</v>
      </c>
      <c r="CB21" s="58" t="b">
        <f>ISNUMBER(INT((MID(BW21,5,1))))</f>
        <v>0</v>
      </c>
      <c r="CC21" s="58" t="b">
        <f>ISNUMBER(INT((MID(BW21,6,1))))</f>
        <v>0</v>
      </c>
      <c r="CD21" s="58" t="str">
        <f>IF(BX21=TRUE, MID(BW21,1,1),"")</f>
        <v/>
      </c>
      <c r="CE21" s="58" t="str">
        <f>IF(BY21=TRUE, MID(BW21,2,1),"")</f>
        <v/>
      </c>
      <c r="CF21" s="58" t="str">
        <f>IF(BZ21=TRUE, MID(BW21,3,1),"")</f>
        <v/>
      </c>
      <c r="CG21" s="58" t="str">
        <f>IF(CA21=TRUE, MID(BW21,4,1),"")</f>
        <v/>
      </c>
      <c r="CH21" s="58" t="str">
        <f>IF(CB21=TRUE, MID(BW21,5,1),"")</f>
        <v/>
      </c>
      <c r="CI21" s="58" t="str">
        <f>IF(CC21=TRUE, MID(BW21,6,1),"")</f>
        <v/>
      </c>
      <c r="CJ21" s="65" t="str">
        <f>TRIM(T(CD21)&amp;T(CE21)&amp;T(CF21))</f>
        <v/>
      </c>
      <c r="CK21" s="65" t="str">
        <f>TRIM(T(CG21)&amp;T(CH21)&amp;T(CI21))</f>
        <v/>
      </c>
      <c r="CL21" s="66" t="str">
        <f>IF(OR(MID(BW21,3,1)="-",MID(BW21,4,1)="-"),T(CJ21),"NO")</f>
        <v>NO</v>
      </c>
      <c r="CM21" s="66" t="str">
        <f>IF(OR(MID(BW21,3,1)="-",MID(BW21,4,1)="-"),T(CK21),"NO")</f>
        <v>NO</v>
      </c>
      <c r="CN21" s="64" t="str">
        <f>IF(AND(CL21&lt;&gt;"NO", CM21&lt;&gt;"NO"),IF(CM21&lt;CL21,"OK","INCORRECT"),"NO")</f>
        <v>NO</v>
      </c>
      <c r="CO21" s="64" t="str">
        <f>IF(AND(CL21&lt;&gt;"NO", CM21&lt;&gt;"NO"),IF(CM21&lt;=CM20,"OK","INCORRECT"),"NO")</f>
        <v>NO</v>
      </c>
      <c r="CP21" s="66" t="str">
        <f>IF(OR(AND(OR(AND(CN21="NO",CO21="NO"),AND(CN21="OK", CO21="OK")),AND(CN20="NO", CO20="NO")),AND(AND(CN21="OK",CO21="OK",OR(AND(CN20="NO", CO20="NO"),AND(CN20="OK", CO20="OK"))))),"OK","INCORRECT")</f>
        <v>OK</v>
      </c>
      <c r="CQ21" s="58" t="b">
        <f>IF(CP21="OK",IF(AND(CL20="NO",CL21="NO"),BT21&gt;BT20))</f>
        <v>0</v>
      </c>
      <c r="CR21" s="58" t="b">
        <f>IF(CP21="OK",AND(CN21="OK",CO21="OK",CN20="NO",CO20="NO"))</f>
        <v>0</v>
      </c>
      <c r="CS21" s="58" t="b">
        <f>IF(CP21="OK",IF(AND(EXACT(CK20,CK21)),BT21&gt;BT20))</f>
        <v>0</v>
      </c>
      <c r="CT21" s="58" t="b">
        <f>IF(CP21="OK",CM21&lt;CM20)</f>
        <v>0</v>
      </c>
      <c r="CU21" s="65" t="str">
        <f>IF(AND(CQ21=FALSE,CR21=FALSE,CS21=FALSE,CT21=FALSE),"SEQUENCE INCORRECT","SEQUENCE CORRECT")</f>
        <v>SEQUENCE INCORRECT</v>
      </c>
      <c r="CV21" s="67">
        <f>COUNTIF(B20:B20,T(B21))</f>
        <v>1</v>
      </c>
    </row>
    <row r="22" spans="1:100" s="23" customFormat="1" ht="18.95" customHeight="1" thickBot="1">
      <c r="A22" s="68"/>
      <c r="B22" s="101"/>
      <c r="C22" s="102"/>
      <c r="D22" s="101"/>
      <c r="E22" s="102"/>
      <c r="F22" s="101"/>
      <c r="G22" s="102"/>
      <c r="H22" s="101"/>
      <c r="I22" s="102"/>
      <c r="J22" s="309"/>
      <c r="K22" s="309"/>
      <c r="L22" s="103" t="str">
        <f>IF(AND(B22&lt;&gt;"", H22&lt;&gt;"", J22&lt;&gt;"",OR(H22&lt;=I17,H22="ABS"),OR(J22&lt;=K17,J22="ABS")),IF(AND(J22="ABS"),"ABS",IF(SUM(H22:J22)=0,"ZERO",SUM(H22,J22))),"")</f>
        <v/>
      </c>
      <c r="M22" s="104"/>
      <c r="N22" s="112" t="str">
        <f>IF(AND(A22&lt;&gt;"",B22&lt;&gt;"",D22&lt;&gt;"", F22&lt;&gt;"", H22&lt;&gt;"", J22&lt;&gt;"",S22="",R22="OK", V22="",OR(D22&lt;=E17,D22="ABS"),OR(F22&lt;=G17,F22="ABS"),OR(H22&lt;=I17,H22="ABS"),OR(J22&lt;=K17,J22="ABS")),IF(AND(OR(D22=0,D22="ABS"),OR(F22=0,F22="ABS"),OR(L22=0,L22="ABS"),D22="ABS",F22="ABS",L22="ABS"),"ABS",IF(AND(SUM(D22:F22)=0,OR(L22="ZERO",L22="ABS")),"ZERO",IF(L22="ABS",SUM(D22,F22),SUM(D22,F22,H22,J22)))),"")</f>
        <v/>
      </c>
      <c r="O22" s="113"/>
      <c r="P22" s="22" t="str">
        <f>IF(N22="","",IF(O17=200,LOOKUP(N22,{"ABS","ZERO",1,100,110,120,130,140,150,160,170},{"FAIL","FAIL","FAIL","D","D+","C","C+","B","B+","A","A+"}),IF(O17=150,LOOKUP(N22,{"ABS","ZERO",1,75,82,90,97,105,112,120,127},{"FAIL","FAIL","FAIL","D","D+","C","C+","B","B+","A","A+"}),IF(O17=100,LOOKUP(N22,{"ABS","ZERO",1,50,55,60,65,70,75,80,85},{"FAIL","FAIL","FAIL","D","D+","C","C+","B","B+","A","A+"}),IF(O17=50,LOOKUP(N22,{"ABS","ZERO",1,25,27,30,32,35,37,40,42},{"FAIL","FAIL","FAIL","D","D+","C","C+","B","B+","A","A+"}))))))</f>
        <v/>
      </c>
      <c r="Q22" s="118"/>
      <c r="R22" s="70" t="str">
        <f t="shared" ref="R22:R40" si="0">IF(A22&lt;&gt;"",IF(CU22="SEQUENCE CORRECT",IF(OR(T(Y22)="OK",T(Z22)="oOk",T(AA22)="Okk",AB22="ok"),"OK","FORMAT INCORRECT"),"SEQUENCE INCORRECT"),"")</f>
        <v/>
      </c>
      <c r="S22" s="163" t="str">
        <f>IF(AND(A22&lt;&gt;"",B22&lt;&gt;""),IF(OR(D22&lt;&gt;"ABS"),IF(OR(AND(D22&lt;ROUNDDOWN((0*E17),0),D22&lt;&gt;0),D22&gt;E17,D22=""),"Attendance Marks incorrect",""),""),"")</f>
        <v/>
      </c>
      <c r="T22" s="274"/>
      <c r="U22" s="274"/>
      <c r="V22" s="109" t="str">
        <f>IF(OR(AND(OR(F22&lt;=G17, F22=0, F22="ABS"),OR(H22&lt;=I17, H22=0, H22="ABS"),OR(J22&lt;=K17, J22=0,J22="ABS"))),IF(OR(AND(A22="",B22="",D22="",F22="",H22="",J22=""),AND(A22&lt;&gt;"",B22&lt;&gt;"",D22&lt;&gt;"",F22&lt;&gt;"",H22&lt;&gt;"",J22&lt;&gt;"", AD22="OK")),"","Given Marks or Format is incorrect"),"Given Marks or Format is incorrect")</f>
        <v/>
      </c>
      <c r="W22" s="110"/>
      <c r="X22" s="111"/>
      <c r="Y22" s="14" t="b">
        <f>IF(AND( EXACT(LEFT(B22,LEN(G8)), G8),ISNUMBER(INT(MID(B22,(LEN(G8)+1),1))),ISNUMBER(INT(MID(B22,(LEN(G8)+2),1))), MID(B22,(LEN(G8)+1),2)&lt;&gt;"00",OR(ISNUMBER(INT(MID(B22,(LEN(G8)+3),1))),MID(B22,(LEN(G8)+3),1)=""),  OR(AND(ISNUMBER(INT(MID(B22,(LEN(G8)+1),3))),MID(B22,(LEN(G8)+1),1)&lt;&gt;"0", MID(B22,(LEN(G8)+4),1)=""),AND((ISNUMBER(INT(MID(B22,(LEN(G8)+1),2)))),MID(B22,(LEN(G8)+3),1)=""))),"OK")</f>
        <v>0</v>
      </c>
      <c r="Z22" s="15"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6"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23" t="b">
        <f>IF(AND(ISNUMBER(A21)&lt;&gt;"",ISNUMBER(A22)&lt;&gt;""),IF(AND(ISNUMBER(A22),ISNUMBER(A21)),IF(A22-A21=1,AND(ISNUMBER(INT(MID(A22,1,3))),MID(A22,4,1)="",MID(A22,1,1)&lt;&gt;"0"))))</f>
        <v>0</v>
      </c>
      <c r="AD22" s="23" t="str">
        <f t="shared" ref="AD22:AD40" si="1">IF(AC22=TRUE,"OK","S# INCORRECT")</f>
        <v>S# INCORRECT</v>
      </c>
      <c r="BL22" s="58" t="str">
        <f t="shared" ref="BL22:BL39" si="2">RIGHT(B22,3)</f>
        <v/>
      </c>
      <c r="BM22" s="58" t="b">
        <f t="shared" ref="BM22:BM39" si="3">ISNUMBER(INT((MID(BL22,1,1))))</f>
        <v>0</v>
      </c>
      <c r="BN22" s="58" t="b">
        <f t="shared" ref="BN22:BN39" si="4">ISNUMBER(INT((MID(BL22,2,1))))</f>
        <v>0</v>
      </c>
      <c r="BO22" s="58" t="b">
        <f t="shared" ref="BO22:BO39" si="5">ISNUMBER(INT((MID(BL22,3,1))))</f>
        <v>0</v>
      </c>
      <c r="BP22" s="58" t="str">
        <f t="shared" ref="BP22:BP39" si="6">IF(BM22=TRUE, MID(BL22,1,1),"")</f>
        <v/>
      </c>
      <c r="BQ22" s="58" t="str">
        <f t="shared" ref="BQ22:BQ39" si="7">IF(BN22=TRUE, MID(BL22,2,1),"")</f>
        <v/>
      </c>
      <c r="BR22" s="58" t="str">
        <f t="shared" ref="BR22:BR39" si="8">IF(BO22=TRUE, MID(BL22,3,1),"")</f>
        <v/>
      </c>
      <c r="BS22" s="58" t="str">
        <f t="shared" ref="BS22:BS39" si="9">T(BP22)&amp;T(BQ22)&amp;T(BR22)</f>
        <v/>
      </c>
      <c r="BT22" s="63" t="str">
        <f t="shared" ref="BT22:BT39" si="10">IF(BS22="","",INT(TRIM(BS22)))</f>
        <v/>
      </c>
      <c r="BU22" s="64" t="str">
        <f>IF(BT22&gt;BT21,"OK","INCORRECT")</f>
        <v>INCORRECT</v>
      </c>
      <c r="BV22" s="58" t="b">
        <f>BT22&gt;BT21</f>
        <v>0</v>
      </c>
      <c r="BW22" s="65" t="str">
        <f t="shared" ref="BW22:BW39" si="11">LEFT(B22,6)</f>
        <v/>
      </c>
      <c r="BX22" s="58" t="b">
        <f t="shared" ref="BX22:BX39" si="12">ISNUMBER(INT((MID(BW22,1,1))))</f>
        <v>0</v>
      </c>
      <c r="BY22" s="58" t="b">
        <f t="shared" ref="BY22:BY39" si="13">ISNUMBER(INT((MID(BW22,2,1))))</f>
        <v>0</v>
      </c>
      <c r="BZ22" s="58" t="b">
        <f t="shared" ref="BZ22:BZ39" si="14">ISNUMBER(INT((MID(BW22,3,1))))</f>
        <v>0</v>
      </c>
      <c r="CA22" s="58" t="b">
        <f t="shared" ref="CA22:CA39" si="15">ISNUMBER(INT((MID(BW22,4,1))))</f>
        <v>0</v>
      </c>
      <c r="CB22" s="58" t="b">
        <f t="shared" ref="CB22:CB39" si="16">ISNUMBER(INT((MID(BW22,5,1))))</f>
        <v>0</v>
      </c>
      <c r="CC22" s="58" t="b">
        <f t="shared" ref="CC22:CC39" si="17">ISNUMBER(INT((MID(BW22,6,1))))</f>
        <v>0</v>
      </c>
      <c r="CD22" s="58" t="str">
        <f t="shared" ref="CD22:CD39" si="18">IF(BX22=TRUE, MID(BW22,1,1),"")</f>
        <v/>
      </c>
      <c r="CE22" s="58" t="str">
        <f t="shared" ref="CE22:CE39" si="19">IF(BY22=TRUE, MID(BW22,2,1),"")</f>
        <v/>
      </c>
      <c r="CF22" s="58" t="str">
        <f t="shared" ref="CF22:CF39" si="20">IF(BZ22=TRUE, MID(BW22,3,1),"")</f>
        <v/>
      </c>
      <c r="CG22" s="58" t="str">
        <f t="shared" ref="CG22:CG39" si="21">IF(CA22=TRUE, MID(BW22,4,1),"")</f>
        <v/>
      </c>
      <c r="CH22" s="58" t="str">
        <f t="shared" ref="CH22:CH39" si="22">IF(CB22=TRUE, MID(BW22,5,1),"")</f>
        <v/>
      </c>
      <c r="CI22" s="58" t="str">
        <f t="shared" ref="CI22:CI39" si="23">IF(CC22=TRUE, MID(BW22,6,1),"")</f>
        <v/>
      </c>
      <c r="CJ22" s="65" t="str">
        <f t="shared" ref="CJ22:CJ39" si="24">TRIM(T(CD22)&amp;T(CE22)&amp;T(CF22))</f>
        <v/>
      </c>
      <c r="CK22" s="65" t="str">
        <f t="shared" ref="CK22:CK39" si="25">TRIM(T(CG22)&amp;T(CH22)&amp;T(CI22))</f>
        <v/>
      </c>
      <c r="CL22" s="66" t="str">
        <f t="shared" ref="CL22:CL39" si="26">IF(OR(MID(BW22,3,1)="-",MID(BW22,4,1)="-"),T(CJ22),"NO")</f>
        <v>NO</v>
      </c>
      <c r="CM22" s="66" t="str">
        <f t="shared" ref="CM22:CM39" si="27">IF(OR(MID(BW22,3,1)="-",MID(BW22,4,1)="-"),T(CK22),"NO")</f>
        <v>NO</v>
      </c>
      <c r="CN22" s="64" t="str">
        <f>IF(AND(CL22&lt;&gt;"NO", CM22&lt;&gt;"NO"),IF(CM22&lt;CL22,"OK","INCORRECT"),"NO")</f>
        <v>NO</v>
      </c>
      <c r="CO22" s="64" t="str">
        <f>IF(AND(CL22&lt;&gt;"NO", CM22&lt;&gt;"NO"),IF(CM22&lt;=CM21,"OK","INCORRECT"),"NO")</f>
        <v>NO</v>
      </c>
      <c r="CP22" s="66" t="str">
        <f>IF(OR(AND(OR(AND(CN22="NO",CO22="NO"),AND(CN22="OK", CO22="OK")),AND(CN21="NO", CO21="NO")),AND(AND(CN22="OK",CO22="OK",OR(AND(CN21="NO", CO21="NO"),AND(CN21="OK", CO21="OK"))))),"OK","INCORRECT")</f>
        <v>OK</v>
      </c>
      <c r="CQ22" s="58" t="b">
        <f>IF(CP22="OK",IF(AND(CL21="NO",CL22="NO"),BT22&gt;BT21))</f>
        <v>0</v>
      </c>
      <c r="CR22" s="58" t="b">
        <f>IF(CP22="OK",AND(CN22="OK",CO22="OK",CN21="NO",CO21="NO"))</f>
        <v>0</v>
      </c>
      <c r="CS22" s="58" t="b">
        <f>IF(CP22="OK",IF(AND(EXACT(CK21,CK22)),BT22&gt;BT21))</f>
        <v>0</v>
      </c>
      <c r="CT22" s="58" t="b">
        <f>IF(CP22="OK",CM22&lt;CM21)</f>
        <v>0</v>
      </c>
      <c r="CU22" s="65" t="str">
        <f>IF(AND(CQ22=FALSE,CR22=FALSE,CS22=FALSE,CT22=FALSE),"SEQUENCE INCORRECT","SEQUENCE CORRECT")</f>
        <v>SEQUENCE INCORRECT</v>
      </c>
      <c r="CV22" s="67">
        <f>COUNTIF(B21:B21,T(B22))</f>
        <v>1</v>
      </c>
    </row>
    <row r="23" spans="1:100" s="23" customFormat="1" ht="18.95" customHeight="1" thickBot="1">
      <c r="A23" s="54"/>
      <c r="B23" s="101"/>
      <c r="C23" s="102"/>
      <c r="D23" s="101"/>
      <c r="E23" s="102"/>
      <c r="F23" s="101"/>
      <c r="G23" s="102"/>
      <c r="H23" s="101"/>
      <c r="I23" s="102"/>
      <c r="J23" s="309"/>
      <c r="K23" s="309"/>
      <c r="L23" s="103" t="str">
        <f>IF(AND(B23&lt;&gt;"", H23&lt;&gt;"", J23&lt;&gt;"",OR(H23&lt;=I17,H23="ABS"),OR(J23&lt;=K17,J23="ABS")),IF(AND(J23="ABS"),"ABS",IF(SUM(H23:J23)=0,"ZERO",SUM(H23,J23))),"")</f>
        <v/>
      </c>
      <c r="M23" s="104"/>
      <c r="N23" s="112" t="str">
        <f>IF(AND(A23&lt;&gt;"",B23&lt;&gt;"",D23&lt;&gt;"", F23&lt;&gt;"", H23&lt;&gt;"", J23&lt;&gt;"",S23="",R23="OK", V23="",OR(D23&lt;=E17,D23="ABS"),OR(F23&lt;=G17,F23="ABS"),OR(H23&lt;=I17,H23="ABS"),OR(J23&lt;=K17,J23="ABS")),IF(AND(OR(D23=0,D23="ABS"),OR(F23=0,F23="ABS"),OR(L23=0,L23="ABS"),D23="ABS",F23="ABS",L23="ABS"),"ABS",IF(AND(SUM(D23:F23)=0,OR(L23="ZERO",L23="ABS")),"ZERO",IF(L23="ABS",SUM(D23,F23),SUM(D23,F23,H23,J23)))),"")</f>
        <v/>
      </c>
      <c r="O23" s="113"/>
      <c r="P23" s="22" t="str">
        <f>IF(N23="","",IF(O17=200,LOOKUP(N23,{"ABS","ZERO",1,100,110,120,130,140,150,160,170},{"FAIL","FAIL","FAIL","D","D+","C","C+","B","B+","A","A+"}),IF(O17=150,LOOKUP(N23,{"ABS","ZERO",1,75,82,90,97,105,112,120,127},{"FAIL","FAIL","FAIL","D","D+","C","C+","B","B+","A","A+"}),IF(O17=100,LOOKUP(N23,{"ABS","ZERO",1,50,55,60,65,70,75,80,85},{"FAIL","FAIL","FAIL","D","D+","C","C+","B","B+","A","A+"}),IF(O17=50,LOOKUP(N23,{"ABS","ZERO",1,25,27,30,32,35,37,40,42},{"FAIL","FAIL","FAIL","D","D+","C","C+","B","B+","A","A+"}))))))</f>
        <v/>
      </c>
      <c r="Q23" s="118"/>
      <c r="R23" s="70" t="str">
        <f t="shared" si="0"/>
        <v/>
      </c>
      <c r="S23" s="163" t="str">
        <f>IF(AND(A23&lt;&gt;"",B23&lt;&gt;""),IF(OR(D23&lt;&gt;"ABS"),IF(OR(AND(D23&lt;ROUNDDOWN((0*E17),0),D23&lt;&gt;0),D23&gt;E17,D23=""),"Attendance Marks incorrect",""),""),"")</f>
        <v/>
      </c>
      <c r="T23" s="274"/>
      <c r="U23" s="274"/>
      <c r="V23" s="109" t="str">
        <f>IF(OR(AND(OR(F23&lt;=G17, F23=0, F23="ABS"),OR(H23&lt;=I17, H23=0, H23="ABS"),OR(J23&lt;=K17, J23=0,J23="ABS"))),IF(OR(AND(A23="",B23="",D23="",F23="",H23="",J23=""),AND(A23&lt;&gt;"",B23&lt;&gt;"",D23&lt;&gt;"",F23&lt;&gt;"",H23&lt;&gt;"",J23&lt;&gt;"", AD23="OK")),"","Given Marks or Format is incorrect"),"Given Marks or Format is incorrect")</f>
        <v/>
      </c>
      <c r="W23" s="110"/>
      <c r="X23" s="111"/>
      <c r="Y23" s="14" t="b">
        <f>IF(AND( EXACT(LEFT(B23,LEN(G8)), G8),ISNUMBER(INT(MID(B23,(LEN(G8)+1),1))),ISNUMBER(INT(MID(B23,(LEN(G8)+2),1))), MID(B23,(LEN(G8)+1),2)&lt;&gt;"00",OR(ISNUMBER(INT(MID(B23,(LEN(G8)+3),1))),MID(B23,(LEN(G8)+3),1)=""),  OR(AND(ISNUMBER(INT(MID(B23,(LEN(G8)+1),3))),MID(B23,(LEN(G8)+1),1)&lt;&gt;"0", MID(B23,(LEN(G8)+4),1)=""),AND((ISNUMBER(INT(MID(B23,(LEN(G8)+1),2)))),MID(B23,(LEN(G8)+3),1)=""))),"OK")</f>
        <v>0</v>
      </c>
      <c r="Z23" s="15"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6"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23" t="b">
        <f t="shared" ref="AC23:AC40" si="28">IF(AND(ISNUMBER(A22)&lt;&gt;"",ISNUMBER(A23)&lt;&gt;""),IF(AND(ISNUMBER(A23),ISNUMBER(A22)),IF(A23-A22=1,AND(ISNUMBER(INT(MID(A23,1,3))),MID(A23,4,1)="",MID(A23,1,1)&lt;&gt;"0"))))</f>
        <v>0</v>
      </c>
      <c r="AD23" s="23" t="str">
        <f t="shared" si="1"/>
        <v>S# INCORRECT</v>
      </c>
      <c r="BL23" s="58" t="str">
        <f t="shared" si="2"/>
        <v/>
      </c>
      <c r="BM23" s="58" t="b">
        <f t="shared" si="3"/>
        <v>0</v>
      </c>
      <c r="BN23" s="58" t="b">
        <f t="shared" si="4"/>
        <v>0</v>
      </c>
      <c r="BO23" s="58" t="b">
        <f t="shared" si="5"/>
        <v>0</v>
      </c>
      <c r="BP23" s="58" t="str">
        <f t="shared" si="6"/>
        <v/>
      </c>
      <c r="BQ23" s="58" t="str">
        <f t="shared" si="7"/>
        <v/>
      </c>
      <c r="BR23" s="58" t="str">
        <f t="shared" si="8"/>
        <v/>
      </c>
      <c r="BS23" s="58" t="str">
        <f t="shared" si="9"/>
        <v/>
      </c>
      <c r="BT23" s="63" t="str">
        <f t="shared" si="10"/>
        <v/>
      </c>
      <c r="BU23" s="64" t="str">
        <f t="shared" ref="BU23:BU39" si="29">IF(BT23&gt;BT22,"OK","INCORRECT")</f>
        <v>INCORRECT</v>
      </c>
      <c r="BV23" s="58" t="b">
        <f t="shared" ref="BV23:BV39" si="30">BT23&gt;BT22</f>
        <v>0</v>
      </c>
      <c r="BW23" s="65" t="str">
        <f t="shared" si="11"/>
        <v/>
      </c>
      <c r="BX23" s="58" t="b">
        <f t="shared" si="12"/>
        <v>0</v>
      </c>
      <c r="BY23" s="58" t="b">
        <f t="shared" si="13"/>
        <v>0</v>
      </c>
      <c r="BZ23" s="58" t="b">
        <f t="shared" si="14"/>
        <v>0</v>
      </c>
      <c r="CA23" s="58" t="b">
        <f t="shared" si="15"/>
        <v>0</v>
      </c>
      <c r="CB23" s="58" t="b">
        <f t="shared" si="16"/>
        <v>0</v>
      </c>
      <c r="CC23" s="58" t="b">
        <f t="shared" si="17"/>
        <v>0</v>
      </c>
      <c r="CD23" s="58" t="str">
        <f t="shared" si="18"/>
        <v/>
      </c>
      <c r="CE23" s="58" t="str">
        <f t="shared" si="19"/>
        <v/>
      </c>
      <c r="CF23" s="58" t="str">
        <f t="shared" si="20"/>
        <v/>
      </c>
      <c r="CG23" s="58" t="str">
        <f t="shared" si="21"/>
        <v/>
      </c>
      <c r="CH23" s="58" t="str">
        <f t="shared" si="22"/>
        <v/>
      </c>
      <c r="CI23" s="58" t="str">
        <f t="shared" si="23"/>
        <v/>
      </c>
      <c r="CJ23" s="65" t="str">
        <f t="shared" si="24"/>
        <v/>
      </c>
      <c r="CK23" s="65" t="str">
        <f t="shared" si="25"/>
        <v/>
      </c>
      <c r="CL23" s="66" t="str">
        <f t="shared" si="26"/>
        <v>NO</v>
      </c>
      <c r="CM23" s="66" t="str">
        <f t="shared" si="27"/>
        <v>NO</v>
      </c>
      <c r="CN23" s="64" t="str">
        <f t="shared" ref="CN23:CN39" si="31">IF(AND(CL23&lt;&gt;"NO", CM23&lt;&gt;"NO"),IF(CM23&lt;CL23,"OK","INCORRECT"),"NO")</f>
        <v>NO</v>
      </c>
      <c r="CO23" s="64" t="str">
        <f t="shared" ref="CO23:CO39" si="32">IF(AND(CL23&lt;&gt;"NO", CM23&lt;&gt;"NO"),IF(CM23&lt;=CM22,"OK","INCORRECT"),"NO")</f>
        <v>NO</v>
      </c>
      <c r="CP23" s="66" t="str">
        <f t="shared" ref="CP23:CP39" si="33">IF(OR(AND(OR(AND(CN23="NO",CO23="NO"),AND(CN23="OK", CO23="OK")),AND(CN22="NO", CO22="NO")),AND(AND(CN23="OK",CO23="OK",OR(AND(CN22="NO", CO22="NO"),AND(CN22="OK", CO22="OK"))))),"OK","INCORRECT")</f>
        <v>OK</v>
      </c>
      <c r="CQ23" s="58" t="b">
        <f t="shared" ref="CQ23:CQ39" si="34">IF(CP23="OK",IF(AND(CL22="NO",CL23="NO"),BT23&gt;BT22))</f>
        <v>0</v>
      </c>
      <c r="CR23" s="58" t="b">
        <f t="shared" ref="CR23:CR39" si="35">IF(CP23="OK",AND(CN23="OK",CO23="OK",CN22="NO",CO22="NO"))</f>
        <v>0</v>
      </c>
      <c r="CS23" s="58" t="b">
        <f t="shared" ref="CS23:CS39" si="36">IF(CP23="OK",IF(AND(EXACT(CK22,CK23)),BT23&gt;BT22))</f>
        <v>0</v>
      </c>
      <c r="CT23" s="58" t="b">
        <f t="shared" ref="CT23:CT39" si="37">IF(CP23="OK",CM23&lt;CM22)</f>
        <v>0</v>
      </c>
      <c r="CU23" s="65" t="str">
        <f t="shared" ref="CU23:CU39" si="38">IF(AND(CQ23=FALSE,CR23=FALSE,CS23=FALSE,CT23=FALSE),"SEQUENCE INCORRECT","SEQUENCE CORRECT")</f>
        <v>SEQUENCE INCORRECT</v>
      </c>
      <c r="CV23" s="67">
        <f>COUNTIF(B21:B22,T(B23))</f>
        <v>2</v>
      </c>
    </row>
    <row r="24" spans="1:100" s="23" customFormat="1" ht="18.95" customHeight="1" thickBot="1">
      <c r="A24" s="68"/>
      <c r="B24" s="101"/>
      <c r="C24" s="102"/>
      <c r="D24" s="101"/>
      <c r="E24" s="102"/>
      <c r="F24" s="101"/>
      <c r="G24" s="102"/>
      <c r="H24" s="101"/>
      <c r="I24" s="102"/>
      <c r="J24" s="309"/>
      <c r="K24" s="309"/>
      <c r="L24" s="103" t="str">
        <f>IF(AND(B24&lt;&gt;"", H24&lt;&gt;"", J24&lt;&gt;"",OR(H24&lt;=I17,H24="ABS"),OR(J24&lt;=K17,J24="ABS")),IF(AND(J24="ABS"),"ABS",IF(SUM(H24:J24)=0,"ZERO",SUM(H24,J24))),"")</f>
        <v/>
      </c>
      <c r="M24" s="104"/>
      <c r="N24" s="112" t="str">
        <f>IF(AND(A24&lt;&gt;"",B24&lt;&gt;"",D24&lt;&gt;"", F24&lt;&gt;"", H24&lt;&gt;"", J24&lt;&gt;"",S24="",R24="OK",V24="",OR(D24&lt;=E17,D24="ABS"),OR(F24&lt;=G17,F24="ABS"),OR(H24&lt;=I17,H24="ABS"),OR(J24&lt;=K17,J24="ABS")),IF(AND(OR(D24=0,D24="ABS"),OR(F24=0,F24="ABS"),OR(L24=0,L24="ABS"),D24="ABS",F24="ABS",L24="ABS"),"ABS",IF(AND(SUM(D24:F24)=0,OR(L24="ZERO",L24="ABS")),"ZERO",IF(L24="ABS",SUM(D24,F24),SUM(D24,F24,H24,J24)))),"")</f>
        <v/>
      </c>
      <c r="O24" s="113"/>
      <c r="P24" s="22" t="str">
        <f>IF(N24="","",IF(O17=200,LOOKUP(N24,{"ABS","ZERO",1,100,110,120,130,140,150,160,170},{"FAIL","FAIL","FAIL","D","D+","C","C+","B","B+","A","A+"}),IF(O17=150,LOOKUP(N24,{"ABS","ZERO",1,75,82,90,97,105,112,120,127},{"FAIL","FAIL","FAIL","D","D+","C","C+","B","B+","A","A+"}),IF(O17=100,LOOKUP(N24,{"ABS","ZERO",1,50,55,60,65,70,75,80,85},{"FAIL","FAIL","FAIL","D","D+","C","C+","B","B+","A","A+"}),IF(O17=50,LOOKUP(N24,{"ABS","ZERO",1,25,27,30,32,35,37,40,42},{"FAIL","FAIL","FAIL","D","D+","C","C+","B","B+","A","A+"}))))))</f>
        <v/>
      </c>
      <c r="Q24" s="118"/>
      <c r="R24" s="70" t="str">
        <f t="shared" si="0"/>
        <v/>
      </c>
      <c r="S24" s="163" t="str">
        <f>IF(AND(A24&lt;&gt;"",B24&lt;&gt;""),IF(OR(D24&lt;&gt;"ABS"),IF(OR(AND(D24&lt;ROUNDDOWN((0*E17),0),D24&lt;&gt;0),D24&gt;E17,D24=""),"Attendance Marks incorrect",""),""),"")</f>
        <v/>
      </c>
      <c r="T24" s="274"/>
      <c r="U24" s="274"/>
      <c r="V24" s="109" t="str">
        <f>IF(OR(AND(OR(F24&lt;=G17, F24=0, F24="ABS"),OR(H24&lt;=I17, H24=0, H24="ABS"),OR(J24&lt;=K17, J24=0,J24="ABS"))),IF(OR(AND(A24="",B24="",D24="",F24="",H24="",J24=""),AND(A24&lt;&gt;"",B24&lt;&gt;"",D24&lt;&gt;"",F24&lt;&gt;"",H24&lt;&gt;"",J24&lt;&gt;"", AD24="OK")),"","Given Marks or Format is incorrect"),"Given Marks or Format is incorrect")</f>
        <v/>
      </c>
      <c r="W24" s="110"/>
      <c r="X24" s="111"/>
      <c r="Y24" s="14" t="b">
        <f>IF(AND( EXACT(LEFT(B24,LEN(G8)), G8),ISNUMBER(INT(MID(B24,(LEN(G8)+1),1))),ISNUMBER(INT(MID(B24,(LEN(G8)+2),1))), MID(B24,(LEN(G8)+1),2)&lt;&gt;"00",OR(ISNUMBER(INT(MID(B24,(LEN(G8)+3),1))),MID(B24,(LEN(G8)+3),1)=""),  OR(AND(ISNUMBER(INT(MID(B24,(LEN(G8)+1),3))),MID(B24,(LEN(G8)+1),1)&lt;&gt;"0", MID(B24,(LEN(G8)+4),1)=""),AND((ISNUMBER(INT(MID(B24,(LEN(G8)+1),2)))),MID(B24,(LEN(G8)+3),1)=""))),"OK")</f>
        <v>0</v>
      </c>
      <c r="Z24" s="15"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6"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23" t="b">
        <f t="shared" si="28"/>
        <v>0</v>
      </c>
      <c r="AD24" s="23" t="str">
        <f t="shared" si="1"/>
        <v>S# INCORRECT</v>
      </c>
      <c r="BL24" s="58" t="str">
        <f t="shared" si="2"/>
        <v/>
      </c>
      <c r="BM24" s="58" t="b">
        <f t="shared" si="3"/>
        <v>0</v>
      </c>
      <c r="BN24" s="58" t="b">
        <f t="shared" si="4"/>
        <v>0</v>
      </c>
      <c r="BO24" s="58" t="b">
        <f t="shared" si="5"/>
        <v>0</v>
      </c>
      <c r="BP24" s="58" t="str">
        <f t="shared" si="6"/>
        <v/>
      </c>
      <c r="BQ24" s="58" t="str">
        <f t="shared" si="7"/>
        <v/>
      </c>
      <c r="BR24" s="58" t="str">
        <f t="shared" si="8"/>
        <v/>
      </c>
      <c r="BS24" s="58" t="str">
        <f t="shared" si="9"/>
        <v/>
      </c>
      <c r="BT24" s="63" t="str">
        <f t="shared" si="10"/>
        <v/>
      </c>
      <c r="BU24" s="64" t="str">
        <f t="shared" si="29"/>
        <v>INCORRECT</v>
      </c>
      <c r="BV24" s="58" t="b">
        <f t="shared" si="30"/>
        <v>0</v>
      </c>
      <c r="BW24" s="65" t="str">
        <f t="shared" si="11"/>
        <v/>
      </c>
      <c r="BX24" s="58" t="b">
        <f t="shared" si="12"/>
        <v>0</v>
      </c>
      <c r="BY24" s="58" t="b">
        <f t="shared" si="13"/>
        <v>0</v>
      </c>
      <c r="BZ24" s="58" t="b">
        <f t="shared" si="14"/>
        <v>0</v>
      </c>
      <c r="CA24" s="58" t="b">
        <f t="shared" si="15"/>
        <v>0</v>
      </c>
      <c r="CB24" s="58" t="b">
        <f t="shared" si="16"/>
        <v>0</v>
      </c>
      <c r="CC24" s="58" t="b">
        <f t="shared" si="17"/>
        <v>0</v>
      </c>
      <c r="CD24" s="58" t="str">
        <f t="shared" si="18"/>
        <v/>
      </c>
      <c r="CE24" s="58" t="str">
        <f t="shared" si="19"/>
        <v/>
      </c>
      <c r="CF24" s="58" t="str">
        <f t="shared" si="20"/>
        <v/>
      </c>
      <c r="CG24" s="58" t="str">
        <f t="shared" si="21"/>
        <v/>
      </c>
      <c r="CH24" s="58" t="str">
        <f t="shared" si="22"/>
        <v/>
      </c>
      <c r="CI24" s="58" t="str">
        <f t="shared" si="23"/>
        <v/>
      </c>
      <c r="CJ24" s="65" t="str">
        <f t="shared" si="24"/>
        <v/>
      </c>
      <c r="CK24" s="65" t="str">
        <f t="shared" si="25"/>
        <v/>
      </c>
      <c r="CL24" s="66" t="str">
        <f t="shared" si="26"/>
        <v>NO</v>
      </c>
      <c r="CM24" s="66" t="str">
        <f t="shared" si="27"/>
        <v>NO</v>
      </c>
      <c r="CN24" s="64" t="str">
        <f t="shared" si="31"/>
        <v>NO</v>
      </c>
      <c r="CO24" s="64" t="str">
        <f t="shared" si="32"/>
        <v>NO</v>
      </c>
      <c r="CP24" s="66" t="str">
        <f t="shared" si="33"/>
        <v>OK</v>
      </c>
      <c r="CQ24" s="58" t="b">
        <f t="shared" si="34"/>
        <v>0</v>
      </c>
      <c r="CR24" s="58" t="b">
        <f t="shared" si="35"/>
        <v>0</v>
      </c>
      <c r="CS24" s="58" t="b">
        <f t="shared" si="36"/>
        <v>0</v>
      </c>
      <c r="CT24" s="58" t="b">
        <f t="shared" si="37"/>
        <v>0</v>
      </c>
      <c r="CU24" s="65" t="str">
        <f t="shared" si="38"/>
        <v>SEQUENCE INCORRECT</v>
      </c>
      <c r="CV24" s="67">
        <f>COUNTIF(B21:B23,T(B24))</f>
        <v>3</v>
      </c>
    </row>
    <row r="25" spans="1:100" s="23" customFormat="1" ht="18.95" customHeight="1" thickBot="1">
      <c r="A25" s="54"/>
      <c r="B25" s="101"/>
      <c r="C25" s="102"/>
      <c r="D25" s="101"/>
      <c r="E25" s="102"/>
      <c r="F25" s="101"/>
      <c r="G25" s="102"/>
      <c r="H25" s="101"/>
      <c r="I25" s="102"/>
      <c r="J25" s="309"/>
      <c r="K25" s="309"/>
      <c r="L25" s="103" t="str">
        <f>IF(AND(B25&lt;&gt;"", H25&lt;&gt;"", J25&lt;&gt;"",OR(H25&lt;=I17,H25="ABS"),OR(J25&lt;=K17,J25="ABS")),IF(AND(J25="ABS"),"ABS",IF(SUM(H25:J25)=0,"ZERO",SUM(H25,J25))),"")</f>
        <v/>
      </c>
      <c r="M25" s="104"/>
      <c r="N25" s="112" t="str">
        <f>IF(AND(A25&lt;&gt;"",B25&lt;&gt;"",D25&lt;&gt;"", F25&lt;&gt;"", H25&lt;&gt;"", J25&lt;&gt;"",S25="",R25="OK",V25="",OR(D25&lt;=E17,D25="ABS"),OR(F25&lt;=G17,F25="ABS"),OR(H25&lt;=I17,H25="ABS"),OR(J25&lt;=K17,J25="ABS")),IF(AND(OR(D25=0,D25="ABS"),OR(F25=0,F25="ABS"),OR(L25=0,L25="ABS"),D25="ABS",F25="ABS",L25="ABS"),"ABS",IF(AND(SUM(D25:F25)=0,OR(L25="ZERO",L25="ABS")),"ZERO",IF(L25="ABS",SUM(D25,F25),SUM(D25,F25,H25,J25)))),"")</f>
        <v/>
      </c>
      <c r="O25" s="113"/>
      <c r="P25" s="22" t="str">
        <f>IF(N25="","",IF(O17=200,LOOKUP(N25,{"ABS","ZERO",1,100,110,120,130,140,150,160,170},{"FAIL","FAIL","FAIL","D","D+","C","C+","B","B+","A","A+"}),IF(O17=150,LOOKUP(N25,{"ABS","ZERO",1,75,82,90,97,105,112,120,127},{"FAIL","FAIL","FAIL","D","D+","C","C+","B","B+","A","A+"}),IF(O17=100,LOOKUP(N25,{"ABS","ZERO",1,50,55,60,65,70,75,80,85},{"FAIL","FAIL","FAIL","D","D+","C","C+","B","B+","A","A+"}),IF(O17=50,LOOKUP(N25,{"ABS","ZERO",1,25,27,30,32,35,37,40,42},{"FAIL","FAIL","FAIL","D","D+","C","C+","B","B+","A","A+"}))))))</f>
        <v/>
      </c>
      <c r="Q25" s="118"/>
      <c r="R25" s="70" t="str">
        <f t="shared" si="0"/>
        <v/>
      </c>
      <c r="S25" s="163" t="str">
        <f>IF(AND(A25&lt;&gt;"",B25&lt;&gt;""),IF(OR(D25&lt;&gt;"ABS"),IF(OR(AND(D25&lt;ROUNDDOWN((0*E17),0),D25&lt;&gt;0),D25&gt;E17,D25=""),"Attendance Marks incorrect",""),""),"")</f>
        <v/>
      </c>
      <c r="T25" s="274"/>
      <c r="U25" s="274"/>
      <c r="V25" s="109" t="str">
        <f>IF(OR(AND(OR(F25&lt;=G17, F25=0, F25="ABS"),OR(H25&lt;=I17, H25=0, H25="ABS"),OR(J25&lt;=K17, J25=0,J25="ABS"))),IF(OR(AND(A25="",B25="",D25="",F25="",H25="",J25=""),AND(A25&lt;&gt;"",B25&lt;&gt;"",D25&lt;&gt;"",F25&lt;&gt;"",H25&lt;&gt;"",J25&lt;&gt;"", AD25="OK")),"","Given Marks or Format is incorrect"),"Given Marks or Format is incorrect")</f>
        <v/>
      </c>
      <c r="W25" s="110"/>
      <c r="X25" s="111"/>
      <c r="Y25" s="14" t="b">
        <f>IF(AND( EXACT(LEFT(B25,LEN(G8)), G8),ISNUMBER(INT(MID(B25,(LEN(G8)+1),1))),ISNUMBER(INT(MID(B25,(LEN(G8)+2),1))), MID(B25,(LEN(G8)+1),2)&lt;&gt;"00",OR(ISNUMBER(INT(MID(B25,(LEN(G8)+3),1))),MID(B25,(LEN(G8)+3),1)=""),  OR(AND(ISNUMBER(INT(MID(B25,(LEN(G8)+1),3))),MID(B25,(LEN(G8)+1),1)&lt;&gt;"0", MID(B25,(LEN(G8)+4),1)=""),AND((ISNUMBER(INT(MID(B25,(LEN(G8)+1),2)))),MID(B25,(LEN(G8)+3),1)=""))),"OK")</f>
        <v>0</v>
      </c>
      <c r="Z25" s="15"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6"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23" t="b">
        <f t="shared" si="28"/>
        <v>0</v>
      </c>
      <c r="AD25" s="23" t="str">
        <f t="shared" si="1"/>
        <v>S# INCORRECT</v>
      </c>
      <c r="BL25" s="58" t="str">
        <f t="shared" si="2"/>
        <v/>
      </c>
      <c r="BM25" s="58" t="b">
        <f t="shared" si="3"/>
        <v>0</v>
      </c>
      <c r="BN25" s="58" t="b">
        <f t="shared" si="4"/>
        <v>0</v>
      </c>
      <c r="BO25" s="58" t="b">
        <f t="shared" si="5"/>
        <v>0</v>
      </c>
      <c r="BP25" s="58" t="str">
        <f t="shared" si="6"/>
        <v/>
      </c>
      <c r="BQ25" s="58" t="str">
        <f t="shared" si="7"/>
        <v/>
      </c>
      <c r="BR25" s="58" t="str">
        <f t="shared" si="8"/>
        <v/>
      </c>
      <c r="BS25" s="58" t="str">
        <f t="shared" si="9"/>
        <v/>
      </c>
      <c r="BT25" s="63" t="str">
        <f t="shared" si="10"/>
        <v/>
      </c>
      <c r="BU25" s="64" t="str">
        <f t="shared" si="29"/>
        <v>INCORRECT</v>
      </c>
      <c r="BV25" s="58" t="b">
        <f t="shared" si="30"/>
        <v>0</v>
      </c>
      <c r="BW25" s="65" t="str">
        <f t="shared" si="11"/>
        <v/>
      </c>
      <c r="BX25" s="58" t="b">
        <f t="shared" si="12"/>
        <v>0</v>
      </c>
      <c r="BY25" s="58" t="b">
        <f t="shared" si="13"/>
        <v>0</v>
      </c>
      <c r="BZ25" s="58" t="b">
        <f t="shared" si="14"/>
        <v>0</v>
      </c>
      <c r="CA25" s="58" t="b">
        <f t="shared" si="15"/>
        <v>0</v>
      </c>
      <c r="CB25" s="58" t="b">
        <f t="shared" si="16"/>
        <v>0</v>
      </c>
      <c r="CC25" s="58" t="b">
        <f t="shared" si="17"/>
        <v>0</v>
      </c>
      <c r="CD25" s="58" t="str">
        <f t="shared" si="18"/>
        <v/>
      </c>
      <c r="CE25" s="58" t="str">
        <f t="shared" si="19"/>
        <v/>
      </c>
      <c r="CF25" s="58" t="str">
        <f t="shared" si="20"/>
        <v/>
      </c>
      <c r="CG25" s="58" t="str">
        <f t="shared" si="21"/>
        <v/>
      </c>
      <c r="CH25" s="58" t="str">
        <f t="shared" si="22"/>
        <v/>
      </c>
      <c r="CI25" s="58" t="str">
        <f t="shared" si="23"/>
        <v/>
      </c>
      <c r="CJ25" s="65" t="str">
        <f t="shared" si="24"/>
        <v/>
      </c>
      <c r="CK25" s="65" t="str">
        <f t="shared" si="25"/>
        <v/>
      </c>
      <c r="CL25" s="66" t="str">
        <f t="shared" si="26"/>
        <v>NO</v>
      </c>
      <c r="CM25" s="66" t="str">
        <f t="shared" si="27"/>
        <v>NO</v>
      </c>
      <c r="CN25" s="64" t="str">
        <f t="shared" si="31"/>
        <v>NO</v>
      </c>
      <c r="CO25" s="64" t="str">
        <f t="shared" si="32"/>
        <v>NO</v>
      </c>
      <c r="CP25" s="66" t="str">
        <f t="shared" si="33"/>
        <v>OK</v>
      </c>
      <c r="CQ25" s="58" t="b">
        <f t="shared" si="34"/>
        <v>0</v>
      </c>
      <c r="CR25" s="58" t="b">
        <f t="shared" si="35"/>
        <v>0</v>
      </c>
      <c r="CS25" s="58" t="b">
        <f t="shared" si="36"/>
        <v>0</v>
      </c>
      <c r="CT25" s="58" t="b">
        <f t="shared" si="37"/>
        <v>0</v>
      </c>
      <c r="CU25" s="65" t="str">
        <f t="shared" si="38"/>
        <v>SEQUENCE INCORRECT</v>
      </c>
      <c r="CV25" s="67">
        <f>COUNTIF(B21:B24,T(B25))</f>
        <v>4</v>
      </c>
    </row>
    <row r="26" spans="1:100" s="23" customFormat="1" ht="18.95" customHeight="1" thickBot="1">
      <c r="A26" s="68"/>
      <c r="B26" s="101"/>
      <c r="C26" s="102"/>
      <c r="D26" s="101"/>
      <c r="E26" s="102"/>
      <c r="F26" s="101"/>
      <c r="G26" s="102"/>
      <c r="H26" s="101"/>
      <c r="I26" s="102"/>
      <c r="J26" s="309"/>
      <c r="K26" s="309"/>
      <c r="L26" s="103" t="str">
        <f>IF(AND(B26&lt;&gt;"", H26&lt;&gt;"", J26&lt;&gt;"",OR(H26&lt;=I17,H26="ABS"),OR(J26&lt;=K17,J26="ABS")),IF(AND(J26="ABS"),"ABS",IF(SUM(H26:J26)=0,"ZERO",SUM(H26,J26))),"")</f>
        <v/>
      </c>
      <c r="M26" s="104"/>
      <c r="N26" s="112" t="str">
        <f>IF(AND(A26&lt;&gt;"",B26&lt;&gt;"",D26&lt;&gt;"", F26&lt;&gt;"", H26&lt;&gt;"", J26&lt;&gt;"",S26="",R26="OK", V26="",OR(D26&lt;=E17,D26="ABS"),OR(F26&lt;=G17,F26="ABS"),OR(H26&lt;=I17,H26="ABS"),OR(J26&lt;=K17,J26="ABS")),IF(AND(OR(D26=0,D26="ABS"),OR(F26=0,F26="ABS"),OR(L26=0,L26="ABS"),D26="ABS",F26="ABS",L26="ABS"),"ABS",IF(AND(SUM(D26:F26)=0,OR(L26="ZERO",L26="ABS")),"ZERO",IF(L26="ABS",SUM(D26,F26),SUM(D26,F26,H26,J26)))),"")</f>
        <v/>
      </c>
      <c r="O26" s="113"/>
      <c r="P26" s="22" t="str">
        <f>IF(N26="","",IF(O17=200,LOOKUP(N26,{"ABS","ZERO",1,100,110,120,130,140,150,160,170},{"FAIL","FAIL","FAIL","D","D+","C","C+","B","B+","A","A+"}),IF(O17=150,LOOKUP(N26,{"ABS","ZERO",1,75,82,90,97,105,112,120,127},{"FAIL","FAIL","FAIL","D","D+","C","C+","B","B+","A","A+"}),IF(O17=100,LOOKUP(N26,{"ABS","ZERO",1,50,55,60,65,70,75,80,85},{"FAIL","FAIL","FAIL","D","D+","C","C+","B","B+","A","A+"}),IF(O17=50,LOOKUP(N26,{"ABS","ZERO",1,25,27,30,32,35,37,40,42},{"FAIL","FAIL","FAIL","D","D+","C","C+","B","B+","A","A+"}))))))</f>
        <v/>
      </c>
      <c r="Q26" s="118"/>
      <c r="R26" s="70" t="str">
        <f t="shared" si="0"/>
        <v/>
      </c>
      <c r="S26" s="163" t="str">
        <f>IF(AND(A26&lt;&gt;"",B26&lt;&gt;""),IF(OR(D26&lt;&gt;"ABS"),IF(OR(AND(D26&lt;ROUNDDOWN((0*E17),0),D26&lt;&gt;0),D26&gt;E17,D26=""),"Attendance Marks incorrect",""),""),"")</f>
        <v/>
      </c>
      <c r="T26" s="274"/>
      <c r="U26" s="274"/>
      <c r="V26" s="109" t="str">
        <f>IF(OR(AND(OR(F26&lt;=G17, F26=0, F26="ABS"),OR(H26&lt;=I17, H26=0, H26="ABS"),OR(J26&lt;=K17, J26=0,J26="ABS"))),IF(OR(AND(A26="",B26="",D26="",F26="",H26="",J26=""),AND(A26&lt;&gt;"",B26&lt;&gt;"",D26&lt;&gt;"",F26&lt;&gt;"",H26&lt;&gt;"",J26&lt;&gt;"", AD26="OK")),"","Given Marks or Format is incorrect"),"Given Marks or Format is incorrect")</f>
        <v/>
      </c>
      <c r="W26" s="110"/>
      <c r="X26" s="111"/>
      <c r="Y26" s="14" t="b">
        <f>IF(AND( EXACT(LEFT(B26,LEN(G8)), G8),ISNUMBER(INT(MID(B26,(LEN(G8)+1),1))),ISNUMBER(INT(MID(B26,(LEN(G8)+2),1))), MID(B26,(LEN(G8)+1),2)&lt;&gt;"00",OR(ISNUMBER(INT(MID(B26,(LEN(G8)+3),1))),MID(B26,(LEN(G8)+3),1)=""),  OR(AND(ISNUMBER(INT(MID(B26,(LEN(G8)+1),3))),MID(B26,(LEN(G8)+1),1)&lt;&gt;"0", MID(B26,(LEN(G8)+4),1)=""),AND((ISNUMBER(INT(MID(B26,(LEN(G8)+1),2)))),MID(B26,(LEN(G8)+3),1)=""))),"OK")</f>
        <v>0</v>
      </c>
      <c r="Z26" s="15"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6"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23" t="b">
        <f t="shared" si="28"/>
        <v>0</v>
      </c>
      <c r="AD26" s="23" t="str">
        <f t="shared" si="1"/>
        <v>S# INCORRECT</v>
      </c>
      <c r="BL26" s="58" t="str">
        <f t="shared" si="2"/>
        <v/>
      </c>
      <c r="BM26" s="58" t="b">
        <f t="shared" si="3"/>
        <v>0</v>
      </c>
      <c r="BN26" s="58" t="b">
        <f t="shared" si="4"/>
        <v>0</v>
      </c>
      <c r="BO26" s="58" t="b">
        <f t="shared" si="5"/>
        <v>0</v>
      </c>
      <c r="BP26" s="58" t="str">
        <f t="shared" si="6"/>
        <v/>
      </c>
      <c r="BQ26" s="58" t="str">
        <f t="shared" si="7"/>
        <v/>
      </c>
      <c r="BR26" s="58" t="str">
        <f t="shared" si="8"/>
        <v/>
      </c>
      <c r="BS26" s="58" t="str">
        <f t="shared" si="9"/>
        <v/>
      </c>
      <c r="BT26" s="63" t="str">
        <f t="shared" si="10"/>
        <v/>
      </c>
      <c r="BU26" s="64" t="str">
        <f t="shared" si="29"/>
        <v>INCORRECT</v>
      </c>
      <c r="BV26" s="58" t="b">
        <f t="shared" si="30"/>
        <v>0</v>
      </c>
      <c r="BW26" s="65" t="str">
        <f t="shared" si="11"/>
        <v/>
      </c>
      <c r="BX26" s="58" t="b">
        <f t="shared" si="12"/>
        <v>0</v>
      </c>
      <c r="BY26" s="58" t="b">
        <f t="shared" si="13"/>
        <v>0</v>
      </c>
      <c r="BZ26" s="58" t="b">
        <f t="shared" si="14"/>
        <v>0</v>
      </c>
      <c r="CA26" s="58" t="b">
        <f t="shared" si="15"/>
        <v>0</v>
      </c>
      <c r="CB26" s="58" t="b">
        <f t="shared" si="16"/>
        <v>0</v>
      </c>
      <c r="CC26" s="58" t="b">
        <f t="shared" si="17"/>
        <v>0</v>
      </c>
      <c r="CD26" s="58" t="str">
        <f t="shared" si="18"/>
        <v/>
      </c>
      <c r="CE26" s="58" t="str">
        <f t="shared" si="19"/>
        <v/>
      </c>
      <c r="CF26" s="58" t="str">
        <f t="shared" si="20"/>
        <v/>
      </c>
      <c r="CG26" s="58" t="str">
        <f t="shared" si="21"/>
        <v/>
      </c>
      <c r="CH26" s="58" t="str">
        <f t="shared" si="22"/>
        <v/>
      </c>
      <c r="CI26" s="58" t="str">
        <f t="shared" si="23"/>
        <v/>
      </c>
      <c r="CJ26" s="65" t="str">
        <f t="shared" si="24"/>
        <v/>
      </c>
      <c r="CK26" s="65" t="str">
        <f t="shared" si="25"/>
        <v/>
      </c>
      <c r="CL26" s="66" t="str">
        <f t="shared" si="26"/>
        <v>NO</v>
      </c>
      <c r="CM26" s="66" t="str">
        <f t="shared" si="27"/>
        <v>NO</v>
      </c>
      <c r="CN26" s="64" t="str">
        <f t="shared" si="31"/>
        <v>NO</v>
      </c>
      <c r="CO26" s="64" t="str">
        <f t="shared" si="32"/>
        <v>NO</v>
      </c>
      <c r="CP26" s="66" t="str">
        <f t="shared" si="33"/>
        <v>OK</v>
      </c>
      <c r="CQ26" s="58" t="b">
        <f t="shared" si="34"/>
        <v>0</v>
      </c>
      <c r="CR26" s="58" t="b">
        <f t="shared" si="35"/>
        <v>0</v>
      </c>
      <c r="CS26" s="58" t="b">
        <f t="shared" si="36"/>
        <v>0</v>
      </c>
      <c r="CT26" s="58" t="b">
        <f t="shared" si="37"/>
        <v>0</v>
      </c>
      <c r="CU26" s="65" t="str">
        <f t="shared" si="38"/>
        <v>SEQUENCE INCORRECT</v>
      </c>
      <c r="CV26" s="67">
        <f>COUNTIF(B21:B25,T(B26))</f>
        <v>5</v>
      </c>
    </row>
    <row r="27" spans="1:100" s="23" customFormat="1" ht="18.95" customHeight="1" thickBot="1">
      <c r="A27" s="54"/>
      <c r="B27" s="101"/>
      <c r="C27" s="102"/>
      <c r="D27" s="101"/>
      <c r="E27" s="102"/>
      <c r="F27" s="101"/>
      <c r="G27" s="102"/>
      <c r="H27" s="101"/>
      <c r="I27" s="102"/>
      <c r="J27" s="309"/>
      <c r="K27" s="309"/>
      <c r="L27" s="103" t="str">
        <f>IF(AND(B27&lt;&gt;"", H27&lt;&gt;"", J27&lt;&gt;"",OR(H27&lt;=I17,H27="ABS"),OR(J27&lt;=K17,J27="ABS")),IF(AND(J27="ABS"),"ABS",IF(SUM(H27:J27)=0,"ZERO",SUM(H27,J27))),"")</f>
        <v/>
      </c>
      <c r="M27" s="104"/>
      <c r="N27" s="112" t="str">
        <f>IF(AND(A27&lt;&gt;"",B27&lt;&gt;"",D27&lt;&gt;"", F27&lt;&gt;"", H27&lt;&gt;"", J27&lt;&gt;"",S27="",R27="OK",V27="",OR(D27&lt;=E17,D27="ABS"),OR(F27&lt;=G17,F27="ABS"),OR(H27&lt;=I17,H27="ABS"),OR(J27&lt;=K17,J27="ABS")),IF(AND(OR(D27=0,D27="ABS"),OR(F27=0,F27="ABS"),OR(L27=0,L27="ABS"),D27="ABS",F27="ABS",L27="ABS"),"ABS",IF(AND(SUM(D27:F27)=0,OR(L27="ZERO",L27="ABS")),"ZERO",IF(L27="ABS",SUM(D27,F27),SUM(D27,F27,H27,J27)))),"")</f>
        <v/>
      </c>
      <c r="O27" s="113"/>
      <c r="P27" s="22" t="str">
        <f>IF(N27="","",IF(O17=200,LOOKUP(N27,{"ABS","ZERO",1,100,110,120,130,140,150,160,170},{"FAIL","FAIL","FAIL","D","D+","C","C+","B","B+","A","A+"}),IF(O17=150,LOOKUP(N27,{"ABS","ZERO",1,75,82,90,97,105,112,120,127},{"FAIL","FAIL","FAIL","D","D+","C","C+","B","B+","A","A+"}),IF(O17=100,LOOKUP(N27,{"ABS","ZERO",1,50,55,60,65,70,75,80,85},{"FAIL","FAIL","FAIL","D","D+","C","C+","B","B+","A","A+"}),IF(O17=50,LOOKUP(N27,{"ABS","ZERO",1,25,27,30,32,35,37,40,42},{"FAIL","FAIL","FAIL","D","D+","C","C+","B","B+","A","A+"}))))))</f>
        <v/>
      </c>
      <c r="Q27" s="118"/>
      <c r="R27" s="70" t="str">
        <f t="shared" si="0"/>
        <v/>
      </c>
      <c r="S27" s="163" t="str">
        <f>IF(AND(A27&lt;&gt;"",B27&lt;&gt;""),IF(OR(D27&lt;&gt;"ABS"),IF(OR(AND(D27&lt;ROUNDDOWN((0*E17),0),D27&lt;&gt;0),D27&gt;E17,D27=""),"Attendance Marks incorrect",""),""),"")</f>
        <v/>
      </c>
      <c r="T27" s="274"/>
      <c r="U27" s="274"/>
      <c r="V27" s="109" t="str">
        <f>IF(OR(AND(OR(F27&lt;=G17, F27=0, F27="ABS"),OR(H27&lt;=I17, H27=0, H27="ABS"),OR(J27&lt;=K17, J27=0,J27="ABS"))),IF(OR(AND(A27="",B27="", D27="",F27="",H27="",J27=""),AND(A27&lt;&gt;"",B27&lt;&gt;"",D27&lt;&gt;"",F27&lt;&gt;"",H27&lt;&gt;"",J27&lt;&gt;"", AD27="OK")),"","Given Marks or Format is incorrect"),"Given Marks or Format is incorrect")</f>
        <v/>
      </c>
      <c r="W27" s="110"/>
      <c r="X27" s="111"/>
      <c r="Y27" s="14" t="b">
        <f>IF(AND( EXACT(LEFT(B27,LEN(G8)), G8),ISNUMBER(INT(MID(B27,(LEN(G8)+1),1))),ISNUMBER(INT(MID(B27,(LEN(G8)+2),1))), MID(B27,(LEN(G8)+1),2)&lt;&gt;"00",OR(ISNUMBER(INT(MID(B27,(LEN(G8)+3),1))),MID(B27,(LEN(G8)+3),1)=""),  OR(AND(ISNUMBER(INT(MID(B27,(LEN(G8)+1),3))),MID(B27,(LEN(G8)+1),1)&lt;&gt;"0", MID(B27,(LEN(G8)+4),1)=""),AND((ISNUMBER(INT(MID(B27,(LEN(G8)+1),2)))),MID(B27,(LEN(G8)+3),1)=""))),"OK")</f>
        <v>0</v>
      </c>
      <c r="Z27" s="15"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6"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23" t="b">
        <f t="shared" si="28"/>
        <v>0</v>
      </c>
      <c r="AD27" s="23" t="str">
        <f t="shared" si="1"/>
        <v>S# INCORRECT</v>
      </c>
      <c r="BL27" s="58" t="str">
        <f t="shared" si="2"/>
        <v/>
      </c>
      <c r="BM27" s="58" t="b">
        <f t="shared" si="3"/>
        <v>0</v>
      </c>
      <c r="BN27" s="58" t="b">
        <f t="shared" si="4"/>
        <v>0</v>
      </c>
      <c r="BO27" s="58" t="b">
        <f t="shared" si="5"/>
        <v>0</v>
      </c>
      <c r="BP27" s="58" t="str">
        <f t="shared" si="6"/>
        <v/>
      </c>
      <c r="BQ27" s="58" t="str">
        <f t="shared" si="7"/>
        <v/>
      </c>
      <c r="BR27" s="58" t="str">
        <f t="shared" si="8"/>
        <v/>
      </c>
      <c r="BS27" s="58" t="str">
        <f t="shared" si="9"/>
        <v/>
      </c>
      <c r="BT27" s="63" t="str">
        <f t="shared" si="10"/>
        <v/>
      </c>
      <c r="BU27" s="64" t="str">
        <f t="shared" si="29"/>
        <v>INCORRECT</v>
      </c>
      <c r="BV27" s="58" t="b">
        <f t="shared" si="30"/>
        <v>0</v>
      </c>
      <c r="BW27" s="65" t="str">
        <f t="shared" si="11"/>
        <v/>
      </c>
      <c r="BX27" s="58" t="b">
        <f t="shared" si="12"/>
        <v>0</v>
      </c>
      <c r="BY27" s="58" t="b">
        <f t="shared" si="13"/>
        <v>0</v>
      </c>
      <c r="BZ27" s="58" t="b">
        <f t="shared" si="14"/>
        <v>0</v>
      </c>
      <c r="CA27" s="58" t="b">
        <f t="shared" si="15"/>
        <v>0</v>
      </c>
      <c r="CB27" s="58" t="b">
        <f t="shared" si="16"/>
        <v>0</v>
      </c>
      <c r="CC27" s="58" t="b">
        <f t="shared" si="17"/>
        <v>0</v>
      </c>
      <c r="CD27" s="58" t="str">
        <f t="shared" si="18"/>
        <v/>
      </c>
      <c r="CE27" s="58" t="str">
        <f t="shared" si="19"/>
        <v/>
      </c>
      <c r="CF27" s="58" t="str">
        <f t="shared" si="20"/>
        <v/>
      </c>
      <c r="CG27" s="58" t="str">
        <f t="shared" si="21"/>
        <v/>
      </c>
      <c r="CH27" s="58" t="str">
        <f t="shared" si="22"/>
        <v/>
      </c>
      <c r="CI27" s="58" t="str">
        <f t="shared" si="23"/>
        <v/>
      </c>
      <c r="CJ27" s="65" t="str">
        <f t="shared" si="24"/>
        <v/>
      </c>
      <c r="CK27" s="65" t="str">
        <f t="shared" si="25"/>
        <v/>
      </c>
      <c r="CL27" s="66" t="str">
        <f t="shared" si="26"/>
        <v>NO</v>
      </c>
      <c r="CM27" s="66" t="str">
        <f t="shared" si="27"/>
        <v>NO</v>
      </c>
      <c r="CN27" s="64" t="str">
        <f t="shared" si="31"/>
        <v>NO</v>
      </c>
      <c r="CO27" s="64" t="str">
        <f t="shared" si="32"/>
        <v>NO</v>
      </c>
      <c r="CP27" s="66" t="str">
        <f t="shared" si="33"/>
        <v>OK</v>
      </c>
      <c r="CQ27" s="58" t="b">
        <f t="shared" si="34"/>
        <v>0</v>
      </c>
      <c r="CR27" s="58" t="b">
        <f t="shared" si="35"/>
        <v>0</v>
      </c>
      <c r="CS27" s="58" t="b">
        <f t="shared" si="36"/>
        <v>0</v>
      </c>
      <c r="CT27" s="58" t="b">
        <f t="shared" si="37"/>
        <v>0</v>
      </c>
      <c r="CU27" s="65" t="str">
        <f t="shared" si="38"/>
        <v>SEQUENCE INCORRECT</v>
      </c>
      <c r="CV27" s="67">
        <f>COUNTIF(B21:B26,T(B27))</f>
        <v>6</v>
      </c>
    </row>
    <row r="28" spans="1:100" s="23" customFormat="1" ht="18.95" customHeight="1" thickBot="1">
      <c r="A28" s="68"/>
      <c r="B28" s="101"/>
      <c r="C28" s="102"/>
      <c r="D28" s="101"/>
      <c r="E28" s="102"/>
      <c r="F28" s="101"/>
      <c r="G28" s="102"/>
      <c r="H28" s="101"/>
      <c r="I28" s="102"/>
      <c r="J28" s="309"/>
      <c r="K28" s="309"/>
      <c r="L28" s="103" t="str">
        <f>IF(AND(B28&lt;&gt;"", H28&lt;&gt;"", J28&lt;&gt;"",OR(H28&lt;=I17,H28="ABS"),OR(J28&lt;=K17,J28="ABS")),IF(AND(J28="ABS"),"ABS",IF(SUM(H28:J28)=0,"ZERO",SUM(H28,J28))),"")</f>
        <v/>
      </c>
      <c r="M28" s="104"/>
      <c r="N28" s="112" t="str">
        <f>IF(AND(A28&lt;&gt;"",B28&lt;&gt;"",D28&lt;&gt;"", F28&lt;&gt;"", H28&lt;&gt;"", J28&lt;&gt;"",S28="",R28="OK",V28="",OR(D28&lt;=E17,D28="ABS"),OR(F28&lt;=G17,F28="ABS"),OR(H28&lt;=I17,H28="ABS"),OR(J28&lt;=K17,J28="ABS")),IF(AND(OR(D28=0,D28="ABS"),OR(F28=0,F28="ABS"),OR(L28=0,L28="ABS"),D28="ABS",F28="ABS",L28="ABS"),"ABS",IF(AND(SUM(D28:F28)=0,OR(L28="ZERO",L28="ABS")),"ZERO",IF(L28="ABS",SUM(D28,F28),SUM(D28,F28,H28,J28)))),"")</f>
        <v/>
      </c>
      <c r="O28" s="113"/>
      <c r="P28" s="22" t="str">
        <f>IF(N28="","",IF(O17=200,LOOKUP(N28,{"ABS","ZERO",1,100,110,120,130,140,150,160,170},{"FAIL","FAIL","FAIL","D","D+","C","C+","B","B+","A","A+"}),IF(O17=150,LOOKUP(N28,{"ABS","ZERO",1,75,82,90,97,105,112,120,127},{"FAIL","FAIL","FAIL","D","D+","C","C+","B","B+","A","A+"}),IF(O17=100,LOOKUP(N28,{"ABS","ZERO",1,50,55,60,65,70,75,80,85},{"FAIL","FAIL","FAIL","D","D+","C","C+","B","B+","A","A+"}),IF(O17=50,LOOKUP(N28,{"ABS","ZERO",1,25,27,30,32,35,37,40,42},{"FAIL","FAIL","FAIL","D","D+","C","C+","B","B+","A","A+"}))))))</f>
        <v/>
      </c>
      <c r="Q28" s="118"/>
      <c r="R28" s="70" t="str">
        <f t="shared" si="0"/>
        <v/>
      </c>
      <c r="S28" s="163" t="str">
        <f>IF(AND(A28&lt;&gt;"",B28&lt;&gt;""),IF(OR(D28&lt;&gt;"ABS"),IF(OR(AND(D28&lt;ROUNDDOWN((0*E17),0),D28&lt;&gt;0),D28&gt;E17,D28=""),"Attendance Marks incorrect",""),""),"")</f>
        <v/>
      </c>
      <c r="T28" s="274"/>
      <c r="U28" s="274"/>
      <c r="V28" s="109" t="str">
        <f>IF(OR(AND(OR(F28&lt;=G17, F28=0, F28="ABS"),OR(H28&lt;=I17, H28=0, H28="ABS"),OR(J28&lt;=K17, J28=0,J28="ABS"))),IF(OR(AND(A28="",B28="",D28="",F28="",H28="",J28=""),AND(A28&lt;&gt;"",B28&lt;&gt;"",D28&lt;&gt;"",F28&lt;&gt;"",H28&lt;&gt;"",J28&lt;&gt;"", AD28="OK")),"","Given Marks or Format is incorrect"),"Given Marks or Format is incorrect")</f>
        <v/>
      </c>
      <c r="W28" s="110"/>
      <c r="X28" s="111"/>
      <c r="Y28" s="14" t="b">
        <f>IF(AND( EXACT(LEFT(B28,LEN(G8)), G8),ISNUMBER(INT(MID(B28,(LEN(G8)+1),1))),ISNUMBER(INT(MID(B28,(LEN(G8)+2),1))), MID(B28,(LEN(G8)+1),2)&lt;&gt;"00",OR(ISNUMBER(INT(MID(B28,(LEN(G8)+3),1))),MID(B28,(LEN(G8)+3),1)=""),  OR(AND(ISNUMBER(INT(MID(B28,(LEN(G8)+1),3))),MID(B28,(LEN(G8)+1),1)&lt;&gt;"0", MID(B28,(LEN(G8)+4),1)=""),AND((ISNUMBER(INT(MID(B28,(LEN(G8)+1),2)))),MID(B28,(LEN(G8)+3),1)=""))),"OK")</f>
        <v>0</v>
      </c>
      <c r="Z28" s="15"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6"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23" t="b">
        <f t="shared" si="28"/>
        <v>0</v>
      </c>
      <c r="AD28" s="23" t="str">
        <f t="shared" si="1"/>
        <v>S# INCORRECT</v>
      </c>
      <c r="BL28" s="58" t="str">
        <f t="shared" si="2"/>
        <v/>
      </c>
      <c r="BM28" s="58" t="b">
        <f t="shared" si="3"/>
        <v>0</v>
      </c>
      <c r="BN28" s="58" t="b">
        <f t="shared" si="4"/>
        <v>0</v>
      </c>
      <c r="BO28" s="58" t="b">
        <f t="shared" si="5"/>
        <v>0</v>
      </c>
      <c r="BP28" s="58" t="str">
        <f t="shared" si="6"/>
        <v/>
      </c>
      <c r="BQ28" s="58" t="str">
        <f t="shared" si="7"/>
        <v/>
      </c>
      <c r="BR28" s="58" t="str">
        <f t="shared" si="8"/>
        <v/>
      </c>
      <c r="BS28" s="58" t="str">
        <f t="shared" si="9"/>
        <v/>
      </c>
      <c r="BT28" s="63" t="str">
        <f t="shared" si="10"/>
        <v/>
      </c>
      <c r="BU28" s="64" t="str">
        <f t="shared" si="29"/>
        <v>INCORRECT</v>
      </c>
      <c r="BV28" s="58" t="b">
        <f t="shared" si="30"/>
        <v>0</v>
      </c>
      <c r="BW28" s="65" t="str">
        <f t="shared" si="11"/>
        <v/>
      </c>
      <c r="BX28" s="58" t="b">
        <f t="shared" si="12"/>
        <v>0</v>
      </c>
      <c r="BY28" s="58" t="b">
        <f t="shared" si="13"/>
        <v>0</v>
      </c>
      <c r="BZ28" s="58" t="b">
        <f t="shared" si="14"/>
        <v>0</v>
      </c>
      <c r="CA28" s="58" t="b">
        <f t="shared" si="15"/>
        <v>0</v>
      </c>
      <c r="CB28" s="58" t="b">
        <f t="shared" si="16"/>
        <v>0</v>
      </c>
      <c r="CC28" s="58" t="b">
        <f t="shared" si="17"/>
        <v>0</v>
      </c>
      <c r="CD28" s="58" t="str">
        <f t="shared" si="18"/>
        <v/>
      </c>
      <c r="CE28" s="58" t="str">
        <f t="shared" si="19"/>
        <v/>
      </c>
      <c r="CF28" s="58" t="str">
        <f t="shared" si="20"/>
        <v/>
      </c>
      <c r="CG28" s="58" t="str">
        <f t="shared" si="21"/>
        <v/>
      </c>
      <c r="CH28" s="58" t="str">
        <f t="shared" si="22"/>
        <v/>
      </c>
      <c r="CI28" s="58" t="str">
        <f t="shared" si="23"/>
        <v/>
      </c>
      <c r="CJ28" s="65" t="str">
        <f t="shared" si="24"/>
        <v/>
      </c>
      <c r="CK28" s="65" t="str">
        <f t="shared" si="25"/>
        <v/>
      </c>
      <c r="CL28" s="66" t="str">
        <f t="shared" si="26"/>
        <v>NO</v>
      </c>
      <c r="CM28" s="66" t="str">
        <f t="shared" si="27"/>
        <v>NO</v>
      </c>
      <c r="CN28" s="64" t="str">
        <f t="shared" si="31"/>
        <v>NO</v>
      </c>
      <c r="CO28" s="64" t="str">
        <f t="shared" si="32"/>
        <v>NO</v>
      </c>
      <c r="CP28" s="66" t="str">
        <f t="shared" si="33"/>
        <v>OK</v>
      </c>
      <c r="CQ28" s="58" t="b">
        <f t="shared" si="34"/>
        <v>0</v>
      </c>
      <c r="CR28" s="58" t="b">
        <f t="shared" si="35"/>
        <v>0</v>
      </c>
      <c r="CS28" s="58" t="b">
        <f t="shared" si="36"/>
        <v>0</v>
      </c>
      <c r="CT28" s="58" t="b">
        <f t="shared" si="37"/>
        <v>0</v>
      </c>
      <c r="CU28" s="65" t="str">
        <f t="shared" si="38"/>
        <v>SEQUENCE INCORRECT</v>
      </c>
      <c r="CV28" s="67">
        <f>COUNTIF(B21:B27,T(B28))</f>
        <v>7</v>
      </c>
    </row>
    <row r="29" spans="1:100" s="23" customFormat="1" ht="18.95" customHeight="1" thickBot="1">
      <c r="A29" s="54"/>
      <c r="B29" s="101"/>
      <c r="C29" s="102"/>
      <c r="D29" s="101"/>
      <c r="E29" s="102"/>
      <c r="F29" s="101"/>
      <c r="G29" s="102"/>
      <c r="H29" s="101"/>
      <c r="I29" s="102"/>
      <c r="J29" s="309"/>
      <c r="K29" s="309"/>
      <c r="L29" s="103" t="str">
        <f>IF(AND(B29&lt;&gt;"", H29&lt;&gt;"", J29&lt;&gt;"",OR(H29&lt;=I17,H29="ABS"),OR(J29&lt;=K17,J29="ABS")),IF(AND(J29="ABS"),"ABS",IF(SUM(H29:J29)=0,"ZERO",SUM(H29,J29))),"")</f>
        <v/>
      </c>
      <c r="M29" s="104"/>
      <c r="N29" s="112" t="str">
        <f>IF(AND(A29&lt;&gt;"",B29&lt;&gt;"",D29&lt;&gt;"", F29&lt;&gt;"", H29&lt;&gt;"", J29&lt;&gt;"",S29="",R29="OK",V29="",OR(D29&lt;=E17,D29="ABS"),OR(F29&lt;=G17,F29="ABS"),OR(H29&lt;=I17,H29="ABS"),OR(J29&lt;=K17,J29="ABS")),IF(AND(OR(D29=0,D29="ABS"),OR(F29=0,F29="ABS"),OR(L29=0,L29="ABS"),D29="ABS",F29="ABS",L29="ABS"),"ABS",IF(AND(SUM(D29:F29)=0,OR(L29="ZERO",L29="ABS")),"ZERO",IF(L29="ABS",SUM(D29,F29),SUM(D29,F29,H29,J29)))),"")</f>
        <v/>
      </c>
      <c r="O29" s="113"/>
      <c r="P29" s="22" t="str">
        <f>IF(N29="","",IF(O17=200,LOOKUP(N29,{"ABS","ZERO",1,100,110,120,130,140,150,160,170},{"FAIL","FAIL","FAIL","D","D+","C","C+","B","B+","A","A+"}),IF(O17=150,LOOKUP(N29,{"ABS","ZERO",1,75,82,90,97,105,112,120,127},{"FAIL","FAIL","FAIL","D","D+","C","C+","B","B+","A","A+"}),IF(O17=100,LOOKUP(N29,{"ABS","ZERO",1,50,55,60,65,70,75,80,85},{"FAIL","FAIL","FAIL","D","D+","C","C+","B","B+","A","A+"}),IF(O17=50,LOOKUP(N29,{"ABS","ZERO",1,25,27,30,32,35,37,40,42},{"FAIL","FAIL","FAIL","D","D+","C","C+","B","B+","A","A+"}))))))</f>
        <v/>
      </c>
      <c r="Q29" s="118"/>
      <c r="R29" s="70" t="str">
        <f t="shared" si="0"/>
        <v/>
      </c>
      <c r="S29" s="163" t="str">
        <f>IF(AND(A29&lt;&gt;"",B29&lt;&gt;""),IF(OR(D29&lt;&gt;"ABS"),IF(OR(AND(D29&lt;ROUNDDOWN((0*E17),0),D29&lt;&gt;0),D29&gt;E17,D29=""),"Attendance Marks incorrect",""),""),"")</f>
        <v/>
      </c>
      <c r="T29" s="274"/>
      <c r="U29" s="274"/>
      <c r="V29" s="109" t="str">
        <f>IF(OR(AND(OR(F29&lt;=G17, F29=0, F29="ABS"),OR(H29&lt;=I17, H29=0, H29="ABS"),OR(J29&lt;=K17, J29=0,J29="ABS"))),IF(OR(AND(A29="",B29="",D29="",F29="",H29="",J29=""),AND(A29&lt;&gt;"",B29&lt;&gt;"",D29&lt;&gt;"",F29&lt;&gt;"",H29&lt;&gt;"",J29&lt;&gt;"", AD29="OK")),"","Given Marks or Format is incorrect"),"Given Marks or Format is incorrect")</f>
        <v/>
      </c>
      <c r="W29" s="110"/>
      <c r="X29" s="111"/>
      <c r="Y29" s="14" t="b">
        <f>IF(AND( EXACT(LEFT(B29,LEN(G8)), G8),ISNUMBER(INT(MID(B29,(LEN(G8)+1),1))),ISNUMBER(INT(MID(B29,(LEN(G8)+2),1))), MID(B29,(LEN(G8)+1),2)&lt;&gt;"00",OR(ISNUMBER(INT(MID(B29,(LEN(G8)+3),1))),MID(B29,(LEN(G8)+3),1)=""),  OR(AND(ISNUMBER(INT(MID(B29,(LEN(G8)+1),3))),MID(B29,(LEN(G8)+1),1)&lt;&gt;"0", MID(B29,(LEN(G8)+4),1)=""),AND((ISNUMBER(INT(MID(B29,(LEN(G8)+1),2)))),MID(B29,(LEN(G8)+3),1)=""))),"OK")</f>
        <v>0</v>
      </c>
      <c r="Z29" s="15"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6"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23" t="b">
        <f t="shared" si="28"/>
        <v>0</v>
      </c>
      <c r="AD29" s="23" t="str">
        <f t="shared" si="1"/>
        <v>S# INCORRECT</v>
      </c>
      <c r="BL29" s="58" t="str">
        <f t="shared" si="2"/>
        <v/>
      </c>
      <c r="BM29" s="58" t="b">
        <f t="shared" si="3"/>
        <v>0</v>
      </c>
      <c r="BN29" s="58" t="b">
        <f t="shared" si="4"/>
        <v>0</v>
      </c>
      <c r="BO29" s="58" t="b">
        <f t="shared" si="5"/>
        <v>0</v>
      </c>
      <c r="BP29" s="58" t="str">
        <f t="shared" si="6"/>
        <v/>
      </c>
      <c r="BQ29" s="58" t="str">
        <f t="shared" si="7"/>
        <v/>
      </c>
      <c r="BR29" s="58" t="str">
        <f t="shared" si="8"/>
        <v/>
      </c>
      <c r="BS29" s="58" t="str">
        <f t="shared" si="9"/>
        <v/>
      </c>
      <c r="BT29" s="63" t="str">
        <f t="shared" si="10"/>
        <v/>
      </c>
      <c r="BU29" s="64" t="str">
        <f t="shared" si="29"/>
        <v>INCORRECT</v>
      </c>
      <c r="BV29" s="58" t="b">
        <f t="shared" si="30"/>
        <v>0</v>
      </c>
      <c r="BW29" s="65" t="str">
        <f t="shared" si="11"/>
        <v/>
      </c>
      <c r="BX29" s="58" t="b">
        <f t="shared" si="12"/>
        <v>0</v>
      </c>
      <c r="BY29" s="58" t="b">
        <f t="shared" si="13"/>
        <v>0</v>
      </c>
      <c r="BZ29" s="58" t="b">
        <f t="shared" si="14"/>
        <v>0</v>
      </c>
      <c r="CA29" s="58" t="b">
        <f t="shared" si="15"/>
        <v>0</v>
      </c>
      <c r="CB29" s="58" t="b">
        <f t="shared" si="16"/>
        <v>0</v>
      </c>
      <c r="CC29" s="58" t="b">
        <f t="shared" si="17"/>
        <v>0</v>
      </c>
      <c r="CD29" s="58" t="str">
        <f t="shared" si="18"/>
        <v/>
      </c>
      <c r="CE29" s="58" t="str">
        <f t="shared" si="19"/>
        <v/>
      </c>
      <c r="CF29" s="58" t="str">
        <f t="shared" si="20"/>
        <v/>
      </c>
      <c r="CG29" s="58" t="str">
        <f t="shared" si="21"/>
        <v/>
      </c>
      <c r="CH29" s="58" t="str">
        <f t="shared" si="22"/>
        <v/>
      </c>
      <c r="CI29" s="58" t="str">
        <f t="shared" si="23"/>
        <v/>
      </c>
      <c r="CJ29" s="65" t="str">
        <f t="shared" si="24"/>
        <v/>
      </c>
      <c r="CK29" s="65" t="str">
        <f t="shared" si="25"/>
        <v/>
      </c>
      <c r="CL29" s="66" t="str">
        <f t="shared" si="26"/>
        <v>NO</v>
      </c>
      <c r="CM29" s="66" t="str">
        <f t="shared" si="27"/>
        <v>NO</v>
      </c>
      <c r="CN29" s="64" t="str">
        <f t="shared" si="31"/>
        <v>NO</v>
      </c>
      <c r="CO29" s="64" t="str">
        <f t="shared" si="32"/>
        <v>NO</v>
      </c>
      <c r="CP29" s="66" t="str">
        <f t="shared" si="33"/>
        <v>OK</v>
      </c>
      <c r="CQ29" s="58" t="b">
        <f t="shared" si="34"/>
        <v>0</v>
      </c>
      <c r="CR29" s="58" t="b">
        <f t="shared" si="35"/>
        <v>0</v>
      </c>
      <c r="CS29" s="58" t="b">
        <f t="shared" si="36"/>
        <v>0</v>
      </c>
      <c r="CT29" s="58" t="b">
        <f t="shared" si="37"/>
        <v>0</v>
      </c>
      <c r="CU29" s="65" t="str">
        <f t="shared" si="38"/>
        <v>SEQUENCE INCORRECT</v>
      </c>
      <c r="CV29" s="67">
        <f>COUNTIF(B21:B28,T(B29))</f>
        <v>8</v>
      </c>
    </row>
    <row r="30" spans="1:100" s="23" customFormat="1" ht="18.95" customHeight="1" thickBot="1">
      <c r="A30" s="68"/>
      <c r="B30" s="101"/>
      <c r="C30" s="102"/>
      <c r="D30" s="101"/>
      <c r="E30" s="102"/>
      <c r="F30" s="101"/>
      <c r="G30" s="102"/>
      <c r="H30" s="101"/>
      <c r="I30" s="102"/>
      <c r="J30" s="309"/>
      <c r="K30" s="309"/>
      <c r="L30" s="103" t="str">
        <f>IF(AND(B30&lt;&gt;"", H30&lt;&gt;"", J30&lt;&gt;"",OR(H30&lt;=I17,H30="ABS"),OR(J30&lt;=K17,J30="ABS")),IF(AND(J30="ABS"),"ABS",IF(SUM(H30:J30)=0,"ZERO",SUM(H30,J30))),"")</f>
        <v/>
      </c>
      <c r="M30" s="104"/>
      <c r="N30" s="112" t="str">
        <f>IF(AND(A30&lt;&gt;"",B30&lt;&gt;"",D30&lt;&gt;"", F30&lt;&gt;"", H30&lt;&gt;"", J30&lt;&gt;"",S30="",R30="OK",V30="",OR(D30&lt;=E17,D30="ABS"),OR(F30&lt;=G17,F30="ABS"),OR(H30&lt;=I17,H30="ABS"),OR(J30&lt;=K17,J30="ABS")),IF(AND(OR(D30=0,D30="ABS"),OR(F30=0,F30="ABS"),OR(L30=0,L30="ABS"),D30="ABS",F30="ABS",L30="ABS"),"ABS",IF(AND(SUM(D30:F30)=0,OR(L30="ZERO",L30="ABS")),"ZERO",IF(L30="ABS",SUM(D30,F30),SUM(D30,F30,H30,J30)))),"")</f>
        <v/>
      </c>
      <c r="O30" s="113"/>
      <c r="P30" s="22" t="str">
        <f>IF(N30="","",IF(O17=200,LOOKUP(N30,{"ABS","ZERO",1,100,110,120,130,140,150,160,170},{"FAIL","FAIL","FAIL","D","D+","C","C+","B","B+","A","A+"}),IF(O17=150,LOOKUP(N30,{"ABS","ZERO",1,75,82,90,97,105,112,120,127},{"FAIL","FAIL","FAIL","D","D+","C","C+","B","B+","A","A+"}),IF(O17=100,LOOKUP(N30,{"ABS","ZERO",1,50,55,60,65,70,75,80,85},{"FAIL","FAIL","FAIL","D","D+","C","C+","B","B+","A","A+"}),IF(O17=50,LOOKUP(N30,{"ABS","ZERO",1,25,27,30,32,35,37,40,42},{"FAIL","FAIL","FAIL","D","D+","C","C+","B","B+","A","A+"}))))))</f>
        <v/>
      </c>
      <c r="Q30" s="118"/>
      <c r="R30" s="70" t="str">
        <f t="shared" si="0"/>
        <v/>
      </c>
      <c r="S30" s="163" t="str">
        <f>IF(AND(A30&lt;&gt;"",B30&lt;&gt;""),IF(OR(D30&lt;&gt;"ABS"),IF(OR(AND(D30&lt;ROUNDDOWN((0*E17),0),D30&lt;&gt;0),D30&gt;E17,D30=""),"Attendance Marks incorrect",""),""),"")</f>
        <v/>
      </c>
      <c r="T30" s="274"/>
      <c r="U30" s="274"/>
      <c r="V30" s="109" t="str">
        <f>IF(OR(AND(OR(F30&lt;=G17, F30=0, F30="ABS"),OR(H30&lt;=I17, H30=0, H30="ABS"),OR(J30&lt;=K17, J30=0,J30="ABS"))),IF(OR(AND(A30="",B30="",D30="",F30="",H30="",J30=""),AND(A30&lt;&gt;"",B30&lt;&gt;"",D30&lt;&gt;"",F30&lt;&gt;"",H30&lt;&gt;"",J30&lt;&gt;"", AD30="OK")),"","Given Marks or Format is incorrect"),"Given Marks or Format is incorrect")</f>
        <v/>
      </c>
      <c r="W30" s="110"/>
      <c r="X30" s="111"/>
      <c r="Y30" s="14" t="b">
        <f>IF(AND( EXACT(LEFT(B30,LEN(G8)), G8),ISNUMBER(INT(MID(B30,(LEN(G8)+1),1))),ISNUMBER(INT(MID(B30,(LEN(G8)+2),1))), MID(B30,(LEN(G8)+1),2)&lt;&gt;"00",OR(ISNUMBER(INT(MID(B30,(LEN(G8)+3),1))),MID(B30,(LEN(G8)+3),1)=""),  OR(AND(ISNUMBER(INT(MID(B30,(LEN(G8)+1),3))),MID(B30,(LEN(G8)+1),1)&lt;&gt;"0", MID(B30,(LEN(G8)+4),1)=""),AND((ISNUMBER(INT(MID(B30,(LEN(G8)+1),2)))),MID(B30,(LEN(G8)+3),1)=""))),"OK")</f>
        <v>0</v>
      </c>
      <c r="Z30" s="15"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6"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23" t="b">
        <f t="shared" si="28"/>
        <v>0</v>
      </c>
      <c r="AD30" s="23" t="str">
        <f t="shared" si="1"/>
        <v>S# INCORRECT</v>
      </c>
      <c r="BL30" s="58" t="str">
        <f t="shared" si="2"/>
        <v/>
      </c>
      <c r="BM30" s="58" t="b">
        <f t="shared" si="3"/>
        <v>0</v>
      </c>
      <c r="BN30" s="58" t="b">
        <f t="shared" si="4"/>
        <v>0</v>
      </c>
      <c r="BO30" s="58" t="b">
        <f t="shared" si="5"/>
        <v>0</v>
      </c>
      <c r="BP30" s="58" t="str">
        <f t="shared" si="6"/>
        <v/>
      </c>
      <c r="BQ30" s="58" t="str">
        <f t="shared" si="7"/>
        <v/>
      </c>
      <c r="BR30" s="58" t="str">
        <f t="shared" si="8"/>
        <v/>
      </c>
      <c r="BS30" s="58" t="str">
        <f t="shared" si="9"/>
        <v/>
      </c>
      <c r="BT30" s="63" t="str">
        <f t="shared" si="10"/>
        <v/>
      </c>
      <c r="BU30" s="64" t="str">
        <f t="shared" si="29"/>
        <v>INCORRECT</v>
      </c>
      <c r="BV30" s="58" t="b">
        <f t="shared" si="30"/>
        <v>0</v>
      </c>
      <c r="BW30" s="65" t="str">
        <f t="shared" si="11"/>
        <v/>
      </c>
      <c r="BX30" s="58" t="b">
        <f t="shared" si="12"/>
        <v>0</v>
      </c>
      <c r="BY30" s="58" t="b">
        <f t="shared" si="13"/>
        <v>0</v>
      </c>
      <c r="BZ30" s="58" t="b">
        <f t="shared" si="14"/>
        <v>0</v>
      </c>
      <c r="CA30" s="58" t="b">
        <f t="shared" si="15"/>
        <v>0</v>
      </c>
      <c r="CB30" s="58" t="b">
        <f t="shared" si="16"/>
        <v>0</v>
      </c>
      <c r="CC30" s="58" t="b">
        <f t="shared" si="17"/>
        <v>0</v>
      </c>
      <c r="CD30" s="58" t="str">
        <f t="shared" si="18"/>
        <v/>
      </c>
      <c r="CE30" s="58" t="str">
        <f t="shared" si="19"/>
        <v/>
      </c>
      <c r="CF30" s="58" t="str">
        <f t="shared" si="20"/>
        <v/>
      </c>
      <c r="CG30" s="58" t="str">
        <f t="shared" si="21"/>
        <v/>
      </c>
      <c r="CH30" s="58" t="str">
        <f t="shared" si="22"/>
        <v/>
      </c>
      <c r="CI30" s="58" t="str">
        <f t="shared" si="23"/>
        <v/>
      </c>
      <c r="CJ30" s="65" t="str">
        <f t="shared" si="24"/>
        <v/>
      </c>
      <c r="CK30" s="65" t="str">
        <f t="shared" si="25"/>
        <v/>
      </c>
      <c r="CL30" s="66" t="str">
        <f t="shared" si="26"/>
        <v>NO</v>
      </c>
      <c r="CM30" s="66" t="str">
        <f t="shared" si="27"/>
        <v>NO</v>
      </c>
      <c r="CN30" s="64" t="str">
        <f t="shared" si="31"/>
        <v>NO</v>
      </c>
      <c r="CO30" s="64" t="str">
        <f t="shared" si="32"/>
        <v>NO</v>
      </c>
      <c r="CP30" s="66" t="str">
        <f t="shared" si="33"/>
        <v>OK</v>
      </c>
      <c r="CQ30" s="58" t="b">
        <f t="shared" si="34"/>
        <v>0</v>
      </c>
      <c r="CR30" s="58" t="b">
        <f t="shared" si="35"/>
        <v>0</v>
      </c>
      <c r="CS30" s="58" t="b">
        <f t="shared" si="36"/>
        <v>0</v>
      </c>
      <c r="CT30" s="58" t="b">
        <f t="shared" si="37"/>
        <v>0</v>
      </c>
      <c r="CU30" s="65" t="str">
        <f t="shared" si="38"/>
        <v>SEQUENCE INCORRECT</v>
      </c>
      <c r="CV30" s="67">
        <f>COUNTIF(B21:B29,T(B30))</f>
        <v>9</v>
      </c>
    </row>
    <row r="31" spans="1:100" s="23" customFormat="1" ht="18.95" customHeight="1" thickBot="1">
      <c r="A31" s="54"/>
      <c r="B31" s="101"/>
      <c r="C31" s="102"/>
      <c r="D31" s="101"/>
      <c r="E31" s="102"/>
      <c r="F31" s="101"/>
      <c r="G31" s="102"/>
      <c r="H31" s="101"/>
      <c r="I31" s="102"/>
      <c r="J31" s="309"/>
      <c r="K31" s="309"/>
      <c r="L31" s="103" t="str">
        <f>IF(AND(B31&lt;&gt;"", H31&lt;&gt;"", J31&lt;&gt;"",OR(H31&lt;=I17,H31="ABS"),OR(J31&lt;=K17,J31="ABS")),IF(AND(J31="ABS"),"ABS",IF(SUM(H31:J31)=0,"ZERO",SUM(H31,J31))),"")</f>
        <v/>
      </c>
      <c r="M31" s="104"/>
      <c r="N31" s="112" t="str">
        <f>IF(AND(A31&lt;&gt;"",B31&lt;&gt;"",D31&lt;&gt;"", F31&lt;&gt;"", H31&lt;&gt;"", J31&lt;&gt;"",S31="",R31="OK",V31="",OR(D31&lt;=E17,D31="ABS"),OR(F31&lt;=G17,F31="ABS"),OR(H31&lt;=I17,H31="ABS"),OR(J31&lt;=K17,J31="ABS")),IF(AND(OR(D31=0,D31="ABS"),OR(F31=0,F31="ABS"),OR(L31=0,L31="ABS"),D31="ABS",F31="ABS",L31="ABS"),"ABS",IF(AND(SUM(D31:F31)=0,OR(L31="ZERO",L31="ABS")),"ZERO",IF(L31="ABS",SUM(D31,F31),SUM(D31,F31,H31,J31)))),"")</f>
        <v/>
      </c>
      <c r="O31" s="113"/>
      <c r="P31" s="22" t="str">
        <f>IF(N31="","",IF(O17=200,LOOKUP(N31,{"ABS","ZERO",1,100,110,120,130,140,150,160,170},{"FAIL","FAIL","FAIL","D","D+","C","C+","B","B+","A","A+"}),IF(O17=150,LOOKUP(N31,{"ABS","ZERO",1,75,82,90,97,105,112,120,127},{"FAIL","FAIL","FAIL","D","D+","C","C+","B","B+","A","A+"}),IF(O17=100,LOOKUP(N31,{"ABS","ZERO",1,50,55,60,65,70,75,80,85},{"FAIL","FAIL","FAIL","D","D+","C","C+","B","B+","A","A+"}),IF(O17=50,LOOKUP(N31,{"ABS","ZERO",1,25,27,30,32,35,37,40,42},{"FAIL","FAIL","FAIL","D","D+","C","C+","B","B+","A","A+"}))))))</f>
        <v/>
      </c>
      <c r="Q31" s="118"/>
      <c r="R31" s="70" t="str">
        <f t="shared" si="0"/>
        <v/>
      </c>
      <c r="S31" s="163" t="str">
        <f>IF(AND(A31&lt;&gt;"",B31&lt;&gt;""),IF(OR(D31&lt;&gt;"ABS"),IF(OR(AND(D31&lt;ROUNDDOWN((0*E17),0),D31&lt;&gt;0),D31&gt;E17,D31=""),"Attendance Marks incorrect",""),""),"")</f>
        <v/>
      </c>
      <c r="T31" s="274"/>
      <c r="U31" s="274"/>
      <c r="V31" s="109" t="str">
        <f>IF(OR(AND(OR(F31&lt;=G17, F31=0, F31="ABS"),OR(H31&lt;=I17, H31=0, H31="ABS"),OR(J31&lt;=K17, J31=0,J31="ABS"))),IF(OR(AND(A31="",B31="",D31="",F31="",H31="",J31=""),AND(A31&lt;&gt;"",B31&lt;&gt;"",D31&lt;&gt;"",F31&lt;&gt;"",H31&lt;&gt;"",J31&lt;&gt;"", AD31="OK")),"","Given Marks or Format is incorrect"),"Given Marks or Format is incorrect")</f>
        <v/>
      </c>
      <c r="W31" s="110"/>
      <c r="X31" s="111"/>
      <c r="Y31" s="14" t="b">
        <f>IF(AND( EXACT(LEFT(B31,LEN(G8)), G8),ISNUMBER(INT(MID(B31,(LEN(G8)+1),1))),ISNUMBER(INT(MID(B31,(LEN(G8)+2),1))), MID(B31,(LEN(G8)+1),2)&lt;&gt;"00",OR(ISNUMBER(INT(MID(B31,(LEN(G8)+3),1))),MID(B31,(LEN(G8)+3),1)=""),  OR(AND(ISNUMBER(INT(MID(B31,(LEN(G8)+1),3))),MID(B31,(LEN(G8)+1),1)&lt;&gt;"0", MID(B31,(LEN(G8)+4),1)=""),AND((ISNUMBER(INT(MID(B31,(LEN(G8)+1),2)))),MID(B31,(LEN(G8)+3),1)=""))),"OK")</f>
        <v>0</v>
      </c>
      <c r="Z31" s="15"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6"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23" t="b">
        <f t="shared" si="28"/>
        <v>0</v>
      </c>
      <c r="AD31" s="23" t="str">
        <f t="shared" si="1"/>
        <v>S# INCORRECT</v>
      </c>
      <c r="BL31" s="58" t="str">
        <f t="shared" si="2"/>
        <v/>
      </c>
      <c r="BM31" s="58" t="b">
        <f t="shared" si="3"/>
        <v>0</v>
      </c>
      <c r="BN31" s="58" t="b">
        <f t="shared" si="4"/>
        <v>0</v>
      </c>
      <c r="BO31" s="58" t="b">
        <f t="shared" si="5"/>
        <v>0</v>
      </c>
      <c r="BP31" s="58" t="str">
        <f t="shared" si="6"/>
        <v/>
      </c>
      <c r="BQ31" s="58" t="str">
        <f t="shared" si="7"/>
        <v/>
      </c>
      <c r="BR31" s="58" t="str">
        <f t="shared" si="8"/>
        <v/>
      </c>
      <c r="BS31" s="58" t="str">
        <f t="shared" si="9"/>
        <v/>
      </c>
      <c r="BT31" s="63" t="str">
        <f t="shared" si="10"/>
        <v/>
      </c>
      <c r="BU31" s="64" t="str">
        <f t="shared" si="29"/>
        <v>INCORRECT</v>
      </c>
      <c r="BV31" s="58" t="b">
        <f t="shared" si="30"/>
        <v>0</v>
      </c>
      <c r="BW31" s="65" t="str">
        <f t="shared" si="11"/>
        <v/>
      </c>
      <c r="BX31" s="58" t="b">
        <f t="shared" si="12"/>
        <v>0</v>
      </c>
      <c r="BY31" s="58" t="b">
        <f t="shared" si="13"/>
        <v>0</v>
      </c>
      <c r="BZ31" s="58" t="b">
        <f t="shared" si="14"/>
        <v>0</v>
      </c>
      <c r="CA31" s="58" t="b">
        <f t="shared" si="15"/>
        <v>0</v>
      </c>
      <c r="CB31" s="58" t="b">
        <f t="shared" si="16"/>
        <v>0</v>
      </c>
      <c r="CC31" s="58" t="b">
        <f t="shared" si="17"/>
        <v>0</v>
      </c>
      <c r="CD31" s="58" t="str">
        <f t="shared" si="18"/>
        <v/>
      </c>
      <c r="CE31" s="58" t="str">
        <f t="shared" si="19"/>
        <v/>
      </c>
      <c r="CF31" s="58" t="str">
        <f t="shared" si="20"/>
        <v/>
      </c>
      <c r="CG31" s="58" t="str">
        <f t="shared" si="21"/>
        <v/>
      </c>
      <c r="CH31" s="58" t="str">
        <f t="shared" si="22"/>
        <v/>
      </c>
      <c r="CI31" s="58" t="str">
        <f t="shared" si="23"/>
        <v/>
      </c>
      <c r="CJ31" s="65" t="str">
        <f t="shared" si="24"/>
        <v/>
      </c>
      <c r="CK31" s="65" t="str">
        <f t="shared" si="25"/>
        <v/>
      </c>
      <c r="CL31" s="66" t="str">
        <f t="shared" si="26"/>
        <v>NO</v>
      </c>
      <c r="CM31" s="66" t="str">
        <f t="shared" si="27"/>
        <v>NO</v>
      </c>
      <c r="CN31" s="64" t="str">
        <f t="shared" si="31"/>
        <v>NO</v>
      </c>
      <c r="CO31" s="64" t="str">
        <f t="shared" si="32"/>
        <v>NO</v>
      </c>
      <c r="CP31" s="66" t="str">
        <f t="shared" si="33"/>
        <v>OK</v>
      </c>
      <c r="CQ31" s="58" t="b">
        <f t="shared" si="34"/>
        <v>0</v>
      </c>
      <c r="CR31" s="58" t="b">
        <f t="shared" si="35"/>
        <v>0</v>
      </c>
      <c r="CS31" s="58" t="b">
        <f t="shared" si="36"/>
        <v>0</v>
      </c>
      <c r="CT31" s="58" t="b">
        <f t="shared" si="37"/>
        <v>0</v>
      </c>
      <c r="CU31" s="65" t="str">
        <f t="shared" si="38"/>
        <v>SEQUENCE INCORRECT</v>
      </c>
      <c r="CV31" s="67">
        <f>COUNTIF(B21:B30,T(B31))</f>
        <v>10</v>
      </c>
    </row>
    <row r="32" spans="1:100" s="23" customFormat="1" ht="18.95" customHeight="1" thickBot="1">
      <c r="A32" s="68"/>
      <c r="B32" s="101"/>
      <c r="C32" s="102"/>
      <c r="D32" s="101"/>
      <c r="E32" s="102"/>
      <c r="F32" s="101"/>
      <c r="G32" s="102"/>
      <c r="H32" s="101"/>
      <c r="I32" s="102"/>
      <c r="J32" s="309"/>
      <c r="K32" s="309"/>
      <c r="L32" s="103" t="str">
        <f>IF(AND(B32&lt;&gt;"", H32&lt;&gt;"", J32&lt;&gt;"",OR(H32&lt;=I17,H32="ABS"),OR(J32&lt;=K17,J32="ABS")),IF(AND(J32="ABS"),"ABS",IF(SUM(H32:J32)=0,"ZERO",SUM(H32,J32))),"")</f>
        <v/>
      </c>
      <c r="M32" s="104"/>
      <c r="N32" s="112" t="str">
        <f>IF(AND(A32&lt;&gt;"",B32&lt;&gt;"",D32&lt;&gt;"", F32&lt;&gt;"", H32&lt;&gt;"", J32&lt;&gt;"",S32="",R32="OK",V32="",OR(D32&lt;=E17,D32="ABS"),OR(F32&lt;=G17,F32="ABS"),OR(H32&lt;=I17,H32="ABS"),OR(J32&lt;=K17,J32="ABS")),IF(AND(OR(D32=0,D32="ABS"),OR(F32=0,F32="ABS"),OR(L32=0,L32="ABS"),D32="ABS",F32="ABS",L32="ABS"),"ABS",IF(AND(SUM(D32:F32)=0,OR(L32="ZERO",L32="ABS")),"ZERO",IF(L32="ABS",SUM(D32,F32),SUM(D32,F32,H32,J32)))),"")</f>
        <v/>
      </c>
      <c r="O32" s="113"/>
      <c r="P32" s="22" t="str">
        <f>IF(N32="","",IF(O17=200,LOOKUP(N32,{"ABS","ZERO",1,100,110,120,130,140,150,160,170},{"FAIL","FAIL","FAIL","D","D+","C","C+","B","B+","A","A+"}),IF(O17=150,LOOKUP(N32,{"ABS","ZERO",1,75,82,90,97,105,112,120,127},{"FAIL","FAIL","FAIL","D","D+","C","C+","B","B+","A","A+"}),IF(O17=100,LOOKUP(N32,{"ABS","ZERO",1,50,55,60,65,70,75,80,85},{"FAIL","FAIL","FAIL","D","D+","C","C+","B","B+","A","A+"}),IF(O17=50,LOOKUP(N32,{"ABS","ZERO",1,25,27,30,32,35,37,40,42},{"FAIL","FAIL","FAIL","D","D+","C","C+","B","B+","A","A+"}))))))</f>
        <v/>
      </c>
      <c r="Q32" s="118"/>
      <c r="R32" s="70" t="str">
        <f t="shared" si="0"/>
        <v/>
      </c>
      <c r="S32" s="163" t="str">
        <f>IF(AND(A32&lt;&gt;"",B32&lt;&gt;""),IF(OR(D32&lt;&gt;"ABS"),IF(OR(AND(D32&lt;ROUNDDOWN((0*E17),0),D32&lt;&gt;0),D32&gt;E17,D32=""),"Attendance Marks incorrect",""),""),"")</f>
        <v/>
      </c>
      <c r="T32" s="274"/>
      <c r="U32" s="274"/>
      <c r="V32" s="109" t="str">
        <f>IF(OR(AND(OR(F32&lt;=G17, F32=0, F32="ABS"),OR(H32&lt;=I17, H32=0, H32="ABS"),OR(J32&lt;=K17, J32=0,J32="ABS"))),IF(OR(AND(A32="",B32="",D32="",F32="",H32="",J32=""),AND(A32&lt;&gt;"",B32&lt;&gt;"",D32&lt;&gt;"",F32&lt;&gt;"",H32&lt;&gt;"",J32&lt;&gt;"", AD32="OK")),"","Given Marks or Format is incorrect"),"Given Marks or Format is incorrect")</f>
        <v/>
      </c>
      <c r="W32" s="110"/>
      <c r="X32" s="111"/>
      <c r="Y32" s="14" t="b">
        <f>IF(AND( EXACT(LEFT(B32,LEN(G8)), G8),ISNUMBER(INT(MID(B32,(LEN(G8)+1),1))),ISNUMBER(INT(MID(B32,(LEN(G8)+2),1))), MID(B32,(LEN(G8)+1),2)&lt;&gt;"00",OR(ISNUMBER(INT(MID(B32,(LEN(G8)+3),1))),MID(B32,(LEN(G8)+3),1)=""),  OR(AND(ISNUMBER(INT(MID(B32,(LEN(G8)+1),3))),MID(B32,(LEN(G8)+1),1)&lt;&gt;"0", MID(B32,(LEN(G8)+4),1)=""),AND((ISNUMBER(INT(MID(B32,(LEN(G8)+1),2)))),MID(B32,(LEN(G8)+3),1)=""))),"OK")</f>
        <v>0</v>
      </c>
      <c r="Z32" s="15"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6"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23" t="b">
        <f t="shared" si="28"/>
        <v>0</v>
      </c>
      <c r="AD32" s="23" t="str">
        <f t="shared" si="1"/>
        <v>S# INCORRECT</v>
      </c>
      <c r="BL32" s="58" t="str">
        <f t="shared" si="2"/>
        <v/>
      </c>
      <c r="BM32" s="58" t="b">
        <f t="shared" si="3"/>
        <v>0</v>
      </c>
      <c r="BN32" s="58" t="b">
        <f t="shared" si="4"/>
        <v>0</v>
      </c>
      <c r="BO32" s="58" t="b">
        <f t="shared" si="5"/>
        <v>0</v>
      </c>
      <c r="BP32" s="58" t="str">
        <f t="shared" si="6"/>
        <v/>
      </c>
      <c r="BQ32" s="58" t="str">
        <f t="shared" si="7"/>
        <v/>
      </c>
      <c r="BR32" s="58" t="str">
        <f t="shared" si="8"/>
        <v/>
      </c>
      <c r="BS32" s="58" t="str">
        <f t="shared" si="9"/>
        <v/>
      </c>
      <c r="BT32" s="63" t="str">
        <f t="shared" si="10"/>
        <v/>
      </c>
      <c r="BU32" s="64" t="str">
        <f t="shared" si="29"/>
        <v>INCORRECT</v>
      </c>
      <c r="BV32" s="58" t="b">
        <f t="shared" si="30"/>
        <v>0</v>
      </c>
      <c r="BW32" s="65" t="str">
        <f t="shared" si="11"/>
        <v/>
      </c>
      <c r="BX32" s="58" t="b">
        <f t="shared" si="12"/>
        <v>0</v>
      </c>
      <c r="BY32" s="58" t="b">
        <f t="shared" si="13"/>
        <v>0</v>
      </c>
      <c r="BZ32" s="58" t="b">
        <f t="shared" si="14"/>
        <v>0</v>
      </c>
      <c r="CA32" s="58" t="b">
        <f t="shared" si="15"/>
        <v>0</v>
      </c>
      <c r="CB32" s="58" t="b">
        <f t="shared" si="16"/>
        <v>0</v>
      </c>
      <c r="CC32" s="58" t="b">
        <f t="shared" si="17"/>
        <v>0</v>
      </c>
      <c r="CD32" s="58" t="str">
        <f t="shared" si="18"/>
        <v/>
      </c>
      <c r="CE32" s="58" t="str">
        <f t="shared" si="19"/>
        <v/>
      </c>
      <c r="CF32" s="58" t="str">
        <f t="shared" si="20"/>
        <v/>
      </c>
      <c r="CG32" s="58" t="str">
        <f t="shared" si="21"/>
        <v/>
      </c>
      <c r="CH32" s="58" t="str">
        <f t="shared" si="22"/>
        <v/>
      </c>
      <c r="CI32" s="58" t="str">
        <f t="shared" si="23"/>
        <v/>
      </c>
      <c r="CJ32" s="65" t="str">
        <f t="shared" si="24"/>
        <v/>
      </c>
      <c r="CK32" s="65" t="str">
        <f t="shared" si="25"/>
        <v/>
      </c>
      <c r="CL32" s="66" t="str">
        <f t="shared" si="26"/>
        <v>NO</v>
      </c>
      <c r="CM32" s="66" t="str">
        <f t="shared" si="27"/>
        <v>NO</v>
      </c>
      <c r="CN32" s="64" t="str">
        <f t="shared" si="31"/>
        <v>NO</v>
      </c>
      <c r="CO32" s="64" t="str">
        <f t="shared" si="32"/>
        <v>NO</v>
      </c>
      <c r="CP32" s="66" t="str">
        <f t="shared" si="33"/>
        <v>OK</v>
      </c>
      <c r="CQ32" s="58" t="b">
        <f t="shared" si="34"/>
        <v>0</v>
      </c>
      <c r="CR32" s="58" t="b">
        <f t="shared" si="35"/>
        <v>0</v>
      </c>
      <c r="CS32" s="58" t="b">
        <f t="shared" si="36"/>
        <v>0</v>
      </c>
      <c r="CT32" s="58" t="b">
        <f t="shared" si="37"/>
        <v>0</v>
      </c>
      <c r="CU32" s="65" t="str">
        <f t="shared" si="38"/>
        <v>SEQUENCE INCORRECT</v>
      </c>
      <c r="CV32" s="67">
        <f>COUNTIF(B21:B31,T(B32))</f>
        <v>11</v>
      </c>
    </row>
    <row r="33" spans="1:100" s="23" customFormat="1" ht="18.95" customHeight="1" thickBot="1">
      <c r="A33" s="54"/>
      <c r="B33" s="101"/>
      <c r="C33" s="102"/>
      <c r="D33" s="101"/>
      <c r="E33" s="102"/>
      <c r="F33" s="101"/>
      <c r="G33" s="102"/>
      <c r="H33" s="101"/>
      <c r="I33" s="102"/>
      <c r="J33" s="309"/>
      <c r="K33" s="309"/>
      <c r="L33" s="103" t="str">
        <f>IF(AND(B33&lt;&gt;"", H33&lt;&gt;"", J33&lt;&gt;"",OR(H33&lt;=I17,H33="ABS"),OR(J33&lt;=K17,J33="ABS")),IF(AND(J33="ABS"),"ABS",IF(SUM(H33:J33)=0,"ZERO",SUM(H33,J33))),"")</f>
        <v/>
      </c>
      <c r="M33" s="104"/>
      <c r="N33" s="112" t="str">
        <f>IF(AND(A33&lt;&gt;"",B33&lt;&gt;"",D33&lt;&gt;"", F33&lt;&gt;"", H33&lt;&gt;"", J33&lt;&gt;"",S33="",R33="OK",V33="",OR(D33&lt;=E17,D33="ABS"),OR(F33&lt;=G17,F33="ABS"),OR(H33&lt;=I17,H33="ABS"),OR(J33&lt;=K17,J33="ABS")),IF(AND(OR(D33=0,D33="ABS"),OR(F33=0,F33="ABS"),OR(L33=0,L33="ABS"),D33="ABS",F33="ABS",L33="ABS"),"ABS",IF(AND(SUM(D33:F33)=0,OR(L33="ZERO",L33="ABS")),"ZERO",IF(L33="ABS",SUM(D33,F33),SUM(D33,F33,H33,J33)))),"")</f>
        <v/>
      </c>
      <c r="O33" s="113"/>
      <c r="P33" s="22" t="str">
        <f>IF(N33="","",IF(O17=200,LOOKUP(N33,{"ABS","ZERO",1,100,110,120,130,140,150,160,170},{"FAIL","FAIL","FAIL","D","D+","C","C+","B","B+","A","A+"}),IF(O17=150,LOOKUP(N33,{"ABS","ZERO",1,75,82,90,97,105,112,120,127},{"FAIL","FAIL","FAIL","D","D+","C","C+","B","B+","A","A+"}),IF(O17=100,LOOKUP(N33,{"ABS","ZERO",1,50,55,60,65,70,75,80,85},{"FAIL","FAIL","FAIL","D","D+","C","C+","B","B+","A","A+"}),IF(O17=50,LOOKUP(N33,{"ABS","ZERO",1,25,27,30,32,35,37,40,42},{"FAIL","FAIL","FAIL","D","D+","C","C+","B","B+","A","A+"}))))))</f>
        <v/>
      </c>
      <c r="Q33" s="118"/>
      <c r="R33" s="70" t="str">
        <f t="shared" si="0"/>
        <v/>
      </c>
      <c r="S33" s="163" t="str">
        <f>IF(AND(A33&lt;&gt;"",B33&lt;&gt;""),IF(OR(D33&lt;&gt;"ABS"),IF(OR(AND(D33&lt;ROUNDDOWN((0*E17),0),D33&lt;&gt;0),D33&gt;E17,D33=""),"Attendance Marks incorrect",""),""),"")</f>
        <v/>
      </c>
      <c r="T33" s="274"/>
      <c r="U33" s="274"/>
      <c r="V33" s="109" t="str">
        <f>IF(OR(AND(OR(F33&lt;=G17, F33=0, F33="ABS"),OR(H33&lt;=I17, H33=0, H33="ABS"),OR(J33&lt;=K17, J33=0,J33="ABS"))),IF(OR(AND(A33="",B33="",D33="",F33="",H33="",J33=""),AND(A33&lt;&gt;"",B33&lt;&gt;"",D33&lt;&gt;"",F33&lt;&gt;"",H33&lt;&gt;"",J33&lt;&gt;"", AD33="OK")),"","Given Marks or Format is incorrect"),"Given Marks or Format is incorrect")</f>
        <v/>
      </c>
      <c r="W33" s="110"/>
      <c r="X33" s="111"/>
      <c r="Y33" s="14" t="b">
        <f>IF(AND( EXACT(LEFT(B33,LEN(G8)), G8),ISNUMBER(INT(MID(B33,(LEN(G8)+1),1))),ISNUMBER(INT(MID(B33,(LEN(G8)+2),1))), MID(B33,(LEN(G8)+1),2)&lt;&gt;"00",OR(ISNUMBER(INT(MID(B33,(LEN(G8)+3),1))),MID(B33,(LEN(G8)+3),1)=""),  OR(AND(ISNUMBER(INT(MID(B33,(LEN(G8)+1),3))),MID(B33,(LEN(G8)+1),1)&lt;&gt;"0", MID(B33,(LEN(G8)+4),1)=""),AND((ISNUMBER(INT(MID(B33,(LEN(G8)+1),2)))),MID(B33,(LEN(G8)+3),1)=""))),"OK")</f>
        <v>0</v>
      </c>
      <c r="Z33" s="15"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6"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23" t="b">
        <f t="shared" si="28"/>
        <v>0</v>
      </c>
      <c r="AD33" s="23" t="str">
        <f t="shared" si="1"/>
        <v>S# INCORRECT</v>
      </c>
      <c r="BL33" s="58" t="str">
        <f t="shared" si="2"/>
        <v/>
      </c>
      <c r="BM33" s="58" t="b">
        <f t="shared" si="3"/>
        <v>0</v>
      </c>
      <c r="BN33" s="58" t="b">
        <f t="shared" si="4"/>
        <v>0</v>
      </c>
      <c r="BO33" s="58" t="b">
        <f t="shared" si="5"/>
        <v>0</v>
      </c>
      <c r="BP33" s="58" t="str">
        <f t="shared" si="6"/>
        <v/>
      </c>
      <c r="BQ33" s="58" t="str">
        <f t="shared" si="7"/>
        <v/>
      </c>
      <c r="BR33" s="58" t="str">
        <f t="shared" si="8"/>
        <v/>
      </c>
      <c r="BS33" s="58" t="str">
        <f t="shared" si="9"/>
        <v/>
      </c>
      <c r="BT33" s="63" t="str">
        <f t="shared" si="10"/>
        <v/>
      </c>
      <c r="BU33" s="64" t="str">
        <f t="shared" si="29"/>
        <v>INCORRECT</v>
      </c>
      <c r="BV33" s="58" t="b">
        <f t="shared" si="30"/>
        <v>0</v>
      </c>
      <c r="BW33" s="65" t="str">
        <f t="shared" si="11"/>
        <v/>
      </c>
      <c r="BX33" s="58" t="b">
        <f t="shared" si="12"/>
        <v>0</v>
      </c>
      <c r="BY33" s="58" t="b">
        <f t="shared" si="13"/>
        <v>0</v>
      </c>
      <c r="BZ33" s="58" t="b">
        <f t="shared" si="14"/>
        <v>0</v>
      </c>
      <c r="CA33" s="58" t="b">
        <f t="shared" si="15"/>
        <v>0</v>
      </c>
      <c r="CB33" s="58" t="b">
        <f t="shared" si="16"/>
        <v>0</v>
      </c>
      <c r="CC33" s="58" t="b">
        <f t="shared" si="17"/>
        <v>0</v>
      </c>
      <c r="CD33" s="58" t="str">
        <f t="shared" si="18"/>
        <v/>
      </c>
      <c r="CE33" s="58" t="str">
        <f t="shared" si="19"/>
        <v/>
      </c>
      <c r="CF33" s="58" t="str">
        <f t="shared" si="20"/>
        <v/>
      </c>
      <c r="CG33" s="58" t="str">
        <f t="shared" si="21"/>
        <v/>
      </c>
      <c r="CH33" s="58" t="str">
        <f t="shared" si="22"/>
        <v/>
      </c>
      <c r="CI33" s="58" t="str">
        <f t="shared" si="23"/>
        <v/>
      </c>
      <c r="CJ33" s="65" t="str">
        <f t="shared" si="24"/>
        <v/>
      </c>
      <c r="CK33" s="65" t="str">
        <f t="shared" si="25"/>
        <v/>
      </c>
      <c r="CL33" s="66" t="str">
        <f t="shared" si="26"/>
        <v>NO</v>
      </c>
      <c r="CM33" s="66" t="str">
        <f t="shared" si="27"/>
        <v>NO</v>
      </c>
      <c r="CN33" s="64" t="str">
        <f t="shared" si="31"/>
        <v>NO</v>
      </c>
      <c r="CO33" s="64" t="str">
        <f t="shared" si="32"/>
        <v>NO</v>
      </c>
      <c r="CP33" s="66" t="str">
        <f t="shared" si="33"/>
        <v>OK</v>
      </c>
      <c r="CQ33" s="58" t="b">
        <f t="shared" si="34"/>
        <v>0</v>
      </c>
      <c r="CR33" s="58" t="b">
        <f t="shared" si="35"/>
        <v>0</v>
      </c>
      <c r="CS33" s="58" t="b">
        <f t="shared" si="36"/>
        <v>0</v>
      </c>
      <c r="CT33" s="58" t="b">
        <f t="shared" si="37"/>
        <v>0</v>
      </c>
      <c r="CU33" s="65" t="str">
        <f t="shared" si="38"/>
        <v>SEQUENCE INCORRECT</v>
      </c>
      <c r="CV33" s="67">
        <f>COUNTIF(B21:B32,T(B33))</f>
        <v>12</v>
      </c>
    </row>
    <row r="34" spans="1:100" s="23" customFormat="1" ht="18.95" customHeight="1" thickBot="1">
      <c r="A34" s="68"/>
      <c r="B34" s="101"/>
      <c r="C34" s="102"/>
      <c r="D34" s="101"/>
      <c r="E34" s="102"/>
      <c r="F34" s="101"/>
      <c r="G34" s="102"/>
      <c r="H34" s="101"/>
      <c r="I34" s="102"/>
      <c r="J34" s="309"/>
      <c r="K34" s="309"/>
      <c r="L34" s="103" t="str">
        <f>IF(AND(B34&lt;&gt;"", H34&lt;&gt;"", J34&lt;&gt;"",OR(H34&lt;=I17,H34="ABS"),OR(J34&lt;=K17,J34="ABS")),IF(AND(J34="ABS"),"ABS",IF(SUM(H34:J34)=0,"ZERO",SUM(H34,J34))),"")</f>
        <v/>
      </c>
      <c r="M34" s="104"/>
      <c r="N34" s="112" t="str">
        <f>IF(AND(A34&lt;&gt;"",B34&lt;&gt;"",D34&lt;&gt;"", F34&lt;&gt;"", H34&lt;&gt;"", J34&lt;&gt;"",S34="",R34="OK",V34="",OR(D34&lt;=E17,D34="ABS"),OR(F34&lt;=G17,F34="ABS"),OR(H34&lt;=I17,H34="ABS"),OR(J34&lt;=K17,J34="ABS")),IF(AND(OR(D34=0,D34="ABS"),OR(F34=0,F34="ABS"),OR(L34=0,L34="ABS"),D34="ABS",F34="ABS",L34="ABS"),"ABS",IF(AND(SUM(D34:F34)=0,OR(L34="ZERO",L34="ABS")),"ZERO",IF(L34="ABS",SUM(D34,F34),SUM(D34,F34,H34,J34)))),"")</f>
        <v/>
      </c>
      <c r="O34" s="113"/>
      <c r="P34" s="22" t="str">
        <f>IF(N34="","",IF(O17=200,LOOKUP(N34,{"ABS","ZERO",1,100,110,120,130,140,150,160,170},{"FAIL","FAIL","FAIL","D","D+","C","C+","B","B+","A","A+"}),IF(O17=150,LOOKUP(N34,{"ABS","ZERO",1,75,82,90,97,105,112,120,127},{"FAIL","FAIL","FAIL","D","D+","C","C+","B","B+","A","A+"}),IF(O17=100,LOOKUP(N34,{"ABS","ZERO",1,50,55,60,65,70,75,80,85},{"FAIL","FAIL","FAIL","D","D+","C","C+","B","B+","A","A+"}),IF(O17=50,LOOKUP(N34,{"ABS","ZERO",1,25,27,30,32,35,37,40,42},{"FAIL","FAIL","FAIL","D","D+","C","C+","B","B+","A","A+"}))))))</f>
        <v/>
      </c>
      <c r="Q34" s="118"/>
      <c r="R34" s="70" t="str">
        <f t="shared" si="0"/>
        <v/>
      </c>
      <c r="S34" s="163" t="str">
        <f>IF(AND(A34&lt;&gt;"",B34&lt;&gt;""),IF(OR(D34&lt;&gt;"ABS"),IF(OR(AND(D34&lt;ROUNDDOWN((0*E17),0),D34&lt;&gt;0),D34&gt;E17,D34=""),"Attendance Marks incorrect",""),""),"")</f>
        <v/>
      </c>
      <c r="T34" s="274"/>
      <c r="U34" s="274"/>
      <c r="V34" s="109" t="str">
        <f>IF(OR(AND(OR(F34&lt;=G17, F34=0, F34="ABS"),OR(H34&lt;=I17, H34=0, H34="ABS"),OR(J34&lt;=K17, J34=0,J34="ABS"))),IF(OR(AND(A34="",B34="",D34="",F34="",H34="",J34=""),AND(A34&lt;&gt;"",B34&lt;&gt;"",D34&lt;&gt;"",F34&lt;&gt;"",H34&lt;&gt;"",J34&lt;&gt;"", AD34="OK")),"","Given Marks or Format is incorrect"),"Given Marks or Format is incorrect")</f>
        <v/>
      </c>
      <c r="W34" s="110"/>
      <c r="X34" s="111"/>
      <c r="Y34" s="14" t="b">
        <f>IF(AND( EXACT(LEFT(B34,LEN(G8)), G8),ISNUMBER(INT(MID(B34,(LEN(G8)+1),1))),ISNUMBER(INT(MID(B34,(LEN(G8)+2),1))), MID(B34,(LEN(G8)+1),2)&lt;&gt;"00",OR(ISNUMBER(INT(MID(B34,(LEN(G8)+3),1))),MID(B34,(LEN(G8)+3),1)=""),  OR(AND(ISNUMBER(INT(MID(B34,(LEN(G8)+1),3))),MID(B34,(LEN(G8)+1),1)&lt;&gt;"0", MID(B34,(LEN(G8)+4),1)=""),AND((ISNUMBER(INT(MID(B34,(LEN(G8)+1),2)))),MID(B34,(LEN(G8)+3),1)=""))),"OK")</f>
        <v>0</v>
      </c>
      <c r="Z34" s="15"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6"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23" t="b">
        <f t="shared" si="28"/>
        <v>0</v>
      </c>
      <c r="AD34" s="23" t="str">
        <f t="shared" si="1"/>
        <v>S# INCORRECT</v>
      </c>
      <c r="BL34" s="58" t="str">
        <f t="shared" si="2"/>
        <v/>
      </c>
      <c r="BM34" s="58" t="b">
        <f t="shared" si="3"/>
        <v>0</v>
      </c>
      <c r="BN34" s="58" t="b">
        <f t="shared" si="4"/>
        <v>0</v>
      </c>
      <c r="BO34" s="58" t="b">
        <f t="shared" si="5"/>
        <v>0</v>
      </c>
      <c r="BP34" s="58" t="str">
        <f t="shared" si="6"/>
        <v/>
      </c>
      <c r="BQ34" s="58" t="str">
        <f t="shared" si="7"/>
        <v/>
      </c>
      <c r="BR34" s="58" t="str">
        <f t="shared" si="8"/>
        <v/>
      </c>
      <c r="BS34" s="58" t="str">
        <f t="shared" si="9"/>
        <v/>
      </c>
      <c r="BT34" s="63" t="str">
        <f t="shared" si="10"/>
        <v/>
      </c>
      <c r="BU34" s="64" t="str">
        <f t="shared" si="29"/>
        <v>INCORRECT</v>
      </c>
      <c r="BV34" s="58" t="b">
        <f t="shared" si="30"/>
        <v>0</v>
      </c>
      <c r="BW34" s="65" t="str">
        <f t="shared" si="11"/>
        <v/>
      </c>
      <c r="BX34" s="58" t="b">
        <f t="shared" si="12"/>
        <v>0</v>
      </c>
      <c r="BY34" s="58" t="b">
        <f t="shared" si="13"/>
        <v>0</v>
      </c>
      <c r="BZ34" s="58" t="b">
        <f t="shared" si="14"/>
        <v>0</v>
      </c>
      <c r="CA34" s="58" t="b">
        <f t="shared" si="15"/>
        <v>0</v>
      </c>
      <c r="CB34" s="58" t="b">
        <f t="shared" si="16"/>
        <v>0</v>
      </c>
      <c r="CC34" s="58" t="b">
        <f t="shared" si="17"/>
        <v>0</v>
      </c>
      <c r="CD34" s="58" t="str">
        <f t="shared" si="18"/>
        <v/>
      </c>
      <c r="CE34" s="58" t="str">
        <f t="shared" si="19"/>
        <v/>
      </c>
      <c r="CF34" s="58" t="str">
        <f t="shared" si="20"/>
        <v/>
      </c>
      <c r="CG34" s="58" t="str">
        <f t="shared" si="21"/>
        <v/>
      </c>
      <c r="CH34" s="58" t="str">
        <f t="shared" si="22"/>
        <v/>
      </c>
      <c r="CI34" s="58" t="str">
        <f t="shared" si="23"/>
        <v/>
      </c>
      <c r="CJ34" s="65" t="str">
        <f t="shared" si="24"/>
        <v/>
      </c>
      <c r="CK34" s="65" t="str">
        <f t="shared" si="25"/>
        <v/>
      </c>
      <c r="CL34" s="66" t="str">
        <f t="shared" si="26"/>
        <v>NO</v>
      </c>
      <c r="CM34" s="66" t="str">
        <f t="shared" si="27"/>
        <v>NO</v>
      </c>
      <c r="CN34" s="64" t="str">
        <f t="shared" si="31"/>
        <v>NO</v>
      </c>
      <c r="CO34" s="64" t="str">
        <f t="shared" si="32"/>
        <v>NO</v>
      </c>
      <c r="CP34" s="66" t="str">
        <f t="shared" si="33"/>
        <v>OK</v>
      </c>
      <c r="CQ34" s="58" t="b">
        <f t="shared" si="34"/>
        <v>0</v>
      </c>
      <c r="CR34" s="58" t="b">
        <f t="shared" si="35"/>
        <v>0</v>
      </c>
      <c r="CS34" s="58" t="b">
        <f t="shared" si="36"/>
        <v>0</v>
      </c>
      <c r="CT34" s="58" t="b">
        <f t="shared" si="37"/>
        <v>0</v>
      </c>
      <c r="CU34" s="65" t="str">
        <f t="shared" si="38"/>
        <v>SEQUENCE INCORRECT</v>
      </c>
      <c r="CV34" s="67">
        <f>COUNTIF(B21:B33,T(B34))</f>
        <v>13</v>
      </c>
    </row>
    <row r="35" spans="1:100" s="23" customFormat="1" ht="18.95" customHeight="1" thickBot="1">
      <c r="A35" s="54"/>
      <c r="B35" s="101"/>
      <c r="C35" s="102"/>
      <c r="D35" s="101"/>
      <c r="E35" s="102"/>
      <c r="F35" s="101"/>
      <c r="G35" s="102"/>
      <c r="H35" s="101"/>
      <c r="I35" s="102"/>
      <c r="J35" s="309"/>
      <c r="K35" s="309"/>
      <c r="L35" s="103" t="str">
        <f>IF(AND(B35&lt;&gt;"", H35&lt;&gt;"", J35&lt;&gt;"",OR(H35&lt;=I17,H35="ABS"),OR(J35&lt;=K17,J35="ABS")),IF(AND(J35="ABS"),"ABS",IF(SUM(H35:J35)=0,"ZERO",SUM(H35,J35))),"")</f>
        <v/>
      </c>
      <c r="M35" s="104"/>
      <c r="N35" s="112" t="str">
        <f>IF(AND(A35&lt;&gt;"",B35&lt;&gt;"",D35&lt;&gt;"", F35&lt;&gt;"", H35&lt;&gt;"", J35&lt;&gt;"",S35="",R35="OK",V35="",OR(D35&lt;=E17,D35="ABS"),OR(F35&lt;=G17,F35="ABS"),OR(H35&lt;=I17,H35="ABS"),OR(J35&lt;=K17,J35="ABS")),IF(AND(OR(D35=0,D35="ABS"),OR(F35=0,F35="ABS"),OR(L35=0,L35="ABS"),D35="ABS",F35="ABS",L35="ABS"),"ABS",IF(AND(SUM(D35:F35)=0,OR(L35="ZERO",L35="ABS")),"ZERO",IF(L35="ABS",SUM(D35,F35),SUM(D35,F35,H35,J35)))),"")</f>
        <v/>
      </c>
      <c r="O35" s="113"/>
      <c r="P35" s="22" t="str">
        <f>IF(N35="","",IF(O17=200,LOOKUP(N35,{"ABS","ZERO",1,100,110,120,130,140,150,160,170},{"FAIL","FAIL","FAIL","D","D+","C","C+","B","B+","A","A+"}),IF(O17=150,LOOKUP(N35,{"ABS","ZERO",1,75,82,90,97,105,112,120,127},{"FAIL","FAIL","FAIL","D","D+","C","C+","B","B+","A","A+"}),IF(O17=100,LOOKUP(N35,{"ABS","ZERO",1,50,55,60,65,70,75,80,85},{"FAIL","FAIL","FAIL","D","D+","C","C+","B","B+","A","A+"}),IF(O17=50,LOOKUP(N35,{"ABS","ZERO",1,25,27,30,32,35,37,40,42},{"FAIL","FAIL","FAIL","D","D+","C","C+","B","B+","A","A+"}))))))</f>
        <v/>
      </c>
      <c r="Q35" s="118"/>
      <c r="R35" s="70" t="str">
        <f t="shared" si="0"/>
        <v/>
      </c>
      <c r="S35" s="163" t="str">
        <f>IF(AND(A35&lt;&gt;"",B35&lt;&gt;""),IF(OR(D35&lt;&gt;"ABS"),IF(OR(AND(D35&lt;ROUNDDOWN((0*E17),0),D35&lt;&gt;0),D35&gt;E17,D35=""),"Attendance Marks incorrect",""),""),"")</f>
        <v/>
      </c>
      <c r="T35" s="274"/>
      <c r="U35" s="274"/>
      <c r="V35" s="109" t="str">
        <f>IF(OR(AND(OR(F35&lt;=G17, F35=0, F35="ABS"),OR(H35&lt;=I17, H35=0, H35="ABS"),OR(J35&lt;=K17, J35=0,J35="ABS"))),IF(OR(AND(A35="",B35="",D35="",F35="",H35="",J35=""),AND(A35&lt;&gt;"",B35&lt;&gt;"",D35&lt;&gt;"",F35&lt;&gt;"",H35&lt;&gt;"",J35&lt;&gt;"", AD35="OK")),"","Given Marks or Format is incorrect"),"Given Marks or Format is incorrect")</f>
        <v/>
      </c>
      <c r="W35" s="110"/>
      <c r="X35" s="111"/>
      <c r="Y35" s="14" t="b">
        <f>IF(AND( EXACT(LEFT(B35,LEN(G8)), G8),ISNUMBER(INT(MID(B35,(LEN(G8)+1),1))),ISNUMBER(INT(MID(B35,(LEN(G8)+2),1))), MID(B35,(LEN(G8)+1),2)&lt;&gt;"00",OR(ISNUMBER(INT(MID(B35,(LEN(G8)+3),1))),MID(B35,(LEN(G8)+3),1)=""),  OR(AND(ISNUMBER(INT(MID(B35,(LEN(G8)+1),3))),MID(B35,(LEN(G8)+1),1)&lt;&gt;"0", MID(B35,(LEN(G8)+4),1)=""),AND((ISNUMBER(INT(MID(B35,(LEN(G8)+1),2)))),MID(B35,(LEN(G8)+3),1)=""))),"OK")</f>
        <v>0</v>
      </c>
      <c r="Z35" s="15"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6"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23" t="b">
        <f t="shared" si="28"/>
        <v>0</v>
      </c>
      <c r="AD35" s="23" t="str">
        <f t="shared" si="1"/>
        <v>S# INCORRECT</v>
      </c>
      <c r="BL35" s="58" t="str">
        <f t="shared" si="2"/>
        <v/>
      </c>
      <c r="BM35" s="58" t="b">
        <f t="shared" si="3"/>
        <v>0</v>
      </c>
      <c r="BN35" s="58" t="b">
        <f t="shared" si="4"/>
        <v>0</v>
      </c>
      <c r="BO35" s="58" t="b">
        <f t="shared" si="5"/>
        <v>0</v>
      </c>
      <c r="BP35" s="58" t="str">
        <f t="shared" si="6"/>
        <v/>
      </c>
      <c r="BQ35" s="58" t="str">
        <f t="shared" si="7"/>
        <v/>
      </c>
      <c r="BR35" s="58" t="str">
        <f t="shared" si="8"/>
        <v/>
      </c>
      <c r="BS35" s="58" t="str">
        <f t="shared" si="9"/>
        <v/>
      </c>
      <c r="BT35" s="63" t="str">
        <f t="shared" si="10"/>
        <v/>
      </c>
      <c r="BU35" s="64" t="str">
        <f t="shared" si="29"/>
        <v>INCORRECT</v>
      </c>
      <c r="BV35" s="58" t="b">
        <f t="shared" si="30"/>
        <v>0</v>
      </c>
      <c r="BW35" s="65" t="str">
        <f t="shared" si="11"/>
        <v/>
      </c>
      <c r="BX35" s="58" t="b">
        <f t="shared" si="12"/>
        <v>0</v>
      </c>
      <c r="BY35" s="58" t="b">
        <f t="shared" si="13"/>
        <v>0</v>
      </c>
      <c r="BZ35" s="58" t="b">
        <f t="shared" si="14"/>
        <v>0</v>
      </c>
      <c r="CA35" s="58" t="b">
        <f t="shared" si="15"/>
        <v>0</v>
      </c>
      <c r="CB35" s="58" t="b">
        <f t="shared" si="16"/>
        <v>0</v>
      </c>
      <c r="CC35" s="58" t="b">
        <f t="shared" si="17"/>
        <v>0</v>
      </c>
      <c r="CD35" s="58" t="str">
        <f t="shared" si="18"/>
        <v/>
      </c>
      <c r="CE35" s="58" t="str">
        <f t="shared" si="19"/>
        <v/>
      </c>
      <c r="CF35" s="58" t="str">
        <f t="shared" si="20"/>
        <v/>
      </c>
      <c r="CG35" s="58" t="str">
        <f t="shared" si="21"/>
        <v/>
      </c>
      <c r="CH35" s="58" t="str">
        <f t="shared" si="22"/>
        <v/>
      </c>
      <c r="CI35" s="58" t="str">
        <f t="shared" si="23"/>
        <v/>
      </c>
      <c r="CJ35" s="65" t="str">
        <f t="shared" si="24"/>
        <v/>
      </c>
      <c r="CK35" s="65" t="str">
        <f t="shared" si="25"/>
        <v/>
      </c>
      <c r="CL35" s="66" t="str">
        <f t="shared" si="26"/>
        <v>NO</v>
      </c>
      <c r="CM35" s="66" t="str">
        <f t="shared" si="27"/>
        <v>NO</v>
      </c>
      <c r="CN35" s="64" t="str">
        <f t="shared" si="31"/>
        <v>NO</v>
      </c>
      <c r="CO35" s="64" t="str">
        <f t="shared" si="32"/>
        <v>NO</v>
      </c>
      <c r="CP35" s="66" t="str">
        <f t="shared" si="33"/>
        <v>OK</v>
      </c>
      <c r="CQ35" s="58" t="b">
        <f t="shared" si="34"/>
        <v>0</v>
      </c>
      <c r="CR35" s="58" t="b">
        <f t="shared" si="35"/>
        <v>0</v>
      </c>
      <c r="CS35" s="58" t="b">
        <f t="shared" si="36"/>
        <v>0</v>
      </c>
      <c r="CT35" s="58" t="b">
        <f t="shared" si="37"/>
        <v>0</v>
      </c>
      <c r="CU35" s="65" t="str">
        <f t="shared" si="38"/>
        <v>SEQUENCE INCORRECT</v>
      </c>
      <c r="CV35" s="67">
        <f>COUNTIF(B21:B34,T(B35))</f>
        <v>14</v>
      </c>
    </row>
    <row r="36" spans="1:100" s="23" customFormat="1" ht="18.95" customHeight="1" thickBot="1">
      <c r="A36" s="68"/>
      <c r="B36" s="101"/>
      <c r="C36" s="102"/>
      <c r="D36" s="101"/>
      <c r="E36" s="102"/>
      <c r="F36" s="101"/>
      <c r="G36" s="102"/>
      <c r="H36" s="101"/>
      <c r="I36" s="102"/>
      <c r="J36" s="309"/>
      <c r="K36" s="309"/>
      <c r="L36" s="103" t="str">
        <f>IF(AND(B36&lt;&gt;"", H36&lt;&gt;"", J36&lt;&gt;"",OR(H36&lt;=I17,H36="ABS"),OR(J36&lt;=K17,J36="ABS")),IF(AND(J36="ABS"),"ABS",IF(SUM(H36:J36)=0,"ZERO",SUM(H36,J36))),"")</f>
        <v/>
      </c>
      <c r="M36" s="104"/>
      <c r="N36" s="112" t="str">
        <f>IF(AND(A36&lt;&gt;"",B36&lt;&gt;"",D36&lt;&gt;"", F36&lt;&gt;"", H36&lt;&gt;"", J36&lt;&gt;"",S36="",R36="OK",V36="",OR(D36&lt;=E17,D36="ABS"),OR(F36&lt;=G17,F36="ABS"),OR(H36&lt;=I17,H36="ABS"),OR(J36&lt;=K17,J36="ABS")),IF(AND(OR(D36=0,D36="ABS"),OR(F36=0,F36="ABS"),OR(L36=0,L36="ABS"),D36="ABS",F36="ABS",L36="ABS"),"ABS",IF(AND(SUM(D36:F36)=0,OR(L36="ZERO",L36="ABS")),"ZERO",IF(L36="ABS",SUM(D36,F36),SUM(D36,F36,H36,J36)))),"")</f>
        <v/>
      </c>
      <c r="O36" s="113"/>
      <c r="P36" s="22" t="str">
        <f>IF(N36="","",IF(O17=200,LOOKUP(N36,{"ABS","ZERO",1,100,110,120,130,140,150,160,170},{"FAIL","FAIL","FAIL","D","D+","C","C+","B","B+","A","A+"}),IF(O17=150,LOOKUP(N36,{"ABS","ZERO",1,75,82,90,97,105,112,120,127},{"FAIL","FAIL","FAIL","D","D+","C","C+","B","B+","A","A+"}),IF(O17=100,LOOKUP(N36,{"ABS","ZERO",1,50,55,60,65,70,75,80,85},{"FAIL","FAIL","FAIL","D","D+","C","C+","B","B+","A","A+"}),IF(O17=50,LOOKUP(N36,{"ABS","ZERO",1,25,27,30,32,35,37,40,42},{"FAIL","FAIL","FAIL","D","D+","C","C+","B","B+","A","A+"}))))))</f>
        <v/>
      </c>
      <c r="Q36" s="118"/>
      <c r="R36" s="70" t="str">
        <f t="shared" si="0"/>
        <v/>
      </c>
      <c r="S36" s="163" t="str">
        <f>IF(AND(A36&lt;&gt;"",B36&lt;&gt;""),IF(OR(D36&lt;&gt;"ABS"),IF(OR(AND(D36&lt;ROUNDDOWN((0*E17),0),D36&lt;&gt;0),D36&gt;E17,D36=""),"Attendance Marks incorrect",""),""),"")</f>
        <v/>
      </c>
      <c r="T36" s="274"/>
      <c r="U36" s="274"/>
      <c r="V36" s="109" t="str">
        <f>IF(OR(AND(OR(F36&lt;=G17, F36=0, F36="ABS"),OR(H36&lt;=I17, H36=0, H36="ABS"),OR(J36&lt;=K17, J36=0,J36="ABS"))),IF(OR(AND(A36="",B36="",D36="",F36="",H36="",J36=""),AND(A36&lt;&gt;"",B36&lt;&gt;"",D36&lt;&gt;"",F36&lt;&gt;"",H36&lt;&gt;"",J36&lt;&gt;"", AD36="OK")),"","Given Marks or Format is incorrect"),"Given Marks or Format is incorrect")</f>
        <v/>
      </c>
      <c r="W36" s="110"/>
      <c r="X36" s="111"/>
      <c r="Y36" s="14" t="b">
        <f>IF(AND( EXACT(LEFT(B36,LEN(G8)), G8),ISNUMBER(INT(MID(B36,(LEN(G8)+1),1))),ISNUMBER(INT(MID(B36,(LEN(G8)+2),1))), MID(B36,(LEN(G8)+1),2)&lt;&gt;"00",OR(ISNUMBER(INT(MID(B36,(LEN(G8)+3),1))),MID(B36,(LEN(G8)+3),1)=""),  OR(AND(ISNUMBER(INT(MID(B36,(LEN(G8)+1),3))),MID(B36,(LEN(G8)+1),1)&lt;&gt;"0", MID(B36,(LEN(G8)+4),1)=""),AND((ISNUMBER(INT(MID(B36,(LEN(G8)+1),2)))),MID(B36,(LEN(G8)+3),1)=""))),"OK")</f>
        <v>0</v>
      </c>
      <c r="Z36" s="15"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6"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23" t="b">
        <f t="shared" si="28"/>
        <v>0</v>
      </c>
      <c r="AD36" s="23" t="str">
        <f t="shared" si="1"/>
        <v>S# INCORRECT</v>
      </c>
      <c r="BL36" s="58" t="str">
        <f t="shared" si="2"/>
        <v/>
      </c>
      <c r="BM36" s="58" t="b">
        <f t="shared" si="3"/>
        <v>0</v>
      </c>
      <c r="BN36" s="58" t="b">
        <f t="shared" si="4"/>
        <v>0</v>
      </c>
      <c r="BO36" s="58" t="b">
        <f t="shared" si="5"/>
        <v>0</v>
      </c>
      <c r="BP36" s="58" t="str">
        <f t="shared" si="6"/>
        <v/>
      </c>
      <c r="BQ36" s="58" t="str">
        <f t="shared" si="7"/>
        <v/>
      </c>
      <c r="BR36" s="58" t="str">
        <f t="shared" si="8"/>
        <v/>
      </c>
      <c r="BS36" s="58" t="str">
        <f t="shared" si="9"/>
        <v/>
      </c>
      <c r="BT36" s="63" t="str">
        <f t="shared" si="10"/>
        <v/>
      </c>
      <c r="BU36" s="64" t="str">
        <f t="shared" si="29"/>
        <v>INCORRECT</v>
      </c>
      <c r="BV36" s="58" t="b">
        <f t="shared" si="30"/>
        <v>0</v>
      </c>
      <c r="BW36" s="65" t="str">
        <f t="shared" si="11"/>
        <v/>
      </c>
      <c r="BX36" s="58" t="b">
        <f t="shared" si="12"/>
        <v>0</v>
      </c>
      <c r="BY36" s="58" t="b">
        <f t="shared" si="13"/>
        <v>0</v>
      </c>
      <c r="BZ36" s="58" t="b">
        <f t="shared" si="14"/>
        <v>0</v>
      </c>
      <c r="CA36" s="58" t="b">
        <f t="shared" si="15"/>
        <v>0</v>
      </c>
      <c r="CB36" s="58" t="b">
        <f t="shared" si="16"/>
        <v>0</v>
      </c>
      <c r="CC36" s="58" t="b">
        <f t="shared" si="17"/>
        <v>0</v>
      </c>
      <c r="CD36" s="58" t="str">
        <f t="shared" si="18"/>
        <v/>
      </c>
      <c r="CE36" s="58" t="str">
        <f t="shared" si="19"/>
        <v/>
      </c>
      <c r="CF36" s="58" t="str">
        <f t="shared" si="20"/>
        <v/>
      </c>
      <c r="CG36" s="58" t="str">
        <f t="shared" si="21"/>
        <v/>
      </c>
      <c r="CH36" s="58" t="str">
        <f t="shared" si="22"/>
        <v/>
      </c>
      <c r="CI36" s="58" t="str">
        <f t="shared" si="23"/>
        <v/>
      </c>
      <c r="CJ36" s="65" t="str">
        <f t="shared" si="24"/>
        <v/>
      </c>
      <c r="CK36" s="65" t="str">
        <f t="shared" si="25"/>
        <v/>
      </c>
      <c r="CL36" s="66" t="str">
        <f t="shared" si="26"/>
        <v>NO</v>
      </c>
      <c r="CM36" s="66" t="str">
        <f t="shared" si="27"/>
        <v>NO</v>
      </c>
      <c r="CN36" s="64" t="str">
        <f t="shared" si="31"/>
        <v>NO</v>
      </c>
      <c r="CO36" s="64" t="str">
        <f t="shared" si="32"/>
        <v>NO</v>
      </c>
      <c r="CP36" s="66" t="str">
        <f t="shared" si="33"/>
        <v>OK</v>
      </c>
      <c r="CQ36" s="58" t="b">
        <f t="shared" si="34"/>
        <v>0</v>
      </c>
      <c r="CR36" s="58" t="b">
        <f t="shared" si="35"/>
        <v>0</v>
      </c>
      <c r="CS36" s="58" t="b">
        <f t="shared" si="36"/>
        <v>0</v>
      </c>
      <c r="CT36" s="58" t="b">
        <f t="shared" si="37"/>
        <v>0</v>
      </c>
      <c r="CU36" s="65" t="str">
        <f t="shared" si="38"/>
        <v>SEQUENCE INCORRECT</v>
      </c>
      <c r="CV36" s="67">
        <f>COUNTIF(B21:B35,T(B36))</f>
        <v>15</v>
      </c>
    </row>
    <row r="37" spans="1:100" s="23" customFormat="1" ht="18.95" customHeight="1" thickBot="1">
      <c r="A37" s="54"/>
      <c r="B37" s="101"/>
      <c r="C37" s="102"/>
      <c r="D37" s="101"/>
      <c r="E37" s="102"/>
      <c r="F37" s="101"/>
      <c r="G37" s="102"/>
      <c r="H37" s="101"/>
      <c r="I37" s="102"/>
      <c r="J37" s="309"/>
      <c r="K37" s="309"/>
      <c r="L37" s="103" t="str">
        <f>IF(AND(B37&lt;&gt;"", H37&lt;&gt;"", J37&lt;&gt;"",OR(H37&lt;=I17,H37="ABS"),OR(J37&lt;=K17,J37="ABS")),IF(AND(J37="ABS"),"ABS",IF(SUM(H37:J37)=0,"ZERO",SUM(H37,J37))),"")</f>
        <v/>
      </c>
      <c r="M37" s="104"/>
      <c r="N37" s="112" t="str">
        <f>IF(AND(A37&lt;&gt;"",B37&lt;&gt;"",D37&lt;&gt;"", F37&lt;&gt;"", H37&lt;&gt;"", J37&lt;&gt;"",S37="",R37="OK",V37="",OR(D37&lt;=E17,D37="ABS"),OR(F37&lt;=G17,F37="ABS"),OR(H37&lt;=I17,H37="ABS"),OR(J37&lt;=K17,J37="ABS")),IF(AND(OR(D37=0,D37="ABS"),OR(F37=0,F37="ABS"),OR(L37=0,L37="ABS"),D37="ABS",F37="ABS",L37="ABS"),"ABS",IF(AND(SUM(D37:F37)=0,OR(L37="ZERO",L37="ABS")),"ZERO",IF(L37="ABS",SUM(D37,F37),SUM(D37,F37,H37,J37)))),"")</f>
        <v/>
      </c>
      <c r="O37" s="113"/>
      <c r="P37" s="22" t="str">
        <f>IF(N37="","",IF(O17=200,LOOKUP(N37,{"ABS","ZERO",1,100,110,120,130,140,150,160,170},{"FAIL","FAIL","FAIL","D","D+","C","C+","B","B+","A","A+"}),IF(O17=150,LOOKUP(N37,{"ABS","ZERO",1,75,82,90,97,105,112,120,127},{"FAIL","FAIL","FAIL","D","D+","C","C+","B","B+","A","A+"}),IF(O17=100,LOOKUP(N37,{"ABS","ZERO",1,50,55,60,65,70,75,80,85},{"FAIL","FAIL","FAIL","D","D+","C","C+","B","B+","A","A+"}),IF(O17=50,LOOKUP(N37,{"ABS","ZERO",1,25,27,30,32,35,37,40,42},{"FAIL","FAIL","FAIL","D","D+","C","C+","B","B+","A","A+"}))))))</f>
        <v/>
      </c>
      <c r="Q37" s="118"/>
      <c r="R37" s="70" t="str">
        <f t="shared" si="0"/>
        <v/>
      </c>
      <c r="S37" s="163" t="str">
        <f>IF(AND(A37&lt;&gt;"",B37&lt;&gt;""),IF(OR(D37&lt;&gt;"ABS"),IF(OR(AND(D37&lt;ROUNDDOWN((0*E17),0),D37&lt;&gt;0),D37&gt;E17,D37=""),"Attendance Marks incorrect",""),""),"")</f>
        <v/>
      </c>
      <c r="T37" s="274"/>
      <c r="U37" s="274"/>
      <c r="V37" s="109" t="str">
        <f>IF(OR(AND(OR(F37&lt;=G17, F37=0, F37="ABS"),OR(H37&lt;=I17, H37=0, H37="ABS"),OR(J37&lt;=K17, J37=0,J37="ABS"))),IF(OR(AND(A37="",B37="",D37="",F37="",H37="",J37=""),AND(A37&lt;&gt;"",B37&lt;&gt;"",D37&lt;&gt;"",F37&lt;&gt;"",H37&lt;&gt;"",J37&lt;&gt;"", AD37="OK")),"","Given Marks or Format is incorrect"),"Given Marks or Format is incorrect")</f>
        <v/>
      </c>
      <c r="W37" s="110"/>
      <c r="X37" s="111"/>
      <c r="Y37" s="14" t="b">
        <f>IF(AND( EXACT(LEFT(B37,LEN(G8)), G8),ISNUMBER(INT(MID(B37,(LEN(G8)+1),1))),ISNUMBER(INT(MID(B37,(LEN(G8)+2),1))), MID(B37,(LEN(G8)+1),2)&lt;&gt;"00",OR(ISNUMBER(INT(MID(B37,(LEN(G8)+3),1))),MID(B37,(LEN(G8)+3),1)=""),  OR(AND(ISNUMBER(INT(MID(B37,(LEN(G8)+1),3))),MID(B37,(LEN(G8)+1),1)&lt;&gt;"0", MID(B37,(LEN(G8)+4),1)=""),AND((ISNUMBER(INT(MID(B37,(LEN(G8)+1),2)))),MID(B37,(LEN(G8)+3),1)=""))),"OK")</f>
        <v>0</v>
      </c>
      <c r="Z37" s="15"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6"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23" t="b">
        <f t="shared" si="28"/>
        <v>0</v>
      </c>
      <c r="AD37" s="23" t="str">
        <f t="shared" si="1"/>
        <v>S# INCORRECT</v>
      </c>
      <c r="BL37" s="58" t="str">
        <f t="shared" si="2"/>
        <v/>
      </c>
      <c r="BM37" s="58" t="b">
        <f t="shared" si="3"/>
        <v>0</v>
      </c>
      <c r="BN37" s="58" t="b">
        <f t="shared" si="4"/>
        <v>0</v>
      </c>
      <c r="BO37" s="58" t="b">
        <f t="shared" si="5"/>
        <v>0</v>
      </c>
      <c r="BP37" s="58" t="str">
        <f t="shared" si="6"/>
        <v/>
      </c>
      <c r="BQ37" s="58" t="str">
        <f t="shared" si="7"/>
        <v/>
      </c>
      <c r="BR37" s="58" t="str">
        <f t="shared" si="8"/>
        <v/>
      </c>
      <c r="BS37" s="58" t="str">
        <f t="shared" si="9"/>
        <v/>
      </c>
      <c r="BT37" s="63" t="str">
        <f t="shared" si="10"/>
        <v/>
      </c>
      <c r="BU37" s="64" t="str">
        <f t="shared" si="29"/>
        <v>INCORRECT</v>
      </c>
      <c r="BV37" s="58" t="b">
        <f t="shared" si="30"/>
        <v>0</v>
      </c>
      <c r="BW37" s="65" t="str">
        <f t="shared" si="11"/>
        <v/>
      </c>
      <c r="BX37" s="58" t="b">
        <f t="shared" si="12"/>
        <v>0</v>
      </c>
      <c r="BY37" s="58" t="b">
        <f t="shared" si="13"/>
        <v>0</v>
      </c>
      <c r="BZ37" s="58" t="b">
        <f t="shared" si="14"/>
        <v>0</v>
      </c>
      <c r="CA37" s="58" t="b">
        <f t="shared" si="15"/>
        <v>0</v>
      </c>
      <c r="CB37" s="58" t="b">
        <f t="shared" si="16"/>
        <v>0</v>
      </c>
      <c r="CC37" s="58" t="b">
        <f t="shared" si="17"/>
        <v>0</v>
      </c>
      <c r="CD37" s="58" t="str">
        <f t="shared" si="18"/>
        <v/>
      </c>
      <c r="CE37" s="58" t="str">
        <f t="shared" si="19"/>
        <v/>
      </c>
      <c r="CF37" s="58" t="str">
        <f t="shared" si="20"/>
        <v/>
      </c>
      <c r="CG37" s="58" t="str">
        <f t="shared" si="21"/>
        <v/>
      </c>
      <c r="CH37" s="58" t="str">
        <f t="shared" si="22"/>
        <v/>
      </c>
      <c r="CI37" s="58" t="str">
        <f t="shared" si="23"/>
        <v/>
      </c>
      <c r="CJ37" s="65" t="str">
        <f t="shared" si="24"/>
        <v/>
      </c>
      <c r="CK37" s="65" t="str">
        <f t="shared" si="25"/>
        <v/>
      </c>
      <c r="CL37" s="66" t="str">
        <f t="shared" si="26"/>
        <v>NO</v>
      </c>
      <c r="CM37" s="66" t="str">
        <f t="shared" si="27"/>
        <v>NO</v>
      </c>
      <c r="CN37" s="64" t="str">
        <f t="shared" si="31"/>
        <v>NO</v>
      </c>
      <c r="CO37" s="64" t="str">
        <f t="shared" si="32"/>
        <v>NO</v>
      </c>
      <c r="CP37" s="66" t="str">
        <f t="shared" si="33"/>
        <v>OK</v>
      </c>
      <c r="CQ37" s="58" t="b">
        <f t="shared" si="34"/>
        <v>0</v>
      </c>
      <c r="CR37" s="58" t="b">
        <f t="shared" si="35"/>
        <v>0</v>
      </c>
      <c r="CS37" s="58" t="b">
        <f t="shared" si="36"/>
        <v>0</v>
      </c>
      <c r="CT37" s="58" t="b">
        <f t="shared" si="37"/>
        <v>0</v>
      </c>
      <c r="CU37" s="65" t="str">
        <f t="shared" si="38"/>
        <v>SEQUENCE INCORRECT</v>
      </c>
      <c r="CV37" s="67">
        <f>COUNTIF(B21:B36,T(B37))</f>
        <v>16</v>
      </c>
    </row>
    <row r="38" spans="1:100" s="23" customFormat="1" ht="18.95" customHeight="1" thickBot="1">
      <c r="A38" s="68"/>
      <c r="B38" s="101"/>
      <c r="C38" s="102"/>
      <c r="D38" s="101"/>
      <c r="E38" s="102"/>
      <c r="F38" s="101"/>
      <c r="G38" s="102"/>
      <c r="H38" s="101"/>
      <c r="I38" s="102"/>
      <c r="J38" s="309"/>
      <c r="K38" s="309"/>
      <c r="L38" s="103" t="str">
        <f>IF(AND(B38&lt;&gt;"", H38&lt;&gt;"", J38&lt;&gt;"",OR(H38&lt;=I17,H38="ABS"),OR(J38&lt;=K17,J38="ABS")),IF(AND(J38="ABS"),"ABS",IF(SUM(H38:J38)=0,"ZERO",SUM(H38,J38))),"")</f>
        <v/>
      </c>
      <c r="M38" s="104"/>
      <c r="N38" s="112" t="str">
        <f>IF(AND(A38&lt;&gt;"",B38&lt;&gt;"",D38&lt;&gt;"", F38&lt;&gt;"", H38&lt;&gt;"", J38&lt;&gt;"",S38="",R38="OK",V38="",OR(D38&lt;=E17,D38="ABS"),OR(F38&lt;=G17,F38="ABS"),OR(H38&lt;=I17,H38="ABS"),OR(J38&lt;=K17,J38="ABS")),IF(AND(OR(D38=0,D38="ABS"),OR(F38=0,F38="ABS"),OR(L38=0,L38="ABS"),D38="ABS",F38="ABS",L38="ABS"),"ABS",IF(AND(SUM(D38:F38)=0,OR(L38="ZERO",L38="ABS")),"ZERO",IF(L38="ABS",SUM(D38,F38),SUM(D38,F38,H38,J38)))),"")</f>
        <v/>
      </c>
      <c r="O38" s="113"/>
      <c r="P38" s="22" t="str">
        <f>IF(N38="","",IF(O17=200,LOOKUP(N38,{"ABS","ZERO",1,100,110,120,130,140,150,160,170},{"FAIL","FAIL","FAIL","D","D+","C","C+","B","B+","A","A+"}),IF(O17=150,LOOKUP(N38,{"ABS","ZERO",1,75,82,90,97,105,112,120,127},{"FAIL","FAIL","FAIL","D","D+","C","C+","B","B+","A","A+"}),IF(O17=100,LOOKUP(N38,{"ABS","ZERO",1,50,55,60,65,70,75,80,85},{"FAIL","FAIL","FAIL","D","D+","C","C+","B","B+","A","A+"}),IF(O17=50,LOOKUP(N38,{"ABS","ZERO",1,25,27,30,32,35,37,40,42},{"FAIL","FAIL","FAIL","D","D+","C","C+","B","B+","A","A+"}))))))</f>
        <v/>
      </c>
      <c r="Q38" s="118"/>
      <c r="R38" s="70" t="str">
        <f t="shared" si="0"/>
        <v/>
      </c>
      <c r="S38" s="163" t="str">
        <f>IF(AND(A38&lt;&gt;"",B38&lt;&gt;""),IF(OR(D38&lt;&gt;"ABS"),IF(OR(AND(D38&lt;ROUNDDOWN((0*E17),0),D38&lt;&gt;0),D38&gt;E17,D38=""),"Attendance Marks incorrect",""),""),"")</f>
        <v/>
      </c>
      <c r="T38" s="274"/>
      <c r="U38" s="274"/>
      <c r="V38" s="109" t="str">
        <f>IF(OR(AND(OR(F38&lt;=G17, F38=0, F38="ABS"),OR(H38&lt;=I17, H38=0, H38="ABS"),OR(J38&lt;=K17, J38=0,J38="ABS"))),IF(OR(AND(A38="",B38="",D38="",F38="",H38="",J38=""),AND(A38&lt;&gt;"",B38&lt;&gt;"",D38&lt;&gt;"",F38&lt;&gt;"",H38&lt;&gt;"",J38&lt;&gt;"", AD38="OK")),"","Given Marks or Format is incorrect"),"Given Marks or Format is incorrect")</f>
        <v/>
      </c>
      <c r="W38" s="110"/>
      <c r="X38" s="111"/>
      <c r="Y38" s="14" t="b">
        <f>IF(AND( EXACT(LEFT(B38,LEN(G8)), G8),ISNUMBER(INT(MID(B38,(LEN(G8)+1),1))),ISNUMBER(INT(MID(B38,(LEN(G8)+2),1))), MID(B38,(LEN(G8)+1),2)&lt;&gt;"00",OR(ISNUMBER(INT(MID(B38,(LEN(G8)+3),1))),MID(B38,(LEN(G8)+3),1)=""),  OR(AND(ISNUMBER(INT(MID(B38,(LEN(G8)+1),3))),MID(B38,(LEN(G8)+1),1)&lt;&gt;"0", MID(B38,(LEN(G8)+4),1)=""),AND((ISNUMBER(INT(MID(B38,(LEN(G8)+1),2)))),MID(B38,(LEN(G8)+3),1)=""))),"OK")</f>
        <v>0</v>
      </c>
      <c r="Z38" s="15"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6"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23" t="b">
        <f t="shared" si="28"/>
        <v>0</v>
      </c>
      <c r="AD38" s="23" t="str">
        <f t="shared" si="1"/>
        <v>S# INCORRECT</v>
      </c>
      <c r="BL38" s="58" t="str">
        <f t="shared" si="2"/>
        <v/>
      </c>
      <c r="BM38" s="58" t="b">
        <f t="shared" si="3"/>
        <v>0</v>
      </c>
      <c r="BN38" s="58" t="b">
        <f t="shared" si="4"/>
        <v>0</v>
      </c>
      <c r="BO38" s="58" t="b">
        <f t="shared" si="5"/>
        <v>0</v>
      </c>
      <c r="BP38" s="58" t="str">
        <f t="shared" si="6"/>
        <v/>
      </c>
      <c r="BQ38" s="58" t="str">
        <f t="shared" si="7"/>
        <v/>
      </c>
      <c r="BR38" s="58" t="str">
        <f t="shared" si="8"/>
        <v/>
      </c>
      <c r="BS38" s="58" t="str">
        <f t="shared" si="9"/>
        <v/>
      </c>
      <c r="BT38" s="63" t="str">
        <f t="shared" si="10"/>
        <v/>
      </c>
      <c r="BU38" s="64" t="str">
        <f t="shared" si="29"/>
        <v>INCORRECT</v>
      </c>
      <c r="BV38" s="58" t="b">
        <f t="shared" si="30"/>
        <v>0</v>
      </c>
      <c r="BW38" s="65" t="str">
        <f t="shared" si="11"/>
        <v/>
      </c>
      <c r="BX38" s="58" t="b">
        <f t="shared" si="12"/>
        <v>0</v>
      </c>
      <c r="BY38" s="58" t="b">
        <f t="shared" si="13"/>
        <v>0</v>
      </c>
      <c r="BZ38" s="58" t="b">
        <f t="shared" si="14"/>
        <v>0</v>
      </c>
      <c r="CA38" s="58" t="b">
        <f t="shared" si="15"/>
        <v>0</v>
      </c>
      <c r="CB38" s="58" t="b">
        <f t="shared" si="16"/>
        <v>0</v>
      </c>
      <c r="CC38" s="58" t="b">
        <f t="shared" si="17"/>
        <v>0</v>
      </c>
      <c r="CD38" s="58" t="str">
        <f t="shared" si="18"/>
        <v/>
      </c>
      <c r="CE38" s="58" t="str">
        <f t="shared" si="19"/>
        <v/>
      </c>
      <c r="CF38" s="58" t="str">
        <f t="shared" si="20"/>
        <v/>
      </c>
      <c r="CG38" s="58" t="str">
        <f t="shared" si="21"/>
        <v/>
      </c>
      <c r="CH38" s="58" t="str">
        <f t="shared" si="22"/>
        <v/>
      </c>
      <c r="CI38" s="58" t="str">
        <f t="shared" si="23"/>
        <v/>
      </c>
      <c r="CJ38" s="65" t="str">
        <f t="shared" si="24"/>
        <v/>
      </c>
      <c r="CK38" s="65" t="str">
        <f t="shared" si="25"/>
        <v/>
      </c>
      <c r="CL38" s="66" t="str">
        <f t="shared" si="26"/>
        <v>NO</v>
      </c>
      <c r="CM38" s="66" t="str">
        <f t="shared" si="27"/>
        <v>NO</v>
      </c>
      <c r="CN38" s="64" t="str">
        <f t="shared" si="31"/>
        <v>NO</v>
      </c>
      <c r="CO38" s="64" t="str">
        <f t="shared" si="32"/>
        <v>NO</v>
      </c>
      <c r="CP38" s="66" t="str">
        <f t="shared" si="33"/>
        <v>OK</v>
      </c>
      <c r="CQ38" s="58" t="b">
        <f t="shared" si="34"/>
        <v>0</v>
      </c>
      <c r="CR38" s="58" t="b">
        <f t="shared" si="35"/>
        <v>0</v>
      </c>
      <c r="CS38" s="58" t="b">
        <f t="shared" si="36"/>
        <v>0</v>
      </c>
      <c r="CT38" s="58" t="b">
        <f t="shared" si="37"/>
        <v>0</v>
      </c>
      <c r="CU38" s="65" t="str">
        <f t="shared" si="38"/>
        <v>SEQUENCE INCORRECT</v>
      </c>
      <c r="CV38" s="67">
        <f>COUNTIF(B21:B37,T(B38))</f>
        <v>17</v>
      </c>
    </row>
    <row r="39" spans="1:100" s="23" customFormat="1" ht="18.95" customHeight="1" thickBot="1">
      <c r="A39" s="54"/>
      <c r="B39" s="101"/>
      <c r="C39" s="102"/>
      <c r="D39" s="101"/>
      <c r="E39" s="102"/>
      <c r="F39" s="101"/>
      <c r="G39" s="102"/>
      <c r="H39" s="101"/>
      <c r="I39" s="102"/>
      <c r="J39" s="309"/>
      <c r="K39" s="309"/>
      <c r="L39" s="103" t="str">
        <f>IF(AND(B39&lt;&gt;"", H39&lt;&gt;"", J39&lt;&gt;"",OR(H39&lt;=I17,H39="ABS"),OR(J39&lt;=K17,J39="ABS")),IF(AND(J39="ABS"),"ABS",IF(SUM(H39:J39)=0,"ZERO",SUM(H39,J39))),"")</f>
        <v/>
      </c>
      <c r="M39" s="104"/>
      <c r="N39" s="112" t="str">
        <f>IF(AND(A39&lt;&gt;"",B39&lt;&gt;"",D39&lt;&gt;"", F39&lt;&gt;"", H39&lt;&gt;"", J39&lt;&gt;"",S39="",R39="OK",V39="",OR(D39&lt;=E17,D39="ABS"),OR(F39&lt;=G17,F39="ABS"),OR(H39&lt;=I17,H39="ABS"),OR(J39&lt;=K17,J39="ABS")),IF(AND(OR(D39=0,D39="ABS"),OR(F39=0,F39="ABS"),OR(L39=0,L39="ABS"),D39="ABS",F39="ABS",L39="ABS"),"ABS",IF(AND(SUM(D39:F39)=0,OR(L39="ZERO",L39="ABS")),"ZERO",IF(L39="ABS",SUM(D39,F39),SUM(D39,F39,H39,J39)))),"")</f>
        <v/>
      </c>
      <c r="O39" s="113"/>
      <c r="P39" s="22" t="str">
        <f>IF(N39="","",IF(O17=200,LOOKUP(N39,{"ABS","ZERO",1,100,110,120,130,140,150,160,170},{"FAIL","FAIL","FAIL","D","D+","C","C+","B","B+","A","A+"}),IF(O17=150,LOOKUP(N39,{"ABS","ZERO",1,75,82,90,97,105,112,120,127},{"FAIL","FAIL","FAIL","D","D+","C","C+","B","B+","A","A+"}),IF(O17=100,LOOKUP(N39,{"ABS","ZERO",1,50,55,60,65,70,75,80,85},{"FAIL","FAIL","FAIL","D","D+","C","C+","B","B+","A","A+"}),IF(O17=50,LOOKUP(N39,{"ABS","ZERO",1,25,27,30,32,35,37,40,42},{"FAIL","FAIL","FAIL","D","D+","C","C+","B","B+","A","A+"}))))))</f>
        <v/>
      </c>
      <c r="Q39" s="118"/>
      <c r="R39" s="70" t="str">
        <f t="shared" si="0"/>
        <v/>
      </c>
      <c r="S39" s="163" t="str">
        <f>IF(AND(A39&lt;&gt;"",B39&lt;&gt;""),IF(OR(D39&lt;&gt;"ABS"),IF(OR(AND(D39&lt;ROUNDDOWN((0*E17),0),D39&lt;&gt;0),D39&gt;E17,D39=""),"Attendance Marks incorrect",""),""),"")</f>
        <v/>
      </c>
      <c r="T39" s="274"/>
      <c r="U39" s="274"/>
      <c r="V39" s="109" t="str">
        <f>IF(OR(AND(OR(F39&lt;=G17, F39=0, F39="ABS"),OR(H39&lt;=I17, H39=0, H39="ABS"),OR(J39&lt;=K17, J39=0,J39="ABS"))),IF(OR(AND(A39="",B39="",D39="",F39="",H39="",J39=""),AND(A39&lt;&gt;"",B39&lt;&gt;"",D39&lt;&gt;"",F39&lt;&gt;"",H39&lt;&gt;"",J39&lt;&gt;"", AD39="OK")),"","Given Marks or Format is incorrect"),"Given Marks or Format is incorrect")</f>
        <v/>
      </c>
      <c r="W39" s="110"/>
      <c r="X39" s="111"/>
      <c r="Y39" s="14" t="b">
        <f>IF(AND( EXACT(LEFT(B39,LEN(G8)), G8),ISNUMBER(INT(MID(B39,(LEN(G8)+1),1))),ISNUMBER(INT(MID(B39,(LEN(G8)+2),1))), MID(B39,(LEN(G8)+1),2)&lt;&gt;"00",OR(ISNUMBER(INT(MID(B39,(LEN(G8)+3),1))),MID(B39,(LEN(G8)+3),1)=""),  OR(AND(ISNUMBER(INT(MID(B39,(LEN(G8)+1),3))),MID(B39,(LEN(G8)+1),1)&lt;&gt;"0", MID(B39,(LEN(G8)+4),1)=""),AND((ISNUMBER(INT(MID(B39,(LEN(G8)+1),2)))),MID(B39,(LEN(G8)+3),1)=""))),"OK")</f>
        <v>0</v>
      </c>
      <c r="Z39" s="15"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A39" s="16"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B39" s="17"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C39" s="23" t="b">
        <f t="shared" si="28"/>
        <v>0</v>
      </c>
      <c r="AD39" s="23" t="str">
        <f t="shared" si="1"/>
        <v>S# INCORRECT</v>
      </c>
      <c r="BL39" s="58" t="str">
        <f t="shared" si="2"/>
        <v/>
      </c>
      <c r="BM39" s="58" t="b">
        <f t="shared" si="3"/>
        <v>0</v>
      </c>
      <c r="BN39" s="58" t="b">
        <f t="shared" si="4"/>
        <v>0</v>
      </c>
      <c r="BO39" s="58" t="b">
        <f t="shared" si="5"/>
        <v>0</v>
      </c>
      <c r="BP39" s="58" t="str">
        <f t="shared" si="6"/>
        <v/>
      </c>
      <c r="BQ39" s="58" t="str">
        <f t="shared" si="7"/>
        <v/>
      </c>
      <c r="BR39" s="58" t="str">
        <f t="shared" si="8"/>
        <v/>
      </c>
      <c r="BS39" s="58" t="str">
        <f t="shared" si="9"/>
        <v/>
      </c>
      <c r="BT39" s="63" t="str">
        <f t="shared" si="10"/>
        <v/>
      </c>
      <c r="BU39" s="64" t="str">
        <f t="shared" si="29"/>
        <v>INCORRECT</v>
      </c>
      <c r="BV39" s="58" t="b">
        <f t="shared" si="30"/>
        <v>0</v>
      </c>
      <c r="BW39" s="65" t="str">
        <f t="shared" si="11"/>
        <v/>
      </c>
      <c r="BX39" s="58" t="b">
        <f t="shared" si="12"/>
        <v>0</v>
      </c>
      <c r="BY39" s="58" t="b">
        <f t="shared" si="13"/>
        <v>0</v>
      </c>
      <c r="BZ39" s="58" t="b">
        <f t="shared" si="14"/>
        <v>0</v>
      </c>
      <c r="CA39" s="58" t="b">
        <f t="shared" si="15"/>
        <v>0</v>
      </c>
      <c r="CB39" s="58" t="b">
        <f t="shared" si="16"/>
        <v>0</v>
      </c>
      <c r="CC39" s="58" t="b">
        <f t="shared" si="17"/>
        <v>0</v>
      </c>
      <c r="CD39" s="58" t="str">
        <f t="shared" si="18"/>
        <v/>
      </c>
      <c r="CE39" s="58" t="str">
        <f t="shared" si="19"/>
        <v/>
      </c>
      <c r="CF39" s="58" t="str">
        <f t="shared" si="20"/>
        <v/>
      </c>
      <c r="CG39" s="58" t="str">
        <f t="shared" si="21"/>
        <v/>
      </c>
      <c r="CH39" s="58" t="str">
        <f t="shared" si="22"/>
        <v/>
      </c>
      <c r="CI39" s="58" t="str">
        <f t="shared" si="23"/>
        <v/>
      </c>
      <c r="CJ39" s="65" t="str">
        <f t="shared" si="24"/>
        <v/>
      </c>
      <c r="CK39" s="65" t="str">
        <f t="shared" si="25"/>
        <v/>
      </c>
      <c r="CL39" s="66" t="str">
        <f t="shared" si="26"/>
        <v>NO</v>
      </c>
      <c r="CM39" s="66" t="str">
        <f t="shared" si="27"/>
        <v>NO</v>
      </c>
      <c r="CN39" s="64" t="str">
        <f t="shared" si="31"/>
        <v>NO</v>
      </c>
      <c r="CO39" s="64" t="str">
        <f t="shared" si="32"/>
        <v>NO</v>
      </c>
      <c r="CP39" s="66" t="str">
        <f t="shared" si="33"/>
        <v>OK</v>
      </c>
      <c r="CQ39" s="58" t="b">
        <f t="shared" si="34"/>
        <v>0</v>
      </c>
      <c r="CR39" s="58" t="b">
        <f t="shared" si="35"/>
        <v>0</v>
      </c>
      <c r="CS39" s="58" t="b">
        <f t="shared" si="36"/>
        <v>0</v>
      </c>
      <c r="CT39" s="58" t="b">
        <f t="shared" si="37"/>
        <v>0</v>
      </c>
      <c r="CU39" s="65" t="str">
        <f t="shared" si="38"/>
        <v>SEQUENCE INCORRECT</v>
      </c>
      <c r="CV39" s="67">
        <f>COUNTIF(B21:B38,T(B39))</f>
        <v>18</v>
      </c>
    </row>
    <row r="40" spans="1:100" s="23" customFormat="1" ht="18.95" customHeight="1" thickBot="1">
      <c r="A40" s="68"/>
      <c r="B40" s="101"/>
      <c r="C40" s="102"/>
      <c r="D40" s="101"/>
      <c r="E40" s="102"/>
      <c r="F40" s="101"/>
      <c r="G40" s="102"/>
      <c r="H40" s="101"/>
      <c r="I40" s="102"/>
      <c r="J40" s="309"/>
      <c r="K40" s="309"/>
      <c r="L40" s="103" t="str">
        <f>IF(AND(B40&lt;&gt;"", H40&lt;&gt;"", J40&lt;&gt;"",OR(H40&lt;=I17,H40="ABS"),OR(J40&lt;=K17,J40="ABS")),IF(AND(J40="ABS"),"ABS",IF(SUM(H40:J40)=0,"ZERO",SUM(H40,J40))),"")</f>
        <v/>
      </c>
      <c r="M40" s="104"/>
      <c r="N40" s="112" t="str">
        <f>IF(AND(A40&lt;&gt;"",B40&lt;&gt;"",D40&lt;&gt;"", F40&lt;&gt;"", H40&lt;&gt;"", J40&lt;&gt;"",S40="",R40="OK",V40="",OR(D40&lt;=E17,D40="ABS"),OR(F40&lt;=G17,F40="ABS"),OR(H40&lt;=I17,H40="ABS"),OR(J40&lt;=K17,J40="ABS")),IF(AND(OR(D40=0,D40="ABS"),OR(F40=0,F40="ABS"),OR(L40=0,L40="ABS"),D40="ABS",F40="ABS",L40="ABS"),"ABS",IF(AND(SUM(D40:F40)=0,OR(L40="ZERO",L40="ABS")),"ZERO",IF(L40="ABS",SUM(D40,F40),SUM(D40,F40,H40,J40)))),"")</f>
        <v/>
      </c>
      <c r="O40" s="113"/>
      <c r="P40" s="22" t="str">
        <f>IF(N40="","",IF(O17=200,LOOKUP(N40,{"ABS","ZERO",1,100,110,120,130,140,150,160,170},{"FAIL","FAIL","FAIL","D","D+","C","C+","B","B+","A","A+"}),IF(O17=150,LOOKUP(N40,{"ABS","ZERO",1,75,82,90,97,105,112,120,127},{"FAIL","FAIL","FAIL","D","D+","C","C+","B","B+","A","A+"}),IF(O17=100,LOOKUP(N40,{"ABS","ZERO",1,50,55,60,65,70,75,80,85},{"FAIL","FAIL","FAIL","D","D+","C","C+","B","B+","A","A+"}),IF(O17=50,LOOKUP(N40,{"ABS","ZERO",1,25,27,30,32,35,37,40,42},{"FAIL","FAIL","FAIL","D","D+","C","C+","B","B+","A","A+"}))))))</f>
        <v/>
      </c>
      <c r="Q40" s="118"/>
      <c r="R40" s="70" t="str">
        <f t="shared" si="0"/>
        <v/>
      </c>
      <c r="S40" s="280" t="str">
        <f>IF(AND(A40&lt;&gt;"",B40&lt;&gt;""),IF(OR(D40&lt;&gt;"ABS"),IF(OR(AND(D40&lt;ROUNDDOWN((0*E17),0),D40&lt;&gt;0),D40&gt;E17,D40=""),"Attendance Marks incorrect",""),""),"")</f>
        <v/>
      </c>
      <c r="T40" s="281"/>
      <c r="U40" s="281"/>
      <c r="V40" s="213" t="str">
        <f>IF(OR(AND(OR(F40&lt;=G17, F40=0, F40="ABS"),OR(H40&lt;=I17, H40=0, H40="ABS"),OR(J40&lt;=K17, J40=0,J40="ABS"))),IF(OR(AND(A40="",B40="",D40="",F40="",H40="",J40=""),AND(A40&lt;&gt;"",B40&lt;&gt;"",D40&lt;&gt;"",F40&lt;&gt;"",H40&lt;&gt;"",J40&lt;&gt;"", AD40="OK")),"","Given Marks or Format is incorrect"),"Given Marks or Format is incorrect")</f>
        <v/>
      </c>
      <c r="W40" s="214"/>
      <c r="X40" s="215"/>
      <c r="Y40" s="14" t="b">
        <f>IF(AND( EXACT(LEFT(B40,LEN(G8)), G8),ISNUMBER(INT(MID(B40,(LEN(G8)+1),1))),ISNUMBER(INT(MID(B40,(LEN(G8)+2),1))), MID(B40,(LEN(G8)+1),2)&lt;&gt;"00",OR(ISNUMBER(INT(MID(B40,(LEN(G8)+3),1))),MID(B40,(LEN(G8)+3),1)=""),  OR(AND(ISNUMBER(INT(MID(B40,(LEN(G8)+1),3))),MID(B40,(LEN(G8)+1),1)&lt;&gt;"0", MID(B40,(LEN(G8)+4),1)=""),AND((ISNUMBER(INT(MID(B40,(LEN(G8)+1),2)))),MID(B40,(LEN(G8)+3),1)=""))),"OK")</f>
        <v>0</v>
      </c>
      <c r="Z40" s="15"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A40" s="16"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B40" s="17"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C40" s="23" t="b">
        <f t="shared" si="28"/>
        <v>0</v>
      </c>
      <c r="AD40" s="23" t="str">
        <f t="shared" si="1"/>
        <v>S# INCORRECT</v>
      </c>
      <c r="BL40" s="58" t="str">
        <f>RIGHT(B40,3)</f>
        <v/>
      </c>
      <c r="BM40" s="58" t="b">
        <f>ISNUMBER(INT((MID(BL40,1,1))))</f>
        <v>0</v>
      </c>
      <c r="BN40" s="58" t="b">
        <f>ISNUMBER(INT((MID(BL40,2,1))))</f>
        <v>0</v>
      </c>
      <c r="BO40" s="58" t="b">
        <f>ISNUMBER(INT((MID(BL40,3,1))))</f>
        <v>0</v>
      </c>
      <c r="BP40" s="58" t="str">
        <f>IF(BM40=TRUE, MID(BL40,1,1),"")</f>
        <v/>
      </c>
      <c r="BQ40" s="58" t="str">
        <f>IF(BN40=TRUE, MID(BL40,2,1),"")</f>
        <v/>
      </c>
      <c r="BR40" s="58" t="str">
        <f>IF(BO40=TRUE, MID(BL40,3,1),"")</f>
        <v/>
      </c>
      <c r="BS40" s="58" t="str">
        <f>T(BP40)&amp;T(BQ40)&amp;T(BR40)</f>
        <v/>
      </c>
      <c r="BT40" s="63" t="str">
        <f>IF(BS40="","",INT(TRIM(BS40)))</f>
        <v/>
      </c>
      <c r="BU40" s="64" t="str">
        <f>IF(BT40&gt;BT39,"OK","INCORRECT")</f>
        <v>INCORRECT</v>
      </c>
      <c r="BV40" s="58" t="b">
        <f>BT40&gt;BT39</f>
        <v>0</v>
      </c>
      <c r="BW40" s="65" t="str">
        <f>LEFT(B40,6)</f>
        <v/>
      </c>
      <c r="BX40" s="58" t="b">
        <f>ISNUMBER(INT((MID(BW40,1,1))))</f>
        <v>0</v>
      </c>
      <c r="BY40" s="58" t="b">
        <f>ISNUMBER(INT((MID(BW40,2,1))))</f>
        <v>0</v>
      </c>
      <c r="BZ40" s="58" t="b">
        <f>ISNUMBER(INT((MID(BW40,3,1))))</f>
        <v>0</v>
      </c>
      <c r="CA40" s="58" t="b">
        <f>ISNUMBER(INT((MID(BW40,4,1))))</f>
        <v>0</v>
      </c>
      <c r="CB40" s="58" t="b">
        <f>ISNUMBER(INT((MID(BW40,5,1))))</f>
        <v>0</v>
      </c>
      <c r="CC40" s="58" t="b">
        <f>ISNUMBER(INT((MID(BW40,6,1))))</f>
        <v>0</v>
      </c>
      <c r="CD40" s="58" t="str">
        <f>IF(BX40=TRUE, MID(BW40,1,1),"")</f>
        <v/>
      </c>
      <c r="CE40" s="58" t="str">
        <f>IF(BY40=TRUE, MID(BW40,2,1),"")</f>
        <v/>
      </c>
      <c r="CF40" s="58" t="str">
        <f>IF(BZ40=TRUE, MID(BW40,3,1),"")</f>
        <v/>
      </c>
      <c r="CG40" s="58" t="str">
        <f>IF(CA40=TRUE, MID(BW40,4,1),"")</f>
        <v/>
      </c>
      <c r="CH40" s="58" t="str">
        <f>IF(CB40=TRUE, MID(BW40,5,1),"")</f>
        <v/>
      </c>
      <c r="CI40" s="58" t="str">
        <f>IF(CC40=TRUE, MID(BW40,6,1),"")</f>
        <v/>
      </c>
      <c r="CJ40" s="65" t="str">
        <f>TRIM(T(CD40)&amp;T(CE40)&amp;T(CF40))</f>
        <v/>
      </c>
      <c r="CK40" s="65" t="str">
        <f>TRIM(T(CG40)&amp;T(CH40)&amp;T(CI40))</f>
        <v/>
      </c>
      <c r="CL40" s="66" t="str">
        <f>IF(OR(MID(BW40,3,1)="-",MID(BW40,4,1)="-"),T(CJ40),"NO")</f>
        <v>NO</v>
      </c>
      <c r="CM40" s="66" t="str">
        <f>IF(OR(MID(BW40,3,1)="-",MID(BW40,4,1)="-"),T(CK40),"NO")</f>
        <v>NO</v>
      </c>
      <c r="CN40" s="64" t="str">
        <f>IF(AND(CL40&lt;&gt;"NO", CM40&lt;&gt;"NO"),IF(CM40&lt;CL40,"OK","INCORRECT"),"NO")</f>
        <v>NO</v>
      </c>
      <c r="CO40" s="64" t="str">
        <f>IF(AND(CL40&lt;&gt;"NO", CM40&lt;&gt;"NO"),IF(CM40&lt;=CM39,"OK","INCORRECT"),"NO")</f>
        <v>NO</v>
      </c>
      <c r="CP40" s="66" t="str">
        <f>IF(OR(AND(OR(AND(CN40="NO",CO40="NO"),AND(CN40="OK", CO40="OK")),AND(CN39="NO", CO39="NO")),AND(AND(CN40="OK",CO40="OK",OR(AND(CN39="NO", CO39="NO"),AND(CN39="OK", CO39="OK"))))),"OK","INCORRECT")</f>
        <v>OK</v>
      </c>
      <c r="CQ40" s="58" t="b">
        <f>IF(CP40="OK",IF(AND(CL39="NO",CL40="NO"),BT40&gt;BT39))</f>
        <v>0</v>
      </c>
      <c r="CR40" s="58" t="b">
        <f>IF(CP40="OK",AND(CN40="OK",CO40="OK",CN39="NO",CO39="NO"))</f>
        <v>0</v>
      </c>
      <c r="CS40" s="58" t="b">
        <f>IF(CP40="OK",IF(AND(EXACT(CK39,CK40)),BT40&gt;BT39))</f>
        <v>0</v>
      </c>
      <c r="CT40" s="58" t="b">
        <f>IF(CP40="OK",CM40&lt;CM39)</f>
        <v>0</v>
      </c>
      <c r="CU40" s="65" t="str">
        <f>IF(AND(CQ40=FALSE,CR40=FALSE,CS40=FALSE,CT40=FALSE),"SEQUENCE INCORRECT","SEQUENCE CORRECT")</f>
        <v>SEQUENCE INCORRECT</v>
      </c>
      <c r="CV40" s="67">
        <f>COUNTIF(B22:B39,T(B40))</f>
        <v>18</v>
      </c>
    </row>
    <row r="41" spans="1:100" ht="18" customHeight="1" thickBot="1">
      <c r="A41" s="59" t="s">
        <v>464</v>
      </c>
      <c r="B41" s="60" t="s">
        <v>464</v>
      </c>
      <c r="C41" s="282" t="s">
        <v>335</v>
      </c>
      <c r="D41" s="282"/>
      <c r="E41" s="282"/>
      <c r="F41" s="282"/>
      <c r="G41" s="282"/>
      <c r="H41" s="282"/>
      <c r="I41" s="282"/>
      <c r="J41" s="282"/>
      <c r="K41" s="282"/>
      <c r="L41" s="282"/>
      <c r="M41" s="282"/>
      <c r="N41" s="282"/>
      <c r="O41" s="282"/>
      <c r="P41" s="282"/>
      <c r="Q41" s="118"/>
      <c r="R41" s="20">
        <f>COUNTIF(R21:R40,"FORMAT INCORRECT")+(COUNTIF(R21:R40,"SEQUENCE INCORRECT"))</f>
        <v>0</v>
      </c>
      <c r="S41" s="245">
        <f>COUNTIF(S21:S40,"Attendance Marks incorrect")</f>
        <v>0</v>
      </c>
      <c r="T41" s="246"/>
      <c r="U41" s="246"/>
      <c r="V41" s="245">
        <f>COUNTIF(V21:Z40,"Given Marks or Format is incorrect")</f>
        <v>0</v>
      </c>
      <c r="W41" s="246"/>
      <c r="X41" s="246"/>
      <c r="Y41" s="246"/>
      <c r="Z41" s="247"/>
    </row>
    <row r="42" spans="1:100" ht="11.25" customHeight="1" thickBot="1">
      <c r="A42" s="61" t="s">
        <v>464</v>
      </c>
      <c r="B42" s="62" t="s">
        <v>464</v>
      </c>
      <c r="C42" s="283"/>
      <c r="D42" s="283"/>
      <c r="E42" s="283"/>
      <c r="F42" s="283"/>
      <c r="G42" s="283"/>
      <c r="H42" s="283"/>
      <c r="I42" s="283"/>
      <c r="J42" s="283"/>
      <c r="K42" s="283"/>
      <c r="L42" s="283"/>
      <c r="M42" s="283"/>
      <c r="N42" s="283"/>
      <c r="O42" s="283"/>
      <c r="P42" s="283"/>
      <c r="Q42" s="118"/>
      <c r="R42" s="216" t="s">
        <v>906</v>
      </c>
      <c r="S42" s="216"/>
      <c r="T42" s="216"/>
      <c r="U42" s="216"/>
      <c r="V42" s="216"/>
      <c r="W42" s="216"/>
      <c r="X42" s="216"/>
    </row>
    <row r="43" spans="1:100" ht="17.25" customHeight="1">
      <c r="A43" s="243"/>
      <c r="B43" s="243"/>
      <c r="C43" s="243"/>
      <c r="D43" s="243"/>
      <c r="E43" s="243"/>
      <c r="F43" s="243"/>
      <c r="G43" s="243"/>
      <c r="H43" s="243"/>
      <c r="I43" s="243"/>
      <c r="J43" s="243"/>
      <c r="K43" s="243"/>
      <c r="L43" s="243"/>
      <c r="M43" s="243"/>
      <c r="N43" s="243"/>
      <c r="O43" s="243"/>
      <c r="P43" s="243"/>
      <c r="Q43" s="118"/>
      <c r="R43" s="249" t="s">
        <v>337</v>
      </c>
      <c r="S43" s="250"/>
      <c r="T43" s="251"/>
      <c r="U43" s="234">
        <f>SUM(R41:Z41)</f>
        <v>0</v>
      </c>
      <c r="V43" s="235"/>
      <c r="W43" s="248"/>
      <c r="X43" s="238"/>
    </row>
    <row r="44" spans="1:100" ht="20.25" customHeight="1" thickBot="1">
      <c r="A44" s="244"/>
      <c r="B44" s="244"/>
      <c r="C44" s="244"/>
      <c r="D44" s="244"/>
      <c r="E44" s="244"/>
      <c r="F44" s="244"/>
      <c r="G44" s="244"/>
      <c r="H44" s="244"/>
      <c r="I44" s="244"/>
      <c r="J44" s="244"/>
      <c r="K44" s="244"/>
      <c r="L44" s="244"/>
      <c r="M44" s="244"/>
      <c r="N44" s="244"/>
      <c r="O44" s="244"/>
      <c r="P44" s="244"/>
      <c r="Q44" s="118"/>
      <c r="R44" s="252"/>
      <c r="S44" s="253"/>
      <c r="T44" s="254"/>
      <c r="U44" s="236"/>
      <c r="V44" s="237"/>
      <c r="W44" s="248"/>
      <c r="X44" s="238"/>
    </row>
    <row r="45" spans="1:100" ht="15.75" customHeight="1">
      <c r="A45" s="231" t="s">
        <v>909</v>
      </c>
      <c r="B45" s="231"/>
      <c r="C45" s="231"/>
      <c r="D45" s="238"/>
      <c r="E45" s="238"/>
      <c r="F45" s="231" t="s">
        <v>18</v>
      </c>
      <c r="G45" s="231"/>
      <c r="H45" s="231"/>
      <c r="I45" s="231"/>
      <c r="J45" s="238"/>
      <c r="K45" s="238"/>
      <c r="L45" s="231" t="s">
        <v>19</v>
      </c>
      <c r="M45" s="231"/>
      <c r="N45" s="231"/>
      <c r="O45" s="231"/>
      <c r="P45" s="231"/>
      <c r="Q45" s="118"/>
      <c r="R45" s="135" t="s">
        <v>485</v>
      </c>
      <c r="S45" s="220"/>
      <c r="T45" s="220"/>
      <c r="U45" s="220"/>
      <c r="V45" s="220"/>
      <c r="W45" s="220"/>
      <c r="X45" s="221"/>
    </row>
    <row r="46" spans="1:100">
      <c r="A46" s="232"/>
      <c r="B46" s="232"/>
      <c r="C46" s="232"/>
      <c r="D46" s="238"/>
      <c r="E46" s="238"/>
      <c r="F46" s="232"/>
      <c r="G46" s="232"/>
      <c r="H46" s="232"/>
      <c r="I46" s="232"/>
      <c r="J46" s="238"/>
      <c r="K46" s="238"/>
      <c r="L46" s="232"/>
      <c r="M46" s="232"/>
      <c r="N46" s="232"/>
      <c r="O46" s="232"/>
      <c r="P46" s="232"/>
      <c r="Q46" s="118"/>
      <c r="R46" s="130"/>
      <c r="S46" s="128"/>
      <c r="T46" s="128"/>
      <c r="U46" s="128"/>
      <c r="V46" s="128"/>
      <c r="W46" s="128"/>
      <c r="X46" s="129"/>
    </row>
    <row r="47" spans="1:100">
      <c r="A47" s="233"/>
      <c r="B47" s="233"/>
      <c r="C47" s="233"/>
      <c r="D47" s="239"/>
      <c r="E47" s="239"/>
      <c r="F47" s="233"/>
      <c r="G47" s="233"/>
      <c r="H47" s="233"/>
      <c r="I47" s="233"/>
      <c r="J47" s="239"/>
      <c r="K47" s="239"/>
      <c r="L47" s="233"/>
      <c r="M47" s="233"/>
      <c r="N47" s="233"/>
      <c r="O47" s="233"/>
      <c r="P47" s="233"/>
      <c r="Q47" s="118"/>
      <c r="R47" s="130"/>
      <c r="S47" s="128"/>
      <c r="T47" s="128"/>
      <c r="U47" s="128"/>
      <c r="V47" s="128"/>
      <c r="W47" s="128"/>
      <c r="X47" s="129"/>
    </row>
    <row r="48" spans="1:100" ht="12" customHeight="1">
      <c r="A48" s="46" t="s">
        <v>14</v>
      </c>
      <c r="B48" s="225" t="s">
        <v>13</v>
      </c>
      <c r="C48" s="226"/>
      <c r="D48" s="226"/>
      <c r="E48" s="226"/>
      <c r="F48" s="226"/>
      <c r="G48" s="226"/>
      <c r="H48" s="226"/>
      <c r="I48" s="226"/>
      <c r="J48" s="226"/>
      <c r="K48" s="226"/>
      <c r="L48" s="226"/>
      <c r="M48" s="226"/>
      <c r="N48" s="226"/>
      <c r="O48" s="226"/>
      <c r="P48" s="227"/>
      <c r="Q48" s="118"/>
      <c r="R48" s="130"/>
      <c r="S48" s="128"/>
      <c r="T48" s="128"/>
      <c r="U48" s="128"/>
      <c r="V48" s="128"/>
      <c r="W48" s="128"/>
      <c r="X48" s="129"/>
    </row>
    <row r="49" spans="1:26" ht="12" customHeight="1" thickBot="1">
      <c r="A49" s="48">
        <f>$U$43</f>
        <v>0</v>
      </c>
      <c r="B49" s="228"/>
      <c r="C49" s="229"/>
      <c r="D49" s="229"/>
      <c r="E49" s="229"/>
      <c r="F49" s="229"/>
      <c r="G49" s="229"/>
      <c r="H49" s="229"/>
      <c r="I49" s="229"/>
      <c r="J49" s="229"/>
      <c r="K49" s="229"/>
      <c r="L49" s="229"/>
      <c r="M49" s="229"/>
      <c r="N49" s="229"/>
      <c r="O49" s="229"/>
      <c r="P49" s="230"/>
      <c r="Q49" s="118"/>
      <c r="R49" s="222"/>
      <c r="S49" s="223"/>
      <c r="T49" s="223"/>
      <c r="U49" s="223"/>
      <c r="V49" s="223"/>
      <c r="W49" s="223"/>
      <c r="X49" s="224"/>
    </row>
    <row r="50" spans="1:26">
      <c r="A50" s="243"/>
      <c r="B50" s="243"/>
      <c r="C50" s="243"/>
      <c r="D50" s="243"/>
      <c r="E50" s="243"/>
      <c r="F50" s="243"/>
      <c r="G50" s="243"/>
      <c r="H50" s="243"/>
      <c r="I50" s="243"/>
      <c r="J50" s="243"/>
      <c r="K50" s="243"/>
      <c r="L50" s="243"/>
      <c r="M50" s="243"/>
      <c r="N50" s="243"/>
      <c r="O50" s="243"/>
      <c r="P50" s="243"/>
      <c r="Q50" s="238"/>
      <c r="R50" s="260" t="s">
        <v>465</v>
      </c>
      <c r="S50" s="260"/>
      <c r="T50" s="260"/>
      <c r="U50" s="260"/>
      <c r="V50" s="260"/>
      <c r="W50" s="260"/>
      <c r="X50" s="260"/>
      <c r="Y50" s="260"/>
      <c r="Z50" s="260"/>
    </row>
    <row r="51" spans="1:26">
      <c r="A51" s="238"/>
      <c r="B51" s="238"/>
      <c r="C51" s="238"/>
      <c r="D51" s="238"/>
      <c r="E51" s="238"/>
      <c r="F51" s="238"/>
      <c r="G51" s="238"/>
      <c r="H51" s="238"/>
      <c r="I51" s="238"/>
      <c r="J51" s="238"/>
      <c r="K51" s="238"/>
      <c r="L51" s="238"/>
      <c r="M51" s="238"/>
      <c r="N51" s="238"/>
      <c r="O51" s="238"/>
      <c r="P51" s="238"/>
      <c r="Q51" s="238"/>
      <c r="R51" s="261"/>
      <c r="S51" s="261"/>
      <c r="T51" s="261"/>
      <c r="U51" s="261"/>
      <c r="V51" s="261"/>
      <c r="W51" s="261"/>
      <c r="X51" s="261"/>
      <c r="Y51" s="261"/>
      <c r="Z51" s="261"/>
    </row>
    <row r="52" spans="1:26">
      <c r="A52" s="238"/>
      <c r="B52" s="238"/>
      <c r="C52" s="238"/>
      <c r="D52" s="238"/>
      <c r="E52" s="238"/>
      <c r="F52" s="238"/>
      <c r="G52" s="238"/>
      <c r="H52" s="238"/>
      <c r="I52" s="238"/>
      <c r="J52" s="238"/>
      <c r="K52" s="238"/>
      <c r="L52" s="238"/>
      <c r="M52" s="238"/>
      <c r="N52" s="238"/>
      <c r="O52" s="238"/>
      <c r="P52" s="238"/>
      <c r="Q52" s="238"/>
      <c r="R52" s="262"/>
      <c r="S52" s="262"/>
      <c r="T52" s="262"/>
      <c r="U52" s="262"/>
      <c r="V52" s="262"/>
      <c r="W52" s="262"/>
      <c r="X52" s="262"/>
      <c r="Y52" s="262"/>
      <c r="Z52" s="262"/>
    </row>
    <row r="53" spans="1:26">
      <c r="A53" s="238"/>
      <c r="B53" s="238"/>
      <c r="C53" s="238"/>
      <c r="D53" s="238"/>
      <c r="E53" s="238"/>
      <c r="F53" s="238"/>
      <c r="G53" s="238"/>
      <c r="H53" s="238"/>
      <c r="I53" s="238"/>
      <c r="J53" s="238"/>
      <c r="K53" s="238"/>
      <c r="L53" s="238"/>
      <c r="M53" s="238"/>
      <c r="N53" s="238"/>
      <c r="O53" s="238"/>
      <c r="P53" s="238"/>
      <c r="Q53" s="238"/>
      <c r="R53" s="263" t="s">
        <v>466</v>
      </c>
      <c r="S53" s="264"/>
      <c r="T53" s="264"/>
      <c r="U53" s="264"/>
      <c r="V53" s="264"/>
      <c r="W53" s="264"/>
      <c r="X53" s="264"/>
      <c r="Y53" s="264"/>
      <c r="Z53" s="265"/>
    </row>
    <row r="54" spans="1:26" ht="16.5" thickBot="1">
      <c r="A54" s="238"/>
      <c r="B54" s="238"/>
      <c r="C54" s="238"/>
      <c r="D54" s="238"/>
      <c r="E54" s="238"/>
      <c r="F54" s="238"/>
      <c r="G54" s="238"/>
      <c r="H54" s="238"/>
      <c r="I54" s="238"/>
      <c r="J54" s="238"/>
      <c r="K54" s="238"/>
      <c r="L54" s="238"/>
      <c r="M54" s="238"/>
      <c r="N54" s="238"/>
      <c r="O54" s="238"/>
      <c r="P54" s="238"/>
      <c r="Q54" s="238"/>
      <c r="R54" s="266"/>
      <c r="S54" s="267"/>
      <c r="T54" s="267"/>
      <c r="U54" s="267"/>
      <c r="V54" s="267"/>
      <c r="W54" s="267"/>
      <c r="X54" s="267"/>
      <c r="Y54" s="267"/>
      <c r="Z54" s="268"/>
    </row>
    <row r="55" spans="1:26" ht="21" thickBot="1">
      <c r="A55" s="238"/>
      <c r="B55" s="238"/>
      <c r="C55" s="238"/>
      <c r="D55" s="238"/>
      <c r="E55" s="238"/>
      <c r="F55" s="238"/>
      <c r="G55" s="238"/>
      <c r="H55" s="238"/>
      <c r="I55" s="238"/>
      <c r="J55" s="238"/>
      <c r="K55" s="238"/>
      <c r="L55" s="238"/>
      <c r="M55" s="238"/>
      <c r="N55" s="238"/>
      <c r="O55" s="238"/>
      <c r="P55" s="238"/>
      <c r="Q55" s="238"/>
      <c r="R55" s="71" t="s">
        <v>6</v>
      </c>
      <c r="S55" s="269" t="s">
        <v>7</v>
      </c>
      <c r="T55" s="269"/>
      <c r="U55" s="269"/>
      <c r="V55" s="270" t="s">
        <v>467</v>
      </c>
      <c r="W55" s="270"/>
      <c r="X55" s="270"/>
      <c r="Y55" s="270"/>
      <c r="Z55" s="270"/>
    </row>
    <row r="56" spans="1:26" ht="16.5" thickBot="1">
      <c r="A56" s="238"/>
      <c r="B56" s="238"/>
      <c r="C56" s="238"/>
      <c r="D56" s="238"/>
      <c r="E56" s="238"/>
      <c r="F56" s="238"/>
      <c r="G56" s="238"/>
      <c r="H56" s="238"/>
      <c r="I56" s="238"/>
      <c r="J56" s="238"/>
      <c r="K56" s="238"/>
      <c r="L56" s="238"/>
      <c r="M56" s="238"/>
      <c r="N56" s="238"/>
      <c r="O56" s="238"/>
      <c r="P56" s="238"/>
      <c r="Q56" s="238"/>
      <c r="R56" s="72">
        <v>1</v>
      </c>
      <c r="S56" s="217" t="s">
        <v>468</v>
      </c>
      <c r="T56" s="217"/>
      <c r="U56" s="217"/>
      <c r="V56" s="218">
        <v>1</v>
      </c>
      <c r="W56" s="219"/>
      <c r="X56" s="217" t="s">
        <v>469</v>
      </c>
      <c r="Y56" s="217"/>
      <c r="Z56" s="217"/>
    </row>
    <row r="57" spans="1:26" ht="16.5" thickBot="1">
      <c r="A57" s="238"/>
      <c r="B57" s="238"/>
      <c r="C57" s="238"/>
      <c r="D57" s="238"/>
      <c r="E57" s="238"/>
      <c r="F57" s="238"/>
      <c r="G57" s="238"/>
      <c r="H57" s="238"/>
      <c r="I57" s="238"/>
      <c r="J57" s="238"/>
      <c r="K57" s="238"/>
      <c r="L57" s="238"/>
      <c r="M57" s="238"/>
      <c r="N57" s="238"/>
      <c r="O57" s="238"/>
      <c r="P57" s="238"/>
      <c r="Q57" s="238"/>
      <c r="R57" s="72">
        <v>2</v>
      </c>
      <c r="S57" s="217" t="s">
        <v>470</v>
      </c>
      <c r="T57" s="217"/>
      <c r="U57" s="217"/>
      <c r="V57" s="218">
        <v>2</v>
      </c>
      <c r="W57" s="219"/>
      <c r="X57" s="217" t="s">
        <v>471</v>
      </c>
      <c r="Y57" s="217"/>
      <c r="Z57" s="217"/>
    </row>
    <row r="58" spans="1:26" ht="16.5" thickBot="1">
      <c r="A58" s="238"/>
      <c r="B58" s="238"/>
      <c r="C58" s="238"/>
      <c r="D58" s="238"/>
      <c r="E58" s="238"/>
      <c r="F58" s="238"/>
      <c r="G58" s="238"/>
      <c r="H58" s="238"/>
      <c r="I58" s="238"/>
      <c r="J58" s="238"/>
      <c r="K58" s="238"/>
      <c r="L58" s="238"/>
      <c r="M58" s="238"/>
      <c r="N58" s="238"/>
      <c r="O58" s="238"/>
      <c r="P58" s="238"/>
      <c r="Q58" s="238"/>
      <c r="R58" s="72">
        <v>3</v>
      </c>
      <c r="S58" s="217" t="s">
        <v>472</v>
      </c>
      <c r="T58" s="217"/>
      <c r="U58" s="217"/>
      <c r="V58" s="218">
        <v>3</v>
      </c>
      <c r="W58" s="219"/>
      <c r="X58" s="217" t="s">
        <v>473</v>
      </c>
      <c r="Y58" s="217"/>
      <c r="Z58" s="217"/>
    </row>
    <row r="59" spans="1:26" ht="16.5" thickBot="1">
      <c r="A59" s="238"/>
      <c r="B59" s="238"/>
      <c r="C59" s="238"/>
      <c r="D59" s="238"/>
      <c r="E59" s="238"/>
      <c r="F59" s="238"/>
      <c r="G59" s="238"/>
      <c r="H59" s="238"/>
      <c r="I59" s="238"/>
      <c r="J59" s="238"/>
      <c r="K59" s="238"/>
      <c r="L59" s="238"/>
      <c r="M59" s="238"/>
      <c r="N59" s="238"/>
      <c r="O59" s="238"/>
      <c r="P59" s="238"/>
      <c r="Q59" s="238"/>
      <c r="R59" s="72">
        <v>4</v>
      </c>
      <c r="S59" s="217" t="s">
        <v>474</v>
      </c>
      <c r="T59" s="217"/>
      <c r="U59" s="217"/>
      <c r="V59" s="218">
        <v>4</v>
      </c>
      <c r="W59" s="219"/>
      <c r="X59" s="217" t="s">
        <v>475</v>
      </c>
      <c r="Y59" s="217"/>
      <c r="Z59" s="217"/>
    </row>
    <row r="60" spans="1:26" ht="16.5" thickBot="1">
      <c r="A60" s="238"/>
      <c r="B60" s="238"/>
      <c r="C60" s="238"/>
      <c r="D60" s="238"/>
      <c r="E60" s="238"/>
      <c r="F60" s="238"/>
      <c r="G60" s="238"/>
      <c r="H60" s="238"/>
      <c r="I60" s="238"/>
      <c r="J60" s="238"/>
      <c r="K60" s="238"/>
      <c r="L60" s="238"/>
      <c r="M60" s="238"/>
      <c r="N60" s="238"/>
      <c r="O60" s="238"/>
      <c r="P60" s="238"/>
      <c r="Q60" s="238"/>
      <c r="R60" s="72">
        <v>5</v>
      </c>
      <c r="S60" s="217" t="s">
        <v>476</v>
      </c>
      <c r="T60" s="217"/>
      <c r="U60" s="217"/>
      <c r="V60" s="218">
        <v>5</v>
      </c>
      <c r="W60" s="219"/>
      <c r="X60" s="217" t="s">
        <v>477</v>
      </c>
      <c r="Y60" s="217"/>
      <c r="Z60" s="217"/>
    </row>
    <row r="61" spans="1:26" ht="16.5" thickBot="1">
      <c r="A61" s="238"/>
      <c r="B61" s="238"/>
      <c r="C61" s="238"/>
      <c r="D61" s="238"/>
      <c r="E61" s="238"/>
      <c r="F61" s="238"/>
      <c r="G61" s="238"/>
      <c r="H61" s="238"/>
      <c r="I61" s="238"/>
      <c r="J61" s="238"/>
      <c r="K61" s="238"/>
      <c r="L61" s="238"/>
      <c r="M61" s="238"/>
      <c r="N61" s="238"/>
      <c r="O61" s="238"/>
      <c r="P61" s="238"/>
      <c r="Q61" s="238"/>
      <c r="R61" s="72">
        <v>6</v>
      </c>
      <c r="S61" s="217" t="s">
        <v>478</v>
      </c>
      <c r="T61" s="217"/>
      <c r="U61" s="217"/>
      <c r="V61" s="218">
        <v>6</v>
      </c>
      <c r="W61" s="219"/>
      <c r="X61" s="217" t="s">
        <v>479</v>
      </c>
      <c r="Y61" s="217"/>
      <c r="Z61" s="217"/>
    </row>
    <row r="62" spans="1:26" ht="16.5" thickBot="1">
      <c r="A62" s="238"/>
      <c r="B62" s="238"/>
      <c r="C62" s="238"/>
      <c r="D62" s="238"/>
      <c r="E62" s="238"/>
      <c r="F62" s="238"/>
      <c r="G62" s="238"/>
      <c r="H62" s="238"/>
      <c r="I62" s="238"/>
      <c r="J62" s="238"/>
      <c r="K62" s="238"/>
      <c r="L62" s="238"/>
      <c r="M62" s="238"/>
      <c r="N62" s="238"/>
      <c r="O62" s="238"/>
      <c r="P62" s="238"/>
      <c r="Q62" s="238"/>
      <c r="R62" s="72">
        <v>7</v>
      </c>
      <c r="S62" s="217" t="s">
        <v>480</v>
      </c>
      <c r="T62" s="217"/>
      <c r="U62" s="217"/>
      <c r="V62" s="218">
        <v>7</v>
      </c>
      <c r="W62" s="219"/>
      <c r="X62" s="217" t="s">
        <v>481</v>
      </c>
      <c r="Y62" s="217"/>
      <c r="Z62" s="217"/>
    </row>
  </sheetData>
  <sheetProtection password="9604" sheet="1" objects="1" scenarios="1" selectLockedCells="1" autoFilter="0"/>
  <autoFilter ref="A20:C20">
    <filterColumn colId="1" showButton="0"/>
  </autoFilter>
  <mergeCells count="287">
    <mergeCell ref="B2:N3"/>
    <mergeCell ref="B1:N1"/>
    <mergeCell ref="D19:E19"/>
    <mergeCell ref="N18:O18"/>
    <mergeCell ref="A12:A19"/>
    <mergeCell ref="B12:C19"/>
    <mergeCell ref="F23:G23"/>
    <mergeCell ref="B24:C24"/>
    <mergeCell ref="D24:E24"/>
    <mergeCell ref="F24:G24"/>
    <mergeCell ref="H24:I24"/>
    <mergeCell ref="J24:K24"/>
    <mergeCell ref="L24:M24"/>
    <mergeCell ref="A1:A4"/>
    <mergeCell ref="N12:O16"/>
    <mergeCell ref="A7:B7"/>
    <mergeCell ref="C7:P7"/>
    <mergeCell ref="E8:F8"/>
    <mergeCell ref="G8:H8"/>
    <mergeCell ref="I8:L8"/>
    <mergeCell ref="M8:P8"/>
    <mergeCell ref="D11:E11"/>
    <mergeCell ref="F11:G11"/>
    <mergeCell ref="H11:I11"/>
    <mergeCell ref="A45:C47"/>
    <mergeCell ref="F45:I47"/>
    <mergeCell ref="L45:P47"/>
    <mergeCell ref="H25:I25"/>
    <mergeCell ref="J25:K25"/>
    <mergeCell ref="L25:M25"/>
    <mergeCell ref="N29:O29"/>
    <mergeCell ref="S31:U31"/>
    <mergeCell ref="L20:M20"/>
    <mergeCell ref="B27:C27"/>
    <mergeCell ref="D27:E27"/>
    <mergeCell ref="F27:G27"/>
    <mergeCell ref="H27:I27"/>
    <mergeCell ref="J27:K27"/>
    <mergeCell ref="L27:M27"/>
    <mergeCell ref="N27:O27"/>
    <mergeCell ref="S27:U27"/>
    <mergeCell ref="N34:O34"/>
    <mergeCell ref="B33:C33"/>
    <mergeCell ref="D33:E33"/>
    <mergeCell ref="F33:G33"/>
    <mergeCell ref="H33:I33"/>
    <mergeCell ref="J33:K33"/>
    <mergeCell ref="L33:M33"/>
    <mergeCell ref="X61:Z61"/>
    <mergeCell ref="S62:U62"/>
    <mergeCell ref="V62:W62"/>
    <mergeCell ref="X62:Z62"/>
    <mergeCell ref="S59:U59"/>
    <mergeCell ref="V59:W59"/>
    <mergeCell ref="X59:Z59"/>
    <mergeCell ref="S60:U60"/>
    <mergeCell ref="V60:W60"/>
    <mergeCell ref="X60:Z60"/>
    <mergeCell ref="S61:U61"/>
    <mergeCell ref="V61:W61"/>
    <mergeCell ref="V57:W57"/>
    <mergeCell ref="S29:U29"/>
    <mergeCell ref="V29:X29"/>
    <mergeCell ref="S26:U26"/>
    <mergeCell ref="V26:X26"/>
    <mergeCell ref="V36:X36"/>
    <mergeCell ref="S37:U37"/>
    <mergeCell ref="V37:X37"/>
    <mergeCell ref="N37:O37"/>
    <mergeCell ref="N35:O35"/>
    <mergeCell ref="S35:U35"/>
    <mergeCell ref="S28:U28"/>
    <mergeCell ref="V28:X28"/>
    <mergeCell ref="S30:U30"/>
    <mergeCell ref="V32:X32"/>
    <mergeCell ref="V30:X30"/>
    <mergeCell ref="V31:X31"/>
    <mergeCell ref="A50:P62"/>
    <mergeCell ref="Q50:Q62"/>
    <mergeCell ref="S57:U57"/>
    <mergeCell ref="X57:Z57"/>
    <mergeCell ref="S58:U58"/>
    <mergeCell ref="V58:W58"/>
    <mergeCell ref="X58:Z58"/>
    <mergeCell ref="R17:R19"/>
    <mergeCell ref="F20:G20"/>
    <mergeCell ref="H20:I20"/>
    <mergeCell ref="J20:K20"/>
    <mergeCell ref="S25:U25"/>
    <mergeCell ref="V25:X25"/>
    <mergeCell ref="J21:K21"/>
    <mergeCell ref="L21:M21"/>
    <mergeCell ref="N25:O25"/>
    <mergeCell ref="S55:U55"/>
    <mergeCell ref="V55:Z55"/>
    <mergeCell ref="S56:U56"/>
    <mergeCell ref="V56:W56"/>
    <mergeCell ref="N24:O24"/>
    <mergeCell ref="S24:U24"/>
    <mergeCell ref="V24:X24"/>
    <mergeCell ref="D45:E47"/>
    <mergeCell ref="J45:K47"/>
    <mergeCell ref="R50:Z52"/>
    <mergeCell ref="X56:Z56"/>
    <mergeCell ref="N20:O20"/>
    <mergeCell ref="S20:U20"/>
    <mergeCell ref="V20:X20"/>
    <mergeCell ref="F19:G19"/>
    <mergeCell ref="H19:I19"/>
    <mergeCell ref="J19:K19"/>
    <mergeCell ref="L18:M18"/>
    <mergeCell ref="L19:M19"/>
    <mergeCell ref="N19:O19"/>
    <mergeCell ref="N21:O21"/>
    <mergeCell ref="S21:U21"/>
    <mergeCell ref="V21:X21"/>
    <mergeCell ref="J23:K23"/>
    <mergeCell ref="L23:M23"/>
    <mergeCell ref="N23:O23"/>
    <mergeCell ref="R45:X49"/>
    <mergeCell ref="B48:P49"/>
    <mergeCell ref="S23:U23"/>
    <mergeCell ref="D18:E18"/>
    <mergeCell ref="F18:G18"/>
    <mergeCell ref="H18:I18"/>
    <mergeCell ref="J18:K18"/>
    <mergeCell ref="R53:Z54"/>
    <mergeCell ref="O1:P3"/>
    <mergeCell ref="B4:C4"/>
    <mergeCell ref="D4:K4"/>
    <mergeCell ref="L4:P4"/>
    <mergeCell ref="A5:P5"/>
    <mergeCell ref="A6:D6"/>
    <mergeCell ref="P12:P17"/>
    <mergeCell ref="D14:E16"/>
    <mergeCell ref="F14:G16"/>
    <mergeCell ref="H14:I16"/>
    <mergeCell ref="O9:P9"/>
    <mergeCell ref="A10:B10"/>
    <mergeCell ref="C10:G10"/>
    <mergeCell ref="E6:P6"/>
    <mergeCell ref="J11:K11"/>
    <mergeCell ref="H10:J10"/>
    <mergeCell ref="K10:P10"/>
    <mergeCell ref="L11:P11"/>
    <mergeCell ref="B9:I9"/>
    <mergeCell ref="J9:N9"/>
    <mergeCell ref="J14:M15"/>
    <mergeCell ref="A11:C11"/>
    <mergeCell ref="D12:E13"/>
    <mergeCell ref="F12:M13"/>
    <mergeCell ref="B20:C20"/>
    <mergeCell ref="D20:E20"/>
    <mergeCell ref="B25:C25"/>
    <mergeCell ref="D25:E25"/>
    <mergeCell ref="F25:G25"/>
    <mergeCell ref="B21:C21"/>
    <mergeCell ref="D21:E21"/>
    <mergeCell ref="F21:G21"/>
    <mergeCell ref="H21:I21"/>
    <mergeCell ref="B22:C22"/>
    <mergeCell ref="D22:E22"/>
    <mergeCell ref="F22:G22"/>
    <mergeCell ref="H22:I22"/>
    <mergeCell ref="H23:I23"/>
    <mergeCell ref="J22:K22"/>
    <mergeCell ref="L22:M22"/>
    <mergeCell ref="N22:O22"/>
    <mergeCell ref="B23:C23"/>
    <mergeCell ref="D23:E23"/>
    <mergeCell ref="V23:X23"/>
    <mergeCell ref="V27:X27"/>
    <mergeCell ref="B26:C26"/>
    <mergeCell ref="D26:E26"/>
    <mergeCell ref="F26:G26"/>
    <mergeCell ref="H26:I26"/>
    <mergeCell ref="J26:K26"/>
    <mergeCell ref="L26:M26"/>
    <mergeCell ref="N26:O26"/>
    <mergeCell ref="J29:K29"/>
    <mergeCell ref="L29:M29"/>
    <mergeCell ref="B28:C28"/>
    <mergeCell ref="D28:E28"/>
    <mergeCell ref="F28:G28"/>
    <mergeCell ref="H28:I28"/>
    <mergeCell ref="J28:K28"/>
    <mergeCell ref="L28:M28"/>
    <mergeCell ref="N28:O28"/>
    <mergeCell ref="H29:I29"/>
    <mergeCell ref="B29:C29"/>
    <mergeCell ref="D29:E29"/>
    <mergeCell ref="F29:G29"/>
    <mergeCell ref="D30:E30"/>
    <mergeCell ref="F30:G30"/>
    <mergeCell ref="H30:I30"/>
    <mergeCell ref="J30:K30"/>
    <mergeCell ref="L30:M30"/>
    <mergeCell ref="N30:O30"/>
    <mergeCell ref="B31:C31"/>
    <mergeCell ref="D31:E31"/>
    <mergeCell ref="F31:G31"/>
    <mergeCell ref="H31:I31"/>
    <mergeCell ref="J31:K31"/>
    <mergeCell ref="L31:M31"/>
    <mergeCell ref="N31:O31"/>
    <mergeCell ref="B30:C30"/>
    <mergeCell ref="H35:I35"/>
    <mergeCell ref="J35:K35"/>
    <mergeCell ref="L35:M35"/>
    <mergeCell ref="B34:C34"/>
    <mergeCell ref="D34:E34"/>
    <mergeCell ref="F34:G34"/>
    <mergeCell ref="H34:I34"/>
    <mergeCell ref="J34:K34"/>
    <mergeCell ref="L34:M34"/>
    <mergeCell ref="S41:U41"/>
    <mergeCell ref="V41:Z41"/>
    <mergeCell ref="R42:X42"/>
    <mergeCell ref="A43:P44"/>
    <mergeCell ref="R43:T44"/>
    <mergeCell ref="L39:M39"/>
    <mergeCell ref="S39:U39"/>
    <mergeCell ref="W43:X44"/>
    <mergeCell ref="V39:X39"/>
    <mergeCell ref="B40:C40"/>
    <mergeCell ref="D40:E40"/>
    <mergeCell ref="F40:G40"/>
    <mergeCell ref="H40:I40"/>
    <mergeCell ref="J40:K40"/>
    <mergeCell ref="L40:M40"/>
    <mergeCell ref="V40:X40"/>
    <mergeCell ref="B39:C39"/>
    <mergeCell ref="D39:E39"/>
    <mergeCell ref="F39:G39"/>
    <mergeCell ref="H39:I39"/>
    <mergeCell ref="J39:K39"/>
    <mergeCell ref="C41:P42"/>
    <mergeCell ref="U43:V44"/>
    <mergeCell ref="N39:O39"/>
    <mergeCell ref="N40:O40"/>
    <mergeCell ref="S40:U40"/>
    <mergeCell ref="D37:E37"/>
    <mergeCell ref="F37:G37"/>
    <mergeCell ref="S38:U38"/>
    <mergeCell ref="N33:O33"/>
    <mergeCell ref="S33:U33"/>
    <mergeCell ref="B32:C32"/>
    <mergeCell ref="D32:E32"/>
    <mergeCell ref="F32:G32"/>
    <mergeCell ref="H32:I32"/>
    <mergeCell ref="J32:K32"/>
    <mergeCell ref="L32:M32"/>
    <mergeCell ref="N32:O32"/>
    <mergeCell ref="S32:U32"/>
    <mergeCell ref="B36:C36"/>
    <mergeCell ref="D36:E36"/>
    <mergeCell ref="F36:G36"/>
    <mergeCell ref="H36:I36"/>
    <mergeCell ref="J36:K36"/>
    <mergeCell ref="L36:M36"/>
    <mergeCell ref="B35:C35"/>
    <mergeCell ref="D35:E35"/>
    <mergeCell ref="F35:G35"/>
    <mergeCell ref="V38:X38"/>
    <mergeCell ref="J38:K38"/>
    <mergeCell ref="H37:I37"/>
    <mergeCell ref="J37:K37"/>
    <mergeCell ref="N38:O38"/>
    <mergeCell ref="B38:C38"/>
    <mergeCell ref="D38:E38"/>
    <mergeCell ref="F38:G38"/>
    <mergeCell ref="H38:I38"/>
    <mergeCell ref="L38:M38"/>
    <mergeCell ref="B37:C37"/>
    <mergeCell ref="L37:M37"/>
    <mergeCell ref="Q1:Q49"/>
    <mergeCell ref="R1:X16"/>
    <mergeCell ref="V17:X19"/>
    <mergeCell ref="S22:U22"/>
    <mergeCell ref="V22:X22"/>
    <mergeCell ref="S17:U19"/>
    <mergeCell ref="V33:X33"/>
    <mergeCell ref="S34:U34"/>
    <mergeCell ref="V34:X34"/>
    <mergeCell ref="V35:X35"/>
    <mergeCell ref="N36:O36"/>
    <mergeCell ref="S36:U36"/>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32769" r:id="rId3"/>
    <oleObject progId="PBrush" shapeId="32770" r:id="rId4"/>
  </oleObjects>
</worksheet>
</file>

<file path=xl/worksheets/sheet8.xml><?xml version="1.0" encoding="utf-8"?>
<worksheet xmlns="http://schemas.openxmlformats.org/spreadsheetml/2006/main" xmlns:r="http://schemas.openxmlformats.org/officeDocument/2006/relationships">
  <sheetPr codeName="Sheet9"/>
  <dimension ref="A1:CV62"/>
  <sheetViews>
    <sheetView topLeftCell="A4" zoomScaleNormal="100" workbookViewId="0">
      <selection activeCell="A22" sqref="A22"/>
    </sheetView>
  </sheetViews>
  <sheetFormatPr defaultRowHeight="15.75"/>
  <cols>
    <col min="1" max="1" width="6.28515625" style="2" customWidth="1"/>
    <col min="2" max="2" width="8.7109375" style="21" customWidth="1"/>
    <col min="3" max="3" width="5.7109375" style="21" customWidth="1"/>
    <col min="4" max="4" width="7.140625" style="2" customWidth="1"/>
    <col min="5" max="5" width="4.42578125" style="2" customWidth="1"/>
    <col min="6" max="6" width="7" style="2" customWidth="1"/>
    <col min="7" max="7" width="4.7109375" style="2" customWidth="1"/>
    <col min="8" max="8" width="7" style="2" customWidth="1"/>
    <col min="9" max="9" width="4.42578125" style="2" customWidth="1"/>
    <col min="10" max="10" width="7.42578125" style="2" customWidth="1"/>
    <col min="11" max="11" width="4.140625" style="2" customWidth="1"/>
    <col min="12" max="13" width="0.140625" style="2" customWidth="1"/>
    <col min="14" max="14" width="6.8554687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8" style="2" hidden="1" customWidth="1"/>
    <col min="28" max="28" width="12" style="2" hidden="1" customWidth="1"/>
    <col min="29" max="29" width="12.85546875" style="2" hidden="1" customWidth="1"/>
    <col min="30" max="30" width="16.28515625" style="2" hidden="1" customWidth="1"/>
    <col min="31" max="31" width="6.5703125" style="2" hidden="1" customWidth="1"/>
    <col min="32" max="100" width="0" style="2" hidden="1" customWidth="1"/>
    <col min="101" max="16384" width="9.140625" style="2"/>
  </cols>
  <sheetData>
    <row r="1" spans="1:24" s="23" customFormat="1" ht="12" customHeight="1">
      <c r="A1" s="166"/>
      <c r="B1" s="258" t="s">
        <v>905</v>
      </c>
      <c r="C1" s="179"/>
      <c r="D1" s="179"/>
      <c r="E1" s="179"/>
      <c r="F1" s="179"/>
      <c r="G1" s="179"/>
      <c r="H1" s="179"/>
      <c r="I1" s="179"/>
      <c r="J1" s="179"/>
      <c r="K1" s="179"/>
      <c r="L1" s="179"/>
      <c r="M1" s="179"/>
      <c r="N1" s="179"/>
      <c r="O1" s="118"/>
      <c r="P1" s="118"/>
      <c r="Q1" s="118"/>
      <c r="R1" s="293" t="s">
        <v>115</v>
      </c>
      <c r="S1" s="294"/>
      <c r="T1" s="294"/>
      <c r="U1" s="294"/>
      <c r="V1" s="294"/>
      <c r="W1" s="294"/>
      <c r="X1" s="294"/>
    </row>
    <row r="2" spans="1:24" s="23" customFormat="1" ht="12" customHeight="1">
      <c r="A2" s="166"/>
      <c r="B2" s="179" t="s">
        <v>0</v>
      </c>
      <c r="C2" s="179"/>
      <c r="D2" s="179"/>
      <c r="E2" s="179"/>
      <c r="F2" s="179"/>
      <c r="G2" s="179"/>
      <c r="H2" s="179"/>
      <c r="I2" s="179"/>
      <c r="J2" s="179"/>
      <c r="K2" s="179"/>
      <c r="L2" s="179"/>
      <c r="M2" s="179"/>
      <c r="N2" s="179"/>
      <c r="O2" s="118"/>
      <c r="P2" s="118"/>
      <c r="Q2" s="118"/>
      <c r="R2" s="295"/>
      <c r="S2" s="296"/>
      <c r="T2" s="296"/>
      <c r="U2" s="296"/>
      <c r="V2" s="296"/>
      <c r="W2" s="296"/>
      <c r="X2" s="296"/>
    </row>
    <row r="3" spans="1:24" s="23" customFormat="1" ht="12" customHeight="1">
      <c r="A3" s="166"/>
      <c r="B3" s="179"/>
      <c r="C3" s="179"/>
      <c r="D3" s="179"/>
      <c r="E3" s="179"/>
      <c r="F3" s="179"/>
      <c r="G3" s="179"/>
      <c r="H3" s="179"/>
      <c r="I3" s="179"/>
      <c r="J3" s="179"/>
      <c r="K3" s="179"/>
      <c r="L3" s="179"/>
      <c r="M3" s="179"/>
      <c r="N3" s="179"/>
      <c r="O3" s="118"/>
      <c r="P3" s="118"/>
      <c r="Q3" s="118"/>
      <c r="R3" s="295"/>
      <c r="S3" s="296"/>
      <c r="T3" s="296"/>
      <c r="U3" s="296"/>
      <c r="V3" s="296"/>
      <c r="W3" s="296"/>
      <c r="X3" s="296"/>
    </row>
    <row r="4" spans="1:24" s="23" customFormat="1" ht="18" customHeight="1">
      <c r="A4" s="166"/>
      <c r="B4" s="166"/>
      <c r="C4" s="166"/>
      <c r="D4" s="118" t="s">
        <v>15</v>
      </c>
      <c r="E4" s="118"/>
      <c r="F4" s="118"/>
      <c r="G4" s="118"/>
      <c r="H4" s="118"/>
      <c r="I4" s="118"/>
      <c r="J4" s="118"/>
      <c r="K4" s="118"/>
      <c r="L4" s="285"/>
      <c r="M4" s="285"/>
      <c r="N4" s="285"/>
      <c r="O4" s="285"/>
      <c r="P4" s="285"/>
      <c r="Q4" s="118"/>
      <c r="R4" s="295"/>
      <c r="S4" s="296"/>
      <c r="T4" s="296"/>
      <c r="U4" s="296"/>
      <c r="V4" s="296"/>
      <c r="W4" s="296"/>
      <c r="X4" s="296"/>
    </row>
    <row r="5" spans="1:24" s="23" customFormat="1" ht="11.25" customHeight="1">
      <c r="A5" s="166"/>
      <c r="B5" s="166"/>
      <c r="C5" s="166"/>
      <c r="D5" s="166"/>
      <c r="E5" s="166"/>
      <c r="F5" s="166"/>
      <c r="G5" s="166"/>
      <c r="H5" s="166"/>
      <c r="I5" s="166"/>
      <c r="J5" s="166"/>
      <c r="K5" s="166"/>
      <c r="L5" s="166"/>
      <c r="M5" s="166"/>
      <c r="N5" s="166"/>
      <c r="O5" s="166"/>
      <c r="P5" s="166"/>
      <c r="Q5" s="118"/>
      <c r="R5" s="295"/>
      <c r="S5" s="296"/>
      <c r="T5" s="296"/>
      <c r="U5" s="296"/>
      <c r="V5" s="296"/>
      <c r="W5" s="296"/>
      <c r="X5" s="296"/>
    </row>
    <row r="6" spans="1:24" s="25" customFormat="1" ht="21.95" customHeight="1">
      <c r="A6" s="165" t="s">
        <v>331</v>
      </c>
      <c r="B6" s="165"/>
      <c r="C6" s="165"/>
      <c r="D6" s="165"/>
      <c r="E6" s="167" t="str">
        <f>Sheet1!$E$6</f>
        <v>Electrical Engineering</v>
      </c>
      <c r="F6" s="167"/>
      <c r="G6" s="167"/>
      <c r="H6" s="167"/>
      <c r="I6" s="167"/>
      <c r="J6" s="167"/>
      <c r="K6" s="167"/>
      <c r="L6" s="167"/>
      <c r="M6" s="167"/>
      <c r="N6" s="167"/>
      <c r="O6" s="167"/>
      <c r="P6" s="167"/>
      <c r="Q6" s="118"/>
      <c r="R6" s="295"/>
      <c r="S6" s="296"/>
      <c r="T6" s="296"/>
      <c r="U6" s="297"/>
      <c r="V6" s="297"/>
      <c r="W6" s="297"/>
      <c r="X6" s="297"/>
    </row>
    <row r="7" spans="1:24" s="25" customFormat="1" ht="21.95" customHeight="1">
      <c r="A7" s="165" t="s">
        <v>332</v>
      </c>
      <c r="B7" s="165"/>
      <c r="C7" s="167" t="str">
        <f>Sheet1!$C$7</f>
        <v>B.E</v>
      </c>
      <c r="D7" s="167"/>
      <c r="E7" s="167"/>
      <c r="F7" s="167"/>
      <c r="G7" s="167"/>
      <c r="H7" s="167"/>
      <c r="I7" s="167"/>
      <c r="J7" s="167"/>
      <c r="K7" s="167"/>
      <c r="L7" s="167"/>
      <c r="M7" s="167"/>
      <c r="N7" s="167"/>
      <c r="O7" s="167"/>
      <c r="P7" s="167"/>
      <c r="Q7" s="118"/>
      <c r="R7" s="295"/>
      <c r="S7" s="296"/>
      <c r="T7" s="296"/>
      <c r="U7" s="297"/>
      <c r="V7" s="297"/>
      <c r="W7" s="297"/>
      <c r="X7" s="297"/>
    </row>
    <row r="8" spans="1:24" s="25" customFormat="1" ht="21.95" customHeight="1">
      <c r="A8" s="88" t="s">
        <v>895</v>
      </c>
      <c r="B8" s="30" t="str">
        <f>Sheet1!$B$8</f>
        <v>Seventh</v>
      </c>
      <c r="C8" s="29" t="s">
        <v>2</v>
      </c>
      <c r="D8" s="31" t="str">
        <f>Sheet1!$D$8</f>
        <v>Final</v>
      </c>
      <c r="E8" s="287" t="s">
        <v>3</v>
      </c>
      <c r="F8" s="287"/>
      <c r="G8" s="288" t="str">
        <f>Sheet1!$G$8</f>
        <v>16EL</v>
      </c>
      <c r="H8" s="288"/>
      <c r="I8" s="305" t="str">
        <f>Sheet1!$I$8</f>
        <v>Regular Exam</v>
      </c>
      <c r="J8" s="305"/>
      <c r="K8" s="305"/>
      <c r="L8" s="305"/>
      <c r="M8" s="286" t="str">
        <f>Sheet1!$M$8</f>
        <v>May/June, 2016</v>
      </c>
      <c r="N8" s="286"/>
      <c r="O8" s="286"/>
      <c r="P8" s="286"/>
      <c r="Q8" s="118"/>
      <c r="R8" s="295"/>
      <c r="S8" s="296"/>
      <c r="T8" s="296"/>
      <c r="U8" s="297"/>
      <c r="V8" s="297"/>
      <c r="W8" s="297"/>
      <c r="X8" s="297"/>
    </row>
    <row r="9" spans="1:24" s="25" customFormat="1" ht="21.95" customHeight="1">
      <c r="A9" s="88" t="s">
        <v>896</v>
      </c>
      <c r="B9" s="167" t="str">
        <f>Sheet1!$B$9</f>
        <v>Thesis/Project-I</v>
      </c>
      <c r="C9" s="167"/>
      <c r="D9" s="167"/>
      <c r="E9" s="167"/>
      <c r="F9" s="167"/>
      <c r="G9" s="167"/>
      <c r="H9" s="167"/>
      <c r="I9" s="30"/>
      <c r="J9" s="287" t="s">
        <v>4</v>
      </c>
      <c r="K9" s="287"/>
      <c r="L9" s="287"/>
      <c r="M9" s="287"/>
      <c r="N9" s="287"/>
      <c r="O9" s="307" t="str">
        <f>Sheet1!$O$9</f>
        <v>21/05/2016</v>
      </c>
      <c r="P9" s="307"/>
      <c r="Q9" s="118"/>
      <c r="R9" s="295"/>
      <c r="S9" s="296"/>
      <c r="T9" s="296"/>
      <c r="U9" s="297"/>
      <c r="V9" s="297"/>
      <c r="W9" s="297"/>
      <c r="X9" s="297"/>
    </row>
    <row r="10" spans="1:24" s="25" customFormat="1" ht="21.95" customHeight="1">
      <c r="A10" s="165" t="s">
        <v>327</v>
      </c>
      <c r="B10" s="165"/>
      <c r="C10" s="277" t="str">
        <f>Sheet1!$C$10</f>
        <v>Dr. Siraj Ahmed</v>
      </c>
      <c r="D10" s="277"/>
      <c r="E10" s="277"/>
      <c r="F10" s="277"/>
      <c r="G10" s="277"/>
      <c r="H10" s="190" t="s">
        <v>328</v>
      </c>
      <c r="I10" s="190"/>
      <c r="J10" s="190"/>
      <c r="K10" s="306" t="str">
        <f>Sheet1!$K$10</f>
        <v>Dr. Furqan Ahmed</v>
      </c>
      <c r="L10" s="306"/>
      <c r="M10" s="306"/>
      <c r="N10" s="306"/>
      <c r="O10" s="306"/>
      <c r="P10" s="306"/>
      <c r="Q10" s="118"/>
      <c r="R10" s="295"/>
      <c r="S10" s="296"/>
      <c r="T10" s="296"/>
      <c r="U10" s="297"/>
      <c r="V10" s="297"/>
      <c r="W10" s="297"/>
      <c r="X10" s="297"/>
    </row>
    <row r="11" spans="1:24" s="23" customFormat="1" ht="9.9499999999999993" customHeight="1">
      <c r="A11" s="191"/>
      <c r="B11" s="191"/>
      <c r="C11" s="191"/>
      <c r="D11" s="278" t="s">
        <v>378</v>
      </c>
      <c r="E11" s="278"/>
      <c r="F11" s="278" t="s">
        <v>378</v>
      </c>
      <c r="G11" s="278"/>
      <c r="H11" s="192" t="s">
        <v>378</v>
      </c>
      <c r="I11" s="192"/>
      <c r="J11" s="192" t="s">
        <v>378</v>
      </c>
      <c r="K11" s="192"/>
      <c r="L11" s="308"/>
      <c r="M11" s="308"/>
      <c r="N11" s="308"/>
      <c r="O11" s="308"/>
      <c r="P11" s="308"/>
      <c r="Q11" s="118"/>
      <c r="R11" s="295"/>
      <c r="S11" s="296"/>
      <c r="T11" s="296"/>
      <c r="U11" s="297"/>
      <c r="V11" s="297"/>
      <c r="W11" s="297"/>
      <c r="X11" s="297"/>
    </row>
    <row r="12" spans="1:24" s="23" customFormat="1" ht="18" customHeight="1">
      <c r="A12" s="193" t="s">
        <v>6</v>
      </c>
      <c r="B12" s="125" t="s">
        <v>7</v>
      </c>
      <c r="C12" s="126"/>
      <c r="D12" s="105" t="s">
        <v>16</v>
      </c>
      <c r="E12" s="106"/>
      <c r="F12" s="200" t="s">
        <v>894</v>
      </c>
      <c r="G12" s="201"/>
      <c r="H12" s="201"/>
      <c r="I12" s="201"/>
      <c r="J12" s="201"/>
      <c r="K12" s="201"/>
      <c r="L12" s="201"/>
      <c r="M12" s="202"/>
      <c r="N12" s="180" t="s">
        <v>371</v>
      </c>
      <c r="O12" s="180"/>
      <c r="P12" s="182" t="s">
        <v>9</v>
      </c>
      <c r="Q12" s="118"/>
      <c r="R12" s="295"/>
      <c r="S12" s="296"/>
      <c r="T12" s="296"/>
      <c r="U12" s="297"/>
      <c r="V12" s="297"/>
      <c r="W12" s="297"/>
      <c r="X12" s="297"/>
    </row>
    <row r="13" spans="1:24" s="23" customFormat="1" ht="18" customHeight="1">
      <c r="A13" s="194"/>
      <c r="B13" s="196"/>
      <c r="C13" s="197"/>
      <c r="D13" s="107"/>
      <c r="E13" s="108"/>
      <c r="F13" s="203"/>
      <c r="G13" s="204"/>
      <c r="H13" s="204"/>
      <c r="I13" s="204"/>
      <c r="J13" s="204"/>
      <c r="K13" s="204"/>
      <c r="L13" s="204"/>
      <c r="M13" s="205"/>
      <c r="N13" s="180"/>
      <c r="O13" s="180"/>
      <c r="P13" s="182"/>
      <c r="Q13" s="118"/>
      <c r="R13" s="295"/>
      <c r="S13" s="296"/>
      <c r="T13" s="296"/>
      <c r="U13" s="298"/>
      <c r="V13" s="298"/>
      <c r="W13" s="298"/>
      <c r="X13" s="298"/>
    </row>
    <row r="14" spans="1:24" s="23" customFormat="1" ht="18" customHeight="1">
      <c r="A14" s="194"/>
      <c r="B14" s="196"/>
      <c r="C14" s="197"/>
      <c r="D14" s="119"/>
      <c r="E14" s="120"/>
      <c r="F14" s="119" t="s">
        <v>898</v>
      </c>
      <c r="G14" s="120"/>
      <c r="H14" s="119" t="s">
        <v>899</v>
      </c>
      <c r="I14" s="120"/>
      <c r="J14" s="105" t="s">
        <v>900</v>
      </c>
      <c r="K14" s="106"/>
      <c r="L14" s="106"/>
      <c r="M14" s="131"/>
      <c r="N14" s="180"/>
      <c r="O14" s="180"/>
      <c r="P14" s="182"/>
      <c r="Q14" s="118"/>
      <c r="R14" s="295"/>
      <c r="S14" s="296"/>
      <c r="T14" s="296"/>
      <c r="U14" s="298"/>
      <c r="V14" s="298"/>
      <c r="W14" s="298"/>
      <c r="X14" s="298"/>
    </row>
    <row r="15" spans="1:24" s="23" customFormat="1" ht="12" customHeight="1">
      <c r="A15" s="194"/>
      <c r="B15" s="196"/>
      <c r="C15" s="197"/>
      <c r="D15" s="121"/>
      <c r="E15" s="122"/>
      <c r="F15" s="121"/>
      <c r="G15" s="122"/>
      <c r="H15" s="121"/>
      <c r="I15" s="122"/>
      <c r="J15" s="132"/>
      <c r="K15" s="133"/>
      <c r="L15" s="133"/>
      <c r="M15" s="134"/>
      <c r="N15" s="180"/>
      <c r="O15" s="180"/>
      <c r="P15" s="182"/>
      <c r="Q15" s="118"/>
      <c r="R15" s="295"/>
      <c r="S15" s="296"/>
      <c r="T15" s="296"/>
      <c r="U15" s="298"/>
      <c r="V15" s="298"/>
      <c r="W15" s="298"/>
      <c r="X15" s="298"/>
    </row>
    <row r="16" spans="1:24" s="23" customFormat="1" ht="2.25" customHeight="1" thickBot="1">
      <c r="A16" s="194"/>
      <c r="B16" s="196"/>
      <c r="C16" s="197"/>
      <c r="D16" s="121"/>
      <c r="E16" s="122"/>
      <c r="F16" s="121"/>
      <c r="G16" s="122"/>
      <c r="H16" s="121"/>
      <c r="I16" s="122"/>
      <c r="J16" s="91"/>
      <c r="K16" s="92"/>
      <c r="L16" s="91"/>
      <c r="M16" s="92"/>
      <c r="N16" s="181"/>
      <c r="O16" s="181"/>
      <c r="P16" s="182"/>
      <c r="Q16" s="118"/>
      <c r="R16" s="299"/>
      <c r="S16" s="296"/>
      <c r="T16" s="296"/>
      <c r="U16" s="298"/>
      <c r="V16" s="298"/>
      <c r="W16" s="298"/>
      <c r="X16" s="298"/>
    </row>
    <row r="17" spans="1:100" s="23" customFormat="1" ht="18" customHeight="1">
      <c r="A17" s="194"/>
      <c r="B17" s="196"/>
      <c r="C17" s="197"/>
      <c r="D17" s="37" t="s">
        <v>8</v>
      </c>
      <c r="E17" s="38">
        <f>(25*O17)/100</f>
        <v>25</v>
      </c>
      <c r="F17" s="37" t="s">
        <v>8</v>
      </c>
      <c r="G17" s="38">
        <f>(25*O17)/100</f>
        <v>25</v>
      </c>
      <c r="H17" s="37" t="s">
        <v>8</v>
      </c>
      <c r="I17" s="38">
        <f>(25*O17)/100</f>
        <v>25</v>
      </c>
      <c r="J17" s="37" t="s">
        <v>8</v>
      </c>
      <c r="K17" s="89">
        <f>(25*O17)/100</f>
        <v>25</v>
      </c>
      <c r="L17" s="93" t="s">
        <v>8</v>
      </c>
      <c r="M17" s="90">
        <f>(I17+K17)</f>
        <v>50</v>
      </c>
      <c r="N17" s="37" t="s">
        <v>8</v>
      </c>
      <c r="O17" s="39">
        <f>Sheet1!$O$17</f>
        <v>100</v>
      </c>
      <c r="P17" s="279"/>
      <c r="Q17" s="118"/>
      <c r="R17" s="290" t="s">
        <v>333</v>
      </c>
      <c r="S17" s="182" t="s">
        <v>329</v>
      </c>
      <c r="T17" s="182"/>
      <c r="U17" s="182"/>
      <c r="V17" s="182" t="s">
        <v>330</v>
      </c>
      <c r="W17" s="182"/>
      <c r="X17" s="182"/>
    </row>
    <row r="18" spans="1:100" s="33" customFormat="1" ht="15" customHeight="1">
      <c r="A18" s="194"/>
      <c r="B18" s="196"/>
      <c r="C18" s="197"/>
      <c r="D18" s="188"/>
      <c r="E18" s="189"/>
      <c r="F18" s="188"/>
      <c r="G18" s="189"/>
      <c r="H18" s="188"/>
      <c r="I18" s="189"/>
      <c r="J18" s="188"/>
      <c r="K18" s="166"/>
      <c r="L18" s="208" t="s">
        <v>369</v>
      </c>
      <c r="M18" s="284"/>
      <c r="N18" s="186"/>
      <c r="O18" s="187"/>
      <c r="P18" s="40"/>
      <c r="Q18" s="118"/>
      <c r="R18" s="291"/>
      <c r="S18" s="182"/>
      <c r="T18" s="182"/>
      <c r="U18" s="182"/>
      <c r="V18" s="182"/>
      <c r="W18" s="182"/>
      <c r="X18" s="182"/>
    </row>
    <row r="19" spans="1:100" s="33" customFormat="1" ht="18.95" customHeight="1">
      <c r="A19" s="195"/>
      <c r="B19" s="198"/>
      <c r="C19" s="199"/>
      <c r="D19" s="186" t="s">
        <v>365</v>
      </c>
      <c r="E19" s="187"/>
      <c r="F19" s="186" t="s">
        <v>366</v>
      </c>
      <c r="G19" s="187"/>
      <c r="H19" s="186" t="s">
        <v>367</v>
      </c>
      <c r="I19" s="187"/>
      <c r="J19" s="186" t="s">
        <v>368</v>
      </c>
      <c r="K19" s="212"/>
      <c r="L19" s="210" t="s">
        <v>372</v>
      </c>
      <c r="M19" s="289"/>
      <c r="N19" s="166"/>
      <c r="O19" s="189"/>
      <c r="P19" s="32"/>
      <c r="Q19" s="118"/>
      <c r="R19" s="292"/>
      <c r="S19" s="182"/>
      <c r="T19" s="182"/>
      <c r="U19" s="182"/>
      <c r="V19" s="182"/>
      <c r="W19" s="182"/>
      <c r="X19" s="182"/>
    </row>
    <row r="20" spans="1:100" s="52" customFormat="1" ht="5.0999999999999996" customHeight="1">
      <c r="A20" s="50"/>
      <c r="B20" s="125"/>
      <c r="C20" s="126"/>
      <c r="D20" s="114" t="s">
        <v>378</v>
      </c>
      <c r="E20" s="127"/>
      <c r="F20" s="114" t="s">
        <v>378</v>
      </c>
      <c r="G20" s="127"/>
      <c r="H20" s="114" t="s">
        <v>378</v>
      </c>
      <c r="I20" s="127"/>
      <c r="J20" s="114" t="s">
        <v>378</v>
      </c>
      <c r="K20" s="115"/>
      <c r="L20" s="116"/>
      <c r="M20" s="117"/>
      <c r="N20" s="300"/>
      <c r="O20" s="301"/>
      <c r="P20" s="40"/>
      <c r="Q20" s="118"/>
      <c r="R20" s="57"/>
      <c r="S20" s="302"/>
      <c r="T20" s="303"/>
      <c r="U20" s="304"/>
      <c r="V20" s="271"/>
      <c r="W20" s="272"/>
      <c r="X20" s="183"/>
      <c r="AC20" s="52" t="b">
        <f>Sheet7!$AC$40</f>
        <v>0</v>
      </c>
      <c r="AD20" s="73" t="str">
        <f>IF(AND(AC21=TRUE, AC20=TRUE),IF(A21-Sheet7!A40=1,"OK","INCORRECT"),"")</f>
        <v/>
      </c>
      <c r="BL20" s="52" t="str">
        <f>Sheet7!BL40</f>
        <v/>
      </c>
      <c r="BM20" s="52" t="b">
        <f>Sheet7!BM40</f>
        <v>0</v>
      </c>
      <c r="BN20" s="52" t="b">
        <f>Sheet7!BN40</f>
        <v>0</v>
      </c>
      <c r="BO20" s="52" t="b">
        <f>Sheet7!BO40</f>
        <v>0</v>
      </c>
      <c r="BP20" s="52" t="str">
        <f>Sheet7!BP40</f>
        <v/>
      </c>
      <c r="BQ20" s="52" t="str">
        <f>Sheet7!BQ40</f>
        <v/>
      </c>
      <c r="BR20" s="52" t="str">
        <f>Sheet7!BR40</f>
        <v/>
      </c>
      <c r="BS20" s="52" t="str">
        <f>Sheet7!BS40</f>
        <v/>
      </c>
      <c r="BT20" s="52" t="str">
        <f>Sheet7!BT40</f>
        <v/>
      </c>
      <c r="BU20" s="52" t="str">
        <f>Sheet7!BU40</f>
        <v>INCORRECT</v>
      </c>
      <c r="BV20" s="52" t="b">
        <f>Sheet7!BV40</f>
        <v>0</v>
      </c>
      <c r="BW20" s="52" t="str">
        <f>Sheet7!BW40</f>
        <v/>
      </c>
      <c r="BX20" s="52" t="b">
        <f>Sheet7!BX40</f>
        <v>0</v>
      </c>
      <c r="BY20" s="52" t="b">
        <f>Sheet7!BY40</f>
        <v>0</v>
      </c>
      <c r="BZ20" s="52" t="b">
        <f>Sheet7!BZ40</f>
        <v>0</v>
      </c>
      <c r="CA20" s="52" t="b">
        <f>Sheet7!CA40</f>
        <v>0</v>
      </c>
      <c r="CB20" s="52" t="b">
        <f>Sheet7!CB40</f>
        <v>0</v>
      </c>
      <c r="CC20" s="52" t="b">
        <f>Sheet7!CC40</f>
        <v>0</v>
      </c>
      <c r="CD20" s="52" t="str">
        <f>Sheet7!CD40</f>
        <v/>
      </c>
      <c r="CE20" s="52" t="str">
        <f>Sheet7!CE40</f>
        <v/>
      </c>
      <c r="CF20" s="52" t="str">
        <f>Sheet7!CF40</f>
        <v/>
      </c>
      <c r="CG20" s="52" t="str">
        <f>Sheet7!CG40</f>
        <v/>
      </c>
      <c r="CH20" s="52" t="str">
        <f>Sheet7!CH40</f>
        <v/>
      </c>
      <c r="CI20" s="52" t="str">
        <f>Sheet7!CI40</f>
        <v/>
      </c>
      <c r="CJ20" s="52" t="str">
        <f>Sheet7!CJ40</f>
        <v/>
      </c>
      <c r="CK20" s="52" t="str">
        <f>Sheet7!CK40</f>
        <v/>
      </c>
      <c r="CL20" s="52" t="str">
        <f>Sheet7!CL40</f>
        <v>NO</v>
      </c>
      <c r="CM20" s="52" t="str">
        <f>Sheet7!CM40</f>
        <v>NO</v>
      </c>
      <c r="CN20" s="52" t="str">
        <f>Sheet7!CN40</f>
        <v>NO</v>
      </c>
      <c r="CO20" s="52" t="str">
        <f>Sheet7!CO40</f>
        <v>NO</v>
      </c>
      <c r="CP20" s="52" t="str">
        <f>Sheet7!CP40</f>
        <v>OK</v>
      </c>
      <c r="CQ20" s="52" t="b">
        <f>Sheet7!CQ40</f>
        <v>0</v>
      </c>
      <c r="CR20" s="52" t="b">
        <f>Sheet7!CR40</f>
        <v>0</v>
      </c>
      <c r="CS20" s="52" t="b">
        <f>Sheet7!CS40</f>
        <v>0</v>
      </c>
      <c r="CT20" s="52" t="b">
        <f>Sheet7!CT40</f>
        <v>0</v>
      </c>
      <c r="CU20" s="52" t="str">
        <f>Sheet7!CU40</f>
        <v>SEQUENCE INCORRECT</v>
      </c>
      <c r="CV20" s="52">
        <f>Sheet7!CV40</f>
        <v>18</v>
      </c>
    </row>
    <row r="21" spans="1:100" s="23" customFormat="1" ht="18.95" customHeight="1" thickBot="1">
      <c r="A21" s="54"/>
      <c r="B21" s="101"/>
      <c r="C21" s="102"/>
      <c r="D21" s="101"/>
      <c r="E21" s="102"/>
      <c r="F21" s="101"/>
      <c r="G21" s="102"/>
      <c r="H21" s="101"/>
      <c r="I21" s="102"/>
      <c r="J21" s="309"/>
      <c r="K21" s="309"/>
      <c r="L21" s="103" t="str">
        <f>IF(AND(B21&lt;&gt;"", H21&lt;&gt;"", J21&lt;&gt;"",OR(H21&lt;=I17,H21="ABS"),OR(J21&lt;=K17,J21="ABS")),IF(AND(J21="ABS"),"ABS",IF(SUM(H21:J21)=0,"ZERO",SUM(H21,J21))),"")</f>
        <v/>
      </c>
      <c r="M21" s="104"/>
      <c r="N21" s="257" t="str">
        <f>IF(AND(A21&lt;&gt;"",B21&lt;&gt;"",D21&lt;&gt;"", F21&lt;&gt;"", H21&lt;&gt;"", J21&lt;&gt;"",S21="", R21="OK", V21="",OR(D21&lt;=E17,D21="ABS"),OR(F21&lt;=G17,F21="ABS"),OR(H21&lt;=I17,H21="ABS"),OR(J21&lt;=K17,J21="ABS")),IF(AND(OR(D21=0,D21="ABS"),OR(F21=0,F21="ABS"),OR(L21=0,L21="ABS"),D21="ABS",F21="ABS",L21="ABS"),"ABS",IF(AND(SUM(D21:F21)=0,OR(L21="ZERO",L21="ABS")),"ZERO",IF(L21="ABS",SUM(D21,F21),SUM(D21,F21,H21,J21)))),"")</f>
        <v/>
      </c>
      <c r="O21" s="113"/>
      <c r="P21" s="51" t="str">
        <f>IF(N21="","",IF(O17=200,LOOKUP(N21,{"ABS","ZERO",1,100,110,120,130,140,150,160,170},{"FAIL","FAIL","FAIL","D","D+","C","C+","B","B+","A","A+"}),IF(O17=150,LOOKUP(N21,{"ABS","ZERO",1,75,82,90,97,105,112,120,127},{"FAIL","FAIL","FAIL","D","D+","C","C+","B","B+","A","A+"}),IF(O17=100,LOOKUP(N21,{"ABS","ZERO",1,50,55,60,65,70,75,80,85},{"FAIL","FAIL","FAIL","D","D+","C","C+","B","B+","A","A+"}),IF(O17=50,LOOKUP(N21,{"ABS","ZERO",1,25,27,30,32,35,37,40,42},{"FAIL","FAIL","FAIL","D","D+","C","C+","B","B+","A","A+"}))))))</f>
        <v/>
      </c>
      <c r="Q21" s="118"/>
      <c r="R21" s="70" t="str">
        <f>IF(A21&lt;&gt;"",IF(CU21="SEQUENCE CORRECT",IF(OR(T(Y21)="OK",T(Z21)="oOk",T(AA21)="Okk",AB21="ok"),"OK","FORMAT INCORRECT"),"SEQUENCE INCORRECT"),"")</f>
        <v/>
      </c>
      <c r="S21" s="275" t="str">
        <f>IF(AND(A21&lt;&gt;"",B21&lt;&gt;""),IF(OR(D21&lt;&gt;"ABS"),IF(OR(AND(D21&lt;ROUNDDOWN((0*E17),0),D21&lt;&gt;0),D21&gt;E17,D21=""),"Attendance Marks incorrect",""),""),"")</f>
        <v/>
      </c>
      <c r="T21" s="276"/>
      <c r="U21" s="276"/>
      <c r="V21" s="164" t="str">
        <f>IF(OR(AND(OR(F21&lt;=G17, F21=0, F21="ABS"),OR(H21&lt;=I17, H21=0, H21="ABS"),OR(J21&lt;=K17, J21=0,J21="ABS"))),IF(OR(AND(A21="",B21="",D21="",F21="",H21="",J21=""),AND(A21&lt;&gt;"",B21&lt;&gt;"",D21&lt;&gt;"",F21&lt;&gt;"",H21&lt;&gt;"",J21&lt;&gt;"", AD21="OK")),"","Given Marks or Format is incorrect"),"Given Marks or Format is incorrect")</f>
        <v/>
      </c>
      <c r="W21" s="162"/>
      <c r="X21" s="163"/>
      <c r="Y21" s="14" t="b">
        <f>IF(AND( EXACT(LEFT(B21,LEN(G8)), G8),ISNUMBER(INT(MID(B21,(LEN(G8)+1),1))),ISNUMBER(INT(MID(B21,(LEN(G8)+2),1))), MID(B21,(LEN(G8)+1),2)&lt;&gt;"00",OR(ISNUMBER(INT(MID(B21,(LEN(G8)+3),1))),MID(B21,(LEN(G8)+3),1)=""),  OR(AND(ISNUMBER(INT(MID(B21,(LEN(G8)+1),3))),MID(B21,(LEN(G8)+1),1)&lt;&gt;"0", MID(B21,(LEN(G8)+4),1)=""),AND((ISNUMBER(INT(MID(B21,(LEN(G8)+1),2)))),MID(B21,(LEN(G8)+3),1)=""))),"OK")</f>
        <v>0</v>
      </c>
      <c r="Z21" s="15"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6"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23" t="b">
        <f>IF(ISNUMBER(A21)&lt;&gt;"",AND(ISNUMBER(INT(MID(A21,1,3))),MID(A21,4,1)="",MID(A21,1,1)&lt;&gt;"0"))</f>
        <v>0</v>
      </c>
      <c r="AD21" s="73" t="str">
        <f>IF(AND(AD20="OK",AC21=TRUE),"OK","S# INCORRECT")</f>
        <v>S# INCORRECT</v>
      </c>
      <c r="BL21" s="58" t="str">
        <f>RIGHT(B21,3)</f>
        <v/>
      </c>
      <c r="BM21" s="58" t="b">
        <f>ISNUMBER(INT((MID(BL21,1,1))))</f>
        <v>0</v>
      </c>
      <c r="BN21" s="58" t="b">
        <f>ISNUMBER(INT((MID(BL21,2,1))))</f>
        <v>0</v>
      </c>
      <c r="BO21" s="58" t="b">
        <f>ISNUMBER(INT((MID(BL21,3,1))))</f>
        <v>0</v>
      </c>
      <c r="BP21" s="58" t="str">
        <f>IF(BM21=TRUE, MID(BL21,1,1),"")</f>
        <v/>
      </c>
      <c r="BQ21" s="58" t="str">
        <f>IF(BN21=TRUE, MID(BL21,2,1),"")</f>
        <v/>
      </c>
      <c r="BR21" s="58" t="str">
        <f>IF(BO21=TRUE, MID(BL21,3,1),"")</f>
        <v/>
      </c>
      <c r="BS21" s="58" t="str">
        <f>T(BP21)&amp;T(BQ21)&amp;T(BR21)</f>
        <v/>
      </c>
      <c r="BT21" s="63" t="str">
        <f>IF(BS21="","",INT(TRIM(BS21)))</f>
        <v/>
      </c>
      <c r="BU21" s="64" t="str">
        <f>"OK"</f>
        <v>OK</v>
      </c>
      <c r="BV21" s="58" t="b">
        <f>BT21&gt;BT20</f>
        <v>0</v>
      </c>
      <c r="BW21" s="65" t="str">
        <f>LEFT(B21,6)</f>
        <v/>
      </c>
      <c r="BX21" s="58" t="b">
        <f>ISNUMBER(INT((MID(BW21,1,1))))</f>
        <v>0</v>
      </c>
      <c r="BY21" s="58" t="b">
        <f>ISNUMBER(INT((MID(BW21,2,1))))</f>
        <v>0</v>
      </c>
      <c r="BZ21" s="58" t="b">
        <f>ISNUMBER(INT((MID(BW21,3,1))))</f>
        <v>0</v>
      </c>
      <c r="CA21" s="58" t="b">
        <f>ISNUMBER(INT((MID(BW21,4,1))))</f>
        <v>0</v>
      </c>
      <c r="CB21" s="58" t="b">
        <f>ISNUMBER(INT((MID(BW21,5,1))))</f>
        <v>0</v>
      </c>
      <c r="CC21" s="58" t="b">
        <f>ISNUMBER(INT((MID(BW21,6,1))))</f>
        <v>0</v>
      </c>
      <c r="CD21" s="58" t="str">
        <f>IF(BX21=TRUE, MID(BW21,1,1),"")</f>
        <v/>
      </c>
      <c r="CE21" s="58" t="str">
        <f>IF(BY21=TRUE, MID(BW21,2,1),"")</f>
        <v/>
      </c>
      <c r="CF21" s="58" t="str">
        <f>IF(BZ21=TRUE, MID(BW21,3,1),"")</f>
        <v/>
      </c>
      <c r="CG21" s="58" t="str">
        <f>IF(CA21=TRUE, MID(BW21,4,1),"")</f>
        <v/>
      </c>
      <c r="CH21" s="58" t="str">
        <f>IF(CB21=TRUE, MID(BW21,5,1),"")</f>
        <v/>
      </c>
      <c r="CI21" s="58" t="str">
        <f>IF(CC21=TRUE, MID(BW21,6,1),"")</f>
        <v/>
      </c>
      <c r="CJ21" s="65" t="str">
        <f>TRIM(T(CD21)&amp;T(CE21)&amp;T(CF21))</f>
        <v/>
      </c>
      <c r="CK21" s="65" t="str">
        <f>TRIM(T(CG21)&amp;T(CH21)&amp;T(CI21))</f>
        <v/>
      </c>
      <c r="CL21" s="66" t="str">
        <f>IF(OR(MID(BW21,3,1)="-",MID(BW21,4,1)="-"),T(CJ21),"NO")</f>
        <v>NO</v>
      </c>
      <c r="CM21" s="66" t="str">
        <f>IF(OR(MID(BW21,3,1)="-",MID(BW21,4,1)="-"),T(CK21),"NO")</f>
        <v>NO</v>
      </c>
      <c r="CN21" s="64" t="str">
        <f>IF(AND(CL21&lt;&gt;"NO", CM21&lt;&gt;"NO"),IF(CM21&lt;CL21,"OK","INCORRECT"),"NO")</f>
        <v>NO</v>
      </c>
      <c r="CO21" s="64" t="str">
        <f>IF(AND(CL21&lt;&gt;"NO", CM21&lt;&gt;"NO"),IF(CM21&lt;=CM20,"OK","INCORRECT"),"NO")</f>
        <v>NO</v>
      </c>
      <c r="CP21" s="66" t="str">
        <f>IF(OR(AND(OR(AND(CN21="NO",CO21="NO"),AND(CN21="OK", CO21="OK")),AND(CN20="NO", CO20="NO")),AND(AND(CN21="OK",CO21="OK",OR(AND(CN20="NO", CO20="NO"),AND(CN20="OK", CO20="OK"))))),"OK","INCORRECT")</f>
        <v>OK</v>
      </c>
      <c r="CQ21" s="58" t="b">
        <f>IF(CP21="OK",IF(AND(CL20="NO",CL21="NO"),BT21&gt;BT20))</f>
        <v>0</v>
      </c>
      <c r="CR21" s="58" t="b">
        <f>IF(CP21="OK",AND(CN21="OK",CO21="OK",CN20="NO",CO20="NO"))</f>
        <v>0</v>
      </c>
      <c r="CS21" s="58" t="b">
        <f>IF(CP21="OK",IF(AND(EXACT(CK20,CK21)),BT21&gt;BT20))</f>
        <v>0</v>
      </c>
      <c r="CT21" s="58" t="b">
        <f>IF(CP21="OK",CM21&lt;CM20)</f>
        <v>0</v>
      </c>
      <c r="CU21" s="65" t="str">
        <f>IF(AND(CQ21=FALSE,CR21=FALSE,CS21=FALSE,CT21=FALSE),"SEQUENCE INCORRECT","SEQUENCE CORRECT")</f>
        <v>SEQUENCE INCORRECT</v>
      </c>
      <c r="CV21" s="67">
        <f>COUNTIF(B20:B20,T(B21))</f>
        <v>1</v>
      </c>
    </row>
    <row r="22" spans="1:100" s="23" customFormat="1" ht="18.95" customHeight="1" thickBot="1">
      <c r="A22" s="68"/>
      <c r="B22" s="101"/>
      <c r="C22" s="102"/>
      <c r="D22" s="101"/>
      <c r="E22" s="102"/>
      <c r="F22" s="101"/>
      <c r="G22" s="102"/>
      <c r="H22" s="101"/>
      <c r="I22" s="102"/>
      <c r="J22" s="309"/>
      <c r="K22" s="309"/>
      <c r="L22" s="103" t="str">
        <f>IF(AND(B22&lt;&gt;"", H22&lt;&gt;"", J22&lt;&gt;"",OR(H22&lt;=I17,H22="ABS"),OR(J22&lt;=K17,J22="ABS")),IF(AND(J22="ABS"),"ABS",IF(SUM(H22:J22)=0,"ZERO",SUM(H22,J22))),"")</f>
        <v/>
      </c>
      <c r="M22" s="104"/>
      <c r="N22" s="112" t="str">
        <f>IF(AND(A22&lt;&gt;"",B22&lt;&gt;"",D22&lt;&gt;"", F22&lt;&gt;"", H22&lt;&gt;"", J22&lt;&gt;"",S22="",R22="OK", V22="",OR(D22&lt;=E17,D22="ABS"),OR(F22&lt;=G17,F22="ABS"),OR(H22&lt;=I17,H22="ABS"),OR(J22&lt;=K17,J22="ABS")),IF(AND(OR(D22=0,D22="ABS"),OR(F22=0,F22="ABS"),OR(L22=0,L22="ABS"),D22="ABS",F22="ABS",L22="ABS"),"ABS",IF(AND(SUM(D22:F22)=0,OR(L22="ZERO",L22="ABS")),"ZERO",IF(L22="ABS",SUM(D22,F22),SUM(D22,F22,H22,J22)))),"")</f>
        <v/>
      </c>
      <c r="O22" s="113"/>
      <c r="P22" s="22" t="str">
        <f>IF(N22="","",IF(O17=200,LOOKUP(N22,{"ABS","ZERO",1,100,110,120,130,140,150,160,170},{"FAIL","FAIL","FAIL","D","D+","C","C+","B","B+","A","A+"}),IF(O17=150,LOOKUP(N22,{"ABS","ZERO",1,75,82,90,97,105,112,120,127},{"FAIL","FAIL","FAIL","D","D+","C","C+","B","B+","A","A+"}),IF(O17=100,LOOKUP(N22,{"ABS","ZERO",1,50,55,60,65,70,75,80,85},{"FAIL","FAIL","FAIL","D","D+","C","C+","B","B+","A","A+"}),IF(O17=50,LOOKUP(N22,{"ABS","ZERO",1,25,27,30,32,35,37,40,42},{"FAIL","FAIL","FAIL","D","D+","C","C+","B","B+","A","A+"}))))))</f>
        <v/>
      </c>
      <c r="Q22" s="118"/>
      <c r="R22" s="70" t="str">
        <f t="shared" ref="R22:R40" si="0">IF(A22&lt;&gt;"",IF(CU22="SEQUENCE CORRECT",IF(OR(T(Y22)="OK",T(Z22)="oOk",T(AA22)="Okk",AB22="ok"),"OK","FORMAT INCORRECT"),"SEQUENCE INCORRECT"),"")</f>
        <v/>
      </c>
      <c r="S22" s="163" t="str">
        <f>IF(AND(A22&lt;&gt;"",B22&lt;&gt;""),IF(OR(D22&lt;&gt;"ABS"),IF(OR(AND(D22&lt;ROUNDDOWN((0*E17),0),D22&lt;&gt;0),D22&gt;E17,D22=""),"Attendance Marks incorrect",""),""),"")</f>
        <v/>
      </c>
      <c r="T22" s="274"/>
      <c r="U22" s="274"/>
      <c r="V22" s="109" t="str">
        <f>IF(OR(AND(OR(F22&lt;=G17, F22=0, F22="ABS"),OR(H22&lt;=I17, H22=0, H22="ABS"),OR(J22&lt;=K17, J22=0,J22="ABS"))),IF(OR(AND(A22="",B22="",D22="",F22="",H22="",J22=""),AND(A22&lt;&gt;"",B22&lt;&gt;"",D22&lt;&gt;"",F22&lt;&gt;"",H22&lt;&gt;"",J22&lt;&gt;"", AD22="OK")),"","Given Marks or Format is incorrect"),"Given Marks or Format is incorrect")</f>
        <v/>
      </c>
      <c r="W22" s="110"/>
      <c r="X22" s="111"/>
      <c r="Y22" s="14" t="b">
        <f>IF(AND( EXACT(LEFT(B22,LEN(G8)), G8),ISNUMBER(INT(MID(B22,(LEN(G8)+1),1))),ISNUMBER(INT(MID(B22,(LEN(G8)+2),1))), MID(B22,(LEN(G8)+1),2)&lt;&gt;"00",OR(ISNUMBER(INT(MID(B22,(LEN(G8)+3),1))),MID(B22,(LEN(G8)+3),1)=""),  OR(AND(ISNUMBER(INT(MID(B22,(LEN(G8)+1),3))),MID(B22,(LEN(G8)+1),1)&lt;&gt;"0", MID(B22,(LEN(G8)+4),1)=""),AND((ISNUMBER(INT(MID(B22,(LEN(G8)+1),2)))),MID(B22,(LEN(G8)+3),1)=""))),"OK")</f>
        <v>0</v>
      </c>
      <c r="Z22" s="15"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6"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23" t="b">
        <f>IF(AND(ISNUMBER(A21)&lt;&gt;"",ISNUMBER(A22)&lt;&gt;""),IF(AND(ISNUMBER(A22),ISNUMBER(A21)),IF(A22-A21=1,AND(ISNUMBER(INT(MID(A22,1,3))),MID(A22,4,1)="",MID(A22,1,1)&lt;&gt;"0"))))</f>
        <v>0</v>
      </c>
      <c r="AD22" s="23" t="str">
        <f t="shared" ref="AD22:AD40" si="1">IF(AC22=TRUE,"OK","S# INCORRECT")</f>
        <v>S# INCORRECT</v>
      </c>
      <c r="BL22" s="58" t="str">
        <f t="shared" ref="BL22:BL39" si="2">RIGHT(B22,3)</f>
        <v/>
      </c>
      <c r="BM22" s="58" t="b">
        <f t="shared" ref="BM22:BM39" si="3">ISNUMBER(INT((MID(BL22,1,1))))</f>
        <v>0</v>
      </c>
      <c r="BN22" s="58" t="b">
        <f t="shared" ref="BN22:BN39" si="4">ISNUMBER(INT((MID(BL22,2,1))))</f>
        <v>0</v>
      </c>
      <c r="BO22" s="58" t="b">
        <f t="shared" ref="BO22:BO39" si="5">ISNUMBER(INT((MID(BL22,3,1))))</f>
        <v>0</v>
      </c>
      <c r="BP22" s="58" t="str">
        <f t="shared" ref="BP22:BP39" si="6">IF(BM22=TRUE, MID(BL22,1,1),"")</f>
        <v/>
      </c>
      <c r="BQ22" s="58" t="str">
        <f t="shared" ref="BQ22:BQ39" si="7">IF(BN22=TRUE, MID(BL22,2,1),"")</f>
        <v/>
      </c>
      <c r="BR22" s="58" t="str">
        <f t="shared" ref="BR22:BR39" si="8">IF(BO22=TRUE, MID(BL22,3,1),"")</f>
        <v/>
      </c>
      <c r="BS22" s="58" t="str">
        <f t="shared" ref="BS22:BS39" si="9">T(BP22)&amp;T(BQ22)&amp;T(BR22)</f>
        <v/>
      </c>
      <c r="BT22" s="63" t="str">
        <f t="shared" ref="BT22:BT39" si="10">IF(BS22="","",INT(TRIM(BS22)))</f>
        <v/>
      </c>
      <c r="BU22" s="64" t="str">
        <f>IF(BT22&gt;BT21,"OK","INCORRECT")</f>
        <v>INCORRECT</v>
      </c>
      <c r="BV22" s="58" t="b">
        <f>BT22&gt;BT21</f>
        <v>0</v>
      </c>
      <c r="BW22" s="65" t="str">
        <f t="shared" ref="BW22:BW39" si="11">LEFT(B22,6)</f>
        <v/>
      </c>
      <c r="BX22" s="58" t="b">
        <f t="shared" ref="BX22:BX39" si="12">ISNUMBER(INT((MID(BW22,1,1))))</f>
        <v>0</v>
      </c>
      <c r="BY22" s="58" t="b">
        <f t="shared" ref="BY22:BY39" si="13">ISNUMBER(INT((MID(BW22,2,1))))</f>
        <v>0</v>
      </c>
      <c r="BZ22" s="58" t="b">
        <f t="shared" ref="BZ22:BZ39" si="14">ISNUMBER(INT((MID(BW22,3,1))))</f>
        <v>0</v>
      </c>
      <c r="CA22" s="58" t="b">
        <f t="shared" ref="CA22:CA39" si="15">ISNUMBER(INT((MID(BW22,4,1))))</f>
        <v>0</v>
      </c>
      <c r="CB22" s="58" t="b">
        <f t="shared" ref="CB22:CB39" si="16">ISNUMBER(INT((MID(BW22,5,1))))</f>
        <v>0</v>
      </c>
      <c r="CC22" s="58" t="b">
        <f t="shared" ref="CC22:CC39" si="17">ISNUMBER(INT((MID(BW22,6,1))))</f>
        <v>0</v>
      </c>
      <c r="CD22" s="58" t="str">
        <f t="shared" ref="CD22:CD39" si="18">IF(BX22=TRUE, MID(BW22,1,1),"")</f>
        <v/>
      </c>
      <c r="CE22" s="58" t="str">
        <f t="shared" ref="CE22:CE39" si="19">IF(BY22=TRUE, MID(BW22,2,1),"")</f>
        <v/>
      </c>
      <c r="CF22" s="58" t="str">
        <f t="shared" ref="CF22:CF39" si="20">IF(BZ22=TRUE, MID(BW22,3,1),"")</f>
        <v/>
      </c>
      <c r="CG22" s="58" t="str">
        <f t="shared" ref="CG22:CG39" si="21">IF(CA22=TRUE, MID(BW22,4,1),"")</f>
        <v/>
      </c>
      <c r="CH22" s="58" t="str">
        <f t="shared" ref="CH22:CH39" si="22">IF(CB22=TRUE, MID(BW22,5,1),"")</f>
        <v/>
      </c>
      <c r="CI22" s="58" t="str">
        <f t="shared" ref="CI22:CI39" si="23">IF(CC22=TRUE, MID(BW22,6,1),"")</f>
        <v/>
      </c>
      <c r="CJ22" s="65" t="str">
        <f t="shared" ref="CJ22:CJ39" si="24">TRIM(T(CD22)&amp;T(CE22)&amp;T(CF22))</f>
        <v/>
      </c>
      <c r="CK22" s="65" t="str">
        <f t="shared" ref="CK22:CK39" si="25">TRIM(T(CG22)&amp;T(CH22)&amp;T(CI22))</f>
        <v/>
      </c>
      <c r="CL22" s="66" t="str">
        <f t="shared" ref="CL22:CL39" si="26">IF(OR(MID(BW22,3,1)="-",MID(BW22,4,1)="-"),T(CJ22),"NO")</f>
        <v>NO</v>
      </c>
      <c r="CM22" s="66" t="str">
        <f t="shared" ref="CM22:CM39" si="27">IF(OR(MID(BW22,3,1)="-",MID(BW22,4,1)="-"),T(CK22),"NO")</f>
        <v>NO</v>
      </c>
      <c r="CN22" s="64" t="str">
        <f>IF(AND(CL22&lt;&gt;"NO", CM22&lt;&gt;"NO"),IF(CM22&lt;CL22,"OK","INCORRECT"),"NO")</f>
        <v>NO</v>
      </c>
      <c r="CO22" s="64" t="str">
        <f>IF(AND(CL22&lt;&gt;"NO", CM22&lt;&gt;"NO"),IF(CM22&lt;=CM21,"OK","INCORRECT"),"NO")</f>
        <v>NO</v>
      </c>
      <c r="CP22" s="66" t="str">
        <f>IF(OR(AND(OR(AND(CN22="NO",CO22="NO"),AND(CN22="OK", CO22="OK")),AND(CN21="NO", CO21="NO")),AND(AND(CN22="OK",CO22="OK",OR(AND(CN21="NO", CO21="NO"),AND(CN21="OK", CO21="OK"))))),"OK","INCORRECT")</f>
        <v>OK</v>
      </c>
      <c r="CQ22" s="58" t="b">
        <f>IF(CP22="OK",IF(AND(CL21="NO",CL22="NO"),BT22&gt;BT21))</f>
        <v>0</v>
      </c>
      <c r="CR22" s="58" t="b">
        <f>IF(CP22="OK",AND(CN22="OK",CO22="OK",CN21="NO",CO21="NO"))</f>
        <v>0</v>
      </c>
      <c r="CS22" s="58" t="b">
        <f>IF(CP22="OK",IF(AND(EXACT(CK21,CK22)),BT22&gt;BT21))</f>
        <v>0</v>
      </c>
      <c r="CT22" s="58" t="b">
        <f>IF(CP22="OK",CM22&lt;CM21)</f>
        <v>0</v>
      </c>
      <c r="CU22" s="65" t="str">
        <f>IF(AND(CQ22=FALSE,CR22=FALSE,CS22=FALSE,CT22=FALSE),"SEQUENCE INCORRECT","SEQUENCE CORRECT")</f>
        <v>SEQUENCE INCORRECT</v>
      </c>
      <c r="CV22" s="67">
        <f>COUNTIF(B21:B21,T(B22))</f>
        <v>1</v>
      </c>
    </row>
    <row r="23" spans="1:100" s="23" customFormat="1" ht="18.95" customHeight="1" thickBot="1">
      <c r="A23" s="54"/>
      <c r="B23" s="101"/>
      <c r="C23" s="102"/>
      <c r="D23" s="101"/>
      <c r="E23" s="102"/>
      <c r="F23" s="101"/>
      <c r="G23" s="102"/>
      <c r="H23" s="101"/>
      <c r="I23" s="102"/>
      <c r="J23" s="309"/>
      <c r="K23" s="309"/>
      <c r="L23" s="103" t="str">
        <f>IF(AND(B23&lt;&gt;"", H23&lt;&gt;"", J23&lt;&gt;"",OR(H23&lt;=I17,H23="ABS"),OR(J23&lt;=K17,J23="ABS")),IF(AND(J23="ABS"),"ABS",IF(SUM(H23:J23)=0,"ZERO",SUM(H23,J23))),"")</f>
        <v/>
      </c>
      <c r="M23" s="104"/>
      <c r="N23" s="112" t="str">
        <f>IF(AND(A23&lt;&gt;"",B23&lt;&gt;"",D23&lt;&gt;"", F23&lt;&gt;"", H23&lt;&gt;"", J23&lt;&gt;"",S23="",R23="OK", V23="",OR(D23&lt;=E17,D23="ABS"),OR(F23&lt;=G17,F23="ABS"),OR(H23&lt;=I17,H23="ABS"),OR(J23&lt;=K17,J23="ABS")),IF(AND(OR(D23=0,D23="ABS"),OR(F23=0,F23="ABS"),OR(L23=0,L23="ABS"),D23="ABS",F23="ABS",L23="ABS"),"ABS",IF(AND(SUM(D23:F23)=0,OR(L23="ZERO",L23="ABS")),"ZERO",IF(L23="ABS",SUM(D23,F23),SUM(D23,F23,H23,J23)))),"")</f>
        <v/>
      </c>
      <c r="O23" s="113"/>
      <c r="P23" s="22" t="str">
        <f>IF(N23="","",IF(O17=200,LOOKUP(N23,{"ABS","ZERO",1,100,110,120,130,140,150,160,170},{"FAIL","FAIL","FAIL","D","D+","C","C+","B","B+","A","A+"}),IF(O17=150,LOOKUP(N23,{"ABS","ZERO",1,75,82,90,97,105,112,120,127},{"FAIL","FAIL","FAIL","D","D+","C","C+","B","B+","A","A+"}),IF(O17=100,LOOKUP(N23,{"ABS","ZERO",1,50,55,60,65,70,75,80,85},{"FAIL","FAIL","FAIL","D","D+","C","C+","B","B+","A","A+"}),IF(O17=50,LOOKUP(N23,{"ABS","ZERO",1,25,27,30,32,35,37,40,42},{"FAIL","FAIL","FAIL","D","D+","C","C+","B","B+","A","A+"}))))))</f>
        <v/>
      </c>
      <c r="Q23" s="118"/>
      <c r="R23" s="70" t="str">
        <f t="shared" si="0"/>
        <v/>
      </c>
      <c r="S23" s="163" t="str">
        <f>IF(AND(A23&lt;&gt;"",B23&lt;&gt;""),IF(OR(D23&lt;&gt;"ABS"),IF(OR(AND(D23&lt;ROUNDDOWN((0*E17),0),D23&lt;&gt;0),D23&gt;E17,D23=""),"Attendance Marks incorrect",""),""),"")</f>
        <v/>
      </c>
      <c r="T23" s="274"/>
      <c r="U23" s="274"/>
      <c r="V23" s="109" t="str">
        <f>IF(OR(AND(OR(F23&lt;=G17, F23=0, F23="ABS"),OR(H23&lt;=I17, H23=0, H23="ABS"),OR(J23&lt;=K17, J23=0,J23="ABS"))),IF(OR(AND(A23="",B23="",D23="",F23="",H23="",J23=""),AND(A23&lt;&gt;"",B23&lt;&gt;"",D23&lt;&gt;"",F23&lt;&gt;"",H23&lt;&gt;"",J23&lt;&gt;"", AD23="OK")),"","Given Marks or Format is incorrect"),"Given Marks or Format is incorrect")</f>
        <v/>
      </c>
      <c r="W23" s="110"/>
      <c r="X23" s="111"/>
      <c r="Y23" s="14" t="b">
        <f>IF(AND( EXACT(LEFT(B23,LEN(G8)), G8),ISNUMBER(INT(MID(B23,(LEN(G8)+1),1))),ISNUMBER(INT(MID(B23,(LEN(G8)+2),1))), MID(B23,(LEN(G8)+1),2)&lt;&gt;"00",OR(ISNUMBER(INT(MID(B23,(LEN(G8)+3),1))),MID(B23,(LEN(G8)+3),1)=""),  OR(AND(ISNUMBER(INT(MID(B23,(LEN(G8)+1),3))),MID(B23,(LEN(G8)+1),1)&lt;&gt;"0", MID(B23,(LEN(G8)+4),1)=""),AND((ISNUMBER(INT(MID(B23,(LEN(G8)+1),2)))),MID(B23,(LEN(G8)+3),1)=""))),"OK")</f>
        <v>0</v>
      </c>
      <c r="Z23" s="15"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6"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23" t="b">
        <f t="shared" ref="AC23:AC40" si="28">IF(AND(ISNUMBER(A22)&lt;&gt;"",ISNUMBER(A23)&lt;&gt;""),IF(AND(ISNUMBER(A23),ISNUMBER(A22)),IF(A23-A22=1,AND(ISNUMBER(INT(MID(A23,1,3))),MID(A23,4,1)="",MID(A23,1,1)&lt;&gt;"0"))))</f>
        <v>0</v>
      </c>
      <c r="AD23" s="23" t="str">
        <f t="shared" si="1"/>
        <v>S# INCORRECT</v>
      </c>
      <c r="BL23" s="58" t="str">
        <f t="shared" si="2"/>
        <v/>
      </c>
      <c r="BM23" s="58" t="b">
        <f t="shared" si="3"/>
        <v>0</v>
      </c>
      <c r="BN23" s="58" t="b">
        <f t="shared" si="4"/>
        <v>0</v>
      </c>
      <c r="BO23" s="58" t="b">
        <f t="shared" si="5"/>
        <v>0</v>
      </c>
      <c r="BP23" s="58" t="str">
        <f t="shared" si="6"/>
        <v/>
      </c>
      <c r="BQ23" s="58" t="str">
        <f t="shared" si="7"/>
        <v/>
      </c>
      <c r="BR23" s="58" t="str">
        <f t="shared" si="8"/>
        <v/>
      </c>
      <c r="BS23" s="58" t="str">
        <f t="shared" si="9"/>
        <v/>
      </c>
      <c r="BT23" s="63" t="str">
        <f t="shared" si="10"/>
        <v/>
      </c>
      <c r="BU23" s="64" t="str">
        <f t="shared" ref="BU23:BU39" si="29">IF(BT23&gt;BT22,"OK","INCORRECT")</f>
        <v>INCORRECT</v>
      </c>
      <c r="BV23" s="58" t="b">
        <f t="shared" ref="BV23:BV39" si="30">BT23&gt;BT22</f>
        <v>0</v>
      </c>
      <c r="BW23" s="65" t="str">
        <f t="shared" si="11"/>
        <v/>
      </c>
      <c r="BX23" s="58" t="b">
        <f t="shared" si="12"/>
        <v>0</v>
      </c>
      <c r="BY23" s="58" t="b">
        <f t="shared" si="13"/>
        <v>0</v>
      </c>
      <c r="BZ23" s="58" t="b">
        <f t="shared" si="14"/>
        <v>0</v>
      </c>
      <c r="CA23" s="58" t="b">
        <f t="shared" si="15"/>
        <v>0</v>
      </c>
      <c r="CB23" s="58" t="b">
        <f t="shared" si="16"/>
        <v>0</v>
      </c>
      <c r="CC23" s="58" t="b">
        <f t="shared" si="17"/>
        <v>0</v>
      </c>
      <c r="CD23" s="58" t="str">
        <f t="shared" si="18"/>
        <v/>
      </c>
      <c r="CE23" s="58" t="str">
        <f t="shared" si="19"/>
        <v/>
      </c>
      <c r="CF23" s="58" t="str">
        <f t="shared" si="20"/>
        <v/>
      </c>
      <c r="CG23" s="58" t="str">
        <f t="shared" si="21"/>
        <v/>
      </c>
      <c r="CH23" s="58" t="str">
        <f t="shared" si="22"/>
        <v/>
      </c>
      <c r="CI23" s="58" t="str">
        <f t="shared" si="23"/>
        <v/>
      </c>
      <c r="CJ23" s="65" t="str">
        <f t="shared" si="24"/>
        <v/>
      </c>
      <c r="CK23" s="65" t="str">
        <f t="shared" si="25"/>
        <v/>
      </c>
      <c r="CL23" s="66" t="str">
        <f t="shared" si="26"/>
        <v>NO</v>
      </c>
      <c r="CM23" s="66" t="str">
        <f t="shared" si="27"/>
        <v>NO</v>
      </c>
      <c r="CN23" s="64" t="str">
        <f t="shared" ref="CN23:CN39" si="31">IF(AND(CL23&lt;&gt;"NO", CM23&lt;&gt;"NO"),IF(CM23&lt;CL23,"OK","INCORRECT"),"NO")</f>
        <v>NO</v>
      </c>
      <c r="CO23" s="64" t="str">
        <f t="shared" ref="CO23:CO39" si="32">IF(AND(CL23&lt;&gt;"NO", CM23&lt;&gt;"NO"),IF(CM23&lt;=CM22,"OK","INCORRECT"),"NO")</f>
        <v>NO</v>
      </c>
      <c r="CP23" s="66" t="str">
        <f t="shared" ref="CP23:CP39" si="33">IF(OR(AND(OR(AND(CN23="NO",CO23="NO"),AND(CN23="OK", CO23="OK")),AND(CN22="NO", CO22="NO")),AND(AND(CN23="OK",CO23="OK",OR(AND(CN22="NO", CO22="NO"),AND(CN22="OK", CO22="OK"))))),"OK","INCORRECT")</f>
        <v>OK</v>
      </c>
      <c r="CQ23" s="58" t="b">
        <f t="shared" ref="CQ23:CQ39" si="34">IF(CP23="OK",IF(AND(CL22="NO",CL23="NO"),BT23&gt;BT22))</f>
        <v>0</v>
      </c>
      <c r="CR23" s="58" t="b">
        <f t="shared" ref="CR23:CR39" si="35">IF(CP23="OK",AND(CN23="OK",CO23="OK",CN22="NO",CO22="NO"))</f>
        <v>0</v>
      </c>
      <c r="CS23" s="58" t="b">
        <f t="shared" ref="CS23:CS39" si="36">IF(CP23="OK",IF(AND(EXACT(CK22,CK23)),BT23&gt;BT22))</f>
        <v>0</v>
      </c>
      <c r="CT23" s="58" t="b">
        <f t="shared" ref="CT23:CT39" si="37">IF(CP23="OK",CM23&lt;CM22)</f>
        <v>0</v>
      </c>
      <c r="CU23" s="65" t="str">
        <f t="shared" ref="CU23:CU39" si="38">IF(AND(CQ23=FALSE,CR23=FALSE,CS23=FALSE,CT23=FALSE),"SEQUENCE INCORRECT","SEQUENCE CORRECT")</f>
        <v>SEQUENCE INCORRECT</v>
      </c>
      <c r="CV23" s="67">
        <f>COUNTIF(B21:B22,T(B23))</f>
        <v>2</v>
      </c>
    </row>
    <row r="24" spans="1:100" s="23" customFormat="1" ht="18.95" customHeight="1" thickBot="1">
      <c r="A24" s="68"/>
      <c r="B24" s="101"/>
      <c r="C24" s="102"/>
      <c r="D24" s="101"/>
      <c r="E24" s="102"/>
      <c r="F24" s="101"/>
      <c r="G24" s="102"/>
      <c r="H24" s="101"/>
      <c r="I24" s="102"/>
      <c r="J24" s="309"/>
      <c r="K24" s="309"/>
      <c r="L24" s="103" t="str">
        <f>IF(AND(B24&lt;&gt;"", H24&lt;&gt;"", J24&lt;&gt;"",OR(H24&lt;=I17,H24="ABS"),OR(J24&lt;=K17,J24="ABS")),IF(AND(J24="ABS"),"ABS",IF(SUM(H24:J24)=0,"ZERO",SUM(H24,J24))),"")</f>
        <v/>
      </c>
      <c r="M24" s="104"/>
      <c r="N24" s="112" t="str">
        <f>IF(AND(A24&lt;&gt;"",B24&lt;&gt;"",D24&lt;&gt;"", F24&lt;&gt;"", H24&lt;&gt;"", J24&lt;&gt;"",S24="",R24="OK",V24="",OR(D24&lt;=E17,D24="ABS"),OR(F24&lt;=G17,F24="ABS"),OR(H24&lt;=I17,H24="ABS"),OR(J24&lt;=K17,J24="ABS")),IF(AND(OR(D24=0,D24="ABS"),OR(F24=0,F24="ABS"),OR(L24=0,L24="ABS"),D24="ABS",F24="ABS",L24="ABS"),"ABS",IF(AND(SUM(D24:F24)=0,OR(L24="ZERO",L24="ABS")),"ZERO",IF(L24="ABS",SUM(D24,F24),SUM(D24,F24,H24,J24)))),"")</f>
        <v/>
      </c>
      <c r="O24" s="113"/>
      <c r="P24" s="22" t="str">
        <f>IF(N24="","",IF(O17=200,LOOKUP(N24,{"ABS","ZERO",1,100,110,120,130,140,150,160,170},{"FAIL","FAIL","FAIL","D","D+","C","C+","B","B+","A","A+"}),IF(O17=150,LOOKUP(N24,{"ABS","ZERO",1,75,82,90,97,105,112,120,127},{"FAIL","FAIL","FAIL","D","D+","C","C+","B","B+","A","A+"}),IF(O17=100,LOOKUP(N24,{"ABS","ZERO",1,50,55,60,65,70,75,80,85},{"FAIL","FAIL","FAIL","D","D+","C","C+","B","B+","A","A+"}),IF(O17=50,LOOKUP(N24,{"ABS","ZERO",1,25,27,30,32,35,37,40,42},{"FAIL","FAIL","FAIL","D","D+","C","C+","B","B+","A","A+"}))))))</f>
        <v/>
      </c>
      <c r="Q24" s="118"/>
      <c r="R24" s="70" t="str">
        <f t="shared" si="0"/>
        <v/>
      </c>
      <c r="S24" s="163" t="str">
        <f>IF(AND(A24&lt;&gt;"",B24&lt;&gt;""),IF(OR(D24&lt;&gt;"ABS"),IF(OR(AND(D24&lt;ROUNDDOWN((0*E17),0),D24&lt;&gt;0),D24&gt;E17,D24=""),"Attendance Marks incorrect",""),""),"")</f>
        <v/>
      </c>
      <c r="T24" s="274"/>
      <c r="U24" s="274"/>
      <c r="V24" s="109" t="str">
        <f>IF(OR(AND(OR(F24&lt;=G17, F24=0, F24="ABS"),OR(H24&lt;=I17, H24=0, H24="ABS"),OR(J24&lt;=K17, J24=0,J24="ABS"))),IF(OR(AND(A24="",B24="",D24="",F24="",H24="",J24=""),AND(A24&lt;&gt;"",B24&lt;&gt;"",D24&lt;&gt;"",F24&lt;&gt;"",H24&lt;&gt;"",J24&lt;&gt;"", AD24="OK")),"","Given Marks or Format is incorrect"),"Given Marks or Format is incorrect")</f>
        <v/>
      </c>
      <c r="W24" s="110"/>
      <c r="X24" s="111"/>
      <c r="Y24" s="14" t="b">
        <f>IF(AND( EXACT(LEFT(B24,LEN(G8)), G8),ISNUMBER(INT(MID(B24,(LEN(G8)+1),1))),ISNUMBER(INT(MID(B24,(LEN(G8)+2),1))), MID(B24,(LEN(G8)+1),2)&lt;&gt;"00",OR(ISNUMBER(INT(MID(B24,(LEN(G8)+3),1))),MID(B24,(LEN(G8)+3),1)=""),  OR(AND(ISNUMBER(INT(MID(B24,(LEN(G8)+1),3))),MID(B24,(LEN(G8)+1),1)&lt;&gt;"0", MID(B24,(LEN(G8)+4),1)=""),AND((ISNUMBER(INT(MID(B24,(LEN(G8)+1),2)))),MID(B24,(LEN(G8)+3),1)=""))),"OK")</f>
        <v>0</v>
      </c>
      <c r="Z24" s="15"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6"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23" t="b">
        <f t="shared" si="28"/>
        <v>0</v>
      </c>
      <c r="AD24" s="23" t="str">
        <f t="shared" si="1"/>
        <v>S# INCORRECT</v>
      </c>
      <c r="BL24" s="58" t="str">
        <f t="shared" si="2"/>
        <v/>
      </c>
      <c r="BM24" s="58" t="b">
        <f t="shared" si="3"/>
        <v>0</v>
      </c>
      <c r="BN24" s="58" t="b">
        <f t="shared" si="4"/>
        <v>0</v>
      </c>
      <c r="BO24" s="58" t="b">
        <f t="shared" si="5"/>
        <v>0</v>
      </c>
      <c r="BP24" s="58" t="str">
        <f t="shared" si="6"/>
        <v/>
      </c>
      <c r="BQ24" s="58" t="str">
        <f t="shared" si="7"/>
        <v/>
      </c>
      <c r="BR24" s="58" t="str">
        <f t="shared" si="8"/>
        <v/>
      </c>
      <c r="BS24" s="58" t="str">
        <f t="shared" si="9"/>
        <v/>
      </c>
      <c r="BT24" s="63" t="str">
        <f t="shared" si="10"/>
        <v/>
      </c>
      <c r="BU24" s="64" t="str">
        <f t="shared" si="29"/>
        <v>INCORRECT</v>
      </c>
      <c r="BV24" s="58" t="b">
        <f t="shared" si="30"/>
        <v>0</v>
      </c>
      <c r="BW24" s="65" t="str">
        <f t="shared" si="11"/>
        <v/>
      </c>
      <c r="BX24" s="58" t="b">
        <f t="shared" si="12"/>
        <v>0</v>
      </c>
      <c r="BY24" s="58" t="b">
        <f t="shared" si="13"/>
        <v>0</v>
      </c>
      <c r="BZ24" s="58" t="b">
        <f t="shared" si="14"/>
        <v>0</v>
      </c>
      <c r="CA24" s="58" t="b">
        <f t="shared" si="15"/>
        <v>0</v>
      </c>
      <c r="CB24" s="58" t="b">
        <f t="shared" si="16"/>
        <v>0</v>
      </c>
      <c r="CC24" s="58" t="b">
        <f t="shared" si="17"/>
        <v>0</v>
      </c>
      <c r="CD24" s="58" t="str">
        <f t="shared" si="18"/>
        <v/>
      </c>
      <c r="CE24" s="58" t="str">
        <f t="shared" si="19"/>
        <v/>
      </c>
      <c r="CF24" s="58" t="str">
        <f t="shared" si="20"/>
        <v/>
      </c>
      <c r="CG24" s="58" t="str">
        <f t="shared" si="21"/>
        <v/>
      </c>
      <c r="CH24" s="58" t="str">
        <f t="shared" si="22"/>
        <v/>
      </c>
      <c r="CI24" s="58" t="str">
        <f t="shared" si="23"/>
        <v/>
      </c>
      <c r="CJ24" s="65" t="str">
        <f t="shared" si="24"/>
        <v/>
      </c>
      <c r="CK24" s="65" t="str">
        <f t="shared" si="25"/>
        <v/>
      </c>
      <c r="CL24" s="66" t="str">
        <f t="shared" si="26"/>
        <v>NO</v>
      </c>
      <c r="CM24" s="66" t="str">
        <f t="shared" si="27"/>
        <v>NO</v>
      </c>
      <c r="CN24" s="64" t="str">
        <f t="shared" si="31"/>
        <v>NO</v>
      </c>
      <c r="CO24" s="64" t="str">
        <f t="shared" si="32"/>
        <v>NO</v>
      </c>
      <c r="CP24" s="66" t="str">
        <f t="shared" si="33"/>
        <v>OK</v>
      </c>
      <c r="CQ24" s="58" t="b">
        <f t="shared" si="34"/>
        <v>0</v>
      </c>
      <c r="CR24" s="58" t="b">
        <f t="shared" si="35"/>
        <v>0</v>
      </c>
      <c r="CS24" s="58" t="b">
        <f t="shared" si="36"/>
        <v>0</v>
      </c>
      <c r="CT24" s="58" t="b">
        <f t="shared" si="37"/>
        <v>0</v>
      </c>
      <c r="CU24" s="65" t="str">
        <f t="shared" si="38"/>
        <v>SEQUENCE INCORRECT</v>
      </c>
      <c r="CV24" s="67">
        <f>COUNTIF(B21:B23,T(B24))</f>
        <v>3</v>
      </c>
    </row>
    <row r="25" spans="1:100" s="23" customFormat="1" ht="18.95" customHeight="1" thickBot="1">
      <c r="A25" s="54"/>
      <c r="B25" s="101"/>
      <c r="C25" s="102"/>
      <c r="D25" s="101"/>
      <c r="E25" s="102"/>
      <c r="F25" s="101"/>
      <c r="G25" s="102"/>
      <c r="H25" s="101"/>
      <c r="I25" s="102"/>
      <c r="J25" s="309"/>
      <c r="K25" s="309"/>
      <c r="L25" s="103" t="str">
        <f>IF(AND(B25&lt;&gt;"", H25&lt;&gt;"", J25&lt;&gt;"",OR(H25&lt;=I17,H25="ABS"),OR(J25&lt;=K17,J25="ABS")),IF(AND(J25="ABS"),"ABS",IF(SUM(H25:J25)=0,"ZERO",SUM(H25,J25))),"")</f>
        <v/>
      </c>
      <c r="M25" s="104"/>
      <c r="N25" s="112" t="str">
        <f>IF(AND(A25&lt;&gt;"",B25&lt;&gt;"",D25&lt;&gt;"", F25&lt;&gt;"", H25&lt;&gt;"", J25&lt;&gt;"",S25="",R25="OK",V25="",OR(D25&lt;=E17,D25="ABS"),OR(F25&lt;=G17,F25="ABS"),OR(H25&lt;=I17,H25="ABS"),OR(J25&lt;=K17,J25="ABS")),IF(AND(OR(D25=0,D25="ABS"),OR(F25=0,F25="ABS"),OR(L25=0,L25="ABS"),D25="ABS",F25="ABS",L25="ABS"),"ABS",IF(AND(SUM(D25:F25)=0,OR(L25="ZERO",L25="ABS")),"ZERO",IF(L25="ABS",SUM(D25,F25),SUM(D25,F25,H25,J25)))),"")</f>
        <v/>
      </c>
      <c r="O25" s="113"/>
      <c r="P25" s="22" t="str">
        <f>IF(N25="","",IF(O17=200,LOOKUP(N25,{"ABS","ZERO",1,100,110,120,130,140,150,160,170},{"FAIL","FAIL","FAIL","D","D+","C","C+","B","B+","A","A+"}),IF(O17=150,LOOKUP(N25,{"ABS","ZERO",1,75,82,90,97,105,112,120,127},{"FAIL","FAIL","FAIL","D","D+","C","C+","B","B+","A","A+"}),IF(O17=100,LOOKUP(N25,{"ABS","ZERO",1,50,55,60,65,70,75,80,85},{"FAIL","FAIL","FAIL","D","D+","C","C+","B","B+","A","A+"}),IF(O17=50,LOOKUP(N25,{"ABS","ZERO",1,25,27,30,32,35,37,40,42},{"FAIL","FAIL","FAIL","D","D+","C","C+","B","B+","A","A+"}))))))</f>
        <v/>
      </c>
      <c r="Q25" s="118"/>
      <c r="R25" s="70" t="str">
        <f t="shared" si="0"/>
        <v/>
      </c>
      <c r="S25" s="163" t="str">
        <f>IF(AND(A25&lt;&gt;"",B25&lt;&gt;""),IF(OR(D25&lt;&gt;"ABS"),IF(OR(AND(D25&lt;ROUNDDOWN((0*E17),0),D25&lt;&gt;0),D25&gt;E17,D25=""),"Attendance Marks incorrect",""),""),"")</f>
        <v/>
      </c>
      <c r="T25" s="274"/>
      <c r="U25" s="274"/>
      <c r="V25" s="109" t="str">
        <f>IF(OR(AND(OR(F25&lt;=G17, F25=0, F25="ABS"),OR(H25&lt;=I17, H25=0, H25="ABS"),OR(J25&lt;=K17, J25=0,J25="ABS"))),IF(OR(AND(A25="",B25="",D25="",F25="",H25="",J25=""),AND(A25&lt;&gt;"",B25&lt;&gt;"",D25&lt;&gt;"",F25&lt;&gt;"",H25&lt;&gt;"",J25&lt;&gt;"", AD25="OK")),"","Given Marks or Format is incorrect"),"Given Marks or Format is incorrect")</f>
        <v/>
      </c>
      <c r="W25" s="110"/>
      <c r="X25" s="111"/>
      <c r="Y25" s="14" t="b">
        <f>IF(AND( EXACT(LEFT(B25,LEN(G8)), G8),ISNUMBER(INT(MID(B25,(LEN(G8)+1),1))),ISNUMBER(INT(MID(B25,(LEN(G8)+2),1))), MID(B25,(LEN(G8)+1),2)&lt;&gt;"00",OR(ISNUMBER(INT(MID(B25,(LEN(G8)+3),1))),MID(B25,(LEN(G8)+3),1)=""),  OR(AND(ISNUMBER(INT(MID(B25,(LEN(G8)+1),3))),MID(B25,(LEN(G8)+1),1)&lt;&gt;"0", MID(B25,(LEN(G8)+4),1)=""),AND((ISNUMBER(INT(MID(B25,(LEN(G8)+1),2)))),MID(B25,(LEN(G8)+3),1)=""))),"OK")</f>
        <v>0</v>
      </c>
      <c r="Z25" s="15"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6"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23" t="b">
        <f t="shared" si="28"/>
        <v>0</v>
      </c>
      <c r="AD25" s="23" t="str">
        <f t="shared" si="1"/>
        <v>S# INCORRECT</v>
      </c>
      <c r="BL25" s="58" t="str">
        <f t="shared" si="2"/>
        <v/>
      </c>
      <c r="BM25" s="58" t="b">
        <f t="shared" si="3"/>
        <v>0</v>
      </c>
      <c r="BN25" s="58" t="b">
        <f t="shared" si="4"/>
        <v>0</v>
      </c>
      <c r="BO25" s="58" t="b">
        <f t="shared" si="5"/>
        <v>0</v>
      </c>
      <c r="BP25" s="58" t="str">
        <f t="shared" si="6"/>
        <v/>
      </c>
      <c r="BQ25" s="58" t="str">
        <f t="shared" si="7"/>
        <v/>
      </c>
      <c r="BR25" s="58" t="str">
        <f t="shared" si="8"/>
        <v/>
      </c>
      <c r="BS25" s="58" t="str">
        <f t="shared" si="9"/>
        <v/>
      </c>
      <c r="BT25" s="63" t="str">
        <f t="shared" si="10"/>
        <v/>
      </c>
      <c r="BU25" s="64" t="str">
        <f t="shared" si="29"/>
        <v>INCORRECT</v>
      </c>
      <c r="BV25" s="58" t="b">
        <f t="shared" si="30"/>
        <v>0</v>
      </c>
      <c r="BW25" s="65" t="str">
        <f t="shared" si="11"/>
        <v/>
      </c>
      <c r="BX25" s="58" t="b">
        <f t="shared" si="12"/>
        <v>0</v>
      </c>
      <c r="BY25" s="58" t="b">
        <f t="shared" si="13"/>
        <v>0</v>
      </c>
      <c r="BZ25" s="58" t="b">
        <f t="shared" si="14"/>
        <v>0</v>
      </c>
      <c r="CA25" s="58" t="b">
        <f t="shared" si="15"/>
        <v>0</v>
      </c>
      <c r="CB25" s="58" t="b">
        <f t="shared" si="16"/>
        <v>0</v>
      </c>
      <c r="CC25" s="58" t="b">
        <f t="shared" si="17"/>
        <v>0</v>
      </c>
      <c r="CD25" s="58" t="str">
        <f t="shared" si="18"/>
        <v/>
      </c>
      <c r="CE25" s="58" t="str">
        <f t="shared" si="19"/>
        <v/>
      </c>
      <c r="CF25" s="58" t="str">
        <f t="shared" si="20"/>
        <v/>
      </c>
      <c r="CG25" s="58" t="str">
        <f t="shared" si="21"/>
        <v/>
      </c>
      <c r="CH25" s="58" t="str">
        <f t="shared" si="22"/>
        <v/>
      </c>
      <c r="CI25" s="58" t="str">
        <f t="shared" si="23"/>
        <v/>
      </c>
      <c r="CJ25" s="65" t="str">
        <f t="shared" si="24"/>
        <v/>
      </c>
      <c r="CK25" s="65" t="str">
        <f t="shared" si="25"/>
        <v/>
      </c>
      <c r="CL25" s="66" t="str">
        <f t="shared" si="26"/>
        <v>NO</v>
      </c>
      <c r="CM25" s="66" t="str">
        <f t="shared" si="27"/>
        <v>NO</v>
      </c>
      <c r="CN25" s="64" t="str">
        <f t="shared" si="31"/>
        <v>NO</v>
      </c>
      <c r="CO25" s="64" t="str">
        <f t="shared" si="32"/>
        <v>NO</v>
      </c>
      <c r="CP25" s="66" t="str">
        <f t="shared" si="33"/>
        <v>OK</v>
      </c>
      <c r="CQ25" s="58" t="b">
        <f t="shared" si="34"/>
        <v>0</v>
      </c>
      <c r="CR25" s="58" t="b">
        <f t="shared" si="35"/>
        <v>0</v>
      </c>
      <c r="CS25" s="58" t="b">
        <f t="shared" si="36"/>
        <v>0</v>
      </c>
      <c r="CT25" s="58" t="b">
        <f t="shared" si="37"/>
        <v>0</v>
      </c>
      <c r="CU25" s="65" t="str">
        <f t="shared" si="38"/>
        <v>SEQUENCE INCORRECT</v>
      </c>
      <c r="CV25" s="67">
        <f>COUNTIF(B21:B24,T(B25))</f>
        <v>4</v>
      </c>
    </row>
    <row r="26" spans="1:100" s="23" customFormat="1" ht="18.95" customHeight="1" thickBot="1">
      <c r="A26" s="68"/>
      <c r="B26" s="101"/>
      <c r="C26" s="102"/>
      <c r="D26" s="101"/>
      <c r="E26" s="102"/>
      <c r="F26" s="101"/>
      <c r="G26" s="102"/>
      <c r="H26" s="101"/>
      <c r="I26" s="102"/>
      <c r="J26" s="309"/>
      <c r="K26" s="309"/>
      <c r="L26" s="103" t="str">
        <f>IF(AND(B26&lt;&gt;"", H26&lt;&gt;"", J26&lt;&gt;"",OR(H26&lt;=I17,H26="ABS"),OR(J26&lt;=K17,J26="ABS")),IF(AND(J26="ABS"),"ABS",IF(SUM(H26:J26)=0,"ZERO",SUM(H26,J26))),"")</f>
        <v/>
      </c>
      <c r="M26" s="104"/>
      <c r="N26" s="112" t="str">
        <f>IF(AND(A26&lt;&gt;"",B26&lt;&gt;"",D26&lt;&gt;"", F26&lt;&gt;"", H26&lt;&gt;"", J26&lt;&gt;"",S26="",R26="OK", V26="",OR(D26&lt;=E17,D26="ABS"),OR(F26&lt;=G17,F26="ABS"),OR(H26&lt;=I17,H26="ABS"),OR(J26&lt;=K17,J26="ABS")),IF(AND(OR(D26=0,D26="ABS"),OR(F26=0,F26="ABS"),OR(L26=0,L26="ABS"),D26="ABS",F26="ABS",L26="ABS"),"ABS",IF(AND(SUM(D26:F26)=0,OR(L26="ZERO",L26="ABS")),"ZERO",IF(L26="ABS",SUM(D26,F26),SUM(D26,F26,H26,J26)))),"")</f>
        <v/>
      </c>
      <c r="O26" s="113"/>
      <c r="P26" s="22" t="str">
        <f>IF(N26="","",IF(O17=200,LOOKUP(N26,{"ABS","ZERO",1,100,110,120,130,140,150,160,170},{"FAIL","FAIL","FAIL","D","D+","C","C+","B","B+","A","A+"}),IF(O17=150,LOOKUP(N26,{"ABS","ZERO",1,75,82,90,97,105,112,120,127},{"FAIL","FAIL","FAIL","D","D+","C","C+","B","B+","A","A+"}),IF(O17=100,LOOKUP(N26,{"ABS","ZERO",1,50,55,60,65,70,75,80,85},{"FAIL","FAIL","FAIL","D","D+","C","C+","B","B+","A","A+"}),IF(O17=50,LOOKUP(N26,{"ABS","ZERO",1,25,27,30,32,35,37,40,42},{"FAIL","FAIL","FAIL","D","D+","C","C+","B","B+","A","A+"}))))))</f>
        <v/>
      </c>
      <c r="Q26" s="118"/>
      <c r="R26" s="70" t="str">
        <f t="shared" si="0"/>
        <v/>
      </c>
      <c r="S26" s="163" t="str">
        <f>IF(AND(A26&lt;&gt;"",B26&lt;&gt;""),IF(OR(D26&lt;&gt;"ABS"),IF(OR(AND(D26&lt;ROUNDDOWN((0*E17),0),D26&lt;&gt;0),D26&gt;E17,D26=""),"Attendance Marks incorrect",""),""),"")</f>
        <v/>
      </c>
      <c r="T26" s="274"/>
      <c r="U26" s="274"/>
      <c r="V26" s="109" t="str">
        <f>IF(OR(AND(OR(F26&lt;=G17, F26=0, F26="ABS"),OR(H26&lt;=I17, H26=0, H26="ABS"),OR(J26&lt;=K17, J26=0,J26="ABS"))),IF(OR(AND(A26="",B26="",D26="",F26="",H26="",J26=""),AND(A26&lt;&gt;"",B26&lt;&gt;"",D26&lt;&gt;"",F26&lt;&gt;"",H26&lt;&gt;"",J26&lt;&gt;"", AD26="OK")),"","Given Marks or Format is incorrect"),"Given Marks or Format is incorrect")</f>
        <v/>
      </c>
      <c r="W26" s="110"/>
      <c r="X26" s="111"/>
      <c r="Y26" s="14" t="b">
        <f>IF(AND( EXACT(LEFT(B26,LEN(G8)), G8),ISNUMBER(INT(MID(B26,(LEN(G8)+1),1))),ISNUMBER(INT(MID(B26,(LEN(G8)+2),1))), MID(B26,(LEN(G8)+1),2)&lt;&gt;"00",OR(ISNUMBER(INT(MID(B26,(LEN(G8)+3),1))),MID(B26,(LEN(G8)+3),1)=""),  OR(AND(ISNUMBER(INT(MID(B26,(LEN(G8)+1),3))),MID(B26,(LEN(G8)+1),1)&lt;&gt;"0", MID(B26,(LEN(G8)+4),1)=""),AND((ISNUMBER(INT(MID(B26,(LEN(G8)+1),2)))),MID(B26,(LEN(G8)+3),1)=""))),"OK")</f>
        <v>0</v>
      </c>
      <c r="Z26" s="15"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6"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23" t="b">
        <f t="shared" si="28"/>
        <v>0</v>
      </c>
      <c r="AD26" s="23" t="str">
        <f t="shared" si="1"/>
        <v>S# INCORRECT</v>
      </c>
      <c r="BL26" s="58" t="str">
        <f t="shared" si="2"/>
        <v/>
      </c>
      <c r="BM26" s="58" t="b">
        <f t="shared" si="3"/>
        <v>0</v>
      </c>
      <c r="BN26" s="58" t="b">
        <f t="shared" si="4"/>
        <v>0</v>
      </c>
      <c r="BO26" s="58" t="b">
        <f t="shared" si="5"/>
        <v>0</v>
      </c>
      <c r="BP26" s="58" t="str">
        <f t="shared" si="6"/>
        <v/>
      </c>
      <c r="BQ26" s="58" t="str">
        <f t="shared" si="7"/>
        <v/>
      </c>
      <c r="BR26" s="58" t="str">
        <f t="shared" si="8"/>
        <v/>
      </c>
      <c r="BS26" s="58" t="str">
        <f t="shared" si="9"/>
        <v/>
      </c>
      <c r="BT26" s="63" t="str">
        <f t="shared" si="10"/>
        <v/>
      </c>
      <c r="BU26" s="64" t="str">
        <f t="shared" si="29"/>
        <v>INCORRECT</v>
      </c>
      <c r="BV26" s="58" t="b">
        <f t="shared" si="30"/>
        <v>0</v>
      </c>
      <c r="BW26" s="65" t="str">
        <f t="shared" si="11"/>
        <v/>
      </c>
      <c r="BX26" s="58" t="b">
        <f t="shared" si="12"/>
        <v>0</v>
      </c>
      <c r="BY26" s="58" t="b">
        <f t="shared" si="13"/>
        <v>0</v>
      </c>
      <c r="BZ26" s="58" t="b">
        <f t="shared" si="14"/>
        <v>0</v>
      </c>
      <c r="CA26" s="58" t="b">
        <f t="shared" si="15"/>
        <v>0</v>
      </c>
      <c r="CB26" s="58" t="b">
        <f t="shared" si="16"/>
        <v>0</v>
      </c>
      <c r="CC26" s="58" t="b">
        <f t="shared" si="17"/>
        <v>0</v>
      </c>
      <c r="CD26" s="58" t="str">
        <f t="shared" si="18"/>
        <v/>
      </c>
      <c r="CE26" s="58" t="str">
        <f t="shared" si="19"/>
        <v/>
      </c>
      <c r="CF26" s="58" t="str">
        <f t="shared" si="20"/>
        <v/>
      </c>
      <c r="CG26" s="58" t="str">
        <f t="shared" si="21"/>
        <v/>
      </c>
      <c r="CH26" s="58" t="str">
        <f t="shared" si="22"/>
        <v/>
      </c>
      <c r="CI26" s="58" t="str">
        <f t="shared" si="23"/>
        <v/>
      </c>
      <c r="CJ26" s="65" t="str">
        <f t="shared" si="24"/>
        <v/>
      </c>
      <c r="CK26" s="65" t="str">
        <f t="shared" si="25"/>
        <v/>
      </c>
      <c r="CL26" s="66" t="str">
        <f t="shared" si="26"/>
        <v>NO</v>
      </c>
      <c r="CM26" s="66" t="str">
        <f t="shared" si="27"/>
        <v>NO</v>
      </c>
      <c r="CN26" s="64" t="str">
        <f t="shared" si="31"/>
        <v>NO</v>
      </c>
      <c r="CO26" s="64" t="str">
        <f t="shared" si="32"/>
        <v>NO</v>
      </c>
      <c r="CP26" s="66" t="str">
        <f t="shared" si="33"/>
        <v>OK</v>
      </c>
      <c r="CQ26" s="58" t="b">
        <f t="shared" si="34"/>
        <v>0</v>
      </c>
      <c r="CR26" s="58" t="b">
        <f t="shared" si="35"/>
        <v>0</v>
      </c>
      <c r="CS26" s="58" t="b">
        <f t="shared" si="36"/>
        <v>0</v>
      </c>
      <c r="CT26" s="58" t="b">
        <f t="shared" si="37"/>
        <v>0</v>
      </c>
      <c r="CU26" s="65" t="str">
        <f t="shared" si="38"/>
        <v>SEQUENCE INCORRECT</v>
      </c>
      <c r="CV26" s="67">
        <f>COUNTIF(B21:B25,T(B26))</f>
        <v>5</v>
      </c>
    </row>
    <row r="27" spans="1:100" s="23" customFormat="1" ht="18.95" customHeight="1" thickBot="1">
      <c r="A27" s="54"/>
      <c r="B27" s="101"/>
      <c r="C27" s="102"/>
      <c r="D27" s="101"/>
      <c r="E27" s="102"/>
      <c r="F27" s="101"/>
      <c r="G27" s="102"/>
      <c r="H27" s="101"/>
      <c r="I27" s="102"/>
      <c r="J27" s="309"/>
      <c r="K27" s="309"/>
      <c r="L27" s="103" t="str">
        <f>IF(AND(B27&lt;&gt;"", H27&lt;&gt;"", J27&lt;&gt;"",OR(H27&lt;=I17,H27="ABS"),OR(J27&lt;=K17,J27="ABS")),IF(AND(J27="ABS"),"ABS",IF(SUM(H27:J27)=0,"ZERO",SUM(H27,J27))),"")</f>
        <v/>
      </c>
      <c r="M27" s="104"/>
      <c r="N27" s="112" t="str">
        <f>IF(AND(A27&lt;&gt;"",B27&lt;&gt;"",D27&lt;&gt;"", F27&lt;&gt;"", H27&lt;&gt;"", J27&lt;&gt;"",S27="",R27="OK",V27="",OR(D27&lt;=E17,D27="ABS"),OR(F27&lt;=G17,F27="ABS"),OR(H27&lt;=I17,H27="ABS"),OR(J27&lt;=K17,J27="ABS")),IF(AND(OR(D27=0,D27="ABS"),OR(F27=0,F27="ABS"),OR(L27=0,L27="ABS"),D27="ABS",F27="ABS",L27="ABS"),"ABS",IF(AND(SUM(D27:F27)=0,OR(L27="ZERO",L27="ABS")),"ZERO",IF(L27="ABS",SUM(D27,F27),SUM(D27,F27,H27,J27)))),"")</f>
        <v/>
      </c>
      <c r="O27" s="113"/>
      <c r="P27" s="22" t="str">
        <f>IF(N27="","",IF(O17=200,LOOKUP(N27,{"ABS","ZERO",1,100,110,120,130,140,150,160,170},{"FAIL","FAIL","FAIL","D","D+","C","C+","B","B+","A","A+"}),IF(O17=150,LOOKUP(N27,{"ABS","ZERO",1,75,82,90,97,105,112,120,127},{"FAIL","FAIL","FAIL","D","D+","C","C+","B","B+","A","A+"}),IF(O17=100,LOOKUP(N27,{"ABS","ZERO",1,50,55,60,65,70,75,80,85},{"FAIL","FAIL","FAIL","D","D+","C","C+","B","B+","A","A+"}),IF(O17=50,LOOKUP(N27,{"ABS","ZERO",1,25,27,30,32,35,37,40,42},{"FAIL","FAIL","FAIL","D","D+","C","C+","B","B+","A","A+"}))))))</f>
        <v/>
      </c>
      <c r="Q27" s="118"/>
      <c r="R27" s="70" t="str">
        <f t="shared" si="0"/>
        <v/>
      </c>
      <c r="S27" s="163" t="str">
        <f>IF(AND(A27&lt;&gt;"",B27&lt;&gt;""),IF(OR(D27&lt;&gt;"ABS"),IF(OR(AND(D27&lt;ROUNDDOWN((0*E17),0),D27&lt;&gt;0),D27&gt;E17,D27=""),"Attendance Marks incorrect",""),""),"")</f>
        <v/>
      </c>
      <c r="T27" s="274"/>
      <c r="U27" s="274"/>
      <c r="V27" s="109" t="str">
        <f>IF(OR(AND(OR(F27&lt;=G17, F27=0, F27="ABS"),OR(H27&lt;=I17, H27=0, H27="ABS"),OR(J27&lt;=K17, J27=0,J27="ABS"))),IF(OR(AND(A27="",B27="", D27="",F27="",H27="",J27=""),AND(A27&lt;&gt;"",B27&lt;&gt;"",D27&lt;&gt;"",F27&lt;&gt;"",H27&lt;&gt;"",J27&lt;&gt;"", AD27="OK")),"","Given Marks or Format is incorrect"),"Given Marks or Format is incorrect")</f>
        <v/>
      </c>
      <c r="W27" s="110"/>
      <c r="X27" s="111"/>
      <c r="Y27" s="14" t="b">
        <f>IF(AND( EXACT(LEFT(B27,LEN(G8)), G8),ISNUMBER(INT(MID(B27,(LEN(G8)+1),1))),ISNUMBER(INT(MID(B27,(LEN(G8)+2),1))), MID(B27,(LEN(G8)+1),2)&lt;&gt;"00",OR(ISNUMBER(INT(MID(B27,(LEN(G8)+3),1))),MID(B27,(LEN(G8)+3),1)=""),  OR(AND(ISNUMBER(INT(MID(B27,(LEN(G8)+1),3))),MID(B27,(LEN(G8)+1),1)&lt;&gt;"0", MID(B27,(LEN(G8)+4),1)=""),AND((ISNUMBER(INT(MID(B27,(LEN(G8)+1),2)))),MID(B27,(LEN(G8)+3),1)=""))),"OK")</f>
        <v>0</v>
      </c>
      <c r="Z27" s="15"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6"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23" t="b">
        <f t="shared" si="28"/>
        <v>0</v>
      </c>
      <c r="AD27" s="23" t="str">
        <f t="shared" si="1"/>
        <v>S# INCORRECT</v>
      </c>
      <c r="BL27" s="58" t="str">
        <f t="shared" si="2"/>
        <v/>
      </c>
      <c r="BM27" s="58" t="b">
        <f t="shared" si="3"/>
        <v>0</v>
      </c>
      <c r="BN27" s="58" t="b">
        <f t="shared" si="4"/>
        <v>0</v>
      </c>
      <c r="BO27" s="58" t="b">
        <f t="shared" si="5"/>
        <v>0</v>
      </c>
      <c r="BP27" s="58" t="str">
        <f t="shared" si="6"/>
        <v/>
      </c>
      <c r="BQ27" s="58" t="str">
        <f t="shared" si="7"/>
        <v/>
      </c>
      <c r="BR27" s="58" t="str">
        <f t="shared" si="8"/>
        <v/>
      </c>
      <c r="BS27" s="58" t="str">
        <f t="shared" si="9"/>
        <v/>
      </c>
      <c r="BT27" s="63" t="str">
        <f t="shared" si="10"/>
        <v/>
      </c>
      <c r="BU27" s="64" t="str">
        <f t="shared" si="29"/>
        <v>INCORRECT</v>
      </c>
      <c r="BV27" s="58" t="b">
        <f t="shared" si="30"/>
        <v>0</v>
      </c>
      <c r="BW27" s="65" t="str">
        <f t="shared" si="11"/>
        <v/>
      </c>
      <c r="BX27" s="58" t="b">
        <f t="shared" si="12"/>
        <v>0</v>
      </c>
      <c r="BY27" s="58" t="b">
        <f t="shared" si="13"/>
        <v>0</v>
      </c>
      <c r="BZ27" s="58" t="b">
        <f t="shared" si="14"/>
        <v>0</v>
      </c>
      <c r="CA27" s="58" t="b">
        <f t="shared" si="15"/>
        <v>0</v>
      </c>
      <c r="CB27" s="58" t="b">
        <f t="shared" si="16"/>
        <v>0</v>
      </c>
      <c r="CC27" s="58" t="b">
        <f t="shared" si="17"/>
        <v>0</v>
      </c>
      <c r="CD27" s="58" t="str">
        <f t="shared" si="18"/>
        <v/>
      </c>
      <c r="CE27" s="58" t="str">
        <f t="shared" si="19"/>
        <v/>
      </c>
      <c r="CF27" s="58" t="str">
        <f t="shared" si="20"/>
        <v/>
      </c>
      <c r="CG27" s="58" t="str">
        <f t="shared" si="21"/>
        <v/>
      </c>
      <c r="CH27" s="58" t="str">
        <f t="shared" si="22"/>
        <v/>
      </c>
      <c r="CI27" s="58" t="str">
        <f t="shared" si="23"/>
        <v/>
      </c>
      <c r="CJ27" s="65" t="str">
        <f t="shared" si="24"/>
        <v/>
      </c>
      <c r="CK27" s="65" t="str">
        <f t="shared" si="25"/>
        <v/>
      </c>
      <c r="CL27" s="66" t="str">
        <f t="shared" si="26"/>
        <v>NO</v>
      </c>
      <c r="CM27" s="66" t="str">
        <f t="shared" si="27"/>
        <v>NO</v>
      </c>
      <c r="CN27" s="64" t="str">
        <f t="shared" si="31"/>
        <v>NO</v>
      </c>
      <c r="CO27" s="64" t="str">
        <f t="shared" si="32"/>
        <v>NO</v>
      </c>
      <c r="CP27" s="66" t="str">
        <f t="shared" si="33"/>
        <v>OK</v>
      </c>
      <c r="CQ27" s="58" t="b">
        <f t="shared" si="34"/>
        <v>0</v>
      </c>
      <c r="CR27" s="58" t="b">
        <f t="shared" si="35"/>
        <v>0</v>
      </c>
      <c r="CS27" s="58" t="b">
        <f t="shared" si="36"/>
        <v>0</v>
      </c>
      <c r="CT27" s="58" t="b">
        <f t="shared" si="37"/>
        <v>0</v>
      </c>
      <c r="CU27" s="65" t="str">
        <f t="shared" si="38"/>
        <v>SEQUENCE INCORRECT</v>
      </c>
      <c r="CV27" s="67">
        <f>COUNTIF(B21:B26,T(B27))</f>
        <v>6</v>
      </c>
    </row>
    <row r="28" spans="1:100" s="23" customFormat="1" ht="18.95" customHeight="1" thickBot="1">
      <c r="A28" s="68"/>
      <c r="B28" s="101"/>
      <c r="C28" s="102"/>
      <c r="D28" s="101"/>
      <c r="E28" s="102"/>
      <c r="F28" s="101"/>
      <c r="G28" s="102"/>
      <c r="H28" s="101"/>
      <c r="I28" s="102"/>
      <c r="J28" s="309"/>
      <c r="K28" s="309"/>
      <c r="L28" s="103" t="str">
        <f>IF(AND(B28&lt;&gt;"", H28&lt;&gt;"", J28&lt;&gt;"",OR(H28&lt;=I17,H28="ABS"),OR(J28&lt;=K17,J28="ABS")),IF(AND(J28="ABS"),"ABS",IF(SUM(H28:J28)=0,"ZERO",SUM(H28,J28))),"")</f>
        <v/>
      </c>
      <c r="M28" s="104"/>
      <c r="N28" s="112" t="str">
        <f>IF(AND(A28&lt;&gt;"",B28&lt;&gt;"",D28&lt;&gt;"", F28&lt;&gt;"", H28&lt;&gt;"", J28&lt;&gt;"",S28="",R28="OK",V28="",OR(D28&lt;=E17,D28="ABS"),OR(F28&lt;=G17,F28="ABS"),OR(H28&lt;=I17,H28="ABS"),OR(J28&lt;=K17,J28="ABS")),IF(AND(OR(D28=0,D28="ABS"),OR(F28=0,F28="ABS"),OR(L28=0,L28="ABS"),D28="ABS",F28="ABS",L28="ABS"),"ABS",IF(AND(SUM(D28:F28)=0,OR(L28="ZERO",L28="ABS")),"ZERO",IF(L28="ABS",SUM(D28,F28),SUM(D28,F28,H28,J28)))),"")</f>
        <v/>
      </c>
      <c r="O28" s="113"/>
      <c r="P28" s="22" t="str">
        <f>IF(N28="","",IF(O17=200,LOOKUP(N28,{"ABS","ZERO",1,100,110,120,130,140,150,160,170},{"FAIL","FAIL","FAIL","D","D+","C","C+","B","B+","A","A+"}),IF(O17=150,LOOKUP(N28,{"ABS","ZERO",1,75,82,90,97,105,112,120,127},{"FAIL","FAIL","FAIL","D","D+","C","C+","B","B+","A","A+"}),IF(O17=100,LOOKUP(N28,{"ABS","ZERO",1,50,55,60,65,70,75,80,85},{"FAIL","FAIL","FAIL","D","D+","C","C+","B","B+","A","A+"}),IF(O17=50,LOOKUP(N28,{"ABS","ZERO",1,25,27,30,32,35,37,40,42},{"FAIL","FAIL","FAIL","D","D+","C","C+","B","B+","A","A+"}))))))</f>
        <v/>
      </c>
      <c r="Q28" s="118"/>
      <c r="R28" s="70" t="str">
        <f t="shared" si="0"/>
        <v/>
      </c>
      <c r="S28" s="163" t="str">
        <f>IF(AND(A28&lt;&gt;"",B28&lt;&gt;""),IF(OR(D28&lt;&gt;"ABS"),IF(OR(AND(D28&lt;ROUNDDOWN((0*E17),0),D28&lt;&gt;0),D28&gt;E17,D28=""),"Attendance Marks incorrect",""),""),"")</f>
        <v/>
      </c>
      <c r="T28" s="274"/>
      <c r="U28" s="274"/>
      <c r="V28" s="109" t="str">
        <f>IF(OR(AND(OR(F28&lt;=G17, F28=0, F28="ABS"),OR(H28&lt;=I17, H28=0, H28="ABS"),OR(J28&lt;=K17, J28=0,J28="ABS"))),IF(OR(AND(A28="",B28="",D28="",F28="",H28="",J28=""),AND(A28&lt;&gt;"",B28&lt;&gt;"",D28&lt;&gt;"",F28&lt;&gt;"",H28&lt;&gt;"",J28&lt;&gt;"", AD28="OK")),"","Given Marks or Format is incorrect"),"Given Marks or Format is incorrect")</f>
        <v/>
      </c>
      <c r="W28" s="110"/>
      <c r="X28" s="111"/>
      <c r="Y28" s="14" t="b">
        <f>IF(AND( EXACT(LEFT(B28,LEN(G8)), G8),ISNUMBER(INT(MID(B28,(LEN(G8)+1),1))),ISNUMBER(INT(MID(B28,(LEN(G8)+2),1))), MID(B28,(LEN(G8)+1),2)&lt;&gt;"00",OR(ISNUMBER(INT(MID(B28,(LEN(G8)+3),1))),MID(B28,(LEN(G8)+3),1)=""),  OR(AND(ISNUMBER(INT(MID(B28,(LEN(G8)+1),3))),MID(B28,(LEN(G8)+1),1)&lt;&gt;"0", MID(B28,(LEN(G8)+4),1)=""),AND((ISNUMBER(INT(MID(B28,(LEN(G8)+1),2)))),MID(B28,(LEN(G8)+3),1)=""))),"OK")</f>
        <v>0</v>
      </c>
      <c r="Z28" s="15"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6"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23" t="b">
        <f t="shared" si="28"/>
        <v>0</v>
      </c>
      <c r="AD28" s="23" t="str">
        <f t="shared" si="1"/>
        <v>S# INCORRECT</v>
      </c>
      <c r="BL28" s="58" t="str">
        <f t="shared" si="2"/>
        <v/>
      </c>
      <c r="BM28" s="58" t="b">
        <f t="shared" si="3"/>
        <v>0</v>
      </c>
      <c r="BN28" s="58" t="b">
        <f t="shared" si="4"/>
        <v>0</v>
      </c>
      <c r="BO28" s="58" t="b">
        <f t="shared" si="5"/>
        <v>0</v>
      </c>
      <c r="BP28" s="58" t="str">
        <f t="shared" si="6"/>
        <v/>
      </c>
      <c r="BQ28" s="58" t="str">
        <f t="shared" si="7"/>
        <v/>
      </c>
      <c r="BR28" s="58" t="str">
        <f t="shared" si="8"/>
        <v/>
      </c>
      <c r="BS28" s="58" t="str">
        <f t="shared" si="9"/>
        <v/>
      </c>
      <c r="BT28" s="63" t="str">
        <f t="shared" si="10"/>
        <v/>
      </c>
      <c r="BU28" s="64" t="str">
        <f t="shared" si="29"/>
        <v>INCORRECT</v>
      </c>
      <c r="BV28" s="58" t="b">
        <f t="shared" si="30"/>
        <v>0</v>
      </c>
      <c r="BW28" s="65" t="str">
        <f t="shared" si="11"/>
        <v/>
      </c>
      <c r="BX28" s="58" t="b">
        <f t="shared" si="12"/>
        <v>0</v>
      </c>
      <c r="BY28" s="58" t="b">
        <f t="shared" si="13"/>
        <v>0</v>
      </c>
      <c r="BZ28" s="58" t="b">
        <f t="shared" si="14"/>
        <v>0</v>
      </c>
      <c r="CA28" s="58" t="b">
        <f t="shared" si="15"/>
        <v>0</v>
      </c>
      <c r="CB28" s="58" t="b">
        <f t="shared" si="16"/>
        <v>0</v>
      </c>
      <c r="CC28" s="58" t="b">
        <f t="shared" si="17"/>
        <v>0</v>
      </c>
      <c r="CD28" s="58" t="str">
        <f t="shared" si="18"/>
        <v/>
      </c>
      <c r="CE28" s="58" t="str">
        <f t="shared" si="19"/>
        <v/>
      </c>
      <c r="CF28" s="58" t="str">
        <f t="shared" si="20"/>
        <v/>
      </c>
      <c r="CG28" s="58" t="str">
        <f t="shared" si="21"/>
        <v/>
      </c>
      <c r="CH28" s="58" t="str">
        <f t="shared" si="22"/>
        <v/>
      </c>
      <c r="CI28" s="58" t="str">
        <f t="shared" si="23"/>
        <v/>
      </c>
      <c r="CJ28" s="65" t="str">
        <f t="shared" si="24"/>
        <v/>
      </c>
      <c r="CK28" s="65" t="str">
        <f t="shared" si="25"/>
        <v/>
      </c>
      <c r="CL28" s="66" t="str">
        <f t="shared" si="26"/>
        <v>NO</v>
      </c>
      <c r="CM28" s="66" t="str">
        <f t="shared" si="27"/>
        <v>NO</v>
      </c>
      <c r="CN28" s="64" t="str">
        <f t="shared" si="31"/>
        <v>NO</v>
      </c>
      <c r="CO28" s="64" t="str">
        <f t="shared" si="32"/>
        <v>NO</v>
      </c>
      <c r="CP28" s="66" t="str">
        <f t="shared" si="33"/>
        <v>OK</v>
      </c>
      <c r="CQ28" s="58" t="b">
        <f t="shared" si="34"/>
        <v>0</v>
      </c>
      <c r="CR28" s="58" t="b">
        <f t="shared" si="35"/>
        <v>0</v>
      </c>
      <c r="CS28" s="58" t="b">
        <f t="shared" si="36"/>
        <v>0</v>
      </c>
      <c r="CT28" s="58" t="b">
        <f t="shared" si="37"/>
        <v>0</v>
      </c>
      <c r="CU28" s="65" t="str">
        <f t="shared" si="38"/>
        <v>SEQUENCE INCORRECT</v>
      </c>
      <c r="CV28" s="67">
        <f>COUNTIF(B21:B27,T(B28))</f>
        <v>7</v>
      </c>
    </row>
    <row r="29" spans="1:100" s="23" customFormat="1" ht="18.95" customHeight="1" thickBot="1">
      <c r="A29" s="54"/>
      <c r="B29" s="101"/>
      <c r="C29" s="102"/>
      <c r="D29" s="101"/>
      <c r="E29" s="102"/>
      <c r="F29" s="101"/>
      <c r="G29" s="102"/>
      <c r="H29" s="101"/>
      <c r="I29" s="102"/>
      <c r="J29" s="309"/>
      <c r="K29" s="309"/>
      <c r="L29" s="103" t="str">
        <f>IF(AND(B29&lt;&gt;"", H29&lt;&gt;"", J29&lt;&gt;"",OR(H29&lt;=I17,H29="ABS"),OR(J29&lt;=K17,J29="ABS")),IF(AND(J29="ABS"),"ABS",IF(SUM(H29:J29)=0,"ZERO",SUM(H29,J29))),"")</f>
        <v/>
      </c>
      <c r="M29" s="104"/>
      <c r="N29" s="112" t="str">
        <f>IF(AND(A29&lt;&gt;"",B29&lt;&gt;"",D29&lt;&gt;"", F29&lt;&gt;"", H29&lt;&gt;"", J29&lt;&gt;"",S29="",R29="OK",V29="",OR(D29&lt;=E17,D29="ABS"),OR(F29&lt;=G17,F29="ABS"),OR(H29&lt;=I17,H29="ABS"),OR(J29&lt;=K17,J29="ABS")),IF(AND(OR(D29=0,D29="ABS"),OR(F29=0,F29="ABS"),OR(L29=0,L29="ABS"),D29="ABS",F29="ABS",L29="ABS"),"ABS",IF(AND(SUM(D29:F29)=0,OR(L29="ZERO",L29="ABS")),"ZERO",IF(L29="ABS",SUM(D29,F29),SUM(D29,F29,H29,J29)))),"")</f>
        <v/>
      </c>
      <c r="O29" s="113"/>
      <c r="P29" s="22" t="str">
        <f>IF(N29="","",IF(O17=200,LOOKUP(N29,{"ABS","ZERO",1,100,110,120,130,140,150,160,170},{"FAIL","FAIL","FAIL","D","D+","C","C+","B","B+","A","A+"}),IF(O17=150,LOOKUP(N29,{"ABS","ZERO",1,75,82,90,97,105,112,120,127},{"FAIL","FAIL","FAIL","D","D+","C","C+","B","B+","A","A+"}),IF(O17=100,LOOKUP(N29,{"ABS","ZERO",1,50,55,60,65,70,75,80,85},{"FAIL","FAIL","FAIL","D","D+","C","C+","B","B+","A","A+"}),IF(O17=50,LOOKUP(N29,{"ABS","ZERO",1,25,27,30,32,35,37,40,42},{"FAIL","FAIL","FAIL","D","D+","C","C+","B","B+","A","A+"}))))))</f>
        <v/>
      </c>
      <c r="Q29" s="118"/>
      <c r="R29" s="70" t="str">
        <f t="shared" si="0"/>
        <v/>
      </c>
      <c r="S29" s="163" t="str">
        <f>IF(AND(A29&lt;&gt;"",B29&lt;&gt;""),IF(OR(D29&lt;&gt;"ABS"),IF(OR(AND(D29&lt;ROUNDDOWN((0*E17),0),D29&lt;&gt;0),D29&gt;E17,D29=""),"Attendance Marks incorrect",""),""),"")</f>
        <v/>
      </c>
      <c r="T29" s="274"/>
      <c r="U29" s="274"/>
      <c r="V29" s="109" t="str">
        <f>IF(OR(AND(OR(F29&lt;=G17, F29=0, F29="ABS"),OR(H29&lt;=I17, H29=0, H29="ABS"),OR(J29&lt;=K17, J29=0,J29="ABS"))),IF(OR(AND(A29="",B29="",D29="",F29="",H29="",J29=""),AND(A29&lt;&gt;"",B29&lt;&gt;"",D29&lt;&gt;"",F29&lt;&gt;"",H29&lt;&gt;"",J29&lt;&gt;"", AD29="OK")),"","Given Marks or Format is incorrect"),"Given Marks or Format is incorrect")</f>
        <v/>
      </c>
      <c r="W29" s="110"/>
      <c r="X29" s="111"/>
      <c r="Y29" s="14" t="b">
        <f>IF(AND( EXACT(LEFT(B29,LEN(G8)), G8),ISNUMBER(INT(MID(B29,(LEN(G8)+1),1))),ISNUMBER(INT(MID(B29,(LEN(G8)+2),1))), MID(B29,(LEN(G8)+1),2)&lt;&gt;"00",OR(ISNUMBER(INT(MID(B29,(LEN(G8)+3),1))),MID(B29,(LEN(G8)+3),1)=""),  OR(AND(ISNUMBER(INT(MID(B29,(LEN(G8)+1),3))),MID(B29,(LEN(G8)+1),1)&lt;&gt;"0", MID(B29,(LEN(G8)+4),1)=""),AND((ISNUMBER(INT(MID(B29,(LEN(G8)+1),2)))),MID(B29,(LEN(G8)+3),1)=""))),"OK")</f>
        <v>0</v>
      </c>
      <c r="Z29" s="15"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6"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23" t="b">
        <f t="shared" si="28"/>
        <v>0</v>
      </c>
      <c r="AD29" s="23" t="str">
        <f t="shared" si="1"/>
        <v>S# INCORRECT</v>
      </c>
      <c r="BL29" s="58" t="str">
        <f t="shared" si="2"/>
        <v/>
      </c>
      <c r="BM29" s="58" t="b">
        <f t="shared" si="3"/>
        <v>0</v>
      </c>
      <c r="BN29" s="58" t="b">
        <f t="shared" si="4"/>
        <v>0</v>
      </c>
      <c r="BO29" s="58" t="b">
        <f t="shared" si="5"/>
        <v>0</v>
      </c>
      <c r="BP29" s="58" t="str">
        <f t="shared" si="6"/>
        <v/>
      </c>
      <c r="BQ29" s="58" t="str">
        <f t="shared" si="7"/>
        <v/>
      </c>
      <c r="BR29" s="58" t="str">
        <f t="shared" si="8"/>
        <v/>
      </c>
      <c r="BS29" s="58" t="str">
        <f t="shared" si="9"/>
        <v/>
      </c>
      <c r="BT29" s="63" t="str">
        <f t="shared" si="10"/>
        <v/>
      </c>
      <c r="BU29" s="64" t="str">
        <f t="shared" si="29"/>
        <v>INCORRECT</v>
      </c>
      <c r="BV29" s="58" t="b">
        <f t="shared" si="30"/>
        <v>0</v>
      </c>
      <c r="BW29" s="65" t="str">
        <f t="shared" si="11"/>
        <v/>
      </c>
      <c r="BX29" s="58" t="b">
        <f t="shared" si="12"/>
        <v>0</v>
      </c>
      <c r="BY29" s="58" t="b">
        <f t="shared" si="13"/>
        <v>0</v>
      </c>
      <c r="BZ29" s="58" t="b">
        <f t="shared" si="14"/>
        <v>0</v>
      </c>
      <c r="CA29" s="58" t="b">
        <f t="shared" si="15"/>
        <v>0</v>
      </c>
      <c r="CB29" s="58" t="b">
        <f t="shared" si="16"/>
        <v>0</v>
      </c>
      <c r="CC29" s="58" t="b">
        <f t="shared" si="17"/>
        <v>0</v>
      </c>
      <c r="CD29" s="58" t="str">
        <f t="shared" si="18"/>
        <v/>
      </c>
      <c r="CE29" s="58" t="str">
        <f t="shared" si="19"/>
        <v/>
      </c>
      <c r="CF29" s="58" t="str">
        <f t="shared" si="20"/>
        <v/>
      </c>
      <c r="CG29" s="58" t="str">
        <f t="shared" si="21"/>
        <v/>
      </c>
      <c r="CH29" s="58" t="str">
        <f t="shared" si="22"/>
        <v/>
      </c>
      <c r="CI29" s="58" t="str">
        <f t="shared" si="23"/>
        <v/>
      </c>
      <c r="CJ29" s="65" t="str">
        <f t="shared" si="24"/>
        <v/>
      </c>
      <c r="CK29" s="65" t="str">
        <f t="shared" si="25"/>
        <v/>
      </c>
      <c r="CL29" s="66" t="str">
        <f t="shared" si="26"/>
        <v>NO</v>
      </c>
      <c r="CM29" s="66" t="str">
        <f t="shared" si="27"/>
        <v>NO</v>
      </c>
      <c r="CN29" s="64" t="str">
        <f t="shared" si="31"/>
        <v>NO</v>
      </c>
      <c r="CO29" s="64" t="str">
        <f t="shared" si="32"/>
        <v>NO</v>
      </c>
      <c r="CP29" s="66" t="str">
        <f t="shared" si="33"/>
        <v>OK</v>
      </c>
      <c r="CQ29" s="58" t="b">
        <f t="shared" si="34"/>
        <v>0</v>
      </c>
      <c r="CR29" s="58" t="b">
        <f t="shared" si="35"/>
        <v>0</v>
      </c>
      <c r="CS29" s="58" t="b">
        <f t="shared" si="36"/>
        <v>0</v>
      </c>
      <c r="CT29" s="58" t="b">
        <f t="shared" si="37"/>
        <v>0</v>
      </c>
      <c r="CU29" s="65" t="str">
        <f t="shared" si="38"/>
        <v>SEQUENCE INCORRECT</v>
      </c>
      <c r="CV29" s="67">
        <f>COUNTIF(B21:B28,T(B29))</f>
        <v>8</v>
      </c>
    </row>
    <row r="30" spans="1:100" s="23" customFormat="1" ht="18.95" customHeight="1" thickBot="1">
      <c r="A30" s="68"/>
      <c r="B30" s="101"/>
      <c r="C30" s="102"/>
      <c r="D30" s="101"/>
      <c r="E30" s="102"/>
      <c r="F30" s="101"/>
      <c r="G30" s="102"/>
      <c r="H30" s="101"/>
      <c r="I30" s="102"/>
      <c r="J30" s="309"/>
      <c r="K30" s="309"/>
      <c r="L30" s="103" t="str">
        <f>IF(AND(B30&lt;&gt;"", H30&lt;&gt;"", J30&lt;&gt;"",OR(H30&lt;=I17,H30="ABS"),OR(J30&lt;=K17,J30="ABS")),IF(AND(J30="ABS"),"ABS",IF(SUM(H30:J30)=0,"ZERO",SUM(H30,J30))),"")</f>
        <v/>
      </c>
      <c r="M30" s="104"/>
      <c r="N30" s="112" t="str">
        <f>IF(AND(A30&lt;&gt;"",B30&lt;&gt;"",D30&lt;&gt;"", F30&lt;&gt;"", H30&lt;&gt;"", J30&lt;&gt;"",S30="",R30="OK",V30="",OR(D30&lt;=E17,D30="ABS"),OR(F30&lt;=G17,F30="ABS"),OR(H30&lt;=I17,H30="ABS"),OR(J30&lt;=K17,J30="ABS")),IF(AND(OR(D30=0,D30="ABS"),OR(F30=0,F30="ABS"),OR(L30=0,L30="ABS"),D30="ABS",F30="ABS",L30="ABS"),"ABS",IF(AND(SUM(D30:F30)=0,OR(L30="ZERO",L30="ABS")),"ZERO",IF(L30="ABS",SUM(D30,F30),SUM(D30,F30,H30,J30)))),"")</f>
        <v/>
      </c>
      <c r="O30" s="113"/>
      <c r="P30" s="22" t="str">
        <f>IF(N30="","",IF(O17=200,LOOKUP(N30,{"ABS","ZERO",1,100,110,120,130,140,150,160,170},{"FAIL","FAIL","FAIL","D","D+","C","C+","B","B+","A","A+"}),IF(O17=150,LOOKUP(N30,{"ABS","ZERO",1,75,82,90,97,105,112,120,127},{"FAIL","FAIL","FAIL","D","D+","C","C+","B","B+","A","A+"}),IF(O17=100,LOOKUP(N30,{"ABS","ZERO",1,50,55,60,65,70,75,80,85},{"FAIL","FAIL","FAIL","D","D+","C","C+","B","B+","A","A+"}),IF(O17=50,LOOKUP(N30,{"ABS","ZERO",1,25,27,30,32,35,37,40,42},{"FAIL","FAIL","FAIL","D","D+","C","C+","B","B+","A","A+"}))))))</f>
        <v/>
      </c>
      <c r="Q30" s="118"/>
      <c r="R30" s="70" t="str">
        <f t="shared" si="0"/>
        <v/>
      </c>
      <c r="S30" s="163" t="str">
        <f>IF(AND(A30&lt;&gt;"",B30&lt;&gt;""),IF(OR(D30&lt;&gt;"ABS"),IF(OR(AND(D30&lt;ROUNDDOWN((0*E17),0),D30&lt;&gt;0),D30&gt;E17,D30=""),"Attendance Marks incorrect",""),""),"")</f>
        <v/>
      </c>
      <c r="T30" s="274"/>
      <c r="U30" s="274"/>
      <c r="V30" s="109" t="str">
        <f>IF(OR(AND(OR(F30&lt;=G17, F30=0, F30="ABS"),OR(H30&lt;=I17, H30=0, H30="ABS"),OR(J30&lt;=K17, J30=0,J30="ABS"))),IF(OR(AND(A30="",B30="",D30="",F30="",H30="",J30=""),AND(A30&lt;&gt;"",B30&lt;&gt;"",D30&lt;&gt;"",F30&lt;&gt;"",H30&lt;&gt;"",J30&lt;&gt;"", AD30="OK")),"","Given Marks or Format is incorrect"),"Given Marks or Format is incorrect")</f>
        <v/>
      </c>
      <c r="W30" s="110"/>
      <c r="X30" s="111"/>
      <c r="Y30" s="14" t="b">
        <f>IF(AND( EXACT(LEFT(B30,LEN(G8)), G8),ISNUMBER(INT(MID(B30,(LEN(G8)+1),1))),ISNUMBER(INT(MID(B30,(LEN(G8)+2),1))), MID(B30,(LEN(G8)+1),2)&lt;&gt;"00",OR(ISNUMBER(INT(MID(B30,(LEN(G8)+3),1))),MID(B30,(LEN(G8)+3),1)=""),  OR(AND(ISNUMBER(INT(MID(B30,(LEN(G8)+1),3))),MID(B30,(LEN(G8)+1),1)&lt;&gt;"0", MID(B30,(LEN(G8)+4),1)=""),AND((ISNUMBER(INT(MID(B30,(LEN(G8)+1),2)))),MID(B30,(LEN(G8)+3),1)=""))),"OK")</f>
        <v>0</v>
      </c>
      <c r="Z30" s="15"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6"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23" t="b">
        <f t="shared" si="28"/>
        <v>0</v>
      </c>
      <c r="AD30" s="23" t="str">
        <f t="shared" si="1"/>
        <v>S# INCORRECT</v>
      </c>
      <c r="BL30" s="58" t="str">
        <f t="shared" si="2"/>
        <v/>
      </c>
      <c r="BM30" s="58" t="b">
        <f t="shared" si="3"/>
        <v>0</v>
      </c>
      <c r="BN30" s="58" t="b">
        <f t="shared" si="4"/>
        <v>0</v>
      </c>
      <c r="BO30" s="58" t="b">
        <f t="shared" si="5"/>
        <v>0</v>
      </c>
      <c r="BP30" s="58" t="str">
        <f t="shared" si="6"/>
        <v/>
      </c>
      <c r="BQ30" s="58" t="str">
        <f t="shared" si="7"/>
        <v/>
      </c>
      <c r="BR30" s="58" t="str">
        <f t="shared" si="8"/>
        <v/>
      </c>
      <c r="BS30" s="58" t="str">
        <f t="shared" si="9"/>
        <v/>
      </c>
      <c r="BT30" s="63" t="str">
        <f t="shared" si="10"/>
        <v/>
      </c>
      <c r="BU30" s="64" t="str">
        <f t="shared" si="29"/>
        <v>INCORRECT</v>
      </c>
      <c r="BV30" s="58" t="b">
        <f t="shared" si="30"/>
        <v>0</v>
      </c>
      <c r="BW30" s="65" t="str">
        <f t="shared" si="11"/>
        <v/>
      </c>
      <c r="BX30" s="58" t="b">
        <f t="shared" si="12"/>
        <v>0</v>
      </c>
      <c r="BY30" s="58" t="b">
        <f t="shared" si="13"/>
        <v>0</v>
      </c>
      <c r="BZ30" s="58" t="b">
        <f t="shared" si="14"/>
        <v>0</v>
      </c>
      <c r="CA30" s="58" t="b">
        <f t="shared" si="15"/>
        <v>0</v>
      </c>
      <c r="CB30" s="58" t="b">
        <f t="shared" si="16"/>
        <v>0</v>
      </c>
      <c r="CC30" s="58" t="b">
        <f t="shared" si="17"/>
        <v>0</v>
      </c>
      <c r="CD30" s="58" t="str">
        <f t="shared" si="18"/>
        <v/>
      </c>
      <c r="CE30" s="58" t="str">
        <f t="shared" si="19"/>
        <v/>
      </c>
      <c r="CF30" s="58" t="str">
        <f t="shared" si="20"/>
        <v/>
      </c>
      <c r="CG30" s="58" t="str">
        <f t="shared" si="21"/>
        <v/>
      </c>
      <c r="CH30" s="58" t="str">
        <f t="shared" si="22"/>
        <v/>
      </c>
      <c r="CI30" s="58" t="str">
        <f t="shared" si="23"/>
        <v/>
      </c>
      <c r="CJ30" s="65" t="str">
        <f t="shared" si="24"/>
        <v/>
      </c>
      <c r="CK30" s="65" t="str">
        <f t="shared" si="25"/>
        <v/>
      </c>
      <c r="CL30" s="66" t="str">
        <f t="shared" si="26"/>
        <v>NO</v>
      </c>
      <c r="CM30" s="66" t="str">
        <f t="shared" si="27"/>
        <v>NO</v>
      </c>
      <c r="CN30" s="64" t="str">
        <f t="shared" si="31"/>
        <v>NO</v>
      </c>
      <c r="CO30" s="64" t="str">
        <f t="shared" si="32"/>
        <v>NO</v>
      </c>
      <c r="CP30" s="66" t="str">
        <f t="shared" si="33"/>
        <v>OK</v>
      </c>
      <c r="CQ30" s="58" t="b">
        <f t="shared" si="34"/>
        <v>0</v>
      </c>
      <c r="CR30" s="58" t="b">
        <f t="shared" si="35"/>
        <v>0</v>
      </c>
      <c r="CS30" s="58" t="b">
        <f t="shared" si="36"/>
        <v>0</v>
      </c>
      <c r="CT30" s="58" t="b">
        <f t="shared" si="37"/>
        <v>0</v>
      </c>
      <c r="CU30" s="65" t="str">
        <f t="shared" si="38"/>
        <v>SEQUENCE INCORRECT</v>
      </c>
      <c r="CV30" s="67">
        <f>COUNTIF(B21:B29,T(B30))</f>
        <v>9</v>
      </c>
    </row>
    <row r="31" spans="1:100" s="23" customFormat="1" ht="18.95" customHeight="1" thickBot="1">
      <c r="A31" s="54"/>
      <c r="B31" s="101"/>
      <c r="C31" s="102"/>
      <c r="D31" s="101"/>
      <c r="E31" s="102"/>
      <c r="F31" s="101"/>
      <c r="G31" s="102"/>
      <c r="H31" s="101"/>
      <c r="I31" s="102"/>
      <c r="J31" s="309"/>
      <c r="K31" s="309"/>
      <c r="L31" s="103" t="str">
        <f>IF(AND(B31&lt;&gt;"", H31&lt;&gt;"", J31&lt;&gt;"",OR(H31&lt;=I17,H31="ABS"),OR(J31&lt;=K17,J31="ABS")),IF(AND(J31="ABS"),"ABS",IF(SUM(H31:J31)=0,"ZERO",SUM(H31,J31))),"")</f>
        <v/>
      </c>
      <c r="M31" s="104"/>
      <c r="N31" s="112" t="str">
        <f>IF(AND(A31&lt;&gt;"",B31&lt;&gt;"",D31&lt;&gt;"", F31&lt;&gt;"", H31&lt;&gt;"", J31&lt;&gt;"",S31="",R31="OK",V31="",OR(D31&lt;=E17,D31="ABS"),OR(F31&lt;=G17,F31="ABS"),OR(H31&lt;=I17,H31="ABS"),OR(J31&lt;=K17,J31="ABS")),IF(AND(OR(D31=0,D31="ABS"),OR(F31=0,F31="ABS"),OR(L31=0,L31="ABS"),D31="ABS",F31="ABS",L31="ABS"),"ABS",IF(AND(SUM(D31:F31)=0,OR(L31="ZERO",L31="ABS")),"ZERO",IF(L31="ABS",SUM(D31,F31),SUM(D31,F31,H31,J31)))),"")</f>
        <v/>
      </c>
      <c r="O31" s="113"/>
      <c r="P31" s="22" t="str">
        <f>IF(N31="","",IF(O17=200,LOOKUP(N31,{"ABS","ZERO",1,100,110,120,130,140,150,160,170},{"FAIL","FAIL","FAIL","D","D+","C","C+","B","B+","A","A+"}),IF(O17=150,LOOKUP(N31,{"ABS","ZERO",1,75,82,90,97,105,112,120,127},{"FAIL","FAIL","FAIL","D","D+","C","C+","B","B+","A","A+"}),IF(O17=100,LOOKUP(N31,{"ABS","ZERO",1,50,55,60,65,70,75,80,85},{"FAIL","FAIL","FAIL","D","D+","C","C+","B","B+","A","A+"}),IF(O17=50,LOOKUP(N31,{"ABS","ZERO",1,25,27,30,32,35,37,40,42},{"FAIL","FAIL","FAIL","D","D+","C","C+","B","B+","A","A+"}))))))</f>
        <v/>
      </c>
      <c r="Q31" s="118"/>
      <c r="R31" s="70" t="str">
        <f t="shared" si="0"/>
        <v/>
      </c>
      <c r="S31" s="163" t="str">
        <f>IF(AND(A31&lt;&gt;"",B31&lt;&gt;""),IF(OR(D31&lt;&gt;"ABS"),IF(OR(AND(D31&lt;ROUNDDOWN((0*E17),0),D31&lt;&gt;0),D31&gt;E17,D31=""),"Attendance Marks incorrect",""),""),"")</f>
        <v/>
      </c>
      <c r="T31" s="274"/>
      <c r="U31" s="274"/>
      <c r="V31" s="109" t="str">
        <f>IF(OR(AND(OR(F31&lt;=G17, F31=0, F31="ABS"),OR(H31&lt;=I17, H31=0, H31="ABS"),OR(J31&lt;=K17, J31=0,J31="ABS"))),IF(OR(AND(A31="",B31="",D31="",F31="",H31="",J31=""),AND(A31&lt;&gt;"",B31&lt;&gt;"",D31&lt;&gt;"",F31&lt;&gt;"",H31&lt;&gt;"",J31&lt;&gt;"", AD31="OK")),"","Given Marks or Format is incorrect"),"Given Marks or Format is incorrect")</f>
        <v/>
      </c>
      <c r="W31" s="110"/>
      <c r="X31" s="111"/>
      <c r="Y31" s="14" t="b">
        <f>IF(AND( EXACT(LEFT(B31,LEN(G8)), G8),ISNUMBER(INT(MID(B31,(LEN(G8)+1),1))),ISNUMBER(INT(MID(B31,(LEN(G8)+2),1))), MID(B31,(LEN(G8)+1),2)&lt;&gt;"00",OR(ISNUMBER(INT(MID(B31,(LEN(G8)+3),1))),MID(B31,(LEN(G8)+3),1)=""),  OR(AND(ISNUMBER(INT(MID(B31,(LEN(G8)+1),3))),MID(B31,(LEN(G8)+1),1)&lt;&gt;"0", MID(B31,(LEN(G8)+4),1)=""),AND((ISNUMBER(INT(MID(B31,(LEN(G8)+1),2)))),MID(B31,(LEN(G8)+3),1)=""))),"OK")</f>
        <v>0</v>
      </c>
      <c r="Z31" s="15"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6"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23" t="b">
        <f t="shared" si="28"/>
        <v>0</v>
      </c>
      <c r="AD31" s="23" t="str">
        <f t="shared" si="1"/>
        <v>S# INCORRECT</v>
      </c>
      <c r="BL31" s="58" t="str">
        <f t="shared" si="2"/>
        <v/>
      </c>
      <c r="BM31" s="58" t="b">
        <f t="shared" si="3"/>
        <v>0</v>
      </c>
      <c r="BN31" s="58" t="b">
        <f t="shared" si="4"/>
        <v>0</v>
      </c>
      <c r="BO31" s="58" t="b">
        <f t="shared" si="5"/>
        <v>0</v>
      </c>
      <c r="BP31" s="58" t="str">
        <f t="shared" si="6"/>
        <v/>
      </c>
      <c r="BQ31" s="58" t="str">
        <f t="shared" si="7"/>
        <v/>
      </c>
      <c r="BR31" s="58" t="str">
        <f t="shared" si="8"/>
        <v/>
      </c>
      <c r="BS31" s="58" t="str">
        <f t="shared" si="9"/>
        <v/>
      </c>
      <c r="BT31" s="63" t="str">
        <f t="shared" si="10"/>
        <v/>
      </c>
      <c r="BU31" s="64" t="str">
        <f t="shared" si="29"/>
        <v>INCORRECT</v>
      </c>
      <c r="BV31" s="58" t="b">
        <f t="shared" si="30"/>
        <v>0</v>
      </c>
      <c r="BW31" s="65" t="str">
        <f t="shared" si="11"/>
        <v/>
      </c>
      <c r="BX31" s="58" t="b">
        <f t="shared" si="12"/>
        <v>0</v>
      </c>
      <c r="BY31" s="58" t="b">
        <f t="shared" si="13"/>
        <v>0</v>
      </c>
      <c r="BZ31" s="58" t="b">
        <f t="shared" si="14"/>
        <v>0</v>
      </c>
      <c r="CA31" s="58" t="b">
        <f t="shared" si="15"/>
        <v>0</v>
      </c>
      <c r="CB31" s="58" t="b">
        <f t="shared" si="16"/>
        <v>0</v>
      </c>
      <c r="CC31" s="58" t="b">
        <f t="shared" si="17"/>
        <v>0</v>
      </c>
      <c r="CD31" s="58" t="str">
        <f t="shared" si="18"/>
        <v/>
      </c>
      <c r="CE31" s="58" t="str">
        <f t="shared" si="19"/>
        <v/>
      </c>
      <c r="CF31" s="58" t="str">
        <f t="shared" si="20"/>
        <v/>
      </c>
      <c r="CG31" s="58" t="str">
        <f t="shared" si="21"/>
        <v/>
      </c>
      <c r="CH31" s="58" t="str">
        <f t="shared" si="22"/>
        <v/>
      </c>
      <c r="CI31" s="58" t="str">
        <f t="shared" si="23"/>
        <v/>
      </c>
      <c r="CJ31" s="65" t="str">
        <f t="shared" si="24"/>
        <v/>
      </c>
      <c r="CK31" s="65" t="str">
        <f t="shared" si="25"/>
        <v/>
      </c>
      <c r="CL31" s="66" t="str">
        <f t="shared" si="26"/>
        <v>NO</v>
      </c>
      <c r="CM31" s="66" t="str">
        <f t="shared" si="27"/>
        <v>NO</v>
      </c>
      <c r="CN31" s="64" t="str">
        <f t="shared" si="31"/>
        <v>NO</v>
      </c>
      <c r="CO31" s="64" t="str">
        <f t="shared" si="32"/>
        <v>NO</v>
      </c>
      <c r="CP31" s="66" t="str">
        <f t="shared" si="33"/>
        <v>OK</v>
      </c>
      <c r="CQ31" s="58" t="b">
        <f t="shared" si="34"/>
        <v>0</v>
      </c>
      <c r="CR31" s="58" t="b">
        <f t="shared" si="35"/>
        <v>0</v>
      </c>
      <c r="CS31" s="58" t="b">
        <f t="shared" si="36"/>
        <v>0</v>
      </c>
      <c r="CT31" s="58" t="b">
        <f t="shared" si="37"/>
        <v>0</v>
      </c>
      <c r="CU31" s="65" t="str">
        <f t="shared" si="38"/>
        <v>SEQUENCE INCORRECT</v>
      </c>
      <c r="CV31" s="67">
        <f>COUNTIF(B21:B30,T(B31))</f>
        <v>10</v>
      </c>
    </row>
    <row r="32" spans="1:100" s="23" customFormat="1" ht="18.95" customHeight="1" thickBot="1">
      <c r="A32" s="68"/>
      <c r="B32" s="101"/>
      <c r="C32" s="102"/>
      <c r="D32" s="101"/>
      <c r="E32" s="102"/>
      <c r="F32" s="101"/>
      <c r="G32" s="102"/>
      <c r="H32" s="101"/>
      <c r="I32" s="102"/>
      <c r="J32" s="309"/>
      <c r="K32" s="309"/>
      <c r="L32" s="103" t="str">
        <f>IF(AND(B32&lt;&gt;"", H32&lt;&gt;"", J32&lt;&gt;"",OR(H32&lt;=I17,H32="ABS"),OR(J32&lt;=K17,J32="ABS")),IF(AND(J32="ABS"),"ABS",IF(SUM(H32:J32)=0,"ZERO",SUM(H32,J32))),"")</f>
        <v/>
      </c>
      <c r="M32" s="104"/>
      <c r="N32" s="112" t="str">
        <f>IF(AND(A32&lt;&gt;"",B32&lt;&gt;"",D32&lt;&gt;"", F32&lt;&gt;"", H32&lt;&gt;"", J32&lt;&gt;"",S32="",R32="OK",V32="",OR(D32&lt;=E17,D32="ABS"),OR(F32&lt;=G17,F32="ABS"),OR(H32&lt;=I17,H32="ABS"),OR(J32&lt;=K17,J32="ABS")),IF(AND(OR(D32=0,D32="ABS"),OR(F32=0,F32="ABS"),OR(L32=0,L32="ABS"),D32="ABS",F32="ABS",L32="ABS"),"ABS",IF(AND(SUM(D32:F32)=0,OR(L32="ZERO",L32="ABS")),"ZERO",IF(L32="ABS",SUM(D32,F32),SUM(D32,F32,H32,J32)))),"")</f>
        <v/>
      </c>
      <c r="O32" s="113"/>
      <c r="P32" s="22" t="str">
        <f>IF(N32="","",IF(O17=200,LOOKUP(N32,{"ABS","ZERO",1,100,110,120,130,140,150,160,170},{"FAIL","FAIL","FAIL","D","D+","C","C+","B","B+","A","A+"}),IF(O17=150,LOOKUP(N32,{"ABS","ZERO",1,75,82,90,97,105,112,120,127},{"FAIL","FAIL","FAIL","D","D+","C","C+","B","B+","A","A+"}),IF(O17=100,LOOKUP(N32,{"ABS","ZERO",1,50,55,60,65,70,75,80,85},{"FAIL","FAIL","FAIL","D","D+","C","C+","B","B+","A","A+"}),IF(O17=50,LOOKUP(N32,{"ABS","ZERO",1,25,27,30,32,35,37,40,42},{"FAIL","FAIL","FAIL","D","D+","C","C+","B","B+","A","A+"}))))))</f>
        <v/>
      </c>
      <c r="Q32" s="118"/>
      <c r="R32" s="70" t="str">
        <f t="shared" si="0"/>
        <v/>
      </c>
      <c r="S32" s="163" t="str">
        <f>IF(AND(A32&lt;&gt;"",B32&lt;&gt;""),IF(OR(D32&lt;&gt;"ABS"),IF(OR(AND(D32&lt;ROUNDDOWN((0*E17),0),D32&lt;&gt;0),D32&gt;E17,D32=""),"Attendance Marks incorrect",""),""),"")</f>
        <v/>
      </c>
      <c r="T32" s="274"/>
      <c r="U32" s="274"/>
      <c r="V32" s="109" t="str">
        <f>IF(OR(AND(OR(F32&lt;=G17, F32=0, F32="ABS"),OR(H32&lt;=I17, H32=0, H32="ABS"),OR(J32&lt;=K17, J32=0,J32="ABS"))),IF(OR(AND(A32="",B32="",D32="",F32="",H32="",J32=""),AND(A32&lt;&gt;"",B32&lt;&gt;"",D32&lt;&gt;"",F32&lt;&gt;"",H32&lt;&gt;"",J32&lt;&gt;"", AD32="OK")),"","Given Marks or Format is incorrect"),"Given Marks or Format is incorrect")</f>
        <v/>
      </c>
      <c r="W32" s="110"/>
      <c r="X32" s="111"/>
      <c r="Y32" s="14" t="b">
        <f>IF(AND( EXACT(LEFT(B32,LEN(G8)), G8),ISNUMBER(INT(MID(B32,(LEN(G8)+1),1))),ISNUMBER(INT(MID(B32,(LEN(G8)+2),1))), MID(B32,(LEN(G8)+1),2)&lt;&gt;"00",OR(ISNUMBER(INT(MID(B32,(LEN(G8)+3),1))),MID(B32,(LEN(G8)+3),1)=""),  OR(AND(ISNUMBER(INT(MID(B32,(LEN(G8)+1),3))),MID(B32,(LEN(G8)+1),1)&lt;&gt;"0", MID(B32,(LEN(G8)+4),1)=""),AND((ISNUMBER(INT(MID(B32,(LEN(G8)+1),2)))),MID(B32,(LEN(G8)+3),1)=""))),"OK")</f>
        <v>0</v>
      </c>
      <c r="Z32" s="15"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6"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23" t="b">
        <f t="shared" si="28"/>
        <v>0</v>
      </c>
      <c r="AD32" s="23" t="str">
        <f t="shared" si="1"/>
        <v>S# INCORRECT</v>
      </c>
      <c r="BL32" s="58" t="str">
        <f t="shared" si="2"/>
        <v/>
      </c>
      <c r="BM32" s="58" t="b">
        <f t="shared" si="3"/>
        <v>0</v>
      </c>
      <c r="BN32" s="58" t="b">
        <f t="shared" si="4"/>
        <v>0</v>
      </c>
      <c r="BO32" s="58" t="b">
        <f t="shared" si="5"/>
        <v>0</v>
      </c>
      <c r="BP32" s="58" t="str">
        <f t="shared" si="6"/>
        <v/>
      </c>
      <c r="BQ32" s="58" t="str">
        <f t="shared" si="7"/>
        <v/>
      </c>
      <c r="BR32" s="58" t="str">
        <f t="shared" si="8"/>
        <v/>
      </c>
      <c r="BS32" s="58" t="str">
        <f t="shared" si="9"/>
        <v/>
      </c>
      <c r="BT32" s="63" t="str">
        <f t="shared" si="10"/>
        <v/>
      </c>
      <c r="BU32" s="64" t="str">
        <f t="shared" si="29"/>
        <v>INCORRECT</v>
      </c>
      <c r="BV32" s="58" t="b">
        <f t="shared" si="30"/>
        <v>0</v>
      </c>
      <c r="BW32" s="65" t="str">
        <f t="shared" si="11"/>
        <v/>
      </c>
      <c r="BX32" s="58" t="b">
        <f t="shared" si="12"/>
        <v>0</v>
      </c>
      <c r="BY32" s="58" t="b">
        <f t="shared" si="13"/>
        <v>0</v>
      </c>
      <c r="BZ32" s="58" t="b">
        <f t="shared" si="14"/>
        <v>0</v>
      </c>
      <c r="CA32" s="58" t="b">
        <f t="shared" si="15"/>
        <v>0</v>
      </c>
      <c r="CB32" s="58" t="b">
        <f t="shared" si="16"/>
        <v>0</v>
      </c>
      <c r="CC32" s="58" t="b">
        <f t="shared" si="17"/>
        <v>0</v>
      </c>
      <c r="CD32" s="58" t="str">
        <f t="shared" si="18"/>
        <v/>
      </c>
      <c r="CE32" s="58" t="str">
        <f t="shared" si="19"/>
        <v/>
      </c>
      <c r="CF32" s="58" t="str">
        <f t="shared" si="20"/>
        <v/>
      </c>
      <c r="CG32" s="58" t="str">
        <f t="shared" si="21"/>
        <v/>
      </c>
      <c r="CH32" s="58" t="str">
        <f t="shared" si="22"/>
        <v/>
      </c>
      <c r="CI32" s="58" t="str">
        <f t="shared" si="23"/>
        <v/>
      </c>
      <c r="CJ32" s="65" t="str">
        <f t="shared" si="24"/>
        <v/>
      </c>
      <c r="CK32" s="65" t="str">
        <f t="shared" si="25"/>
        <v/>
      </c>
      <c r="CL32" s="66" t="str">
        <f t="shared" si="26"/>
        <v>NO</v>
      </c>
      <c r="CM32" s="66" t="str">
        <f t="shared" si="27"/>
        <v>NO</v>
      </c>
      <c r="CN32" s="64" t="str">
        <f t="shared" si="31"/>
        <v>NO</v>
      </c>
      <c r="CO32" s="64" t="str">
        <f t="shared" si="32"/>
        <v>NO</v>
      </c>
      <c r="CP32" s="66" t="str">
        <f t="shared" si="33"/>
        <v>OK</v>
      </c>
      <c r="CQ32" s="58" t="b">
        <f t="shared" si="34"/>
        <v>0</v>
      </c>
      <c r="CR32" s="58" t="b">
        <f t="shared" si="35"/>
        <v>0</v>
      </c>
      <c r="CS32" s="58" t="b">
        <f t="shared" si="36"/>
        <v>0</v>
      </c>
      <c r="CT32" s="58" t="b">
        <f t="shared" si="37"/>
        <v>0</v>
      </c>
      <c r="CU32" s="65" t="str">
        <f t="shared" si="38"/>
        <v>SEQUENCE INCORRECT</v>
      </c>
      <c r="CV32" s="67">
        <f>COUNTIF(B21:B31,T(B32))</f>
        <v>11</v>
      </c>
    </row>
    <row r="33" spans="1:100" s="23" customFormat="1" ht="18.95" customHeight="1" thickBot="1">
      <c r="A33" s="54"/>
      <c r="B33" s="101"/>
      <c r="C33" s="102"/>
      <c r="D33" s="101"/>
      <c r="E33" s="102"/>
      <c r="F33" s="101"/>
      <c r="G33" s="102"/>
      <c r="H33" s="101"/>
      <c r="I33" s="102"/>
      <c r="J33" s="309"/>
      <c r="K33" s="309"/>
      <c r="L33" s="103" t="str">
        <f>IF(AND(B33&lt;&gt;"", H33&lt;&gt;"", J33&lt;&gt;"",OR(H33&lt;=I17,H33="ABS"),OR(J33&lt;=K17,J33="ABS")),IF(AND(J33="ABS"),"ABS",IF(SUM(H33:J33)=0,"ZERO",SUM(H33,J33))),"")</f>
        <v/>
      </c>
      <c r="M33" s="104"/>
      <c r="N33" s="112" t="str">
        <f>IF(AND(A33&lt;&gt;"",B33&lt;&gt;"",D33&lt;&gt;"", F33&lt;&gt;"", H33&lt;&gt;"", J33&lt;&gt;"",S33="",R33="OK",V33="",OR(D33&lt;=E17,D33="ABS"),OR(F33&lt;=G17,F33="ABS"),OR(H33&lt;=I17,H33="ABS"),OR(J33&lt;=K17,J33="ABS")),IF(AND(OR(D33=0,D33="ABS"),OR(F33=0,F33="ABS"),OR(L33=0,L33="ABS"),D33="ABS",F33="ABS",L33="ABS"),"ABS",IF(AND(SUM(D33:F33)=0,OR(L33="ZERO",L33="ABS")),"ZERO",IF(L33="ABS",SUM(D33,F33),SUM(D33,F33,H33,J33)))),"")</f>
        <v/>
      </c>
      <c r="O33" s="113"/>
      <c r="P33" s="22" t="str">
        <f>IF(N33="","",IF(O17=200,LOOKUP(N33,{"ABS","ZERO",1,100,110,120,130,140,150,160,170},{"FAIL","FAIL","FAIL","D","D+","C","C+","B","B+","A","A+"}),IF(O17=150,LOOKUP(N33,{"ABS","ZERO",1,75,82,90,97,105,112,120,127},{"FAIL","FAIL","FAIL","D","D+","C","C+","B","B+","A","A+"}),IF(O17=100,LOOKUP(N33,{"ABS","ZERO",1,50,55,60,65,70,75,80,85},{"FAIL","FAIL","FAIL","D","D+","C","C+","B","B+","A","A+"}),IF(O17=50,LOOKUP(N33,{"ABS","ZERO",1,25,27,30,32,35,37,40,42},{"FAIL","FAIL","FAIL","D","D+","C","C+","B","B+","A","A+"}))))))</f>
        <v/>
      </c>
      <c r="Q33" s="118"/>
      <c r="R33" s="70" t="str">
        <f t="shared" si="0"/>
        <v/>
      </c>
      <c r="S33" s="163" t="str">
        <f>IF(AND(A33&lt;&gt;"",B33&lt;&gt;""),IF(OR(D33&lt;&gt;"ABS"),IF(OR(AND(D33&lt;ROUNDDOWN((0*E17),0),D33&lt;&gt;0),D33&gt;E17,D33=""),"Attendance Marks incorrect",""),""),"")</f>
        <v/>
      </c>
      <c r="T33" s="274"/>
      <c r="U33" s="274"/>
      <c r="V33" s="109" t="str">
        <f>IF(OR(AND(OR(F33&lt;=G17, F33=0, F33="ABS"),OR(H33&lt;=I17, H33=0, H33="ABS"),OR(J33&lt;=K17, J33=0,J33="ABS"))),IF(OR(AND(A33="",B33="",D33="",F33="",H33="",J33=""),AND(A33&lt;&gt;"",B33&lt;&gt;"",D33&lt;&gt;"",F33&lt;&gt;"",H33&lt;&gt;"",J33&lt;&gt;"", AD33="OK")),"","Given Marks or Format is incorrect"),"Given Marks or Format is incorrect")</f>
        <v/>
      </c>
      <c r="W33" s="110"/>
      <c r="X33" s="111"/>
      <c r="Y33" s="14" t="b">
        <f>IF(AND( EXACT(LEFT(B33,LEN(G8)), G8),ISNUMBER(INT(MID(B33,(LEN(G8)+1),1))),ISNUMBER(INT(MID(B33,(LEN(G8)+2),1))), MID(B33,(LEN(G8)+1),2)&lt;&gt;"00",OR(ISNUMBER(INT(MID(B33,(LEN(G8)+3),1))),MID(B33,(LEN(G8)+3),1)=""),  OR(AND(ISNUMBER(INT(MID(B33,(LEN(G8)+1),3))),MID(B33,(LEN(G8)+1),1)&lt;&gt;"0", MID(B33,(LEN(G8)+4),1)=""),AND((ISNUMBER(INT(MID(B33,(LEN(G8)+1),2)))),MID(B33,(LEN(G8)+3),1)=""))),"OK")</f>
        <v>0</v>
      </c>
      <c r="Z33" s="15"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6"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23" t="b">
        <f t="shared" si="28"/>
        <v>0</v>
      </c>
      <c r="AD33" s="23" t="str">
        <f t="shared" si="1"/>
        <v>S# INCORRECT</v>
      </c>
      <c r="BL33" s="58" t="str">
        <f t="shared" si="2"/>
        <v/>
      </c>
      <c r="BM33" s="58" t="b">
        <f t="shared" si="3"/>
        <v>0</v>
      </c>
      <c r="BN33" s="58" t="b">
        <f t="shared" si="4"/>
        <v>0</v>
      </c>
      <c r="BO33" s="58" t="b">
        <f t="shared" si="5"/>
        <v>0</v>
      </c>
      <c r="BP33" s="58" t="str">
        <f t="shared" si="6"/>
        <v/>
      </c>
      <c r="BQ33" s="58" t="str">
        <f t="shared" si="7"/>
        <v/>
      </c>
      <c r="BR33" s="58" t="str">
        <f t="shared" si="8"/>
        <v/>
      </c>
      <c r="BS33" s="58" t="str">
        <f t="shared" si="9"/>
        <v/>
      </c>
      <c r="BT33" s="63" t="str">
        <f t="shared" si="10"/>
        <v/>
      </c>
      <c r="BU33" s="64" t="str">
        <f t="shared" si="29"/>
        <v>INCORRECT</v>
      </c>
      <c r="BV33" s="58" t="b">
        <f t="shared" si="30"/>
        <v>0</v>
      </c>
      <c r="BW33" s="65" t="str">
        <f t="shared" si="11"/>
        <v/>
      </c>
      <c r="BX33" s="58" t="b">
        <f t="shared" si="12"/>
        <v>0</v>
      </c>
      <c r="BY33" s="58" t="b">
        <f t="shared" si="13"/>
        <v>0</v>
      </c>
      <c r="BZ33" s="58" t="b">
        <f t="shared" si="14"/>
        <v>0</v>
      </c>
      <c r="CA33" s="58" t="b">
        <f t="shared" si="15"/>
        <v>0</v>
      </c>
      <c r="CB33" s="58" t="b">
        <f t="shared" si="16"/>
        <v>0</v>
      </c>
      <c r="CC33" s="58" t="b">
        <f t="shared" si="17"/>
        <v>0</v>
      </c>
      <c r="CD33" s="58" t="str">
        <f t="shared" si="18"/>
        <v/>
      </c>
      <c r="CE33" s="58" t="str">
        <f t="shared" si="19"/>
        <v/>
      </c>
      <c r="CF33" s="58" t="str">
        <f t="shared" si="20"/>
        <v/>
      </c>
      <c r="CG33" s="58" t="str">
        <f t="shared" si="21"/>
        <v/>
      </c>
      <c r="CH33" s="58" t="str">
        <f t="shared" si="22"/>
        <v/>
      </c>
      <c r="CI33" s="58" t="str">
        <f t="shared" si="23"/>
        <v/>
      </c>
      <c r="CJ33" s="65" t="str">
        <f t="shared" si="24"/>
        <v/>
      </c>
      <c r="CK33" s="65" t="str">
        <f t="shared" si="25"/>
        <v/>
      </c>
      <c r="CL33" s="66" t="str">
        <f t="shared" si="26"/>
        <v>NO</v>
      </c>
      <c r="CM33" s="66" t="str">
        <f t="shared" si="27"/>
        <v>NO</v>
      </c>
      <c r="CN33" s="64" t="str">
        <f t="shared" si="31"/>
        <v>NO</v>
      </c>
      <c r="CO33" s="64" t="str">
        <f t="shared" si="32"/>
        <v>NO</v>
      </c>
      <c r="CP33" s="66" t="str">
        <f t="shared" si="33"/>
        <v>OK</v>
      </c>
      <c r="CQ33" s="58" t="b">
        <f t="shared" si="34"/>
        <v>0</v>
      </c>
      <c r="CR33" s="58" t="b">
        <f t="shared" si="35"/>
        <v>0</v>
      </c>
      <c r="CS33" s="58" t="b">
        <f t="shared" si="36"/>
        <v>0</v>
      </c>
      <c r="CT33" s="58" t="b">
        <f t="shared" si="37"/>
        <v>0</v>
      </c>
      <c r="CU33" s="65" t="str">
        <f t="shared" si="38"/>
        <v>SEQUENCE INCORRECT</v>
      </c>
      <c r="CV33" s="67">
        <f>COUNTIF(B21:B32,T(B33))</f>
        <v>12</v>
      </c>
    </row>
    <row r="34" spans="1:100" s="23" customFormat="1" ht="18.95" customHeight="1" thickBot="1">
      <c r="A34" s="68"/>
      <c r="B34" s="101"/>
      <c r="C34" s="102"/>
      <c r="D34" s="101"/>
      <c r="E34" s="102"/>
      <c r="F34" s="101"/>
      <c r="G34" s="102"/>
      <c r="H34" s="101"/>
      <c r="I34" s="102"/>
      <c r="J34" s="309"/>
      <c r="K34" s="309"/>
      <c r="L34" s="103" t="str">
        <f>IF(AND(B34&lt;&gt;"", H34&lt;&gt;"", J34&lt;&gt;"",OR(H34&lt;=I17,H34="ABS"),OR(J34&lt;=K17,J34="ABS")),IF(AND(J34="ABS"),"ABS",IF(SUM(H34:J34)=0,"ZERO",SUM(H34,J34))),"")</f>
        <v/>
      </c>
      <c r="M34" s="104"/>
      <c r="N34" s="112" t="str">
        <f>IF(AND(A34&lt;&gt;"",B34&lt;&gt;"",D34&lt;&gt;"", F34&lt;&gt;"", H34&lt;&gt;"", J34&lt;&gt;"",S34="",R34="OK",V34="",OR(D34&lt;=E17,D34="ABS"),OR(F34&lt;=G17,F34="ABS"),OR(H34&lt;=I17,H34="ABS"),OR(J34&lt;=K17,J34="ABS")),IF(AND(OR(D34=0,D34="ABS"),OR(F34=0,F34="ABS"),OR(L34=0,L34="ABS"),D34="ABS",F34="ABS",L34="ABS"),"ABS",IF(AND(SUM(D34:F34)=0,OR(L34="ZERO",L34="ABS")),"ZERO",IF(L34="ABS",SUM(D34,F34),SUM(D34,F34,H34,J34)))),"")</f>
        <v/>
      </c>
      <c r="O34" s="113"/>
      <c r="P34" s="22" t="str">
        <f>IF(N34="","",IF(O17=200,LOOKUP(N34,{"ABS","ZERO",1,100,110,120,130,140,150,160,170},{"FAIL","FAIL","FAIL","D","D+","C","C+","B","B+","A","A+"}),IF(O17=150,LOOKUP(N34,{"ABS","ZERO",1,75,82,90,97,105,112,120,127},{"FAIL","FAIL","FAIL","D","D+","C","C+","B","B+","A","A+"}),IF(O17=100,LOOKUP(N34,{"ABS","ZERO",1,50,55,60,65,70,75,80,85},{"FAIL","FAIL","FAIL","D","D+","C","C+","B","B+","A","A+"}),IF(O17=50,LOOKUP(N34,{"ABS","ZERO",1,25,27,30,32,35,37,40,42},{"FAIL","FAIL","FAIL","D","D+","C","C+","B","B+","A","A+"}))))))</f>
        <v/>
      </c>
      <c r="Q34" s="118"/>
      <c r="R34" s="70" t="str">
        <f t="shared" si="0"/>
        <v/>
      </c>
      <c r="S34" s="163" t="str">
        <f>IF(AND(A34&lt;&gt;"",B34&lt;&gt;""),IF(OR(D34&lt;&gt;"ABS"),IF(OR(AND(D34&lt;ROUNDDOWN((0*E17),0),D34&lt;&gt;0),D34&gt;E17,D34=""),"Attendance Marks incorrect",""),""),"")</f>
        <v/>
      </c>
      <c r="T34" s="274"/>
      <c r="U34" s="274"/>
      <c r="V34" s="109" t="str">
        <f>IF(OR(AND(OR(F34&lt;=G17, F34=0, F34="ABS"),OR(H34&lt;=I17, H34=0, H34="ABS"),OR(J34&lt;=K17, J34=0,J34="ABS"))),IF(OR(AND(A34="",B34="",D34="",F34="",H34="",J34=""),AND(A34&lt;&gt;"",B34&lt;&gt;"",D34&lt;&gt;"",F34&lt;&gt;"",H34&lt;&gt;"",J34&lt;&gt;"", AD34="OK")),"","Given Marks or Format is incorrect"),"Given Marks or Format is incorrect")</f>
        <v/>
      </c>
      <c r="W34" s="110"/>
      <c r="X34" s="111"/>
      <c r="Y34" s="14" t="b">
        <f>IF(AND( EXACT(LEFT(B34,LEN(G8)), G8),ISNUMBER(INT(MID(B34,(LEN(G8)+1),1))),ISNUMBER(INT(MID(B34,(LEN(G8)+2),1))), MID(B34,(LEN(G8)+1),2)&lt;&gt;"00",OR(ISNUMBER(INT(MID(B34,(LEN(G8)+3),1))),MID(B34,(LEN(G8)+3),1)=""),  OR(AND(ISNUMBER(INT(MID(B34,(LEN(G8)+1),3))),MID(B34,(LEN(G8)+1),1)&lt;&gt;"0", MID(B34,(LEN(G8)+4),1)=""),AND((ISNUMBER(INT(MID(B34,(LEN(G8)+1),2)))),MID(B34,(LEN(G8)+3),1)=""))),"OK")</f>
        <v>0</v>
      </c>
      <c r="Z34" s="15"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6"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23" t="b">
        <f t="shared" si="28"/>
        <v>0</v>
      </c>
      <c r="AD34" s="23" t="str">
        <f t="shared" si="1"/>
        <v>S# INCORRECT</v>
      </c>
      <c r="BL34" s="58" t="str">
        <f t="shared" si="2"/>
        <v/>
      </c>
      <c r="BM34" s="58" t="b">
        <f t="shared" si="3"/>
        <v>0</v>
      </c>
      <c r="BN34" s="58" t="b">
        <f t="shared" si="4"/>
        <v>0</v>
      </c>
      <c r="BO34" s="58" t="b">
        <f t="shared" si="5"/>
        <v>0</v>
      </c>
      <c r="BP34" s="58" t="str">
        <f t="shared" si="6"/>
        <v/>
      </c>
      <c r="BQ34" s="58" t="str">
        <f t="shared" si="7"/>
        <v/>
      </c>
      <c r="BR34" s="58" t="str">
        <f t="shared" si="8"/>
        <v/>
      </c>
      <c r="BS34" s="58" t="str">
        <f t="shared" si="9"/>
        <v/>
      </c>
      <c r="BT34" s="63" t="str">
        <f t="shared" si="10"/>
        <v/>
      </c>
      <c r="BU34" s="64" t="str">
        <f t="shared" si="29"/>
        <v>INCORRECT</v>
      </c>
      <c r="BV34" s="58" t="b">
        <f t="shared" si="30"/>
        <v>0</v>
      </c>
      <c r="BW34" s="65" t="str">
        <f t="shared" si="11"/>
        <v/>
      </c>
      <c r="BX34" s="58" t="b">
        <f t="shared" si="12"/>
        <v>0</v>
      </c>
      <c r="BY34" s="58" t="b">
        <f t="shared" si="13"/>
        <v>0</v>
      </c>
      <c r="BZ34" s="58" t="b">
        <f t="shared" si="14"/>
        <v>0</v>
      </c>
      <c r="CA34" s="58" t="b">
        <f t="shared" si="15"/>
        <v>0</v>
      </c>
      <c r="CB34" s="58" t="b">
        <f t="shared" si="16"/>
        <v>0</v>
      </c>
      <c r="CC34" s="58" t="b">
        <f t="shared" si="17"/>
        <v>0</v>
      </c>
      <c r="CD34" s="58" t="str">
        <f t="shared" si="18"/>
        <v/>
      </c>
      <c r="CE34" s="58" t="str">
        <f t="shared" si="19"/>
        <v/>
      </c>
      <c r="CF34" s="58" t="str">
        <f t="shared" si="20"/>
        <v/>
      </c>
      <c r="CG34" s="58" t="str">
        <f t="shared" si="21"/>
        <v/>
      </c>
      <c r="CH34" s="58" t="str">
        <f t="shared" si="22"/>
        <v/>
      </c>
      <c r="CI34" s="58" t="str">
        <f t="shared" si="23"/>
        <v/>
      </c>
      <c r="CJ34" s="65" t="str">
        <f t="shared" si="24"/>
        <v/>
      </c>
      <c r="CK34" s="65" t="str">
        <f t="shared" si="25"/>
        <v/>
      </c>
      <c r="CL34" s="66" t="str">
        <f t="shared" si="26"/>
        <v>NO</v>
      </c>
      <c r="CM34" s="66" t="str">
        <f t="shared" si="27"/>
        <v>NO</v>
      </c>
      <c r="CN34" s="64" t="str">
        <f t="shared" si="31"/>
        <v>NO</v>
      </c>
      <c r="CO34" s="64" t="str">
        <f t="shared" si="32"/>
        <v>NO</v>
      </c>
      <c r="CP34" s="66" t="str">
        <f t="shared" si="33"/>
        <v>OK</v>
      </c>
      <c r="CQ34" s="58" t="b">
        <f t="shared" si="34"/>
        <v>0</v>
      </c>
      <c r="CR34" s="58" t="b">
        <f t="shared" si="35"/>
        <v>0</v>
      </c>
      <c r="CS34" s="58" t="b">
        <f t="shared" si="36"/>
        <v>0</v>
      </c>
      <c r="CT34" s="58" t="b">
        <f t="shared" si="37"/>
        <v>0</v>
      </c>
      <c r="CU34" s="65" t="str">
        <f t="shared" si="38"/>
        <v>SEQUENCE INCORRECT</v>
      </c>
      <c r="CV34" s="67">
        <f>COUNTIF(B21:B33,T(B34))</f>
        <v>13</v>
      </c>
    </row>
    <row r="35" spans="1:100" s="23" customFormat="1" ht="18.95" customHeight="1" thickBot="1">
      <c r="A35" s="54"/>
      <c r="B35" s="101"/>
      <c r="C35" s="102"/>
      <c r="D35" s="101"/>
      <c r="E35" s="102"/>
      <c r="F35" s="101"/>
      <c r="G35" s="102"/>
      <c r="H35" s="101"/>
      <c r="I35" s="102"/>
      <c r="J35" s="309"/>
      <c r="K35" s="309"/>
      <c r="L35" s="103" t="str">
        <f>IF(AND(B35&lt;&gt;"", H35&lt;&gt;"", J35&lt;&gt;"",OR(H35&lt;=I17,H35="ABS"),OR(J35&lt;=K17,J35="ABS")),IF(AND(J35="ABS"),"ABS",IF(SUM(H35:J35)=0,"ZERO",SUM(H35,J35))),"")</f>
        <v/>
      </c>
      <c r="M35" s="104"/>
      <c r="N35" s="112" t="str">
        <f>IF(AND(A35&lt;&gt;"",B35&lt;&gt;"",D35&lt;&gt;"", F35&lt;&gt;"", H35&lt;&gt;"", J35&lt;&gt;"",S35="",R35="OK",V35="",OR(D35&lt;=E17,D35="ABS"),OR(F35&lt;=G17,F35="ABS"),OR(H35&lt;=I17,H35="ABS"),OR(J35&lt;=K17,J35="ABS")),IF(AND(OR(D35=0,D35="ABS"),OR(F35=0,F35="ABS"),OR(L35=0,L35="ABS"),D35="ABS",F35="ABS",L35="ABS"),"ABS",IF(AND(SUM(D35:F35)=0,OR(L35="ZERO",L35="ABS")),"ZERO",IF(L35="ABS",SUM(D35,F35),SUM(D35,F35,H35,J35)))),"")</f>
        <v/>
      </c>
      <c r="O35" s="113"/>
      <c r="P35" s="22" t="str">
        <f>IF(N35="","",IF(O17=200,LOOKUP(N35,{"ABS","ZERO",1,100,110,120,130,140,150,160,170},{"FAIL","FAIL","FAIL","D","D+","C","C+","B","B+","A","A+"}),IF(O17=150,LOOKUP(N35,{"ABS","ZERO",1,75,82,90,97,105,112,120,127},{"FAIL","FAIL","FAIL","D","D+","C","C+","B","B+","A","A+"}),IF(O17=100,LOOKUP(N35,{"ABS","ZERO",1,50,55,60,65,70,75,80,85},{"FAIL","FAIL","FAIL","D","D+","C","C+","B","B+","A","A+"}),IF(O17=50,LOOKUP(N35,{"ABS","ZERO",1,25,27,30,32,35,37,40,42},{"FAIL","FAIL","FAIL","D","D+","C","C+","B","B+","A","A+"}))))))</f>
        <v/>
      </c>
      <c r="Q35" s="118"/>
      <c r="R35" s="70" t="str">
        <f t="shared" si="0"/>
        <v/>
      </c>
      <c r="S35" s="163" t="str">
        <f>IF(AND(A35&lt;&gt;"",B35&lt;&gt;""),IF(OR(D35&lt;&gt;"ABS"),IF(OR(AND(D35&lt;ROUNDDOWN((0*E17),0),D35&lt;&gt;0),D35&gt;E17,D35=""),"Attendance Marks incorrect",""),""),"")</f>
        <v/>
      </c>
      <c r="T35" s="274"/>
      <c r="U35" s="274"/>
      <c r="V35" s="109" t="str">
        <f>IF(OR(AND(OR(F35&lt;=G17, F35=0, F35="ABS"),OR(H35&lt;=I17, H35=0, H35="ABS"),OR(J35&lt;=K17, J35=0,J35="ABS"))),IF(OR(AND(A35="",B35="",D35="",F35="",H35="",J35=""),AND(A35&lt;&gt;"",B35&lt;&gt;"",D35&lt;&gt;"",F35&lt;&gt;"",H35&lt;&gt;"",J35&lt;&gt;"", AD35="OK")),"","Given Marks or Format is incorrect"),"Given Marks or Format is incorrect")</f>
        <v/>
      </c>
      <c r="W35" s="110"/>
      <c r="X35" s="111"/>
      <c r="Y35" s="14" t="b">
        <f>IF(AND( EXACT(LEFT(B35,LEN(G8)), G8),ISNUMBER(INT(MID(B35,(LEN(G8)+1),1))),ISNUMBER(INT(MID(B35,(LEN(G8)+2),1))), MID(B35,(LEN(G8)+1),2)&lt;&gt;"00",OR(ISNUMBER(INT(MID(B35,(LEN(G8)+3),1))),MID(B35,(LEN(G8)+3),1)=""),  OR(AND(ISNUMBER(INT(MID(B35,(LEN(G8)+1),3))),MID(B35,(LEN(G8)+1),1)&lt;&gt;"0", MID(B35,(LEN(G8)+4),1)=""),AND((ISNUMBER(INT(MID(B35,(LEN(G8)+1),2)))),MID(B35,(LEN(G8)+3),1)=""))),"OK")</f>
        <v>0</v>
      </c>
      <c r="Z35" s="15"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6"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23" t="b">
        <f t="shared" si="28"/>
        <v>0</v>
      </c>
      <c r="AD35" s="23" t="str">
        <f t="shared" si="1"/>
        <v>S# INCORRECT</v>
      </c>
      <c r="BL35" s="58" t="str">
        <f t="shared" si="2"/>
        <v/>
      </c>
      <c r="BM35" s="58" t="b">
        <f t="shared" si="3"/>
        <v>0</v>
      </c>
      <c r="BN35" s="58" t="b">
        <f t="shared" si="4"/>
        <v>0</v>
      </c>
      <c r="BO35" s="58" t="b">
        <f t="shared" si="5"/>
        <v>0</v>
      </c>
      <c r="BP35" s="58" t="str">
        <f t="shared" si="6"/>
        <v/>
      </c>
      <c r="BQ35" s="58" t="str">
        <f t="shared" si="7"/>
        <v/>
      </c>
      <c r="BR35" s="58" t="str">
        <f t="shared" si="8"/>
        <v/>
      </c>
      <c r="BS35" s="58" t="str">
        <f t="shared" si="9"/>
        <v/>
      </c>
      <c r="BT35" s="63" t="str">
        <f t="shared" si="10"/>
        <v/>
      </c>
      <c r="BU35" s="64" t="str">
        <f t="shared" si="29"/>
        <v>INCORRECT</v>
      </c>
      <c r="BV35" s="58" t="b">
        <f t="shared" si="30"/>
        <v>0</v>
      </c>
      <c r="BW35" s="65" t="str">
        <f t="shared" si="11"/>
        <v/>
      </c>
      <c r="BX35" s="58" t="b">
        <f t="shared" si="12"/>
        <v>0</v>
      </c>
      <c r="BY35" s="58" t="b">
        <f t="shared" si="13"/>
        <v>0</v>
      </c>
      <c r="BZ35" s="58" t="b">
        <f t="shared" si="14"/>
        <v>0</v>
      </c>
      <c r="CA35" s="58" t="b">
        <f t="shared" si="15"/>
        <v>0</v>
      </c>
      <c r="CB35" s="58" t="b">
        <f t="shared" si="16"/>
        <v>0</v>
      </c>
      <c r="CC35" s="58" t="b">
        <f t="shared" si="17"/>
        <v>0</v>
      </c>
      <c r="CD35" s="58" t="str">
        <f t="shared" si="18"/>
        <v/>
      </c>
      <c r="CE35" s="58" t="str">
        <f t="shared" si="19"/>
        <v/>
      </c>
      <c r="CF35" s="58" t="str">
        <f t="shared" si="20"/>
        <v/>
      </c>
      <c r="CG35" s="58" t="str">
        <f t="shared" si="21"/>
        <v/>
      </c>
      <c r="CH35" s="58" t="str">
        <f t="shared" si="22"/>
        <v/>
      </c>
      <c r="CI35" s="58" t="str">
        <f t="shared" si="23"/>
        <v/>
      </c>
      <c r="CJ35" s="65" t="str">
        <f t="shared" si="24"/>
        <v/>
      </c>
      <c r="CK35" s="65" t="str">
        <f t="shared" si="25"/>
        <v/>
      </c>
      <c r="CL35" s="66" t="str">
        <f t="shared" si="26"/>
        <v>NO</v>
      </c>
      <c r="CM35" s="66" t="str">
        <f t="shared" si="27"/>
        <v>NO</v>
      </c>
      <c r="CN35" s="64" t="str">
        <f t="shared" si="31"/>
        <v>NO</v>
      </c>
      <c r="CO35" s="64" t="str">
        <f t="shared" si="32"/>
        <v>NO</v>
      </c>
      <c r="CP35" s="66" t="str">
        <f t="shared" si="33"/>
        <v>OK</v>
      </c>
      <c r="CQ35" s="58" t="b">
        <f t="shared" si="34"/>
        <v>0</v>
      </c>
      <c r="CR35" s="58" t="b">
        <f t="shared" si="35"/>
        <v>0</v>
      </c>
      <c r="CS35" s="58" t="b">
        <f t="shared" si="36"/>
        <v>0</v>
      </c>
      <c r="CT35" s="58" t="b">
        <f t="shared" si="37"/>
        <v>0</v>
      </c>
      <c r="CU35" s="65" t="str">
        <f t="shared" si="38"/>
        <v>SEQUENCE INCORRECT</v>
      </c>
      <c r="CV35" s="67">
        <f>COUNTIF(B21:B34,T(B35))</f>
        <v>14</v>
      </c>
    </row>
    <row r="36" spans="1:100" s="23" customFormat="1" ht="18.95" customHeight="1" thickBot="1">
      <c r="A36" s="68"/>
      <c r="B36" s="101"/>
      <c r="C36" s="102"/>
      <c r="D36" s="101"/>
      <c r="E36" s="102"/>
      <c r="F36" s="101"/>
      <c r="G36" s="102"/>
      <c r="H36" s="101"/>
      <c r="I36" s="102"/>
      <c r="J36" s="309"/>
      <c r="K36" s="309"/>
      <c r="L36" s="103" t="str">
        <f>IF(AND(B36&lt;&gt;"", H36&lt;&gt;"", J36&lt;&gt;"",OR(H36&lt;=I17,H36="ABS"),OR(J36&lt;=K17,J36="ABS")),IF(AND(J36="ABS"),"ABS",IF(SUM(H36:J36)=0,"ZERO",SUM(H36,J36))),"")</f>
        <v/>
      </c>
      <c r="M36" s="104"/>
      <c r="N36" s="112" t="str">
        <f>IF(AND(A36&lt;&gt;"",B36&lt;&gt;"",D36&lt;&gt;"", F36&lt;&gt;"", H36&lt;&gt;"", J36&lt;&gt;"",S36="",R36="OK",V36="",OR(D36&lt;=E17,D36="ABS"),OR(F36&lt;=G17,F36="ABS"),OR(H36&lt;=I17,H36="ABS"),OR(J36&lt;=K17,J36="ABS")),IF(AND(OR(D36=0,D36="ABS"),OR(F36=0,F36="ABS"),OR(L36=0,L36="ABS"),D36="ABS",F36="ABS",L36="ABS"),"ABS",IF(AND(SUM(D36:F36)=0,OR(L36="ZERO",L36="ABS")),"ZERO",IF(L36="ABS",SUM(D36,F36),SUM(D36,F36,H36,J36)))),"")</f>
        <v/>
      </c>
      <c r="O36" s="113"/>
      <c r="P36" s="22" t="str">
        <f>IF(N36="","",IF(O17=200,LOOKUP(N36,{"ABS","ZERO",1,100,110,120,130,140,150,160,170},{"FAIL","FAIL","FAIL","D","D+","C","C+","B","B+","A","A+"}),IF(O17=150,LOOKUP(N36,{"ABS","ZERO",1,75,82,90,97,105,112,120,127},{"FAIL","FAIL","FAIL","D","D+","C","C+","B","B+","A","A+"}),IF(O17=100,LOOKUP(N36,{"ABS","ZERO",1,50,55,60,65,70,75,80,85},{"FAIL","FAIL","FAIL","D","D+","C","C+","B","B+","A","A+"}),IF(O17=50,LOOKUP(N36,{"ABS","ZERO",1,25,27,30,32,35,37,40,42},{"FAIL","FAIL","FAIL","D","D+","C","C+","B","B+","A","A+"}))))))</f>
        <v/>
      </c>
      <c r="Q36" s="118"/>
      <c r="R36" s="70" t="str">
        <f t="shared" si="0"/>
        <v/>
      </c>
      <c r="S36" s="163" t="str">
        <f>IF(AND(A36&lt;&gt;"",B36&lt;&gt;""),IF(OR(D36&lt;&gt;"ABS"),IF(OR(AND(D36&lt;ROUNDDOWN((0*E17),0),D36&lt;&gt;0),D36&gt;E17,D36=""),"Attendance Marks incorrect",""),""),"")</f>
        <v/>
      </c>
      <c r="T36" s="274"/>
      <c r="U36" s="274"/>
      <c r="V36" s="109" t="str">
        <f>IF(OR(AND(OR(F36&lt;=G17, F36=0, F36="ABS"),OR(H36&lt;=I17, H36=0, H36="ABS"),OR(J36&lt;=K17, J36=0,J36="ABS"))),IF(OR(AND(A36="",B36="",D36="",F36="",H36="",J36=""),AND(A36&lt;&gt;"",B36&lt;&gt;"",D36&lt;&gt;"",F36&lt;&gt;"",H36&lt;&gt;"",J36&lt;&gt;"", AD36="OK")),"","Given Marks or Format is incorrect"),"Given Marks or Format is incorrect")</f>
        <v/>
      </c>
      <c r="W36" s="110"/>
      <c r="X36" s="111"/>
      <c r="Y36" s="14" t="b">
        <f>IF(AND( EXACT(LEFT(B36,LEN(G8)), G8),ISNUMBER(INT(MID(B36,(LEN(G8)+1),1))),ISNUMBER(INT(MID(B36,(LEN(G8)+2),1))), MID(B36,(LEN(G8)+1),2)&lt;&gt;"00",OR(ISNUMBER(INT(MID(B36,(LEN(G8)+3),1))),MID(B36,(LEN(G8)+3),1)=""),  OR(AND(ISNUMBER(INT(MID(B36,(LEN(G8)+1),3))),MID(B36,(LEN(G8)+1),1)&lt;&gt;"0", MID(B36,(LEN(G8)+4),1)=""),AND((ISNUMBER(INT(MID(B36,(LEN(G8)+1),2)))),MID(B36,(LEN(G8)+3),1)=""))),"OK")</f>
        <v>0</v>
      </c>
      <c r="Z36" s="15"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6"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23" t="b">
        <f t="shared" si="28"/>
        <v>0</v>
      </c>
      <c r="AD36" s="23" t="str">
        <f t="shared" si="1"/>
        <v>S# INCORRECT</v>
      </c>
      <c r="BL36" s="58" t="str">
        <f t="shared" si="2"/>
        <v/>
      </c>
      <c r="BM36" s="58" t="b">
        <f t="shared" si="3"/>
        <v>0</v>
      </c>
      <c r="BN36" s="58" t="b">
        <f t="shared" si="4"/>
        <v>0</v>
      </c>
      <c r="BO36" s="58" t="b">
        <f t="shared" si="5"/>
        <v>0</v>
      </c>
      <c r="BP36" s="58" t="str">
        <f t="shared" si="6"/>
        <v/>
      </c>
      <c r="BQ36" s="58" t="str">
        <f t="shared" si="7"/>
        <v/>
      </c>
      <c r="BR36" s="58" t="str">
        <f t="shared" si="8"/>
        <v/>
      </c>
      <c r="BS36" s="58" t="str">
        <f t="shared" si="9"/>
        <v/>
      </c>
      <c r="BT36" s="63" t="str">
        <f t="shared" si="10"/>
        <v/>
      </c>
      <c r="BU36" s="64" t="str">
        <f t="shared" si="29"/>
        <v>INCORRECT</v>
      </c>
      <c r="BV36" s="58" t="b">
        <f t="shared" si="30"/>
        <v>0</v>
      </c>
      <c r="BW36" s="65" t="str">
        <f t="shared" si="11"/>
        <v/>
      </c>
      <c r="BX36" s="58" t="b">
        <f t="shared" si="12"/>
        <v>0</v>
      </c>
      <c r="BY36" s="58" t="b">
        <f t="shared" si="13"/>
        <v>0</v>
      </c>
      <c r="BZ36" s="58" t="b">
        <f t="shared" si="14"/>
        <v>0</v>
      </c>
      <c r="CA36" s="58" t="b">
        <f t="shared" si="15"/>
        <v>0</v>
      </c>
      <c r="CB36" s="58" t="b">
        <f t="shared" si="16"/>
        <v>0</v>
      </c>
      <c r="CC36" s="58" t="b">
        <f t="shared" si="17"/>
        <v>0</v>
      </c>
      <c r="CD36" s="58" t="str">
        <f t="shared" si="18"/>
        <v/>
      </c>
      <c r="CE36" s="58" t="str">
        <f t="shared" si="19"/>
        <v/>
      </c>
      <c r="CF36" s="58" t="str">
        <f t="shared" si="20"/>
        <v/>
      </c>
      <c r="CG36" s="58" t="str">
        <f t="shared" si="21"/>
        <v/>
      </c>
      <c r="CH36" s="58" t="str">
        <f t="shared" si="22"/>
        <v/>
      </c>
      <c r="CI36" s="58" t="str">
        <f t="shared" si="23"/>
        <v/>
      </c>
      <c r="CJ36" s="65" t="str">
        <f t="shared" si="24"/>
        <v/>
      </c>
      <c r="CK36" s="65" t="str">
        <f t="shared" si="25"/>
        <v/>
      </c>
      <c r="CL36" s="66" t="str">
        <f t="shared" si="26"/>
        <v>NO</v>
      </c>
      <c r="CM36" s="66" t="str">
        <f t="shared" si="27"/>
        <v>NO</v>
      </c>
      <c r="CN36" s="64" t="str">
        <f t="shared" si="31"/>
        <v>NO</v>
      </c>
      <c r="CO36" s="64" t="str">
        <f t="shared" si="32"/>
        <v>NO</v>
      </c>
      <c r="CP36" s="66" t="str">
        <f t="shared" si="33"/>
        <v>OK</v>
      </c>
      <c r="CQ36" s="58" t="b">
        <f t="shared" si="34"/>
        <v>0</v>
      </c>
      <c r="CR36" s="58" t="b">
        <f t="shared" si="35"/>
        <v>0</v>
      </c>
      <c r="CS36" s="58" t="b">
        <f t="shared" si="36"/>
        <v>0</v>
      </c>
      <c r="CT36" s="58" t="b">
        <f t="shared" si="37"/>
        <v>0</v>
      </c>
      <c r="CU36" s="65" t="str">
        <f t="shared" si="38"/>
        <v>SEQUENCE INCORRECT</v>
      </c>
      <c r="CV36" s="67">
        <f>COUNTIF(B21:B35,T(B36))</f>
        <v>15</v>
      </c>
    </row>
    <row r="37" spans="1:100" s="23" customFormat="1" ht="18.95" customHeight="1" thickBot="1">
      <c r="A37" s="54"/>
      <c r="B37" s="101"/>
      <c r="C37" s="102"/>
      <c r="D37" s="101"/>
      <c r="E37" s="102"/>
      <c r="F37" s="101"/>
      <c r="G37" s="102"/>
      <c r="H37" s="101"/>
      <c r="I37" s="102"/>
      <c r="J37" s="309"/>
      <c r="K37" s="309"/>
      <c r="L37" s="103" t="str">
        <f>IF(AND(B37&lt;&gt;"", H37&lt;&gt;"", J37&lt;&gt;"",OR(H37&lt;=I17,H37="ABS"),OR(J37&lt;=K17,J37="ABS")),IF(AND(J37="ABS"),"ABS",IF(SUM(H37:J37)=0,"ZERO",SUM(H37,J37))),"")</f>
        <v/>
      </c>
      <c r="M37" s="104"/>
      <c r="N37" s="112" t="str">
        <f>IF(AND(A37&lt;&gt;"",B37&lt;&gt;"",D37&lt;&gt;"", F37&lt;&gt;"", H37&lt;&gt;"", J37&lt;&gt;"",S37="",R37="OK",V37="",OR(D37&lt;=E17,D37="ABS"),OR(F37&lt;=G17,F37="ABS"),OR(H37&lt;=I17,H37="ABS"),OR(J37&lt;=K17,J37="ABS")),IF(AND(OR(D37=0,D37="ABS"),OR(F37=0,F37="ABS"),OR(L37=0,L37="ABS"),D37="ABS",F37="ABS",L37="ABS"),"ABS",IF(AND(SUM(D37:F37)=0,OR(L37="ZERO",L37="ABS")),"ZERO",IF(L37="ABS",SUM(D37,F37),SUM(D37,F37,H37,J37)))),"")</f>
        <v/>
      </c>
      <c r="O37" s="113"/>
      <c r="P37" s="22" t="str">
        <f>IF(N37="","",IF(O17=200,LOOKUP(N37,{"ABS","ZERO",1,100,110,120,130,140,150,160,170},{"FAIL","FAIL","FAIL","D","D+","C","C+","B","B+","A","A+"}),IF(O17=150,LOOKUP(N37,{"ABS","ZERO",1,75,82,90,97,105,112,120,127},{"FAIL","FAIL","FAIL","D","D+","C","C+","B","B+","A","A+"}),IF(O17=100,LOOKUP(N37,{"ABS","ZERO",1,50,55,60,65,70,75,80,85},{"FAIL","FAIL","FAIL","D","D+","C","C+","B","B+","A","A+"}),IF(O17=50,LOOKUP(N37,{"ABS","ZERO",1,25,27,30,32,35,37,40,42},{"FAIL","FAIL","FAIL","D","D+","C","C+","B","B+","A","A+"}))))))</f>
        <v/>
      </c>
      <c r="Q37" s="118"/>
      <c r="R37" s="70" t="str">
        <f t="shared" si="0"/>
        <v/>
      </c>
      <c r="S37" s="163" t="str">
        <f>IF(AND(A37&lt;&gt;"",B37&lt;&gt;""),IF(OR(D37&lt;&gt;"ABS"),IF(OR(AND(D37&lt;ROUNDDOWN((0*E17),0),D37&lt;&gt;0),D37&gt;E17,D37=""),"Attendance Marks incorrect",""),""),"")</f>
        <v/>
      </c>
      <c r="T37" s="274"/>
      <c r="U37" s="274"/>
      <c r="V37" s="109" t="str">
        <f>IF(OR(AND(OR(F37&lt;=G17, F37=0, F37="ABS"),OR(H37&lt;=I17, H37=0, H37="ABS"),OR(J37&lt;=K17, J37=0,J37="ABS"))),IF(OR(AND(A37="",B37="",D37="",F37="",H37="",J37=""),AND(A37&lt;&gt;"",B37&lt;&gt;"",D37&lt;&gt;"",F37&lt;&gt;"",H37&lt;&gt;"",J37&lt;&gt;"", AD37="OK")),"","Given Marks or Format is incorrect"),"Given Marks or Format is incorrect")</f>
        <v/>
      </c>
      <c r="W37" s="110"/>
      <c r="X37" s="111"/>
      <c r="Y37" s="14" t="b">
        <f>IF(AND( EXACT(LEFT(B37,LEN(G8)), G8),ISNUMBER(INT(MID(B37,(LEN(G8)+1),1))),ISNUMBER(INT(MID(B37,(LEN(G8)+2),1))), MID(B37,(LEN(G8)+1),2)&lt;&gt;"00",OR(ISNUMBER(INT(MID(B37,(LEN(G8)+3),1))),MID(B37,(LEN(G8)+3),1)=""),  OR(AND(ISNUMBER(INT(MID(B37,(LEN(G8)+1),3))),MID(B37,(LEN(G8)+1),1)&lt;&gt;"0", MID(B37,(LEN(G8)+4),1)=""),AND((ISNUMBER(INT(MID(B37,(LEN(G8)+1),2)))),MID(B37,(LEN(G8)+3),1)=""))),"OK")</f>
        <v>0</v>
      </c>
      <c r="Z37" s="15"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6"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23" t="b">
        <f t="shared" si="28"/>
        <v>0</v>
      </c>
      <c r="AD37" s="23" t="str">
        <f t="shared" si="1"/>
        <v>S# INCORRECT</v>
      </c>
      <c r="BL37" s="58" t="str">
        <f t="shared" si="2"/>
        <v/>
      </c>
      <c r="BM37" s="58" t="b">
        <f t="shared" si="3"/>
        <v>0</v>
      </c>
      <c r="BN37" s="58" t="b">
        <f t="shared" si="4"/>
        <v>0</v>
      </c>
      <c r="BO37" s="58" t="b">
        <f t="shared" si="5"/>
        <v>0</v>
      </c>
      <c r="BP37" s="58" t="str">
        <f t="shared" si="6"/>
        <v/>
      </c>
      <c r="BQ37" s="58" t="str">
        <f t="shared" si="7"/>
        <v/>
      </c>
      <c r="BR37" s="58" t="str">
        <f t="shared" si="8"/>
        <v/>
      </c>
      <c r="BS37" s="58" t="str">
        <f t="shared" si="9"/>
        <v/>
      </c>
      <c r="BT37" s="63" t="str">
        <f t="shared" si="10"/>
        <v/>
      </c>
      <c r="BU37" s="64" t="str">
        <f t="shared" si="29"/>
        <v>INCORRECT</v>
      </c>
      <c r="BV37" s="58" t="b">
        <f t="shared" si="30"/>
        <v>0</v>
      </c>
      <c r="BW37" s="65" t="str">
        <f t="shared" si="11"/>
        <v/>
      </c>
      <c r="BX37" s="58" t="b">
        <f t="shared" si="12"/>
        <v>0</v>
      </c>
      <c r="BY37" s="58" t="b">
        <f t="shared" si="13"/>
        <v>0</v>
      </c>
      <c r="BZ37" s="58" t="b">
        <f t="shared" si="14"/>
        <v>0</v>
      </c>
      <c r="CA37" s="58" t="b">
        <f t="shared" si="15"/>
        <v>0</v>
      </c>
      <c r="CB37" s="58" t="b">
        <f t="shared" si="16"/>
        <v>0</v>
      </c>
      <c r="CC37" s="58" t="b">
        <f t="shared" si="17"/>
        <v>0</v>
      </c>
      <c r="CD37" s="58" t="str">
        <f t="shared" si="18"/>
        <v/>
      </c>
      <c r="CE37" s="58" t="str">
        <f t="shared" si="19"/>
        <v/>
      </c>
      <c r="CF37" s="58" t="str">
        <f t="shared" si="20"/>
        <v/>
      </c>
      <c r="CG37" s="58" t="str">
        <f t="shared" si="21"/>
        <v/>
      </c>
      <c r="CH37" s="58" t="str">
        <f t="shared" si="22"/>
        <v/>
      </c>
      <c r="CI37" s="58" t="str">
        <f t="shared" si="23"/>
        <v/>
      </c>
      <c r="CJ37" s="65" t="str">
        <f t="shared" si="24"/>
        <v/>
      </c>
      <c r="CK37" s="65" t="str">
        <f t="shared" si="25"/>
        <v/>
      </c>
      <c r="CL37" s="66" t="str">
        <f t="shared" si="26"/>
        <v>NO</v>
      </c>
      <c r="CM37" s="66" t="str">
        <f t="shared" si="27"/>
        <v>NO</v>
      </c>
      <c r="CN37" s="64" t="str">
        <f t="shared" si="31"/>
        <v>NO</v>
      </c>
      <c r="CO37" s="64" t="str">
        <f t="shared" si="32"/>
        <v>NO</v>
      </c>
      <c r="CP37" s="66" t="str">
        <f t="shared" si="33"/>
        <v>OK</v>
      </c>
      <c r="CQ37" s="58" t="b">
        <f t="shared" si="34"/>
        <v>0</v>
      </c>
      <c r="CR37" s="58" t="b">
        <f t="shared" si="35"/>
        <v>0</v>
      </c>
      <c r="CS37" s="58" t="b">
        <f t="shared" si="36"/>
        <v>0</v>
      </c>
      <c r="CT37" s="58" t="b">
        <f t="shared" si="37"/>
        <v>0</v>
      </c>
      <c r="CU37" s="65" t="str">
        <f t="shared" si="38"/>
        <v>SEQUENCE INCORRECT</v>
      </c>
      <c r="CV37" s="67">
        <f>COUNTIF(B21:B36,T(B37))</f>
        <v>16</v>
      </c>
    </row>
    <row r="38" spans="1:100" s="23" customFormat="1" ht="18.95" customHeight="1" thickBot="1">
      <c r="A38" s="68"/>
      <c r="B38" s="101"/>
      <c r="C38" s="102"/>
      <c r="D38" s="101"/>
      <c r="E38" s="102"/>
      <c r="F38" s="101"/>
      <c r="G38" s="102"/>
      <c r="H38" s="101"/>
      <c r="I38" s="102"/>
      <c r="J38" s="309"/>
      <c r="K38" s="309"/>
      <c r="L38" s="103" t="str">
        <f>IF(AND(B38&lt;&gt;"", H38&lt;&gt;"", J38&lt;&gt;"",OR(H38&lt;=I17,H38="ABS"),OR(J38&lt;=K17,J38="ABS")),IF(AND(J38="ABS"),"ABS",IF(SUM(H38:J38)=0,"ZERO",SUM(H38,J38))),"")</f>
        <v/>
      </c>
      <c r="M38" s="104"/>
      <c r="N38" s="112" t="str">
        <f>IF(AND(A38&lt;&gt;"",B38&lt;&gt;"",D38&lt;&gt;"", F38&lt;&gt;"", H38&lt;&gt;"", J38&lt;&gt;"",S38="",R38="OK",V38="",OR(D38&lt;=E17,D38="ABS"),OR(F38&lt;=G17,F38="ABS"),OR(H38&lt;=I17,H38="ABS"),OR(J38&lt;=K17,J38="ABS")),IF(AND(OR(D38=0,D38="ABS"),OR(F38=0,F38="ABS"),OR(L38=0,L38="ABS"),D38="ABS",F38="ABS",L38="ABS"),"ABS",IF(AND(SUM(D38:F38)=0,OR(L38="ZERO",L38="ABS")),"ZERO",IF(L38="ABS",SUM(D38,F38),SUM(D38,F38,H38,J38)))),"")</f>
        <v/>
      </c>
      <c r="O38" s="113"/>
      <c r="P38" s="22" t="str">
        <f>IF(N38="","",IF(O17=200,LOOKUP(N38,{"ABS","ZERO",1,100,110,120,130,140,150,160,170},{"FAIL","FAIL","FAIL","D","D+","C","C+","B","B+","A","A+"}),IF(O17=150,LOOKUP(N38,{"ABS","ZERO",1,75,82,90,97,105,112,120,127},{"FAIL","FAIL","FAIL","D","D+","C","C+","B","B+","A","A+"}),IF(O17=100,LOOKUP(N38,{"ABS","ZERO",1,50,55,60,65,70,75,80,85},{"FAIL","FAIL","FAIL","D","D+","C","C+","B","B+","A","A+"}),IF(O17=50,LOOKUP(N38,{"ABS","ZERO",1,25,27,30,32,35,37,40,42},{"FAIL","FAIL","FAIL","D","D+","C","C+","B","B+","A","A+"}))))))</f>
        <v/>
      </c>
      <c r="Q38" s="118"/>
      <c r="R38" s="70" t="str">
        <f t="shared" si="0"/>
        <v/>
      </c>
      <c r="S38" s="163" t="str">
        <f>IF(AND(A38&lt;&gt;"",B38&lt;&gt;""),IF(OR(D38&lt;&gt;"ABS"),IF(OR(AND(D38&lt;ROUNDDOWN((0*E17),0),D38&lt;&gt;0),D38&gt;E17,D38=""),"Attendance Marks incorrect",""),""),"")</f>
        <v/>
      </c>
      <c r="T38" s="274"/>
      <c r="U38" s="274"/>
      <c r="V38" s="109" t="str">
        <f>IF(OR(AND(OR(F38&lt;=G17, F38=0, F38="ABS"),OR(H38&lt;=I17, H38=0, H38="ABS"),OR(J38&lt;=K17, J38=0,J38="ABS"))),IF(OR(AND(A38="",B38="",D38="",F38="",H38="",J38=""),AND(A38&lt;&gt;"",B38&lt;&gt;"",D38&lt;&gt;"",F38&lt;&gt;"",H38&lt;&gt;"",J38&lt;&gt;"", AD38="OK")),"","Given Marks or Format is incorrect"),"Given Marks or Format is incorrect")</f>
        <v/>
      </c>
      <c r="W38" s="110"/>
      <c r="X38" s="111"/>
      <c r="Y38" s="14" t="b">
        <f>IF(AND( EXACT(LEFT(B38,LEN(G8)), G8),ISNUMBER(INT(MID(B38,(LEN(G8)+1),1))),ISNUMBER(INT(MID(B38,(LEN(G8)+2),1))), MID(B38,(LEN(G8)+1),2)&lt;&gt;"00",OR(ISNUMBER(INT(MID(B38,(LEN(G8)+3),1))),MID(B38,(LEN(G8)+3),1)=""),  OR(AND(ISNUMBER(INT(MID(B38,(LEN(G8)+1),3))),MID(B38,(LEN(G8)+1),1)&lt;&gt;"0", MID(B38,(LEN(G8)+4),1)=""),AND((ISNUMBER(INT(MID(B38,(LEN(G8)+1),2)))),MID(B38,(LEN(G8)+3),1)=""))),"OK")</f>
        <v>0</v>
      </c>
      <c r="Z38" s="15"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6"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23" t="b">
        <f t="shared" si="28"/>
        <v>0</v>
      </c>
      <c r="AD38" s="23" t="str">
        <f t="shared" si="1"/>
        <v>S# INCORRECT</v>
      </c>
      <c r="BL38" s="58" t="str">
        <f t="shared" si="2"/>
        <v/>
      </c>
      <c r="BM38" s="58" t="b">
        <f t="shared" si="3"/>
        <v>0</v>
      </c>
      <c r="BN38" s="58" t="b">
        <f t="shared" si="4"/>
        <v>0</v>
      </c>
      <c r="BO38" s="58" t="b">
        <f t="shared" si="5"/>
        <v>0</v>
      </c>
      <c r="BP38" s="58" t="str">
        <f t="shared" si="6"/>
        <v/>
      </c>
      <c r="BQ38" s="58" t="str">
        <f t="shared" si="7"/>
        <v/>
      </c>
      <c r="BR38" s="58" t="str">
        <f t="shared" si="8"/>
        <v/>
      </c>
      <c r="BS38" s="58" t="str">
        <f t="shared" si="9"/>
        <v/>
      </c>
      <c r="BT38" s="63" t="str">
        <f t="shared" si="10"/>
        <v/>
      </c>
      <c r="BU38" s="64" t="str">
        <f t="shared" si="29"/>
        <v>INCORRECT</v>
      </c>
      <c r="BV38" s="58" t="b">
        <f t="shared" si="30"/>
        <v>0</v>
      </c>
      <c r="BW38" s="65" t="str">
        <f t="shared" si="11"/>
        <v/>
      </c>
      <c r="BX38" s="58" t="b">
        <f t="shared" si="12"/>
        <v>0</v>
      </c>
      <c r="BY38" s="58" t="b">
        <f t="shared" si="13"/>
        <v>0</v>
      </c>
      <c r="BZ38" s="58" t="b">
        <f t="shared" si="14"/>
        <v>0</v>
      </c>
      <c r="CA38" s="58" t="b">
        <f t="shared" si="15"/>
        <v>0</v>
      </c>
      <c r="CB38" s="58" t="b">
        <f t="shared" si="16"/>
        <v>0</v>
      </c>
      <c r="CC38" s="58" t="b">
        <f t="shared" si="17"/>
        <v>0</v>
      </c>
      <c r="CD38" s="58" t="str">
        <f t="shared" si="18"/>
        <v/>
      </c>
      <c r="CE38" s="58" t="str">
        <f t="shared" si="19"/>
        <v/>
      </c>
      <c r="CF38" s="58" t="str">
        <f t="shared" si="20"/>
        <v/>
      </c>
      <c r="CG38" s="58" t="str">
        <f t="shared" si="21"/>
        <v/>
      </c>
      <c r="CH38" s="58" t="str">
        <f t="shared" si="22"/>
        <v/>
      </c>
      <c r="CI38" s="58" t="str">
        <f t="shared" si="23"/>
        <v/>
      </c>
      <c r="CJ38" s="65" t="str">
        <f t="shared" si="24"/>
        <v/>
      </c>
      <c r="CK38" s="65" t="str">
        <f t="shared" si="25"/>
        <v/>
      </c>
      <c r="CL38" s="66" t="str">
        <f t="shared" si="26"/>
        <v>NO</v>
      </c>
      <c r="CM38" s="66" t="str">
        <f t="shared" si="27"/>
        <v>NO</v>
      </c>
      <c r="CN38" s="64" t="str">
        <f t="shared" si="31"/>
        <v>NO</v>
      </c>
      <c r="CO38" s="64" t="str">
        <f t="shared" si="32"/>
        <v>NO</v>
      </c>
      <c r="CP38" s="66" t="str">
        <f t="shared" si="33"/>
        <v>OK</v>
      </c>
      <c r="CQ38" s="58" t="b">
        <f t="shared" si="34"/>
        <v>0</v>
      </c>
      <c r="CR38" s="58" t="b">
        <f t="shared" si="35"/>
        <v>0</v>
      </c>
      <c r="CS38" s="58" t="b">
        <f t="shared" si="36"/>
        <v>0</v>
      </c>
      <c r="CT38" s="58" t="b">
        <f t="shared" si="37"/>
        <v>0</v>
      </c>
      <c r="CU38" s="65" t="str">
        <f t="shared" si="38"/>
        <v>SEQUENCE INCORRECT</v>
      </c>
      <c r="CV38" s="67">
        <f>COUNTIF(B21:B37,T(B38))</f>
        <v>17</v>
      </c>
    </row>
    <row r="39" spans="1:100" s="23" customFormat="1" ht="18.95" customHeight="1" thickBot="1">
      <c r="A39" s="54"/>
      <c r="B39" s="101"/>
      <c r="C39" s="102"/>
      <c r="D39" s="101"/>
      <c r="E39" s="102"/>
      <c r="F39" s="101"/>
      <c r="G39" s="102"/>
      <c r="H39" s="101"/>
      <c r="I39" s="102"/>
      <c r="J39" s="309"/>
      <c r="K39" s="309"/>
      <c r="L39" s="103" t="str">
        <f>IF(AND(B39&lt;&gt;"", H39&lt;&gt;"", J39&lt;&gt;"",OR(H39&lt;=I17,H39="ABS"),OR(J39&lt;=K17,J39="ABS")),IF(AND(J39="ABS"),"ABS",IF(SUM(H39:J39)=0,"ZERO",SUM(H39,J39))),"")</f>
        <v/>
      </c>
      <c r="M39" s="104"/>
      <c r="N39" s="112" t="str">
        <f>IF(AND(A39&lt;&gt;"",B39&lt;&gt;"",D39&lt;&gt;"", F39&lt;&gt;"", H39&lt;&gt;"", J39&lt;&gt;"",S39="",R39="OK",V39="",OR(D39&lt;=E17,D39="ABS"),OR(F39&lt;=G17,F39="ABS"),OR(H39&lt;=I17,H39="ABS"),OR(J39&lt;=K17,J39="ABS")),IF(AND(OR(D39=0,D39="ABS"),OR(F39=0,F39="ABS"),OR(L39=0,L39="ABS"),D39="ABS",F39="ABS",L39="ABS"),"ABS",IF(AND(SUM(D39:F39)=0,OR(L39="ZERO",L39="ABS")),"ZERO",IF(L39="ABS",SUM(D39,F39),SUM(D39,F39,H39,J39)))),"")</f>
        <v/>
      </c>
      <c r="O39" s="113"/>
      <c r="P39" s="22" t="str">
        <f>IF(N39="","",IF(O17=200,LOOKUP(N39,{"ABS","ZERO",1,100,110,120,130,140,150,160,170},{"FAIL","FAIL","FAIL","D","D+","C","C+","B","B+","A","A+"}),IF(O17=150,LOOKUP(N39,{"ABS","ZERO",1,75,82,90,97,105,112,120,127},{"FAIL","FAIL","FAIL","D","D+","C","C+","B","B+","A","A+"}),IF(O17=100,LOOKUP(N39,{"ABS","ZERO",1,50,55,60,65,70,75,80,85},{"FAIL","FAIL","FAIL","D","D+","C","C+","B","B+","A","A+"}),IF(O17=50,LOOKUP(N39,{"ABS","ZERO",1,25,27,30,32,35,37,40,42},{"FAIL","FAIL","FAIL","D","D+","C","C+","B","B+","A","A+"}))))))</f>
        <v/>
      </c>
      <c r="Q39" s="118"/>
      <c r="R39" s="70" t="str">
        <f t="shared" si="0"/>
        <v/>
      </c>
      <c r="S39" s="163" t="str">
        <f>IF(AND(A39&lt;&gt;"",B39&lt;&gt;""),IF(OR(D39&lt;&gt;"ABS"),IF(OR(AND(D39&lt;ROUNDDOWN((0*E17),0),D39&lt;&gt;0),D39&gt;E17,D39=""),"Attendance Marks incorrect",""),""),"")</f>
        <v/>
      </c>
      <c r="T39" s="274"/>
      <c r="U39" s="274"/>
      <c r="V39" s="109" t="str">
        <f>IF(OR(AND(OR(F39&lt;=G17, F39=0, F39="ABS"),OR(H39&lt;=I17, H39=0, H39="ABS"),OR(J39&lt;=K17, J39=0,J39="ABS"))),IF(OR(AND(A39="",B39="",D39="",F39="",H39="",J39=""),AND(A39&lt;&gt;"",B39&lt;&gt;"",D39&lt;&gt;"",F39&lt;&gt;"",H39&lt;&gt;"",J39&lt;&gt;"", AD39="OK")),"","Given Marks or Format is incorrect"),"Given Marks or Format is incorrect")</f>
        <v/>
      </c>
      <c r="W39" s="110"/>
      <c r="X39" s="111"/>
      <c r="Y39" s="14" t="b">
        <f>IF(AND( EXACT(LEFT(B39,LEN(G8)), G8),ISNUMBER(INT(MID(B39,(LEN(G8)+1),1))),ISNUMBER(INT(MID(B39,(LEN(G8)+2),1))), MID(B39,(LEN(G8)+1),2)&lt;&gt;"00",OR(ISNUMBER(INT(MID(B39,(LEN(G8)+3),1))),MID(B39,(LEN(G8)+3),1)=""),  OR(AND(ISNUMBER(INT(MID(B39,(LEN(G8)+1),3))),MID(B39,(LEN(G8)+1),1)&lt;&gt;"0", MID(B39,(LEN(G8)+4),1)=""),AND((ISNUMBER(INT(MID(B39,(LEN(G8)+1),2)))),MID(B39,(LEN(G8)+3),1)=""))),"OK")</f>
        <v>0</v>
      </c>
      <c r="Z39" s="15"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A39" s="16"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B39" s="17"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C39" s="23" t="b">
        <f t="shared" si="28"/>
        <v>0</v>
      </c>
      <c r="AD39" s="23" t="str">
        <f t="shared" si="1"/>
        <v>S# INCORRECT</v>
      </c>
      <c r="BL39" s="58" t="str">
        <f t="shared" si="2"/>
        <v/>
      </c>
      <c r="BM39" s="58" t="b">
        <f t="shared" si="3"/>
        <v>0</v>
      </c>
      <c r="BN39" s="58" t="b">
        <f t="shared" si="4"/>
        <v>0</v>
      </c>
      <c r="BO39" s="58" t="b">
        <f t="shared" si="5"/>
        <v>0</v>
      </c>
      <c r="BP39" s="58" t="str">
        <f t="shared" si="6"/>
        <v/>
      </c>
      <c r="BQ39" s="58" t="str">
        <f t="shared" si="7"/>
        <v/>
      </c>
      <c r="BR39" s="58" t="str">
        <f t="shared" si="8"/>
        <v/>
      </c>
      <c r="BS39" s="58" t="str">
        <f t="shared" si="9"/>
        <v/>
      </c>
      <c r="BT39" s="63" t="str">
        <f t="shared" si="10"/>
        <v/>
      </c>
      <c r="BU39" s="64" t="str">
        <f t="shared" si="29"/>
        <v>INCORRECT</v>
      </c>
      <c r="BV39" s="58" t="b">
        <f t="shared" si="30"/>
        <v>0</v>
      </c>
      <c r="BW39" s="65" t="str">
        <f t="shared" si="11"/>
        <v/>
      </c>
      <c r="BX39" s="58" t="b">
        <f t="shared" si="12"/>
        <v>0</v>
      </c>
      <c r="BY39" s="58" t="b">
        <f t="shared" si="13"/>
        <v>0</v>
      </c>
      <c r="BZ39" s="58" t="b">
        <f t="shared" si="14"/>
        <v>0</v>
      </c>
      <c r="CA39" s="58" t="b">
        <f t="shared" si="15"/>
        <v>0</v>
      </c>
      <c r="CB39" s="58" t="b">
        <f t="shared" si="16"/>
        <v>0</v>
      </c>
      <c r="CC39" s="58" t="b">
        <f t="shared" si="17"/>
        <v>0</v>
      </c>
      <c r="CD39" s="58" t="str">
        <f t="shared" si="18"/>
        <v/>
      </c>
      <c r="CE39" s="58" t="str">
        <f t="shared" si="19"/>
        <v/>
      </c>
      <c r="CF39" s="58" t="str">
        <f t="shared" si="20"/>
        <v/>
      </c>
      <c r="CG39" s="58" t="str">
        <f t="shared" si="21"/>
        <v/>
      </c>
      <c r="CH39" s="58" t="str">
        <f t="shared" si="22"/>
        <v/>
      </c>
      <c r="CI39" s="58" t="str">
        <f t="shared" si="23"/>
        <v/>
      </c>
      <c r="CJ39" s="65" t="str">
        <f t="shared" si="24"/>
        <v/>
      </c>
      <c r="CK39" s="65" t="str">
        <f t="shared" si="25"/>
        <v/>
      </c>
      <c r="CL39" s="66" t="str">
        <f t="shared" si="26"/>
        <v>NO</v>
      </c>
      <c r="CM39" s="66" t="str">
        <f t="shared" si="27"/>
        <v>NO</v>
      </c>
      <c r="CN39" s="64" t="str">
        <f t="shared" si="31"/>
        <v>NO</v>
      </c>
      <c r="CO39" s="64" t="str">
        <f t="shared" si="32"/>
        <v>NO</v>
      </c>
      <c r="CP39" s="66" t="str">
        <f t="shared" si="33"/>
        <v>OK</v>
      </c>
      <c r="CQ39" s="58" t="b">
        <f t="shared" si="34"/>
        <v>0</v>
      </c>
      <c r="CR39" s="58" t="b">
        <f t="shared" si="35"/>
        <v>0</v>
      </c>
      <c r="CS39" s="58" t="b">
        <f t="shared" si="36"/>
        <v>0</v>
      </c>
      <c r="CT39" s="58" t="b">
        <f t="shared" si="37"/>
        <v>0</v>
      </c>
      <c r="CU39" s="65" t="str">
        <f t="shared" si="38"/>
        <v>SEQUENCE INCORRECT</v>
      </c>
      <c r="CV39" s="67">
        <f>COUNTIF(B21:B38,T(B39))</f>
        <v>18</v>
      </c>
    </row>
    <row r="40" spans="1:100" s="23" customFormat="1" ht="18.95" customHeight="1" thickBot="1">
      <c r="A40" s="68"/>
      <c r="B40" s="101"/>
      <c r="C40" s="102"/>
      <c r="D40" s="101"/>
      <c r="E40" s="102"/>
      <c r="F40" s="101"/>
      <c r="G40" s="102"/>
      <c r="H40" s="101"/>
      <c r="I40" s="102"/>
      <c r="J40" s="309"/>
      <c r="K40" s="309"/>
      <c r="L40" s="103" t="str">
        <f>IF(AND(B40&lt;&gt;"", H40&lt;&gt;"", J40&lt;&gt;"",OR(H40&lt;=I17,H40="ABS"),OR(J40&lt;=K17,J40="ABS")),IF(AND(J40="ABS"),"ABS",IF(SUM(H40:J40)=0,"ZERO",SUM(H40,J40))),"")</f>
        <v/>
      </c>
      <c r="M40" s="104"/>
      <c r="N40" s="112" t="str">
        <f>IF(AND(A40&lt;&gt;"",B40&lt;&gt;"",D40&lt;&gt;"", F40&lt;&gt;"", H40&lt;&gt;"", J40&lt;&gt;"",S40="",R40="OK",V40="",OR(D40&lt;=E17,D40="ABS"),OR(F40&lt;=G17,F40="ABS"),OR(H40&lt;=I17,H40="ABS"),OR(J40&lt;=K17,J40="ABS")),IF(AND(OR(D40=0,D40="ABS"),OR(F40=0,F40="ABS"),OR(L40=0,L40="ABS"),D40="ABS",F40="ABS",L40="ABS"),"ABS",IF(AND(SUM(D40:F40)=0,OR(L40="ZERO",L40="ABS")),"ZERO",IF(L40="ABS",SUM(D40,F40),SUM(D40,F40,H40,J40)))),"")</f>
        <v/>
      </c>
      <c r="O40" s="113"/>
      <c r="P40" s="22" t="str">
        <f>IF(N40="","",IF(O17=200,LOOKUP(N40,{"ABS","ZERO",1,100,110,120,130,140,150,160,170},{"FAIL","FAIL","FAIL","D","D+","C","C+","B","B+","A","A+"}),IF(O17=150,LOOKUP(N40,{"ABS","ZERO",1,75,82,90,97,105,112,120,127},{"FAIL","FAIL","FAIL","D","D+","C","C+","B","B+","A","A+"}),IF(O17=100,LOOKUP(N40,{"ABS","ZERO",1,50,55,60,65,70,75,80,85},{"FAIL","FAIL","FAIL","D","D+","C","C+","B","B+","A","A+"}),IF(O17=50,LOOKUP(N40,{"ABS","ZERO",1,25,27,30,32,35,37,40,42},{"FAIL","FAIL","FAIL","D","D+","C","C+","B","B+","A","A+"}))))))</f>
        <v/>
      </c>
      <c r="Q40" s="118"/>
      <c r="R40" s="70" t="str">
        <f t="shared" si="0"/>
        <v/>
      </c>
      <c r="S40" s="280" t="str">
        <f>IF(AND(A40&lt;&gt;"",B40&lt;&gt;""),IF(OR(D40&lt;&gt;"ABS"),IF(OR(AND(D40&lt;ROUNDDOWN((0*E17),0),D40&lt;&gt;0),D40&gt;E17,D40=""),"Attendance Marks incorrect",""),""),"")</f>
        <v/>
      </c>
      <c r="T40" s="281"/>
      <c r="U40" s="281"/>
      <c r="V40" s="213" t="str">
        <f>IF(OR(AND(OR(F40&lt;=G17, F40=0, F40="ABS"),OR(H40&lt;=I17, H40=0, H40="ABS"),OR(J40&lt;=K17, J40=0,J40="ABS"))),IF(OR(AND(A40="",B40="",D40="",F40="",H40="",J40=""),AND(A40&lt;&gt;"",B40&lt;&gt;"",D40&lt;&gt;"",F40&lt;&gt;"",H40&lt;&gt;"",J40&lt;&gt;"", AD40="OK")),"","Given Marks or Format is incorrect"),"Given Marks or Format is incorrect")</f>
        <v/>
      </c>
      <c r="W40" s="214"/>
      <c r="X40" s="215"/>
      <c r="Y40" s="14" t="b">
        <f>IF(AND( EXACT(LEFT(B40,LEN(G8)), G8),ISNUMBER(INT(MID(B40,(LEN(G8)+1),1))),ISNUMBER(INT(MID(B40,(LEN(G8)+2),1))), MID(B40,(LEN(G8)+1),2)&lt;&gt;"00",OR(ISNUMBER(INT(MID(B40,(LEN(G8)+3),1))),MID(B40,(LEN(G8)+3),1)=""),  OR(AND(ISNUMBER(INT(MID(B40,(LEN(G8)+1),3))),MID(B40,(LEN(G8)+1),1)&lt;&gt;"0", MID(B40,(LEN(G8)+4),1)=""),AND((ISNUMBER(INT(MID(B40,(LEN(G8)+1),2)))),MID(B40,(LEN(G8)+3),1)=""))),"OK")</f>
        <v>0</v>
      </c>
      <c r="Z40" s="15"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A40" s="16"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B40" s="17"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C40" s="23" t="b">
        <f t="shared" si="28"/>
        <v>0</v>
      </c>
      <c r="AD40" s="23" t="str">
        <f t="shared" si="1"/>
        <v>S# INCORRECT</v>
      </c>
      <c r="BL40" s="58" t="str">
        <f>RIGHT(B40,3)</f>
        <v/>
      </c>
      <c r="BM40" s="58" t="b">
        <f>ISNUMBER(INT((MID(BL40,1,1))))</f>
        <v>0</v>
      </c>
      <c r="BN40" s="58" t="b">
        <f>ISNUMBER(INT((MID(BL40,2,1))))</f>
        <v>0</v>
      </c>
      <c r="BO40" s="58" t="b">
        <f>ISNUMBER(INT((MID(BL40,3,1))))</f>
        <v>0</v>
      </c>
      <c r="BP40" s="58" t="str">
        <f>IF(BM40=TRUE, MID(BL40,1,1),"")</f>
        <v/>
      </c>
      <c r="BQ40" s="58" t="str">
        <f>IF(BN40=TRUE, MID(BL40,2,1),"")</f>
        <v/>
      </c>
      <c r="BR40" s="58" t="str">
        <f>IF(BO40=TRUE, MID(BL40,3,1),"")</f>
        <v/>
      </c>
      <c r="BS40" s="58" t="str">
        <f>T(BP40)&amp;T(BQ40)&amp;T(BR40)</f>
        <v/>
      </c>
      <c r="BT40" s="63" t="str">
        <f>IF(BS40="","",INT(TRIM(BS40)))</f>
        <v/>
      </c>
      <c r="BU40" s="64" t="str">
        <f>IF(BT40&gt;BT39,"OK","INCORRECT")</f>
        <v>INCORRECT</v>
      </c>
      <c r="BV40" s="58" t="b">
        <f>BT40&gt;BT39</f>
        <v>0</v>
      </c>
      <c r="BW40" s="65" t="str">
        <f>LEFT(B40,6)</f>
        <v/>
      </c>
      <c r="BX40" s="58" t="b">
        <f>ISNUMBER(INT((MID(BW40,1,1))))</f>
        <v>0</v>
      </c>
      <c r="BY40" s="58" t="b">
        <f>ISNUMBER(INT((MID(BW40,2,1))))</f>
        <v>0</v>
      </c>
      <c r="BZ40" s="58" t="b">
        <f>ISNUMBER(INT((MID(BW40,3,1))))</f>
        <v>0</v>
      </c>
      <c r="CA40" s="58" t="b">
        <f>ISNUMBER(INT((MID(BW40,4,1))))</f>
        <v>0</v>
      </c>
      <c r="CB40" s="58" t="b">
        <f>ISNUMBER(INT((MID(BW40,5,1))))</f>
        <v>0</v>
      </c>
      <c r="CC40" s="58" t="b">
        <f>ISNUMBER(INT((MID(BW40,6,1))))</f>
        <v>0</v>
      </c>
      <c r="CD40" s="58" t="str">
        <f>IF(BX40=TRUE, MID(BW40,1,1),"")</f>
        <v/>
      </c>
      <c r="CE40" s="58" t="str">
        <f>IF(BY40=TRUE, MID(BW40,2,1),"")</f>
        <v/>
      </c>
      <c r="CF40" s="58" t="str">
        <f>IF(BZ40=TRUE, MID(BW40,3,1),"")</f>
        <v/>
      </c>
      <c r="CG40" s="58" t="str">
        <f>IF(CA40=TRUE, MID(BW40,4,1),"")</f>
        <v/>
      </c>
      <c r="CH40" s="58" t="str">
        <f>IF(CB40=TRUE, MID(BW40,5,1),"")</f>
        <v/>
      </c>
      <c r="CI40" s="58" t="str">
        <f>IF(CC40=TRUE, MID(BW40,6,1),"")</f>
        <v/>
      </c>
      <c r="CJ40" s="65" t="str">
        <f>TRIM(T(CD40)&amp;T(CE40)&amp;T(CF40))</f>
        <v/>
      </c>
      <c r="CK40" s="65" t="str">
        <f>TRIM(T(CG40)&amp;T(CH40)&amp;T(CI40))</f>
        <v/>
      </c>
      <c r="CL40" s="66" t="str">
        <f>IF(OR(MID(BW40,3,1)="-",MID(BW40,4,1)="-"),T(CJ40),"NO")</f>
        <v>NO</v>
      </c>
      <c r="CM40" s="66" t="str">
        <f>IF(OR(MID(BW40,3,1)="-",MID(BW40,4,1)="-"),T(CK40),"NO")</f>
        <v>NO</v>
      </c>
      <c r="CN40" s="64" t="str">
        <f>IF(AND(CL40&lt;&gt;"NO", CM40&lt;&gt;"NO"),IF(CM40&lt;CL40,"OK","INCORRECT"),"NO")</f>
        <v>NO</v>
      </c>
      <c r="CO40" s="64" t="str">
        <f>IF(AND(CL40&lt;&gt;"NO", CM40&lt;&gt;"NO"),IF(CM40&lt;=CM39,"OK","INCORRECT"),"NO")</f>
        <v>NO</v>
      </c>
      <c r="CP40" s="66" t="str">
        <f>IF(OR(AND(OR(AND(CN40="NO",CO40="NO"),AND(CN40="OK", CO40="OK")),AND(CN39="NO", CO39="NO")),AND(AND(CN40="OK",CO40="OK",OR(AND(CN39="NO", CO39="NO"),AND(CN39="OK", CO39="OK"))))),"OK","INCORRECT")</f>
        <v>OK</v>
      </c>
      <c r="CQ40" s="58" t="b">
        <f>IF(CP40="OK",IF(AND(CL39="NO",CL40="NO"),BT40&gt;BT39))</f>
        <v>0</v>
      </c>
      <c r="CR40" s="58" t="b">
        <f>IF(CP40="OK",AND(CN40="OK",CO40="OK",CN39="NO",CO39="NO"))</f>
        <v>0</v>
      </c>
      <c r="CS40" s="58" t="b">
        <f>IF(CP40="OK",IF(AND(EXACT(CK39,CK40)),BT40&gt;BT39))</f>
        <v>0</v>
      </c>
      <c r="CT40" s="58" t="b">
        <f>IF(CP40="OK",CM40&lt;CM39)</f>
        <v>0</v>
      </c>
      <c r="CU40" s="65" t="str">
        <f>IF(AND(CQ40=FALSE,CR40=FALSE,CS40=FALSE,CT40=FALSE),"SEQUENCE INCORRECT","SEQUENCE CORRECT")</f>
        <v>SEQUENCE INCORRECT</v>
      </c>
      <c r="CV40" s="67">
        <f>COUNTIF(B22:B39,T(B40))</f>
        <v>18</v>
      </c>
    </row>
    <row r="41" spans="1:100" ht="18" customHeight="1" thickBot="1">
      <c r="A41" s="59" t="s">
        <v>464</v>
      </c>
      <c r="B41" s="60" t="s">
        <v>464</v>
      </c>
      <c r="C41" s="282" t="s">
        <v>335</v>
      </c>
      <c r="D41" s="282"/>
      <c r="E41" s="282"/>
      <c r="F41" s="282"/>
      <c r="G41" s="282"/>
      <c r="H41" s="282"/>
      <c r="I41" s="282"/>
      <c r="J41" s="282"/>
      <c r="K41" s="282"/>
      <c r="L41" s="282"/>
      <c r="M41" s="282"/>
      <c r="N41" s="282"/>
      <c r="O41" s="282"/>
      <c r="P41" s="282"/>
      <c r="Q41" s="118"/>
      <c r="R41" s="20">
        <f>COUNTIF(R21:R40,"FORMAT INCORRECT")+(COUNTIF(R21:R40,"SEQUENCE INCORRECT"))</f>
        <v>0</v>
      </c>
      <c r="S41" s="245">
        <f>COUNTIF(S21:S40,"Attendance Marks incorrect")</f>
        <v>0</v>
      </c>
      <c r="T41" s="246"/>
      <c r="U41" s="246"/>
      <c r="V41" s="245">
        <f>COUNTIF(V21:Z40,"Given Marks or Format is incorrect")</f>
        <v>0</v>
      </c>
      <c r="W41" s="246"/>
      <c r="X41" s="246"/>
      <c r="Y41" s="246"/>
      <c r="Z41" s="247"/>
    </row>
    <row r="42" spans="1:100" ht="11.25" customHeight="1" thickBot="1">
      <c r="A42" s="61" t="s">
        <v>464</v>
      </c>
      <c r="B42" s="62" t="s">
        <v>464</v>
      </c>
      <c r="C42" s="283"/>
      <c r="D42" s="283"/>
      <c r="E42" s="283"/>
      <c r="F42" s="283"/>
      <c r="G42" s="283"/>
      <c r="H42" s="283"/>
      <c r="I42" s="283"/>
      <c r="J42" s="283"/>
      <c r="K42" s="283"/>
      <c r="L42" s="283"/>
      <c r="M42" s="283"/>
      <c r="N42" s="283"/>
      <c r="O42" s="283"/>
      <c r="P42" s="283"/>
      <c r="Q42" s="118"/>
      <c r="R42" s="216" t="s">
        <v>906</v>
      </c>
      <c r="S42" s="216"/>
      <c r="T42" s="216"/>
      <c r="U42" s="216"/>
      <c r="V42" s="216"/>
      <c r="W42" s="216"/>
      <c r="X42" s="216"/>
    </row>
    <row r="43" spans="1:100" ht="17.25" customHeight="1">
      <c r="A43" s="243"/>
      <c r="B43" s="243"/>
      <c r="C43" s="243"/>
      <c r="D43" s="243"/>
      <c r="E43" s="243"/>
      <c r="F43" s="243"/>
      <c r="G43" s="243"/>
      <c r="H43" s="243"/>
      <c r="I43" s="243"/>
      <c r="J43" s="243"/>
      <c r="K43" s="243"/>
      <c r="L43" s="243"/>
      <c r="M43" s="243"/>
      <c r="N43" s="243"/>
      <c r="O43" s="243"/>
      <c r="P43" s="243"/>
      <c r="Q43" s="118"/>
      <c r="R43" s="249" t="s">
        <v>337</v>
      </c>
      <c r="S43" s="250"/>
      <c r="T43" s="251"/>
      <c r="U43" s="234">
        <f>SUM(R41:Z41)</f>
        <v>0</v>
      </c>
      <c r="V43" s="235"/>
      <c r="W43" s="248"/>
      <c r="X43" s="238"/>
    </row>
    <row r="44" spans="1:100" ht="20.25" customHeight="1" thickBot="1">
      <c r="A44" s="244"/>
      <c r="B44" s="244"/>
      <c r="C44" s="244"/>
      <c r="D44" s="244"/>
      <c r="E44" s="244"/>
      <c r="F44" s="244"/>
      <c r="G44" s="244"/>
      <c r="H44" s="244"/>
      <c r="I44" s="244"/>
      <c r="J44" s="244"/>
      <c r="K44" s="244"/>
      <c r="L44" s="244"/>
      <c r="M44" s="244"/>
      <c r="N44" s="244"/>
      <c r="O44" s="244"/>
      <c r="P44" s="244"/>
      <c r="Q44" s="118"/>
      <c r="R44" s="252"/>
      <c r="S44" s="253"/>
      <c r="T44" s="254"/>
      <c r="U44" s="236"/>
      <c r="V44" s="237"/>
      <c r="W44" s="248"/>
      <c r="X44" s="238"/>
    </row>
    <row r="45" spans="1:100" ht="15.75" customHeight="1">
      <c r="A45" s="231" t="s">
        <v>909</v>
      </c>
      <c r="B45" s="231"/>
      <c r="C45" s="231"/>
      <c r="D45" s="238"/>
      <c r="E45" s="238"/>
      <c r="F45" s="231" t="s">
        <v>18</v>
      </c>
      <c r="G45" s="231"/>
      <c r="H45" s="231"/>
      <c r="I45" s="231"/>
      <c r="J45" s="238"/>
      <c r="K45" s="238"/>
      <c r="L45" s="231" t="s">
        <v>19</v>
      </c>
      <c r="M45" s="231"/>
      <c r="N45" s="231"/>
      <c r="O45" s="231"/>
      <c r="P45" s="231"/>
      <c r="Q45" s="118"/>
      <c r="R45" s="135" t="s">
        <v>485</v>
      </c>
      <c r="S45" s="220"/>
      <c r="T45" s="220"/>
      <c r="U45" s="220"/>
      <c r="V45" s="220"/>
      <c r="W45" s="220"/>
      <c r="X45" s="221"/>
    </row>
    <row r="46" spans="1:100">
      <c r="A46" s="232"/>
      <c r="B46" s="232"/>
      <c r="C46" s="232"/>
      <c r="D46" s="238"/>
      <c r="E46" s="238"/>
      <c r="F46" s="232"/>
      <c r="G46" s="232"/>
      <c r="H46" s="232"/>
      <c r="I46" s="232"/>
      <c r="J46" s="238"/>
      <c r="K46" s="238"/>
      <c r="L46" s="232"/>
      <c r="M46" s="232"/>
      <c r="N46" s="232"/>
      <c r="O46" s="232"/>
      <c r="P46" s="232"/>
      <c r="Q46" s="118"/>
      <c r="R46" s="130"/>
      <c r="S46" s="128"/>
      <c r="T46" s="128"/>
      <c r="U46" s="128"/>
      <c r="V46" s="128"/>
      <c r="W46" s="128"/>
      <c r="X46" s="129"/>
    </row>
    <row r="47" spans="1:100">
      <c r="A47" s="233"/>
      <c r="B47" s="233"/>
      <c r="C47" s="233"/>
      <c r="D47" s="239"/>
      <c r="E47" s="239"/>
      <c r="F47" s="233"/>
      <c r="G47" s="233"/>
      <c r="H47" s="233"/>
      <c r="I47" s="233"/>
      <c r="J47" s="239"/>
      <c r="K47" s="239"/>
      <c r="L47" s="233"/>
      <c r="M47" s="233"/>
      <c r="N47" s="233"/>
      <c r="O47" s="233"/>
      <c r="P47" s="233"/>
      <c r="Q47" s="118"/>
      <c r="R47" s="130"/>
      <c r="S47" s="128"/>
      <c r="T47" s="128"/>
      <c r="U47" s="128"/>
      <c r="V47" s="128"/>
      <c r="W47" s="128"/>
      <c r="X47" s="129"/>
    </row>
    <row r="48" spans="1:100" ht="12" customHeight="1">
      <c r="A48" s="46" t="s">
        <v>14</v>
      </c>
      <c r="B48" s="225" t="s">
        <v>13</v>
      </c>
      <c r="C48" s="226"/>
      <c r="D48" s="226"/>
      <c r="E48" s="226"/>
      <c r="F48" s="226"/>
      <c r="G48" s="226"/>
      <c r="H48" s="226"/>
      <c r="I48" s="226"/>
      <c r="J48" s="226"/>
      <c r="K48" s="226"/>
      <c r="L48" s="226"/>
      <c r="M48" s="226"/>
      <c r="N48" s="226"/>
      <c r="O48" s="226"/>
      <c r="P48" s="227"/>
      <c r="Q48" s="118"/>
      <c r="R48" s="130"/>
      <c r="S48" s="128"/>
      <c r="T48" s="128"/>
      <c r="U48" s="128"/>
      <c r="V48" s="128"/>
      <c r="W48" s="128"/>
      <c r="X48" s="129"/>
    </row>
    <row r="49" spans="1:26" ht="12" customHeight="1" thickBot="1">
      <c r="A49" s="48">
        <f>$U$43</f>
        <v>0</v>
      </c>
      <c r="B49" s="228"/>
      <c r="C49" s="229"/>
      <c r="D49" s="229"/>
      <c r="E49" s="229"/>
      <c r="F49" s="229"/>
      <c r="G49" s="229"/>
      <c r="H49" s="229"/>
      <c r="I49" s="229"/>
      <c r="J49" s="229"/>
      <c r="K49" s="229"/>
      <c r="L49" s="229"/>
      <c r="M49" s="229"/>
      <c r="N49" s="229"/>
      <c r="O49" s="229"/>
      <c r="P49" s="230"/>
      <c r="Q49" s="118"/>
      <c r="R49" s="222"/>
      <c r="S49" s="223"/>
      <c r="T49" s="223"/>
      <c r="U49" s="223"/>
      <c r="V49" s="223"/>
      <c r="W49" s="223"/>
      <c r="X49" s="224"/>
    </row>
    <row r="50" spans="1:26">
      <c r="A50" s="243"/>
      <c r="B50" s="243"/>
      <c r="C50" s="243"/>
      <c r="D50" s="243"/>
      <c r="E50" s="243"/>
      <c r="F50" s="243"/>
      <c r="G50" s="243"/>
      <c r="H50" s="243"/>
      <c r="I50" s="243"/>
      <c r="J50" s="243"/>
      <c r="K50" s="243"/>
      <c r="L50" s="243"/>
      <c r="M50" s="243"/>
      <c r="N50" s="243"/>
      <c r="O50" s="243"/>
      <c r="P50" s="243"/>
      <c r="Q50" s="238"/>
      <c r="R50" s="260" t="s">
        <v>465</v>
      </c>
      <c r="S50" s="260"/>
      <c r="T50" s="260"/>
      <c r="U50" s="260"/>
      <c r="V50" s="260"/>
      <c r="W50" s="260"/>
      <c r="X50" s="260"/>
      <c r="Y50" s="260"/>
      <c r="Z50" s="260"/>
    </row>
    <row r="51" spans="1:26">
      <c r="A51" s="238"/>
      <c r="B51" s="238"/>
      <c r="C51" s="238"/>
      <c r="D51" s="238"/>
      <c r="E51" s="238"/>
      <c r="F51" s="238"/>
      <c r="G51" s="238"/>
      <c r="H51" s="238"/>
      <c r="I51" s="238"/>
      <c r="J51" s="238"/>
      <c r="K51" s="238"/>
      <c r="L51" s="238"/>
      <c r="M51" s="238"/>
      <c r="N51" s="238"/>
      <c r="O51" s="238"/>
      <c r="P51" s="238"/>
      <c r="Q51" s="238"/>
      <c r="R51" s="261"/>
      <c r="S51" s="261"/>
      <c r="T51" s="261"/>
      <c r="U51" s="261"/>
      <c r="V51" s="261"/>
      <c r="W51" s="261"/>
      <c r="X51" s="261"/>
      <c r="Y51" s="261"/>
      <c r="Z51" s="261"/>
    </row>
    <row r="52" spans="1:26">
      <c r="A52" s="238"/>
      <c r="B52" s="238"/>
      <c r="C52" s="238"/>
      <c r="D52" s="238"/>
      <c r="E52" s="238"/>
      <c r="F52" s="238"/>
      <c r="G52" s="238"/>
      <c r="H52" s="238"/>
      <c r="I52" s="238"/>
      <c r="J52" s="238"/>
      <c r="K52" s="238"/>
      <c r="L52" s="238"/>
      <c r="M52" s="238"/>
      <c r="N52" s="238"/>
      <c r="O52" s="238"/>
      <c r="P52" s="238"/>
      <c r="Q52" s="238"/>
      <c r="R52" s="262"/>
      <c r="S52" s="262"/>
      <c r="T52" s="262"/>
      <c r="U52" s="262"/>
      <c r="V52" s="262"/>
      <c r="W52" s="262"/>
      <c r="X52" s="262"/>
      <c r="Y52" s="262"/>
      <c r="Z52" s="262"/>
    </row>
    <row r="53" spans="1:26">
      <c r="A53" s="238"/>
      <c r="B53" s="238"/>
      <c r="C53" s="238"/>
      <c r="D53" s="238"/>
      <c r="E53" s="238"/>
      <c r="F53" s="238"/>
      <c r="G53" s="238"/>
      <c r="H53" s="238"/>
      <c r="I53" s="238"/>
      <c r="J53" s="238"/>
      <c r="K53" s="238"/>
      <c r="L53" s="238"/>
      <c r="M53" s="238"/>
      <c r="N53" s="238"/>
      <c r="O53" s="238"/>
      <c r="P53" s="238"/>
      <c r="Q53" s="238"/>
      <c r="R53" s="263" t="s">
        <v>466</v>
      </c>
      <c r="S53" s="264"/>
      <c r="T53" s="264"/>
      <c r="U53" s="264"/>
      <c r="V53" s="264"/>
      <c r="W53" s="264"/>
      <c r="X53" s="264"/>
      <c r="Y53" s="264"/>
      <c r="Z53" s="265"/>
    </row>
    <row r="54" spans="1:26" ht="16.5" thickBot="1">
      <c r="A54" s="238"/>
      <c r="B54" s="238"/>
      <c r="C54" s="238"/>
      <c r="D54" s="238"/>
      <c r="E54" s="238"/>
      <c r="F54" s="238"/>
      <c r="G54" s="238"/>
      <c r="H54" s="238"/>
      <c r="I54" s="238"/>
      <c r="J54" s="238"/>
      <c r="K54" s="238"/>
      <c r="L54" s="238"/>
      <c r="M54" s="238"/>
      <c r="N54" s="238"/>
      <c r="O54" s="238"/>
      <c r="P54" s="238"/>
      <c r="Q54" s="238"/>
      <c r="R54" s="266"/>
      <c r="S54" s="267"/>
      <c r="T54" s="267"/>
      <c r="U54" s="267"/>
      <c r="V54" s="267"/>
      <c r="W54" s="267"/>
      <c r="X54" s="267"/>
      <c r="Y54" s="267"/>
      <c r="Z54" s="268"/>
    </row>
    <row r="55" spans="1:26" ht="21" thickBot="1">
      <c r="A55" s="238"/>
      <c r="B55" s="238"/>
      <c r="C55" s="238"/>
      <c r="D55" s="238"/>
      <c r="E55" s="238"/>
      <c r="F55" s="238"/>
      <c r="G55" s="238"/>
      <c r="H55" s="238"/>
      <c r="I55" s="238"/>
      <c r="J55" s="238"/>
      <c r="K55" s="238"/>
      <c r="L55" s="238"/>
      <c r="M55" s="238"/>
      <c r="N55" s="238"/>
      <c r="O55" s="238"/>
      <c r="P55" s="238"/>
      <c r="Q55" s="238"/>
      <c r="R55" s="71" t="s">
        <v>6</v>
      </c>
      <c r="S55" s="269" t="s">
        <v>7</v>
      </c>
      <c r="T55" s="269"/>
      <c r="U55" s="269"/>
      <c r="V55" s="270" t="s">
        <v>467</v>
      </c>
      <c r="W55" s="270"/>
      <c r="X55" s="270"/>
      <c r="Y55" s="270"/>
      <c r="Z55" s="270"/>
    </row>
    <row r="56" spans="1:26" ht="16.5" thickBot="1">
      <c r="A56" s="238"/>
      <c r="B56" s="238"/>
      <c r="C56" s="238"/>
      <c r="D56" s="238"/>
      <c r="E56" s="238"/>
      <c r="F56" s="238"/>
      <c r="G56" s="238"/>
      <c r="H56" s="238"/>
      <c r="I56" s="238"/>
      <c r="J56" s="238"/>
      <c r="K56" s="238"/>
      <c r="L56" s="238"/>
      <c r="M56" s="238"/>
      <c r="N56" s="238"/>
      <c r="O56" s="238"/>
      <c r="P56" s="238"/>
      <c r="Q56" s="238"/>
      <c r="R56" s="72">
        <v>1</v>
      </c>
      <c r="S56" s="217" t="s">
        <v>468</v>
      </c>
      <c r="T56" s="217"/>
      <c r="U56" s="217"/>
      <c r="V56" s="218">
        <v>1</v>
      </c>
      <c r="W56" s="219"/>
      <c r="X56" s="217" t="s">
        <v>469</v>
      </c>
      <c r="Y56" s="217"/>
      <c r="Z56" s="217"/>
    </row>
    <row r="57" spans="1:26" ht="16.5" thickBot="1">
      <c r="A57" s="238"/>
      <c r="B57" s="238"/>
      <c r="C57" s="238"/>
      <c r="D57" s="238"/>
      <c r="E57" s="238"/>
      <c r="F57" s="238"/>
      <c r="G57" s="238"/>
      <c r="H57" s="238"/>
      <c r="I57" s="238"/>
      <c r="J57" s="238"/>
      <c r="K57" s="238"/>
      <c r="L57" s="238"/>
      <c r="M57" s="238"/>
      <c r="N57" s="238"/>
      <c r="O57" s="238"/>
      <c r="P57" s="238"/>
      <c r="Q57" s="238"/>
      <c r="R57" s="72">
        <v>2</v>
      </c>
      <c r="S57" s="217" t="s">
        <v>470</v>
      </c>
      <c r="T57" s="217"/>
      <c r="U57" s="217"/>
      <c r="V57" s="218">
        <v>2</v>
      </c>
      <c r="W57" s="219"/>
      <c r="X57" s="217" t="s">
        <v>471</v>
      </c>
      <c r="Y57" s="217"/>
      <c r="Z57" s="217"/>
    </row>
    <row r="58" spans="1:26" ht="16.5" thickBot="1">
      <c r="A58" s="238"/>
      <c r="B58" s="238"/>
      <c r="C58" s="238"/>
      <c r="D58" s="238"/>
      <c r="E58" s="238"/>
      <c r="F58" s="238"/>
      <c r="G58" s="238"/>
      <c r="H58" s="238"/>
      <c r="I58" s="238"/>
      <c r="J58" s="238"/>
      <c r="K58" s="238"/>
      <c r="L58" s="238"/>
      <c r="M58" s="238"/>
      <c r="N58" s="238"/>
      <c r="O58" s="238"/>
      <c r="P58" s="238"/>
      <c r="Q58" s="238"/>
      <c r="R58" s="72">
        <v>3</v>
      </c>
      <c r="S58" s="217" t="s">
        <v>472</v>
      </c>
      <c r="T58" s="217"/>
      <c r="U58" s="217"/>
      <c r="V58" s="218">
        <v>3</v>
      </c>
      <c r="W58" s="219"/>
      <c r="X58" s="217" t="s">
        <v>473</v>
      </c>
      <c r="Y58" s="217"/>
      <c r="Z58" s="217"/>
    </row>
    <row r="59" spans="1:26" ht="16.5" thickBot="1">
      <c r="A59" s="238"/>
      <c r="B59" s="238"/>
      <c r="C59" s="238"/>
      <c r="D59" s="238"/>
      <c r="E59" s="238"/>
      <c r="F59" s="238"/>
      <c r="G59" s="238"/>
      <c r="H59" s="238"/>
      <c r="I59" s="238"/>
      <c r="J59" s="238"/>
      <c r="K59" s="238"/>
      <c r="L59" s="238"/>
      <c r="M59" s="238"/>
      <c r="N59" s="238"/>
      <c r="O59" s="238"/>
      <c r="P59" s="238"/>
      <c r="Q59" s="238"/>
      <c r="R59" s="72">
        <v>4</v>
      </c>
      <c r="S59" s="217" t="s">
        <v>474</v>
      </c>
      <c r="T59" s="217"/>
      <c r="U59" s="217"/>
      <c r="V59" s="218">
        <v>4</v>
      </c>
      <c r="W59" s="219"/>
      <c r="X59" s="217" t="s">
        <v>475</v>
      </c>
      <c r="Y59" s="217"/>
      <c r="Z59" s="217"/>
    </row>
    <row r="60" spans="1:26" ht="16.5" thickBot="1">
      <c r="A60" s="238"/>
      <c r="B60" s="238"/>
      <c r="C60" s="238"/>
      <c r="D60" s="238"/>
      <c r="E60" s="238"/>
      <c r="F60" s="238"/>
      <c r="G60" s="238"/>
      <c r="H60" s="238"/>
      <c r="I60" s="238"/>
      <c r="J60" s="238"/>
      <c r="K60" s="238"/>
      <c r="L60" s="238"/>
      <c r="M60" s="238"/>
      <c r="N60" s="238"/>
      <c r="O60" s="238"/>
      <c r="P60" s="238"/>
      <c r="Q60" s="238"/>
      <c r="R60" s="72">
        <v>5</v>
      </c>
      <c r="S60" s="217" t="s">
        <v>476</v>
      </c>
      <c r="T60" s="217"/>
      <c r="U60" s="217"/>
      <c r="V60" s="218">
        <v>5</v>
      </c>
      <c r="W60" s="219"/>
      <c r="X60" s="217" t="s">
        <v>477</v>
      </c>
      <c r="Y60" s="217"/>
      <c r="Z60" s="217"/>
    </row>
    <row r="61" spans="1:26" ht="16.5" thickBot="1">
      <c r="A61" s="238"/>
      <c r="B61" s="238"/>
      <c r="C61" s="238"/>
      <c r="D61" s="238"/>
      <c r="E61" s="238"/>
      <c r="F61" s="238"/>
      <c r="G61" s="238"/>
      <c r="H61" s="238"/>
      <c r="I61" s="238"/>
      <c r="J61" s="238"/>
      <c r="K61" s="238"/>
      <c r="L61" s="238"/>
      <c r="M61" s="238"/>
      <c r="N61" s="238"/>
      <c r="O61" s="238"/>
      <c r="P61" s="238"/>
      <c r="Q61" s="238"/>
      <c r="R61" s="72">
        <v>6</v>
      </c>
      <c r="S61" s="217" t="s">
        <v>478</v>
      </c>
      <c r="T61" s="217"/>
      <c r="U61" s="217"/>
      <c r="V61" s="218">
        <v>6</v>
      </c>
      <c r="W61" s="219"/>
      <c r="X61" s="217" t="s">
        <v>479</v>
      </c>
      <c r="Y61" s="217"/>
      <c r="Z61" s="217"/>
    </row>
    <row r="62" spans="1:26" ht="16.5" thickBot="1">
      <c r="A62" s="238"/>
      <c r="B62" s="238"/>
      <c r="C62" s="238"/>
      <c r="D62" s="238"/>
      <c r="E62" s="238"/>
      <c r="F62" s="238"/>
      <c r="G62" s="238"/>
      <c r="H62" s="238"/>
      <c r="I62" s="238"/>
      <c r="J62" s="238"/>
      <c r="K62" s="238"/>
      <c r="L62" s="238"/>
      <c r="M62" s="238"/>
      <c r="N62" s="238"/>
      <c r="O62" s="238"/>
      <c r="P62" s="238"/>
      <c r="Q62" s="238"/>
      <c r="R62" s="72">
        <v>7</v>
      </c>
      <c r="S62" s="217" t="s">
        <v>480</v>
      </c>
      <c r="T62" s="217"/>
      <c r="U62" s="217"/>
      <c r="V62" s="218">
        <v>7</v>
      </c>
      <c r="W62" s="219"/>
      <c r="X62" s="217" t="s">
        <v>481</v>
      </c>
      <c r="Y62" s="217"/>
      <c r="Z62" s="217"/>
    </row>
  </sheetData>
  <sheetProtection password="9604" sheet="1" objects="1" scenarios="1" selectLockedCells="1" autoFilter="0"/>
  <autoFilter ref="A20:C42">
    <filterColumn colId="1" showButton="0"/>
  </autoFilter>
  <mergeCells count="287">
    <mergeCell ref="B2:N3"/>
    <mergeCell ref="B1:N1"/>
    <mergeCell ref="D19:E19"/>
    <mergeCell ref="N18:O18"/>
    <mergeCell ref="A12:A19"/>
    <mergeCell ref="B12:C19"/>
    <mergeCell ref="F23:G23"/>
    <mergeCell ref="B24:C24"/>
    <mergeCell ref="D24:E24"/>
    <mergeCell ref="F24:G24"/>
    <mergeCell ref="H24:I24"/>
    <mergeCell ref="J24:K24"/>
    <mergeCell ref="L24:M24"/>
    <mergeCell ref="A1:A4"/>
    <mergeCell ref="N12:O16"/>
    <mergeCell ref="A7:B7"/>
    <mergeCell ref="C7:P7"/>
    <mergeCell ref="E8:F8"/>
    <mergeCell ref="G8:H8"/>
    <mergeCell ref="I8:L8"/>
    <mergeCell ref="M8:P8"/>
    <mergeCell ref="D11:E11"/>
    <mergeCell ref="F11:G11"/>
    <mergeCell ref="H11:I11"/>
    <mergeCell ref="A45:C47"/>
    <mergeCell ref="F45:I47"/>
    <mergeCell ref="L45:P47"/>
    <mergeCell ref="H25:I25"/>
    <mergeCell ref="J25:K25"/>
    <mergeCell ref="L25:M25"/>
    <mergeCell ref="N29:O29"/>
    <mergeCell ref="S31:U31"/>
    <mergeCell ref="L20:M20"/>
    <mergeCell ref="B27:C27"/>
    <mergeCell ref="D27:E27"/>
    <mergeCell ref="F27:G27"/>
    <mergeCell ref="H27:I27"/>
    <mergeCell ref="J27:K27"/>
    <mergeCell ref="L27:M27"/>
    <mergeCell ref="N27:O27"/>
    <mergeCell ref="S27:U27"/>
    <mergeCell ref="N34:O34"/>
    <mergeCell ref="B33:C33"/>
    <mergeCell ref="D33:E33"/>
    <mergeCell ref="F33:G33"/>
    <mergeCell ref="H33:I33"/>
    <mergeCell ref="J33:K33"/>
    <mergeCell ref="L33:M33"/>
    <mergeCell ref="X61:Z61"/>
    <mergeCell ref="S62:U62"/>
    <mergeCell ref="V62:W62"/>
    <mergeCell ref="X62:Z62"/>
    <mergeCell ref="S59:U59"/>
    <mergeCell ref="V59:W59"/>
    <mergeCell ref="X59:Z59"/>
    <mergeCell ref="S60:U60"/>
    <mergeCell ref="V60:W60"/>
    <mergeCell ref="X60:Z60"/>
    <mergeCell ref="S61:U61"/>
    <mergeCell ref="V61:W61"/>
    <mergeCell ref="V57:W57"/>
    <mergeCell ref="S29:U29"/>
    <mergeCell ref="V29:X29"/>
    <mergeCell ref="S26:U26"/>
    <mergeCell ref="V26:X26"/>
    <mergeCell ref="V36:X36"/>
    <mergeCell ref="S37:U37"/>
    <mergeCell ref="V37:X37"/>
    <mergeCell ref="N37:O37"/>
    <mergeCell ref="N35:O35"/>
    <mergeCell ref="S35:U35"/>
    <mergeCell ref="S28:U28"/>
    <mergeCell ref="V28:X28"/>
    <mergeCell ref="S30:U30"/>
    <mergeCell ref="V32:X32"/>
    <mergeCell ref="V30:X30"/>
    <mergeCell ref="V31:X31"/>
    <mergeCell ref="A50:P62"/>
    <mergeCell ref="Q50:Q62"/>
    <mergeCell ref="S57:U57"/>
    <mergeCell ref="X57:Z57"/>
    <mergeCell ref="S58:U58"/>
    <mergeCell ref="V58:W58"/>
    <mergeCell ref="X58:Z58"/>
    <mergeCell ref="R17:R19"/>
    <mergeCell ref="F20:G20"/>
    <mergeCell ref="H20:I20"/>
    <mergeCell ref="J20:K20"/>
    <mergeCell ref="S25:U25"/>
    <mergeCell ref="V25:X25"/>
    <mergeCell ref="J21:K21"/>
    <mergeCell ref="L21:M21"/>
    <mergeCell ref="N25:O25"/>
    <mergeCell ref="S55:U55"/>
    <mergeCell ref="V55:Z55"/>
    <mergeCell ref="S56:U56"/>
    <mergeCell ref="V56:W56"/>
    <mergeCell ref="N24:O24"/>
    <mergeCell ref="S24:U24"/>
    <mergeCell ref="V24:X24"/>
    <mergeCell ref="D45:E47"/>
    <mergeCell ref="J45:K47"/>
    <mergeCell ref="R50:Z52"/>
    <mergeCell ref="X56:Z56"/>
    <mergeCell ref="N20:O20"/>
    <mergeCell ref="S20:U20"/>
    <mergeCell ref="V20:X20"/>
    <mergeCell ref="F19:G19"/>
    <mergeCell ref="H19:I19"/>
    <mergeCell ref="J19:K19"/>
    <mergeCell ref="L18:M18"/>
    <mergeCell ref="L19:M19"/>
    <mergeCell ref="N19:O19"/>
    <mergeCell ref="N21:O21"/>
    <mergeCell ref="S21:U21"/>
    <mergeCell ref="V21:X21"/>
    <mergeCell ref="J23:K23"/>
    <mergeCell ref="L23:M23"/>
    <mergeCell ref="N23:O23"/>
    <mergeCell ref="R45:X49"/>
    <mergeCell ref="B48:P49"/>
    <mergeCell ref="S23:U23"/>
    <mergeCell ref="D18:E18"/>
    <mergeCell ref="F18:G18"/>
    <mergeCell ref="H18:I18"/>
    <mergeCell ref="J18:K18"/>
    <mergeCell ref="R53:Z54"/>
    <mergeCell ref="O1:P3"/>
    <mergeCell ref="B4:C4"/>
    <mergeCell ref="D4:K4"/>
    <mergeCell ref="L4:P4"/>
    <mergeCell ref="A5:P5"/>
    <mergeCell ref="A6:D6"/>
    <mergeCell ref="P12:P17"/>
    <mergeCell ref="D14:E16"/>
    <mergeCell ref="F14:G16"/>
    <mergeCell ref="H14:I16"/>
    <mergeCell ref="O9:P9"/>
    <mergeCell ref="A10:B10"/>
    <mergeCell ref="C10:G10"/>
    <mergeCell ref="E6:P6"/>
    <mergeCell ref="J11:K11"/>
    <mergeCell ref="H10:J10"/>
    <mergeCell ref="K10:P10"/>
    <mergeCell ref="L11:P11"/>
    <mergeCell ref="B9:H9"/>
    <mergeCell ref="J9:N9"/>
    <mergeCell ref="J14:M15"/>
    <mergeCell ref="A11:C11"/>
    <mergeCell ref="D12:E13"/>
    <mergeCell ref="F12:M13"/>
    <mergeCell ref="B20:C20"/>
    <mergeCell ref="D20:E20"/>
    <mergeCell ref="B25:C25"/>
    <mergeCell ref="D25:E25"/>
    <mergeCell ref="F25:G25"/>
    <mergeCell ref="B21:C21"/>
    <mergeCell ref="D21:E21"/>
    <mergeCell ref="F21:G21"/>
    <mergeCell ref="H21:I21"/>
    <mergeCell ref="B22:C22"/>
    <mergeCell ref="D22:E22"/>
    <mergeCell ref="F22:G22"/>
    <mergeCell ref="H22:I22"/>
    <mergeCell ref="H23:I23"/>
    <mergeCell ref="J22:K22"/>
    <mergeCell ref="L22:M22"/>
    <mergeCell ref="N22:O22"/>
    <mergeCell ref="B23:C23"/>
    <mergeCell ref="D23:E23"/>
    <mergeCell ref="V23:X23"/>
    <mergeCell ref="V27:X27"/>
    <mergeCell ref="B26:C26"/>
    <mergeCell ref="D26:E26"/>
    <mergeCell ref="F26:G26"/>
    <mergeCell ref="H26:I26"/>
    <mergeCell ref="J26:K26"/>
    <mergeCell ref="L26:M26"/>
    <mergeCell ref="N26:O26"/>
    <mergeCell ref="J29:K29"/>
    <mergeCell ref="L29:M29"/>
    <mergeCell ref="B28:C28"/>
    <mergeCell ref="D28:E28"/>
    <mergeCell ref="F28:G28"/>
    <mergeCell ref="H28:I28"/>
    <mergeCell ref="J28:K28"/>
    <mergeCell ref="L28:M28"/>
    <mergeCell ref="N28:O28"/>
    <mergeCell ref="H29:I29"/>
    <mergeCell ref="B29:C29"/>
    <mergeCell ref="D29:E29"/>
    <mergeCell ref="F29:G29"/>
    <mergeCell ref="D30:E30"/>
    <mergeCell ref="F30:G30"/>
    <mergeCell ref="H30:I30"/>
    <mergeCell ref="J30:K30"/>
    <mergeCell ref="L30:M30"/>
    <mergeCell ref="N30:O30"/>
    <mergeCell ref="B31:C31"/>
    <mergeCell ref="D31:E31"/>
    <mergeCell ref="F31:G31"/>
    <mergeCell ref="H31:I31"/>
    <mergeCell ref="J31:K31"/>
    <mergeCell ref="L31:M31"/>
    <mergeCell ref="N31:O31"/>
    <mergeCell ref="B30:C30"/>
    <mergeCell ref="H35:I35"/>
    <mergeCell ref="J35:K35"/>
    <mergeCell ref="L35:M35"/>
    <mergeCell ref="B34:C34"/>
    <mergeCell ref="D34:E34"/>
    <mergeCell ref="F34:G34"/>
    <mergeCell ref="H34:I34"/>
    <mergeCell ref="J34:K34"/>
    <mergeCell ref="L34:M34"/>
    <mergeCell ref="S41:U41"/>
    <mergeCell ref="V41:Z41"/>
    <mergeCell ref="R42:X42"/>
    <mergeCell ref="A43:P44"/>
    <mergeCell ref="R43:T44"/>
    <mergeCell ref="L39:M39"/>
    <mergeCell ref="S39:U39"/>
    <mergeCell ref="W43:X44"/>
    <mergeCell ref="V39:X39"/>
    <mergeCell ref="B40:C40"/>
    <mergeCell ref="D40:E40"/>
    <mergeCell ref="F40:G40"/>
    <mergeCell ref="H40:I40"/>
    <mergeCell ref="J40:K40"/>
    <mergeCell ref="L40:M40"/>
    <mergeCell ref="V40:X40"/>
    <mergeCell ref="B39:C39"/>
    <mergeCell ref="D39:E39"/>
    <mergeCell ref="F39:G39"/>
    <mergeCell ref="H39:I39"/>
    <mergeCell ref="J39:K39"/>
    <mergeCell ref="C41:P42"/>
    <mergeCell ref="U43:V44"/>
    <mergeCell ref="N39:O39"/>
    <mergeCell ref="N40:O40"/>
    <mergeCell ref="S40:U40"/>
    <mergeCell ref="D37:E37"/>
    <mergeCell ref="F37:G37"/>
    <mergeCell ref="S38:U38"/>
    <mergeCell ref="N33:O33"/>
    <mergeCell ref="S33:U33"/>
    <mergeCell ref="B32:C32"/>
    <mergeCell ref="D32:E32"/>
    <mergeCell ref="F32:G32"/>
    <mergeCell ref="H32:I32"/>
    <mergeCell ref="J32:K32"/>
    <mergeCell ref="L32:M32"/>
    <mergeCell ref="N32:O32"/>
    <mergeCell ref="S32:U32"/>
    <mergeCell ref="B36:C36"/>
    <mergeCell ref="D36:E36"/>
    <mergeCell ref="F36:G36"/>
    <mergeCell ref="H36:I36"/>
    <mergeCell ref="J36:K36"/>
    <mergeCell ref="L36:M36"/>
    <mergeCell ref="B35:C35"/>
    <mergeCell ref="D35:E35"/>
    <mergeCell ref="F35:G35"/>
    <mergeCell ref="V38:X38"/>
    <mergeCell ref="J38:K38"/>
    <mergeCell ref="H37:I37"/>
    <mergeCell ref="J37:K37"/>
    <mergeCell ref="N38:O38"/>
    <mergeCell ref="B38:C38"/>
    <mergeCell ref="D38:E38"/>
    <mergeCell ref="F38:G38"/>
    <mergeCell ref="H38:I38"/>
    <mergeCell ref="L38:M38"/>
    <mergeCell ref="B37:C37"/>
    <mergeCell ref="L37:M37"/>
    <mergeCell ref="Q1:Q49"/>
    <mergeCell ref="R1:X16"/>
    <mergeCell ref="V17:X19"/>
    <mergeCell ref="S22:U22"/>
    <mergeCell ref="V22:X22"/>
    <mergeCell ref="S17:U19"/>
    <mergeCell ref="V33:X33"/>
    <mergeCell ref="S34:U34"/>
    <mergeCell ref="V34:X34"/>
    <mergeCell ref="V35:X35"/>
    <mergeCell ref="N36:O36"/>
    <mergeCell ref="S36:U36"/>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33793" r:id="rId3"/>
    <oleObject progId="PBrush" shapeId="33794" r:id="rId4"/>
  </oleObjects>
</worksheet>
</file>

<file path=xl/worksheets/sheet9.xml><?xml version="1.0" encoding="utf-8"?>
<worksheet xmlns="http://schemas.openxmlformats.org/spreadsheetml/2006/main" xmlns:r="http://schemas.openxmlformats.org/officeDocument/2006/relationships">
  <sheetPr codeName="Sheet10"/>
  <dimension ref="A1:CV62"/>
  <sheetViews>
    <sheetView topLeftCell="A4" zoomScaleNormal="100" workbookViewId="0">
      <selection activeCell="A23" sqref="A23"/>
    </sheetView>
  </sheetViews>
  <sheetFormatPr defaultRowHeight="15.75"/>
  <cols>
    <col min="1" max="1" width="6.28515625" style="2" customWidth="1"/>
    <col min="2" max="2" width="8.7109375" style="21" customWidth="1"/>
    <col min="3" max="3" width="5.7109375" style="21" customWidth="1"/>
    <col min="4" max="4" width="7.140625" style="2" customWidth="1"/>
    <col min="5" max="5" width="4.42578125" style="2" customWidth="1"/>
    <col min="6" max="6" width="7" style="2" customWidth="1"/>
    <col min="7" max="7" width="4.7109375" style="2" customWidth="1"/>
    <col min="8" max="8" width="7" style="2" customWidth="1"/>
    <col min="9" max="9" width="4.42578125" style="2" customWidth="1"/>
    <col min="10" max="10" width="7.42578125" style="2" customWidth="1"/>
    <col min="11" max="11" width="4.140625" style="2" customWidth="1"/>
    <col min="12" max="12" width="6.5703125" style="2" hidden="1" customWidth="1"/>
    <col min="13" max="13" width="0.140625" style="2" customWidth="1"/>
    <col min="14" max="14" width="6.85546875" style="2" customWidth="1"/>
    <col min="15" max="15" width="4.140625" style="2" customWidth="1"/>
    <col min="16" max="16" width="6.85546875" style="2" customWidth="1"/>
    <col min="17" max="17" width="4.28515625" style="2" customWidth="1"/>
    <col min="18" max="18" width="20.7109375" style="2" customWidth="1"/>
    <col min="19" max="20" width="9.140625" style="2"/>
    <col min="21" max="21" width="5.140625" style="2" customWidth="1"/>
    <col min="22" max="23" width="9.140625" style="2"/>
    <col min="24" max="24" width="12.85546875" style="2" customWidth="1"/>
    <col min="25" max="27" width="8" style="2" hidden="1" customWidth="1"/>
    <col min="28" max="28" width="12" style="2" hidden="1" customWidth="1"/>
    <col min="29" max="29" width="12.85546875" style="2" hidden="1" customWidth="1"/>
    <col min="30" max="30" width="16.28515625" style="2" hidden="1" customWidth="1"/>
    <col min="31" max="100" width="0" style="2" hidden="1" customWidth="1"/>
    <col min="101" max="16384" width="9.140625" style="2"/>
  </cols>
  <sheetData>
    <row r="1" spans="1:24" s="23" customFormat="1" ht="12" customHeight="1">
      <c r="A1" s="166"/>
      <c r="B1" s="258" t="s">
        <v>905</v>
      </c>
      <c r="C1" s="179"/>
      <c r="D1" s="179"/>
      <c r="E1" s="179"/>
      <c r="F1" s="179"/>
      <c r="G1" s="179"/>
      <c r="H1" s="179"/>
      <c r="I1" s="179"/>
      <c r="J1" s="179"/>
      <c r="K1" s="179"/>
      <c r="L1" s="179"/>
      <c r="M1" s="179"/>
      <c r="N1" s="179"/>
      <c r="O1" s="118"/>
      <c r="P1" s="118"/>
      <c r="Q1" s="118"/>
      <c r="R1" s="293" t="s">
        <v>115</v>
      </c>
      <c r="S1" s="294"/>
      <c r="T1" s="294"/>
      <c r="U1" s="294"/>
      <c r="V1" s="294"/>
      <c r="W1" s="294"/>
      <c r="X1" s="294"/>
    </row>
    <row r="2" spans="1:24" s="23" customFormat="1" ht="12" customHeight="1">
      <c r="A2" s="166"/>
      <c r="B2" s="179" t="s">
        <v>0</v>
      </c>
      <c r="C2" s="179"/>
      <c r="D2" s="179"/>
      <c r="E2" s="179"/>
      <c r="F2" s="179"/>
      <c r="G2" s="179"/>
      <c r="H2" s="179"/>
      <c r="I2" s="179"/>
      <c r="J2" s="179"/>
      <c r="K2" s="179"/>
      <c r="L2" s="179"/>
      <c r="M2" s="179"/>
      <c r="N2" s="179"/>
      <c r="O2" s="118"/>
      <c r="P2" s="118"/>
      <c r="Q2" s="118"/>
      <c r="R2" s="295"/>
      <c r="S2" s="296"/>
      <c r="T2" s="296"/>
      <c r="U2" s="296"/>
      <c r="V2" s="296"/>
      <c r="W2" s="296"/>
      <c r="X2" s="296"/>
    </row>
    <row r="3" spans="1:24" s="23" customFormat="1" ht="12" customHeight="1">
      <c r="A3" s="166"/>
      <c r="B3" s="179"/>
      <c r="C3" s="179"/>
      <c r="D3" s="179"/>
      <c r="E3" s="179"/>
      <c r="F3" s="179"/>
      <c r="G3" s="179"/>
      <c r="H3" s="179"/>
      <c r="I3" s="179"/>
      <c r="J3" s="179"/>
      <c r="K3" s="179"/>
      <c r="L3" s="179"/>
      <c r="M3" s="179"/>
      <c r="N3" s="179"/>
      <c r="O3" s="118"/>
      <c r="P3" s="118"/>
      <c r="Q3" s="118"/>
      <c r="R3" s="295"/>
      <c r="S3" s="296"/>
      <c r="T3" s="296"/>
      <c r="U3" s="296"/>
      <c r="V3" s="296"/>
      <c r="W3" s="296"/>
      <c r="X3" s="296"/>
    </row>
    <row r="4" spans="1:24" s="23" customFormat="1" ht="18" customHeight="1">
      <c r="A4" s="166"/>
      <c r="B4" s="166"/>
      <c r="C4" s="166"/>
      <c r="D4" s="118" t="s">
        <v>15</v>
      </c>
      <c r="E4" s="118"/>
      <c r="F4" s="118"/>
      <c r="G4" s="118"/>
      <c r="H4" s="118"/>
      <c r="I4" s="118"/>
      <c r="J4" s="118"/>
      <c r="K4" s="118"/>
      <c r="L4" s="285"/>
      <c r="M4" s="285"/>
      <c r="N4" s="285"/>
      <c r="O4" s="285"/>
      <c r="P4" s="285"/>
      <c r="Q4" s="118"/>
      <c r="R4" s="295"/>
      <c r="S4" s="296"/>
      <c r="T4" s="296"/>
      <c r="U4" s="296"/>
      <c r="V4" s="296"/>
      <c r="W4" s="296"/>
      <c r="X4" s="296"/>
    </row>
    <row r="5" spans="1:24" s="23" customFormat="1" ht="11.25" customHeight="1">
      <c r="A5" s="166"/>
      <c r="B5" s="166"/>
      <c r="C5" s="166"/>
      <c r="D5" s="166"/>
      <c r="E5" s="166"/>
      <c r="F5" s="166"/>
      <c r="G5" s="166"/>
      <c r="H5" s="166"/>
      <c r="I5" s="166"/>
      <c r="J5" s="166"/>
      <c r="K5" s="166"/>
      <c r="L5" s="166"/>
      <c r="M5" s="166"/>
      <c r="N5" s="166"/>
      <c r="O5" s="166"/>
      <c r="P5" s="166"/>
      <c r="Q5" s="118"/>
      <c r="R5" s="295"/>
      <c r="S5" s="296"/>
      <c r="T5" s="296"/>
      <c r="U5" s="296"/>
      <c r="V5" s="296"/>
      <c r="W5" s="296"/>
      <c r="X5" s="296"/>
    </row>
    <row r="6" spans="1:24" s="25" customFormat="1" ht="21.95" customHeight="1">
      <c r="A6" s="165" t="s">
        <v>331</v>
      </c>
      <c r="B6" s="165"/>
      <c r="C6" s="165"/>
      <c r="D6" s="165"/>
      <c r="E6" s="167" t="str">
        <f>Sheet1!$E$6</f>
        <v>Electrical Engineering</v>
      </c>
      <c r="F6" s="167"/>
      <c r="G6" s="167"/>
      <c r="H6" s="167"/>
      <c r="I6" s="167"/>
      <c r="J6" s="167"/>
      <c r="K6" s="167"/>
      <c r="L6" s="167"/>
      <c r="M6" s="167"/>
      <c r="N6" s="167"/>
      <c r="O6" s="167"/>
      <c r="P6" s="167"/>
      <c r="Q6" s="118"/>
      <c r="R6" s="295"/>
      <c r="S6" s="296"/>
      <c r="T6" s="296"/>
      <c r="U6" s="297"/>
      <c r="V6" s="297"/>
      <c r="W6" s="297"/>
      <c r="X6" s="297"/>
    </row>
    <row r="7" spans="1:24" s="25" customFormat="1" ht="21.95" customHeight="1">
      <c r="A7" s="165" t="s">
        <v>332</v>
      </c>
      <c r="B7" s="165"/>
      <c r="C7" s="167" t="str">
        <f>Sheet1!$C$7</f>
        <v>B.E</v>
      </c>
      <c r="D7" s="167"/>
      <c r="E7" s="167"/>
      <c r="F7" s="167"/>
      <c r="G7" s="167"/>
      <c r="H7" s="167"/>
      <c r="I7" s="167"/>
      <c r="J7" s="167"/>
      <c r="K7" s="167"/>
      <c r="L7" s="167"/>
      <c r="M7" s="167"/>
      <c r="N7" s="167"/>
      <c r="O7" s="167"/>
      <c r="P7" s="167"/>
      <c r="Q7" s="118"/>
      <c r="R7" s="295"/>
      <c r="S7" s="296"/>
      <c r="T7" s="296"/>
      <c r="U7" s="297"/>
      <c r="V7" s="297"/>
      <c r="W7" s="297"/>
      <c r="X7" s="297"/>
    </row>
    <row r="8" spans="1:24" s="25" customFormat="1" ht="21.95" customHeight="1">
      <c r="A8" s="88" t="s">
        <v>895</v>
      </c>
      <c r="B8" s="30" t="str">
        <f>Sheet1!$B$8</f>
        <v>Seventh</v>
      </c>
      <c r="C8" s="29" t="s">
        <v>2</v>
      </c>
      <c r="D8" s="31" t="str">
        <f>Sheet1!$D$8</f>
        <v>Final</v>
      </c>
      <c r="E8" s="287" t="s">
        <v>3</v>
      </c>
      <c r="F8" s="287"/>
      <c r="G8" s="288" t="str">
        <f>Sheet1!$G$8</f>
        <v>16EL</v>
      </c>
      <c r="H8" s="288"/>
      <c r="I8" s="305" t="str">
        <f>Sheet1!$I$8</f>
        <v>Regular Exam</v>
      </c>
      <c r="J8" s="305"/>
      <c r="K8" s="305"/>
      <c r="L8" s="305"/>
      <c r="M8" s="286" t="str">
        <f>Sheet1!$M$8</f>
        <v>May/June, 2016</v>
      </c>
      <c r="N8" s="286"/>
      <c r="O8" s="286"/>
      <c r="P8" s="286"/>
      <c r="Q8" s="118"/>
      <c r="R8" s="295"/>
      <c r="S8" s="296"/>
      <c r="T8" s="296"/>
      <c r="U8" s="297"/>
      <c r="V8" s="297"/>
      <c r="W8" s="297"/>
      <c r="X8" s="297"/>
    </row>
    <row r="9" spans="1:24" s="25" customFormat="1" ht="21.95" customHeight="1">
      <c r="A9" s="88" t="s">
        <v>896</v>
      </c>
      <c r="B9" s="167" t="str">
        <f>Sheet1!$B$9</f>
        <v>Thesis/Project-I</v>
      </c>
      <c r="C9" s="167"/>
      <c r="D9" s="167"/>
      <c r="E9" s="167"/>
      <c r="F9" s="167"/>
      <c r="G9" s="167"/>
      <c r="H9" s="167"/>
      <c r="I9" s="167"/>
      <c r="J9" s="287" t="s">
        <v>4</v>
      </c>
      <c r="K9" s="287"/>
      <c r="L9" s="287"/>
      <c r="M9" s="287"/>
      <c r="N9" s="287"/>
      <c r="O9" s="307" t="str">
        <f>Sheet1!$O$9</f>
        <v>21/05/2016</v>
      </c>
      <c r="P9" s="307"/>
      <c r="Q9" s="118"/>
      <c r="R9" s="295"/>
      <c r="S9" s="296"/>
      <c r="T9" s="296"/>
      <c r="U9" s="297"/>
      <c r="V9" s="297"/>
      <c r="W9" s="297"/>
      <c r="X9" s="297"/>
    </row>
    <row r="10" spans="1:24" s="25" customFormat="1" ht="21.95" customHeight="1">
      <c r="A10" s="165" t="s">
        <v>327</v>
      </c>
      <c r="B10" s="165"/>
      <c r="C10" s="277" t="str">
        <f>Sheet1!$C$10</f>
        <v>Dr. Siraj Ahmed</v>
      </c>
      <c r="D10" s="277"/>
      <c r="E10" s="277"/>
      <c r="F10" s="277"/>
      <c r="G10" s="277"/>
      <c r="H10" s="190" t="s">
        <v>328</v>
      </c>
      <c r="I10" s="190"/>
      <c r="J10" s="190"/>
      <c r="K10" s="306" t="str">
        <f>Sheet1!$K$10</f>
        <v>Dr. Furqan Ahmed</v>
      </c>
      <c r="L10" s="306"/>
      <c r="M10" s="306"/>
      <c r="N10" s="306"/>
      <c r="O10" s="306"/>
      <c r="P10" s="306"/>
      <c r="Q10" s="118"/>
      <c r="R10" s="295"/>
      <c r="S10" s="296"/>
      <c r="T10" s="296"/>
      <c r="U10" s="297"/>
      <c r="V10" s="297"/>
      <c r="W10" s="297"/>
      <c r="X10" s="297"/>
    </row>
    <row r="11" spans="1:24" s="23" customFormat="1" ht="9.9499999999999993" customHeight="1">
      <c r="A11" s="191"/>
      <c r="B11" s="191"/>
      <c r="C11" s="191"/>
      <c r="D11" s="278" t="s">
        <v>378</v>
      </c>
      <c r="E11" s="278"/>
      <c r="F11" s="278" t="s">
        <v>378</v>
      </c>
      <c r="G11" s="278"/>
      <c r="H11" s="192" t="s">
        <v>378</v>
      </c>
      <c r="I11" s="192"/>
      <c r="J11" s="192" t="s">
        <v>378</v>
      </c>
      <c r="K11" s="192"/>
      <c r="L11" s="308"/>
      <c r="M11" s="308"/>
      <c r="N11" s="308"/>
      <c r="O11" s="308"/>
      <c r="P11" s="308"/>
      <c r="Q11" s="118"/>
      <c r="R11" s="295"/>
      <c r="S11" s="296"/>
      <c r="T11" s="296"/>
      <c r="U11" s="297"/>
      <c r="V11" s="297"/>
      <c r="W11" s="297"/>
      <c r="X11" s="297"/>
    </row>
    <row r="12" spans="1:24" s="23" customFormat="1" ht="18" customHeight="1">
      <c r="A12" s="193" t="s">
        <v>6</v>
      </c>
      <c r="B12" s="125" t="s">
        <v>7</v>
      </c>
      <c r="C12" s="126"/>
      <c r="D12" s="105" t="s">
        <v>16</v>
      </c>
      <c r="E12" s="106"/>
      <c r="F12" s="200" t="s">
        <v>894</v>
      </c>
      <c r="G12" s="201"/>
      <c r="H12" s="201"/>
      <c r="I12" s="201"/>
      <c r="J12" s="201"/>
      <c r="K12" s="201"/>
      <c r="L12" s="201"/>
      <c r="M12" s="202"/>
      <c r="N12" s="180" t="s">
        <v>371</v>
      </c>
      <c r="O12" s="180"/>
      <c r="P12" s="182" t="s">
        <v>9</v>
      </c>
      <c r="Q12" s="118"/>
      <c r="R12" s="295"/>
      <c r="S12" s="296"/>
      <c r="T12" s="296"/>
      <c r="U12" s="297"/>
      <c r="V12" s="297"/>
      <c r="W12" s="297"/>
      <c r="X12" s="297"/>
    </row>
    <row r="13" spans="1:24" s="23" customFormat="1" ht="18" customHeight="1">
      <c r="A13" s="194"/>
      <c r="B13" s="196"/>
      <c r="C13" s="197"/>
      <c r="D13" s="107"/>
      <c r="E13" s="108"/>
      <c r="F13" s="203"/>
      <c r="G13" s="204"/>
      <c r="H13" s="204"/>
      <c r="I13" s="204"/>
      <c r="J13" s="204"/>
      <c r="K13" s="204"/>
      <c r="L13" s="204"/>
      <c r="M13" s="205"/>
      <c r="N13" s="180"/>
      <c r="O13" s="180"/>
      <c r="P13" s="182"/>
      <c r="Q13" s="118"/>
      <c r="R13" s="295"/>
      <c r="S13" s="296"/>
      <c r="T13" s="296"/>
      <c r="U13" s="298"/>
      <c r="V13" s="298"/>
      <c r="W13" s="298"/>
      <c r="X13" s="298"/>
    </row>
    <row r="14" spans="1:24" s="23" customFormat="1" ht="18" customHeight="1">
      <c r="A14" s="194"/>
      <c r="B14" s="196"/>
      <c r="C14" s="197"/>
      <c r="D14" s="119"/>
      <c r="E14" s="120"/>
      <c r="F14" s="119" t="s">
        <v>898</v>
      </c>
      <c r="G14" s="120"/>
      <c r="H14" s="119" t="s">
        <v>899</v>
      </c>
      <c r="I14" s="120"/>
      <c r="J14" s="105" t="s">
        <v>900</v>
      </c>
      <c r="K14" s="106"/>
      <c r="L14" s="106"/>
      <c r="M14" s="131"/>
      <c r="N14" s="180"/>
      <c r="O14" s="180"/>
      <c r="P14" s="182"/>
      <c r="Q14" s="118"/>
      <c r="R14" s="295"/>
      <c r="S14" s="296"/>
      <c r="T14" s="296"/>
      <c r="U14" s="298"/>
      <c r="V14" s="298"/>
      <c r="W14" s="298"/>
      <c r="X14" s="298"/>
    </row>
    <row r="15" spans="1:24" s="23" customFormat="1" ht="12" customHeight="1">
      <c r="A15" s="194"/>
      <c r="B15" s="196"/>
      <c r="C15" s="197"/>
      <c r="D15" s="121"/>
      <c r="E15" s="122"/>
      <c r="F15" s="121"/>
      <c r="G15" s="122"/>
      <c r="H15" s="121"/>
      <c r="I15" s="122"/>
      <c r="J15" s="132"/>
      <c r="K15" s="133"/>
      <c r="L15" s="133"/>
      <c r="M15" s="134"/>
      <c r="N15" s="180"/>
      <c r="O15" s="180"/>
      <c r="P15" s="182"/>
      <c r="Q15" s="118"/>
      <c r="R15" s="295"/>
      <c r="S15" s="296"/>
      <c r="T15" s="296"/>
      <c r="U15" s="298"/>
      <c r="V15" s="298"/>
      <c r="W15" s="298"/>
      <c r="X15" s="298"/>
    </row>
    <row r="16" spans="1:24" s="23" customFormat="1" ht="2.25" customHeight="1" thickBot="1">
      <c r="A16" s="194"/>
      <c r="B16" s="196"/>
      <c r="C16" s="197"/>
      <c r="D16" s="121"/>
      <c r="E16" s="122"/>
      <c r="F16" s="121"/>
      <c r="G16" s="122"/>
      <c r="H16" s="121"/>
      <c r="I16" s="122"/>
      <c r="J16" s="91"/>
      <c r="K16" s="92"/>
      <c r="L16" s="91"/>
      <c r="M16" s="92"/>
      <c r="N16" s="181"/>
      <c r="O16" s="181"/>
      <c r="P16" s="182"/>
      <c r="Q16" s="118"/>
      <c r="R16" s="299"/>
      <c r="S16" s="296"/>
      <c r="T16" s="296"/>
      <c r="U16" s="298"/>
      <c r="V16" s="298"/>
      <c r="W16" s="298"/>
      <c r="X16" s="298"/>
    </row>
    <row r="17" spans="1:100" s="23" customFormat="1" ht="18" customHeight="1">
      <c r="A17" s="194"/>
      <c r="B17" s="196"/>
      <c r="C17" s="197"/>
      <c r="D17" s="37" t="s">
        <v>8</v>
      </c>
      <c r="E17" s="38">
        <f>(25*O17)/100</f>
        <v>25</v>
      </c>
      <c r="F17" s="37" t="s">
        <v>8</v>
      </c>
      <c r="G17" s="38">
        <f>(25*O17)/100</f>
        <v>25</v>
      </c>
      <c r="H17" s="37" t="s">
        <v>8</v>
      </c>
      <c r="I17" s="38">
        <f>(25*O17)/100</f>
        <v>25</v>
      </c>
      <c r="J17" s="37" t="s">
        <v>8</v>
      </c>
      <c r="K17" s="89">
        <f>(25*O17)/100</f>
        <v>25</v>
      </c>
      <c r="L17" s="93" t="s">
        <v>8</v>
      </c>
      <c r="M17" s="90">
        <f>(I17+K17)</f>
        <v>50</v>
      </c>
      <c r="N17" s="37" t="s">
        <v>8</v>
      </c>
      <c r="O17" s="39">
        <f>Sheet1!$O$17</f>
        <v>100</v>
      </c>
      <c r="P17" s="279"/>
      <c r="Q17" s="118"/>
      <c r="R17" s="290" t="s">
        <v>333</v>
      </c>
      <c r="S17" s="182" t="s">
        <v>329</v>
      </c>
      <c r="T17" s="182"/>
      <c r="U17" s="182"/>
      <c r="V17" s="182" t="s">
        <v>330</v>
      </c>
      <c r="W17" s="182"/>
      <c r="X17" s="182"/>
    </row>
    <row r="18" spans="1:100" s="33" customFormat="1" ht="15" customHeight="1">
      <c r="A18" s="194"/>
      <c r="B18" s="196"/>
      <c r="C18" s="197"/>
      <c r="D18" s="188"/>
      <c r="E18" s="189"/>
      <c r="F18" s="188"/>
      <c r="G18" s="189"/>
      <c r="H18" s="188"/>
      <c r="I18" s="189"/>
      <c r="J18" s="188"/>
      <c r="K18" s="166"/>
      <c r="L18" s="208" t="s">
        <v>369</v>
      </c>
      <c r="M18" s="284"/>
      <c r="N18" s="186"/>
      <c r="O18" s="187"/>
      <c r="P18" s="40"/>
      <c r="Q18" s="118"/>
      <c r="R18" s="291"/>
      <c r="S18" s="182"/>
      <c r="T18" s="182"/>
      <c r="U18" s="182"/>
      <c r="V18" s="182"/>
      <c r="W18" s="182"/>
      <c r="X18" s="182"/>
    </row>
    <row r="19" spans="1:100" s="33" customFormat="1" ht="18.95" customHeight="1">
      <c r="A19" s="195"/>
      <c r="B19" s="198"/>
      <c r="C19" s="199"/>
      <c r="D19" s="186" t="s">
        <v>365</v>
      </c>
      <c r="E19" s="187"/>
      <c r="F19" s="186" t="s">
        <v>366</v>
      </c>
      <c r="G19" s="187"/>
      <c r="H19" s="186" t="s">
        <v>367</v>
      </c>
      <c r="I19" s="187"/>
      <c r="J19" s="186" t="s">
        <v>368</v>
      </c>
      <c r="K19" s="212"/>
      <c r="L19" s="210" t="s">
        <v>372</v>
      </c>
      <c r="M19" s="289"/>
      <c r="N19" s="166"/>
      <c r="O19" s="189"/>
      <c r="P19" s="32"/>
      <c r="Q19" s="118"/>
      <c r="R19" s="292"/>
      <c r="S19" s="182"/>
      <c r="T19" s="182"/>
      <c r="U19" s="182"/>
      <c r="V19" s="182"/>
      <c r="W19" s="182"/>
      <c r="X19" s="182"/>
    </row>
    <row r="20" spans="1:100" s="52" customFormat="1" ht="5.0999999999999996" customHeight="1">
      <c r="A20" s="50"/>
      <c r="B20" s="125"/>
      <c r="C20" s="126"/>
      <c r="D20" s="114" t="s">
        <v>378</v>
      </c>
      <c r="E20" s="127"/>
      <c r="F20" s="114" t="s">
        <v>378</v>
      </c>
      <c r="G20" s="127"/>
      <c r="H20" s="114" t="s">
        <v>378</v>
      </c>
      <c r="I20" s="127"/>
      <c r="J20" s="114" t="s">
        <v>378</v>
      </c>
      <c r="K20" s="115"/>
      <c r="L20" s="116"/>
      <c r="M20" s="117"/>
      <c r="N20" s="300"/>
      <c r="O20" s="301"/>
      <c r="P20" s="40"/>
      <c r="Q20" s="118"/>
      <c r="R20" s="57"/>
      <c r="S20" s="302"/>
      <c r="T20" s="303"/>
      <c r="U20" s="304"/>
      <c r="V20" s="271"/>
      <c r="W20" s="272"/>
      <c r="X20" s="183"/>
      <c r="AC20" s="52" t="b">
        <f>Sheet8!$AC$40</f>
        <v>0</v>
      </c>
      <c r="AD20" s="73" t="str">
        <f>IF(AND(AC21=TRUE, AC20=TRUE),IF(A21-Sheet8!A40=1,"OK","INCORRECT"),"")</f>
        <v/>
      </c>
      <c r="BL20" s="52" t="str">
        <f>Sheet8!BL40</f>
        <v/>
      </c>
      <c r="BM20" s="52" t="b">
        <f>Sheet8!BM40</f>
        <v>0</v>
      </c>
      <c r="BN20" s="52" t="b">
        <f>Sheet8!BN40</f>
        <v>0</v>
      </c>
      <c r="BO20" s="52" t="b">
        <f>Sheet8!BO40</f>
        <v>0</v>
      </c>
      <c r="BP20" s="52" t="str">
        <f>Sheet8!BP40</f>
        <v/>
      </c>
      <c r="BQ20" s="52" t="str">
        <f>Sheet8!BQ40</f>
        <v/>
      </c>
      <c r="BR20" s="52" t="str">
        <f>Sheet8!BR40</f>
        <v/>
      </c>
      <c r="BS20" s="52" t="str">
        <f>Sheet8!BS40</f>
        <v/>
      </c>
      <c r="BT20" s="52" t="str">
        <f>Sheet8!BT40</f>
        <v/>
      </c>
      <c r="BU20" s="52" t="str">
        <f>Sheet8!BU40</f>
        <v>INCORRECT</v>
      </c>
      <c r="BV20" s="52" t="b">
        <f>Sheet8!BV40</f>
        <v>0</v>
      </c>
      <c r="BW20" s="52" t="str">
        <f>Sheet8!BW40</f>
        <v/>
      </c>
      <c r="BX20" s="52" t="b">
        <f>Sheet8!BX40</f>
        <v>0</v>
      </c>
      <c r="BY20" s="52" t="b">
        <f>Sheet8!BY40</f>
        <v>0</v>
      </c>
      <c r="BZ20" s="52" t="b">
        <f>Sheet8!BZ40</f>
        <v>0</v>
      </c>
      <c r="CA20" s="52" t="b">
        <f>Sheet8!CA40</f>
        <v>0</v>
      </c>
      <c r="CB20" s="52" t="b">
        <f>Sheet8!CB40</f>
        <v>0</v>
      </c>
      <c r="CC20" s="52" t="b">
        <f>Sheet8!CC40</f>
        <v>0</v>
      </c>
      <c r="CD20" s="52" t="str">
        <f>Sheet8!CD40</f>
        <v/>
      </c>
      <c r="CE20" s="52" t="str">
        <f>Sheet8!CE40</f>
        <v/>
      </c>
      <c r="CF20" s="52" t="str">
        <f>Sheet8!CF40</f>
        <v/>
      </c>
      <c r="CG20" s="52" t="str">
        <f>Sheet8!CG40</f>
        <v/>
      </c>
      <c r="CH20" s="52" t="str">
        <f>Sheet8!CH40</f>
        <v/>
      </c>
      <c r="CI20" s="52" t="str">
        <f>Sheet8!CI40</f>
        <v/>
      </c>
      <c r="CJ20" s="52" t="str">
        <f>Sheet8!CJ40</f>
        <v/>
      </c>
      <c r="CK20" s="52" t="str">
        <f>Sheet8!CK40</f>
        <v/>
      </c>
      <c r="CL20" s="52" t="str">
        <f>Sheet8!CL40</f>
        <v>NO</v>
      </c>
      <c r="CM20" s="52" t="str">
        <f>Sheet8!CM40</f>
        <v>NO</v>
      </c>
      <c r="CN20" s="52" t="str">
        <f>Sheet8!CN40</f>
        <v>NO</v>
      </c>
      <c r="CO20" s="52" t="str">
        <f>Sheet8!CO40</f>
        <v>NO</v>
      </c>
      <c r="CP20" s="52" t="str">
        <f>Sheet8!CP40</f>
        <v>OK</v>
      </c>
      <c r="CQ20" s="52" t="b">
        <f>Sheet8!CQ40</f>
        <v>0</v>
      </c>
      <c r="CR20" s="52" t="b">
        <f>Sheet8!CR40</f>
        <v>0</v>
      </c>
      <c r="CS20" s="52" t="b">
        <f>Sheet8!CS40</f>
        <v>0</v>
      </c>
      <c r="CT20" s="52" t="b">
        <f>Sheet8!CT40</f>
        <v>0</v>
      </c>
      <c r="CU20" s="52" t="str">
        <f>Sheet8!CU40</f>
        <v>SEQUENCE INCORRECT</v>
      </c>
      <c r="CV20" s="52">
        <f>Sheet8!CV40</f>
        <v>18</v>
      </c>
    </row>
    <row r="21" spans="1:100" s="23" customFormat="1" ht="18.95" customHeight="1" thickBot="1">
      <c r="A21" s="54"/>
      <c r="B21" s="101"/>
      <c r="C21" s="102"/>
      <c r="D21" s="101"/>
      <c r="E21" s="102"/>
      <c r="F21" s="101"/>
      <c r="G21" s="102"/>
      <c r="H21" s="101"/>
      <c r="I21" s="102"/>
      <c r="J21" s="309"/>
      <c r="K21" s="309"/>
      <c r="L21" s="103" t="str">
        <f>IF(AND(B21&lt;&gt;"", H21&lt;&gt;"", J21&lt;&gt;"",OR(H21&lt;=I17,H21="ABS"),OR(J21&lt;=K17,J21="ABS")),IF(AND(J21="ABS"),"ABS",IF(SUM(H21:J21)=0,"ZERO",SUM(H21,J21))),"")</f>
        <v/>
      </c>
      <c r="M21" s="104"/>
      <c r="N21" s="257" t="str">
        <f>IF(AND(A21&lt;&gt;"",B21&lt;&gt;"",D21&lt;&gt;"", F21&lt;&gt;"", H21&lt;&gt;"", J21&lt;&gt;"",S21="", R21="OK", V21="",OR(D21&lt;=E17,D21="ABS"),OR(F21&lt;=G17,F21="ABS"),OR(H21&lt;=I17,H21="ABS"),OR(J21&lt;=K17,J21="ABS")),IF(AND(OR(D21=0,D21="ABS"),OR(F21=0,F21="ABS"),OR(L21=0,L21="ABS"),D21="ABS",F21="ABS",L21="ABS"),"ABS",IF(AND(SUM(D21:F21)=0,OR(L21="ZERO",L21="ABS")),"ZERO",IF(L21="ABS",SUM(D21,F21),SUM(D21,F21,H21,J21)))),"")</f>
        <v/>
      </c>
      <c r="O21" s="113"/>
      <c r="P21" s="51" t="str">
        <f>IF(N21="","",IF(O17=200,LOOKUP(N21,{"ABS","ZERO",1,100,110,120,130,140,150,160,170},{"FAIL","FAIL","FAIL","D","D+","C","C+","B","B+","A","A+"}),IF(O17=150,LOOKUP(N21,{"ABS","ZERO",1,75,82,90,97,105,112,120,127},{"FAIL","FAIL","FAIL","D","D+","C","C+","B","B+","A","A+"}),IF(O17=100,LOOKUP(N21,{"ABS","ZERO",1,50,55,60,65,70,75,80,85},{"FAIL","FAIL","FAIL","D","D+","C","C+","B","B+","A","A+"}),IF(O17=50,LOOKUP(N21,{"ABS","ZERO",1,25,27,30,32,35,37,40,42},{"FAIL","FAIL","FAIL","D","D+","C","C+","B","B+","A","A+"}))))))</f>
        <v/>
      </c>
      <c r="Q21" s="118"/>
      <c r="R21" s="70" t="str">
        <f>IF(A21&lt;&gt;"",IF(CU21="SEQUENCE CORRECT",IF(OR(T(Y21)="OK",T(Z21)="oOk",T(AA21)="Okk",AB21="ok"),"OK","FORMAT INCORRECT"),"SEQUENCE INCORRECT"),"")</f>
        <v/>
      </c>
      <c r="S21" s="275" t="str">
        <f>IF(AND(A21&lt;&gt;"",B21&lt;&gt;""),IF(OR(D21&lt;&gt;"ABS"),IF(OR(AND(D21&lt;ROUNDDOWN((0*E17),0),D21&lt;&gt;0),D21&gt;E17,D21=""),"Attendance Marks incorrect",""),""),"")</f>
        <v/>
      </c>
      <c r="T21" s="276"/>
      <c r="U21" s="276"/>
      <c r="V21" s="164" t="str">
        <f>IF(OR(AND(OR(F21&lt;=G17, F21=0, F21="ABS"),OR(H21&lt;=I17, H21=0, H21="ABS"),OR(J21&lt;=K17, J21=0,J21="ABS"))),IF(OR(AND(A21="",B21="",D21="",F21="",H21="",J21=""),AND(A21&lt;&gt;"",B21&lt;&gt;"",D21&lt;&gt;"",F21&lt;&gt;"",H21&lt;&gt;"",J21&lt;&gt;"", AD21="OK")),"","Given Marks or Format is incorrect"),"Given Marks or Format is incorrect")</f>
        <v/>
      </c>
      <c r="W21" s="162"/>
      <c r="X21" s="163"/>
      <c r="Y21" s="14" t="b">
        <f>IF(AND( EXACT(LEFT(B21,LEN(G8)), G8),ISNUMBER(INT(MID(B21,(LEN(G8)+1),1))),ISNUMBER(INT(MID(B21,(LEN(G8)+2),1))), MID(B21,(LEN(G8)+1),2)&lt;&gt;"00",OR(ISNUMBER(INT(MID(B21,(LEN(G8)+3),1))),MID(B21,(LEN(G8)+3),1)=""),  OR(AND(ISNUMBER(INT(MID(B21,(LEN(G8)+1),3))),MID(B21,(LEN(G8)+1),1)&lt;&gt;"0", MID(B21,(LEN(G8)+4),1)=""),AND((ISNUMBER(INT(MID(B21,(LEN(G8)+1),2)))),MID(B21,(LEN(G8)+3),1)=""))),"OK")</f>
        <v>0</v>
      </c>
      <c r="Z21" s="15" t="b">
        <f>IF(AND(LEN(G8)=5,LEFT(G8,1)&lt;&gt;"K"),IF(AND((LEFT(B21,2)=LEFT(G8,2)),MID(B21,3,1)="-",ISNUMBER(INT(MID(B21,4,1))),ISNUMBER(INT(MID(B21,5,1))),MID(B21,4,2)&lt;&gt;"00", MID(B21,4,2)&lt;&gt;LEFT(G8,2),MID(B21,9,2)&lt;&gt;"00",EXACT(MID(B21,6,3),RIGHT(G8,3)),OR(ISNUMBER(INT(MID(B21,9,3))),MID(B21,11,1)=""),ISNUMBER(INT(MID(B21,9,1))),ISNUMBER(INT(MID(B21,10,1))),OR(AND(ISNUMBER(INT(MID(B21,9,3))),MID(B21,9,1)&lt;&gt;"0",MID(B21,12,1)=""),AND((ISNUMBER(INT(MID(B21,9,2)))),MID(B21,11,1)=""))),"oOk"))</f>
        <v>0</v>
      </c>
      <c r="AA21" s="16" t="b">
        <f>IF(LEFT(B21,1)="K",IF(AND(EXACT(LEFT(B21,3),LEFT(G8,3)),MID(B21,4,1)="-",ISNUMBER(INT(MID(B21,5,1))),ISNUMBER(INT(MID(B21,6,1))),MID(B21,5,2)&lt;&gt;"00", MID(B21,5,2)&lt;&gt;MID(G8,2,2),EXACT(MID(B21,7,2), RIGHT(G8,2)),ISNUMBER(INT(MID(B21,9,1))),ISNUMBER(INT(MID(B21,10,1))),MID(B21,9,2)&lt;&gt;"00",OR(ISNUMBER(INT(MID(B21,9,3))),MID(B21,11,1)=""),OR(AND(ISNUMBER(INT(MID(B21,9,3))),MID(B21,9,1)&lt;&gt;"0",MID(B21,12,1)=""),AND((ISNUMBER(INT(MID(B21,9,2)))),MID(B21,11,1)=""))),"oKK"))</f>
        <v>0</v>
      </c>
      <c r="AB21" s="17" t="b">
        <f>IF(AND((LEFT(B21,2)=LEFT(G8,2)),MID(B21,3,1)="-",ISNUMBER(INT(MID(B21,4,1))),ISNUMBER(INT(MID(B21,5,1))),MID(B21,4,2)&lt;&gt;"00", MID(B21,4,2)&lt;&gt;LEFT(G8,2),MID(B21,8,2)&lt;&gt;"00",EXACT(MID(B21,6,2), RIGHT(G8,2)),OR(ISNUMBER(INT(MID(B21,8,3))),MID(B21,10,1)=""),ISNUMBER(INT(MID(B21,8,1))),ISNUMBER(INT(MID(B21,9,1))), OR(AND(ISNUMBER(INT(MID(B21,8,3))),MID(B21,8,1)&lt;&gt;"0", MID(B21,11,1)=""),AND((ISNUMBER(INT(MID(B21,8,2)))),MID(B21,10,1)=""))),"oK")</f>
        <v>0</v>
      </c>
      <c r="AC21" s="23" t="b">
        <f>IF(ISNUMBER(A21)&lt;&gt;"",AND(ISNUMBER(INT(MID(A21,1,3))),MID(A21,4,1)="",MID(A21,1,1)&lt;&gt;"0"))</f>
        <v>0</v>
      </c>
      <c r="AD21" s="73" t="str">
        <f>IF(AND(AD20="OK",AC21=TRUE),"OK","S# INCORRECT")</f>
        <v>S# INCORRECT</v>
      </c>
      <c r="BL21" s="58" t="str">
        <f>RIGHT(B21,3)</f>
        <v/>
      </c>
      <c r="BM21" s="58" t="b">
        <f>ISNUMBER(INT((MID(BL21,1,1))))</f>
        <v>0</v>
      </c>
      <c r="BN21" s="58" t="b">
        <f>ISNUMBER(INT((MID(BL21,2,1))))</f>
        <v>0</v>
      </c>
      <c r="BO21" s="58" t="b">
        <f>ISNUMBER(INT((MID(BL21,3,1))))</f>
        <v>0</v>
      </c>
      <c r="BP21" s="58" t="str">
        <f>IF(BM21=TRUE, MID(BL21,1,1),"")</f>
        <v/>
      </c>
      <c r="BQ21" s="58" t="str">
        <f>IF(BN21=TRUE, MID(BL21,2,1),"")</f>
        <v/>
      </c>
      <c r="BR21" s="58" t="str">
        <f>IF(BO21=TRUE, MID(BL21,3,1),"")</f>
        <v/>
      </c>
      <c r="BS21" s="58" t="str">
        <f>T(BP21)&amp;T(BQ21)&amp;T(BR21)</f>
        <v/>
      </c>
      <c r="BT21" s="63" t="str">
        <f>IF(BS21="","",INT(TRIM(BS21)))</f>
        <v/>
      </c>
      <c r="BU21" s="64" t="str">
        <f>"OK"</f>
        <v>OK</v>
      </c>
      <c r="BV21" s="58" t="b">
        <f>BT21&gt;BT20</f>
        <v>0</v>
      </c>
      <c r="BW21" s="65" t="str">
        <f>LEFT(B21,6)</f>
        <v/>
      </c>
      <c r="BX21" s="58" t="b">
        <f>ISNUMBER(INT((MID(BW21,1,1))))</f>
        <v>0</v>
      </c>
      <c r="BY21" s="58" t="b">
        <f>ISNUMBER(INT((MID(BW21,2,1))))</f>
        <v>0</v>
      </c>
      <c r="BZ21" s="58" t="b">
        <f>ISNUMBER(INT((MID(BW21,3,1))))</f>
        <v>0</v>
      </c>
      <c r="CA21" s="58" t="b">
        <f>ISNUMBER(INT((MID(BW21,4,1))))</f>
        <v>0</v>
      </c>
      <c r="CB21" s="58" t="b">
        <f>ISNUMBER(INT((MID(BW21,5,1))))</f>
        <v>0</v>
      </c>
      <c r="CC21" s="58" t="b">
        <f>ISNUMBER(INT((MID(BW21,6,1))))</f>
        <v>0</v>
      </c>
      <c r="CD21" s="58" t="str">
        <f>IF(BX21=TRUE, MID(BW21,1,1),"")</f>
        <v/>
      </c>
      <c r="CE21" s="58" t="str">
        <f>IF(BY21=TRUE, MID(BW21,2,1),"")</f>
        <v/>
      </c>
      <c r="CF21" s="58" t="str">
        <f>IF(BZ21=TRUE, MID(BW21,3,1),"")</f>
        <v/>
      </c>
      <c r="CG21" s="58" t="str">
        <f>IF(CA21=TRUE, MID(BW21,4,1),"")</f>
        <v/>
      </c>
      <c r="CH21" s="58" t="str">
        <f>IF(CB21=TRUE, MID(BW21,5,1),"")</f>
        <v/>
      </c>
      <c r="CI21" s="58" t="str">
        <f>IF(CC21=TRUE, MID(BW21,6,1),"")</f>
        <v/>
      </c>
      <c r="CJ21" s="65" t="str">
        <f>TRIM(T(CD21)&amp;T(CE21)&amp;T(CF21))</f>
        <v/>
      </c>
      <c r="CK21" s="65" t="str">
        <f>TRIM(T(CG21)&amp;T(CH21)&amp;T(CI21))</f>
        <v/>
      </c>
      <c r="CL21" s="66" t="str">
        <f>IF(OR(MID(BW21,3,1)="-",MID(BW21,4,1)="-"),T(CJ21),"NO")</f>
        <v>NO</v>
      </c>
      <c r="CM21" s="66" t="str">
        <f>IF(OR(MID(BW21,3,1)="-",MID(BW21,4,1)="-"),T(CK21),"NO")</f>
        <v>NO</v>
      </c>
      <c r="CN21" s="64" t="str">
        <f>IF(AND(CL21&lt;&gt;"NO", CM21&lt;&gt;"NO"),IF(CM21&lt;CL21,"OK","INCORRECT"),"NO")</f>
        <v>NO</v>
      </c>
      <c r="CO21" s="64" t="str">
        <f>IF(AND(CL21&lt;&gt;"NO", CM21&lt;&gt;"NO"),IF(CM21&lt;=CM20,"OK","INCORRECT"),"NO")</f>
        <v>NO</v>
      </c>
      <c r="CP21" s="66" t="str">
        <f>IF(OR(AND(OR(AND(CN21="NO",CO21="NO"),AND(CN21="OK", CO21="OK")),AND(CN20="NO", CO20="NO")),AND(AND(CN21="OK",CO21="OK",OR(AND(CN20="NO", CO20="NO"),AND(CN20="OK", CO20="OK"))))),"OK","INCORRECT")</f>
        <v>OK</v>
      </c>
      <c r="CQ21" s="58" t="b">
        <f>IF(CP21="OK",IF(AND(CL20="NO",CL21="NO"),BT21&gt;BT20))</f>
        <v>0</v>
      </c>
      <c r="CR21" s="58" t="b">
        <f>IF(CP21="OK",AND(CN21="OK",CO21="OK",CN20="NO",CO20="NO"))</f>
        <v>0</v>
      </c>
      <c r="CS21" s="58" t="b">
        <f>IF(CP21="OK",IF(AND(EXACT(CK20,CK21)),BT21&gt;BT20))</f>
        <v>0</v>
      </c>
      <c r="CT21" s="58" t="b">
        <f>IF(CP21="OK",CM21&lt;CM20)</f>
        <v>0</v>
      </c>
      <c r="CU21" s="65" t="str">
        <f>IF(AND(CQ21=FALSE,CR21=FALSE,CS21=FALSE,CT21=FALSE),"SEQUENCE INCORRECT","SEQUENCE CORRECT")</f>
        <v>SEQUENCE INCORRECT</v>
      </c>
      <c r="CV21" s="67">
        <f>COUNTIF(B20:B20,T(B21))</f>
        <v>1</v>
      </c>
    </row>
    <row r="22" spans="1:100" s="23" customFormat="1" ht="18.95" customHeight="1" thickBot="1">
      <c r="A22" s="68"/>
      <c r="B22" s="101"/>
      <c r="C22" s="102"/>
      <c r="D22" s="101"/>
      <c r="E22" s="102"/>
      <c r="F22" s="101"/>
      <c r="G22" s="102"/>
      <c r="H22" s="101"/>
      <c r="I22" s="102"/>
      <c r="J22" s="309"/>
      <c r="K22" s="309"/>
      <c r="L22" s="103" t="str">
        <f>IF(AND(B22&lt;&gt;"", H22&lt;&gt;"", J22&lt;&gt;"",OR(H22&lt;=I17,H22="ABS"),OR(J22&lt;=K17,J22="ABS")),IF(AND(J22="ABS"),"ABS",IF(SUM(H22:J22)=0,"ZERO",SUM(H22,J22))),"")</f>
        <v/>
      </c>
      <c r="M22" s="104"/>
      <c r="N22" s="112" t="str">
        <f>IF(AND(A22&lt;&gt;"",B22&lt;&gt;"",D22&lt;&gt;"", F22&lt;&gt;"", H22&lt;&gt;"", J22&lt;&gt;"",S22="",R22="OK", V22="",OR(D22&lt;=E17,D22="ABS"),OR(F22&lt;=G17,F22="ABS"),OR(H22&lt;=I17,H22="ABS"),OR(J22&lt;=K17,J22="ABS")),IF(AND(OR(D22=0,D22="ABS"),OR(F22=0,F22="ABS"),OR(L22=0,L22="ABS"),D22="ABS",F22="ABS",L22="ABS"),"ABS",IF(AND(SUM(D22:F22)=0,OR(L22="ZERO",L22="ABS")),"ZERO",IF(L22="ABS",SUM(D22,F22),SUM(D22,F22,H22,J22)))),"")</f>
        <v/>
      </c>
      <c r="O22" s="113"/>
      <c r="P22" s="22" t="str">
        <f>IF(N22="","",IF(O17=200,LOOKUP(N22,{"ABS","ZERO",1,100,110,120,130,140,150,160,170},{"FAIL","FAIL","FAIL","D","D+","C","C+","B","B+","A","A+"}),IF(O17=150,LOOKUP(N22,{"ABS","ZERO",1,75,82,90,97,105,112,120,127},{"FAIL","FAIL","FAIL","D","D+","C","C+","B","B+","A","A+"}),IF(O17=100,LOOKUP(N22,{"ABS","ZERO",1,50,55,60,65,70,75,80,85},{"FAIL","FAIL","FAIL","D","D+","C","C+","B","B+","A","A+"}),IF(O17=50,LOOKUP(N22,{"ABS","ZERO",1,25,27,30,32,35,37,40,42},{"FAIL","FAIL","FAIL","D","D+","C","C+","B","B+","A","A+"}))))))</f>
        <v/>
      </c>
      <c r="Q22" s="118"/>
      <c r="R22" s="70" t="str">
        <f t="shared" ref="R22:R40" si="0">IF(A22&lt;&gt;"",IF(CU22="SEQUENCE CORRECT",IF(OR(T(Y22)="OK",T(Z22)="oOk",T(AA22)="Okk",AB22="ok"),"OK","FORMAT INCORRECT"),"SEQUENCE INCORRECT"),"")</f>
        <v/>
      </c>
      <c r="S22" s="163" t="str">
        <f>IF(AND(A22&lt;&gt;"",B22&lt;&gt;""),IF(OR(D22&lt;&gt;"ABS"),IF(OR(AND(D22&lt;ROUNDDOWN((0*E17),0),D22&lt;&gt;0),D22&gt;E17,D22=""),"Attendance Marks incorrect",""),""),"")</f>
        <v/>
      </c>
      <c r="T22" s="274"/>
      <c r="U22" s="274"/>
      <c r="V22" s="109" t="str">
        <f>IF(OR(AND(OR(F22&lt;=G17, F22=0, F22="ABS"),OR(H22&lt;=I17, H22=0, H22="ABS"),OR(J22&lt;=K17, J22=0,J22="ABS"))),IF(OR(AND(A22="",B22="",D22="",F22="",H22="",J22=""),AND(A22&lt;&gt;"",B22&lt;&gt;"",D22&lt;&gt;"",F22&lt;&gt;"",H22&lt;&gt;"",J22&lt;&gt;"", AD22="OK")),"","Given Marks or Format is incorrect"),"Given Marks or Format is incorrect")</f>
        <v/>
      </c>
      <c r="W22" s="110"/>
      <c r="X22" s="111"/>
      <c r="Y22" s="14" t="b">
        <f>IF(AND( EXACT(LEFT(B22,LEN(G8)), G8),ISNUMBER(INT(MID(B22,(LEN(G8)+1),1))),ISNUMBER(INT(MID(B22,(LEN(G8)+2),1))), MID(B22,(LEN(G8)+1),2)&lt;&gt;"00",OR(ISNUMBER(INT(MID(B22,(LEN(G8)+3),1))),MID(B22,(LEN(G8)+3),1)=""),  OR(AND(ISNUMBER(INT(MID(B22,(LEN(G8)+1),3))),MID(B22,(LEN(G8)+1),1)&lt;&gt;"0", MID(B22,(LEN(G8)+4),1)=""),AND((ISNUMBER(INT(MID(B22,(LEN(G8)+1),2)))),MID(B22,(LEN(G8)+3),1)=""))),"OK")</f>
        <v>0</v>
      </c>
      <c r="Z22" s="15" t="b">
        <f>IF(AND(LEN(G8)=5,LEFT(G8,1)&lt;&gt;"K"),IF(AND((LEFT(B22,2)=LEFT(G8,2)),MID(B22,3,1)="-",ISNUMBER(INT(MID(B22,4,1))),ISNUMBER(INT(MID(B22,5,1))),MID(B22,4,2)&lt;&gt;"00", MID(B22,4,2)&lt;&gt;LEFT(G8,2),MID(B22,9,2)&lt;&gt;"00",EXACT(MID(B22,6,3),RIGHT(G8,3)),OR(ISNUMBER(INT(MID(B22,9,3))),MID(B22,11,1)=""),ISNUMBER(INT(MID(B22,9,1))),ISNUMBER(INT(MID(B22,10,1))),OR(AND(ISNUMBER(INT(MID(B22,9,3))),MID(B22,9,1)&lt;&gt;"0",MID(B22,12,1)=""),AND((ISNUMBER(INT(MID(B22,9,2)))),MID(B22,11,1)=""))),"oOk"))</f>
        <v>0</v>
      </c>
      <c r="AA22" s="16" t="b">
        <f>IF(LEFT(B22,1)="K",IF(AND(EXACT(LEFT(B22,3),LEFT(G8,3)),MID(B22,4,1)="-",ISNUMBER(INT(MID(B22,5,1))),ISNUMBER(INT(MID(B22,6,1))),MID(B22,5,2)&lt;&gt;"00", MID(B22,5,2)&lt;&gt;MID(G8,2,2),EXACT(MID(B22,7,2), RIGHT(G8,2)),ISNUMBER(INT(MID(B22,9,1))),ISNUMBER(INT(MID(B22,10,1))),MID(B22,9,2)&lt;&gt;"00",OR(ISNUMBER(INT(MID(B22,9,3))),MID(B22,11,1)=""),OR(AND(ISNUMBER(INT(MID(B22,9,3))),MID(B22,9,1)&lt;&gt;"0",MID(B22,12,1)=""),AND((ISNUMBER(INT(MID(B22,9,2)))),MID(B22,11,1)=""))),"oKK"))</f>
        <v>0</v>
      </c>
      <c r="AB22" s="17" t="b">
        <f>IF(AND((LEFT(B22,2)=LEFT(G8,2)),MID(B22,3,1)="-",ISNUMBER(INT(MID(B22,4,1))),ISNUMBER(INT(MID(B22,5,1))),MID(B22,4,2)&lt;&gt;"00", MID(B22,4,2)&lt;&gt;LEFT(G8,2),MID(B22,8,2)&lt;&gt;"00",EXACT(MID(B22,6,2), RIGHT(G8,2)),OR(ISNUMBER(INT(MID(B22,8,3))),MID(B22,10,1)=""),ISNUMBER(INT(MID(B22,8,1))),ISNUMBER(INT(MID(B22,9,1))), OR(AND(ISNUMBER(INT(MID(B22,8,3))),MID(B22,8,1)&lt;&gt;"0", MID(B22,11,1)=""),AND((ISNUMBER(INT(MID(B22,8,2)))),MID(B22,10,1)=""))),"oK")</f>
        <v>0</v>
      </c>
      <c r="AC22" s="23" t="b">
        <f>IF(AND(ISNUMBER(A21)&lt;&gt;"",ISNUMBER(A22)&lt;&gt;""),IF(AND(ISNUMBER(A22),ISNUMBER(A21)),IF(A22-A21=1,AND(ISNUMBER(INT(MID(A22,1,3))),MID(A22,4,1)="",MID(A22,1,1)&lt;&gt;"0"))))</f>
        <v>0</v>
      </c>
      <c r="AD22" s="23" t="str">
        <f t="shared" ref="AD22:AD40" si="1">IF(AC22=TRUE,"OK","S# INCORRECT")</f>
        <v>S# INCORRECT</v>
      </c>
      <c r="BL22" s="58" t="str">
        <f t="shared" ref="BL22:BL39" si="2">RIGHT(B22,3)</f>
        <v/>
      </c>
      <c r="BM22" s="58" t="b">
        <f t="shared" ref="BM22:BM39" si="3">ISNUMBER(INT((MID(BL22,1,1))))</f>
        <v>0</v>
      </c>
      <c r="BN22" s="58" t="b">
        <f t="shared" ref="BN22:BN39" si="4">ISNUMBER(INT((MID(BL22,2,1))))</f>
        <v>0</v>
      </c>
      <c r="BO22" s="58" t="b">
        <f t="shared" ref="BO22:BO39" si="5">ISNUMBER(INT((MID(BL22,3,1))))</f>
        <v>0</v>
      </c>
      <c r="BP22" s="58" t="str">
        <f t="shared" ref="BP22:BP39" si="6">IF(BM22=TRUE, MID(BL22,1,1),"")</f>
        <v/>
      </c>
      <c r="BQ22" s="58" t="str">
        <f t="shared" ref="BQ22:BQ39" si="7">IF(BN22=TRUE, MID(BL22,2,1),"")</f>
        <v/>
      </c>
      <c r="BR22" s="58" t="str">
        <f t="shared" ref="BR22:BR39" si="8">IF(BO22=TRUE, MID(BL22,3,1),"")</f>
        <v/>
      </c>
      <c r="BS22" s="58" t="str">
        <f t="shared" ref="BS22:BS39" si="9">T(BP22)&amp;T(BQ22)&amp;T(BR22)</f>
        <v/>
      </c>
      <c r="BT22" s="63" t="str">
        <f t="shared" ref="BT22:BT39" si="10">IF(BS22="","",INT(TRIM(BS22)))</f>
        <v/>
      </c>
      <c r="BU22" s="64" t="str">
        <f>IF(BT22&gt;BT21,"OK","INCORRECT")</f>
        <v>INCORRECT</v>
      </c>
      <c r="BV22" s="58" t="b">
        <f>BT22&gt;BT21</f>
        <v>0</v>
      </c>
      <c r="BW22" s="65" t="str">
        <f t="shared" ref="BW22:BW39" si="11">LEFT(B22,6)</f>
        <v/>
      </c>
      <c r="BX22" s="58" t="b">
        <f t="shared" ref="BX22:BX39" si="12">ISNUMBER(INT((MID(BW22,1,1))))</f>
        <v>0</v>
      </c>
      <c r="BY22" s="58" t="b">
        <f t="shared" ref="BY22:BY39" si="13">ISNUMBER(INT((MID(BW22,2,1))))</f>
        <v>0</v>
      </c>
      <c r="BZ22" s="58" t="b">
        <f t="shared" ref="BZ22:BZ39" si="14">ISNUMBER(INT((MID(BW22,3,1))))</f>
        <v>0</v>
      </c>
      <c r="CA22" s="58" t="b">
        <f t="shared" ref="CA22:CA39" si="15">ISNUMBER(INT((MID(BW22,4,1))))</f>
        <v>0</v>
      </c>
      <c r="CB22" s="58" t="b">
        <f t="shared" ref="CB22:CB39" si="16">ISNUMBER(INT((MID(BW22,5,1))))</f>
        <v>0</v>
      </c>
      <c r="CC22" s="58" t="b">
        <f t="shared" ref="CC22:CC39" si="17">ISNUMBER(INT((MID(BW22,6,1))))</f>
        <v>0</v>
      </c>
      <c r="CD22" s="58" t="str">
        <f t="shared" ref="CD22:CD39" si="18">IF(BX22=TRUE, MID(BW22,1,1),"")</f>
        <v/>
      </c>
      <c r="CE22" s="58" t="str">
        <f t="shared" ref="CE22:CE39" si="19">IF(BY22=TRUE, MID(BW22,2,1),"")</f>
        <v/>
      </c>
      <c r="CF22" s="58" t="str">
        <f t="shared" ref="CF22:CF39" si="20">IF(BZ22=TRUE, MID(BW22,3,1),"")</f>
        <v/>
      </c>
      <c r="CG22" s="58" t="str">
        <f t="shared" ref="CG22:CG39" si="21">IF(CA22=TRUE, MID(BW22,4,1),"")</f>
        <v/>
      </c>
      <c r="CH22" s="58" t="str">
        <f t="shared" ref="CH22:CH39" si="22">IF(CB22=TRUE, MID(BW22,5,1),"")</f>
        <v/>
      </c>
      <c r="CI22" s="58" t="str">
        <f t="shared" ref="CI22:CI39" si="23">IF(CC22=TRUE, MID(BW22,6,1),"")</f>
        <v/>
      </c>
      <c r="CJ22" s="65" t="str">
        <f t="shared" ref="CJ22:CJ39" si="24">TRIM(T(CD22)&amp;T(CE22)&amp;T(CF22))</f>
        <v/>
      </c>
      <c r="CK22" s="65" t="str">
        <f t="shared" ref="CK22:CK39" si="25">TRIM(T(CG22)&amp;T(CH22)&amp;T(CI22))</f>
        <v/>
      </c>
      <c r="CL22" s="66" t="str">
        <f t="shared" ref="CL22:CL39" si="26">IF(OR(MID(BW22,3,1)="-",MID(BW22,4,1)="-"),T(CJ22),"NO")</f>
        <v>NO</v>
      </c>
      <c r="CM22" s="66" t="str">
        <f t="shared" ref="CM22:CM39" si="27">IF(OR(MID(BW22,3,1)="-",MID(BW22,4,1)="-"),T(CK22),"NO")</f>
        <v>NO</v>
      </c>
      <c r="CN22" s="64" t="str">
        <f>IF(AND(CL22&lt;&gt;"NO", CM22&lt;&gt;"NO"),IF(CM22&lt;CL22,"OK","INCORRECT"),"NO")</f>
        <v>NO</v>
      </c>
      <c r="CO22" s="64" t="str">
        <f>IF(AND(CL22&lt;&gt;"NO", CM22&lt;&gt;"NO"),IF(CM22&lt;=CM21,"OK","INCORRECT"),"NO")</f>
        <v>NO</v>
      </c>
      <c r="CP22" s="66" t="str">
        <f>IF(OR(AND(OR(AND(CN22="NO",CO22="NO"),AND(CN22="OK", CO22="OK")),AND(CN21="NO", CO21="NO")),AND(AND(CN22="OK",CO22="OK",OR(AND(CN21="NO", CO21="NO"),AND(CN21="OK", CO21="OK"))))),"OK","INCORRECT")</f>
        <v>OK</v>
      </c>
      <c r="CQ22" s="58" t="b">
        <f>IF(CP22="OK",IF(AND(CL21="NO",CL22="NO"),BT22&gt;BT21))</f>
        <v>0</v>
      </c>
      <c r="CR22" s="58" t="b">
        <f>IF(CP22="OK",AND(CN22="OK",CO22="OK",CN21="NO",CO21="NO"))</f>
        <v>0</v>
      </c>
      <c r="CS22" s="58" t="b">
        <f>IF(CP22="OK",IF(AND(EXACT(CK21,CK22)),BT22&gt;BT21))</f>
        <v>0</v>
      </c>
      <c r="CT22" s="58" t="b">
        <f>IF(CP22="OK",CM22&lt;CM21)</f>
        <v>0</v>
      </c>
      <c r="CU22" s="65" t="str">
        <f>IF(AND(CQ22=FALSE,CR22=FALSE,CS22=FALSE,CT22=FALSE),"SEQUENCE INCORRECT","SEQUENCE CORRECT")</f>
        <v>SEQUENCE INCORRECT</v>
      </c>
      <c r="CV22" s="67">
        <f>COUNTIF(B21:B21,T(B22))</f>
        <v>1</v>
      </c>
    </row>
    <row r="23" spans="1:100" s="23" customFormat="1" ht="18.95" customHeight="1" thickBot="1">
      <c r="A23" s="54"/>
      <c r="B23" s="101"/>
      <c r="C23" s="102"/>
      <c r="D23" s="101"/>
      <c r="E23" s="102"/>
      <c r="F23" s="101"/>
      <c r="G23" s="102"/>
      <c r="H23" s="101"/>
      <c r="I23" s="102"/>
      <c r="J23" s="309"/>
      <c r="K23" s="309"/>
      <c r="L23" s="103" t="str">
        <f>IF(AND(B23&lt;&gt;"", H23&lt;&gt;"", J23&lt;&gt;"",OR(H23&lt;=I17,H23="ABS"),OR(J23&lt;=K17,J23="ABS")),IF(AND(J23="ABS"),"ABS",IF(SUM(H23:J23)=0,"ZERO",SUM(H23,J23))),"")</f>
        <v/>
      </c>
      <c r="M23" s="104"/>
      <c r="N23" s="112" t="str">
        <f>IF(AND(A23&lt;&gt;"",B23&lt;&gt;"",D23&lt;&gt;"", F23&lt;&gt;"", H23&lt;&gt;"", J23&lt;&gt;"",S23="",R23="OK", V23="",OR(D23&lt;=E17,D23="ABS"),OR(F23&lt;=G17,F23="ABS"),OR(H23&lt;=I17,H23="ABS"),OR(J23&lt;=K17,J23="ABS")),IF(AND(OR(D23=0,D23="ABS"),OR(F23=0,F23="ABS"),OR(L23=0,L23="ABS"),D23="ABS",F23="ABS",L23="ABS"),"ABS",IF(AND(SUM(D23:F23)=0,OR(L23="ZERO",L23="ABS")),"ZERO",IF(L23="ABS",SUM(D23,F23),SUM(D23,F23,H23,J23)))),"")</f>
        <v/>
      </c>
      <c r="O23" s="113"/>
      <c r="P23" s="22" t="str">
        <f>IF(N23="","",IF(O17=200,LOOKUP(N23,{"ABS","ZERO",1,100,110,120,130,140,150,160,170},{"FAIL","FAIL","FAIL","D","D+","C","C+","B","B+","A","A+"}),IF(O17=150,LOOKUP(N23,{"ABS","ZERO",1,75,82,90,97,105,112,120,127},{"FAIL","FAIL","FAIL","D","D+","C","C+","B","B+","A","A+"}),IF(O17=100,LOOKUP(N23,{"ABS","ZERO",1,50,55,60,65,70,75,80,85},{"FAIL","FAIL","FAIL","D","D+","C","C+","B","B+","A","A+"}),IF(O17=50,LOOKUP(N23,{"ABS","ZERO",1,25,27,30,32,35,37,40,42},{"FAIL","FAIL","FAIL","D","D+","C","C+","B","B+","A","A+"}))))))</f>
        <v/>
      </c>
      <c r="Q23" s="118"/>
      <c r="R23" s="70" t="str">
        <f t="shared" si="0"/>
        <v/>
      </c>
      <c r="S23" s="163" t="str">
        <f>IF(AND(A23&lt;&gt;"",B23&lt;&gt;""),IF(OR(D23&lt;&gt;"ABS"),IF(OR(AND(D23&lt;ROUNDDOWN((0*E17),0),D23&lt;&gt;0),D23&gt;E17,D23=""),"Attendance Marks incorrect",""),""),"")</f>
        <v/>
      </c>
      <c r="T23" s="274"/>
      <c r="U23" s="274"/>
      <c r="V23" s="109" t="str">
        <f>IF(OR(AND(OR(F23&lt;=G17, F23=0, F23="ABS"),OR(H23&lt;=I17, H23=0, H23="ABS"),OR(J23&lt;=K17, J23=0,J23="ABS"))),IF(OR(AND(A23="",B23="",D23="",F23="",H23="",J23=""),AND(A23&lt;&gt;"",B23&lt;&gt;"",D23&lt;&gt;"",F23&lt;&gt;"",H23&lt;&gt;"",J23&lt;&gt;"", AD23="OK")),"","Given Marks or Format is incorrect"),"Given Marks or Format is incorrect")</f>
        <v/>
      </c>
      <c r="W23" s="110"/>
      <c r="X23" s="111"/>
      <c r="Y23" s="14" t="b">
        <f>IF(AND( EXACT(LEFT(B23,LEN(G8)), G8),ISNUMBER(INT(MID(B23,(LEN(G8)+1),1))),ISNUMBER(INT(MID(B23,(LEN(G8)+2),1))), MID(B23,(LEN(G8)+1),2)&lt;&gt;"00",OR(ISNUMBER(INT(MID(B23,(LEN(G8)+3),1))),MID(B23,(LEN(G8)+3),1)=""),  OR(AND(ISNUMBER(INT(MID(B23,(LEN(G8)+1),3))),MID(B23,(LEN(G8)+1),1)&lt;&gt;"0", MID(B23,(LEN(G8)+4),1)=""),AND((ISNUMBER(INT(MID(B23,(LEN(G8)+1),2)))),MID(B23,(LEN(G8)+3),1)=""))),"OK")</f>
        <v>0</v>
      </c>
      <c r="Z23" s="15" t="b">
        <f>IF(AND(LEN(G8)=5,LEFT(G8,1)&lt;&gt;"K"),IF(AND((LEFT(B23,2)=LEFT(G8,2)),MID(B23,3,1)="-",ISNUMBER(INT(MID(B23,4,1))),ISNUMBER(INT(MID(B23,5,1))),MID(B23,4,2)&lt;&gt;"00", MID(B23,4,2)&lt;&gt;LEFT(G8,2),MID(B23,9,2)&lt;&gt;"00",EXACT(MID(B23,6,3),RIGHT(G8,3)),OR(ISNUMBER(INT(MID(B23,9,3))),MID(B23,11,1)=""),ISNUMBER(INT(MID(B23,9,1))),ISNUMBER(INT(MID(B23,10,1))),OR(AND(ISNUMBER(INT(MID(B23,9,3))),MID(B23,9,1)&lt;&gt;"0",MID(B23,12,1)=""),AND((ISNUMBER(INT(MID(B23,9,2)))),MID(B23,11,1)=""))),"oOk"))</f>
        <v>0</v>
      </c>
      <c r="AA23" s="16" t="b">
        <f>IF(LEFT(B23,1)="K",IF(AND(EXACT(LEFT(B23,3),LEFT(G8,3)),MID(B23,4,1)="-",ISNUMBER(INT(MID(B23,5,1))),ISNUMBER(INT(MID(B23,6,1))),MID(B23,5,2)&lt;&gt;"00", MID(B23,5,2)&lt;&gt;MID(G8,2,2),EXACT(MID(B23,7,2), RIGHT(G8,2)),ISNUMBER(INT(MID(B23,9,1))),ISNUMBER(INT(MID(B23,10,1))),MID(B23,9,2)&lt;&gt;"00",OR(ISNUMBER(INT(MID(B23,9,3))),MID(B23,11,1)=""),OR(AND(ISNUMBER(INT(MID(B23,9,3))),MID(B23,9,1)&lt;&gt;"0",MID(B23,12,1)=""),AND((ISNUMBER(INT(MID(B23,9,2)))),MID(B23,11,1)=""))),"oKK"))</f>
        <v>0</v>
      </c>
      <c r="AB23" s="17" t="b">
        <f>IF(AND((LEFT(B23,2)=LEFT(G8,2)),MID(B23,3,1)="-",ISNUMBER(INT(MID(B23,4,1))),ISNUMBER(INT(MID(B23,5,1))),MID(B23,4,2)&lt;&gt;"00", MID(B23,4,2)&lt;&gt;LEFT(G8,2),MID(B23,8,2)&lt;&gt;"00",EXACT(MID(B23,6,2), RIGHT(G8,2)),OR(ISNUMBER(INT(MID(B23,8,3))),MID(B23,10,1)=""),ISNUMBER(INT(MID(B23,8,1))),ISNUMBER(INT(MID(B23,9,1))), OR(AND(ISNUMBER(INT(MID(B23,8,3))),MID(B23,8,1)&lt;&gt;"0", MID(B23,11,1)=""),AND((ISNUMBER(INT(MID(B23,8,2)))),MID(B23,10,1)=""))),"oK")</f>
        <v>0</v>
      </c>
      <c r="AC23" s="23" t="b">
        <f t="shared" ref="AC23:AC40" si="28">IF(AND(ISNUMBER(A22)&lt;&gt;"",ISNUMBER(A23)&lt;&gt;""),IF(AND(ISNUMBER(A23),ISNUMBER(A22)),IF(A23-A22=1,AND(ISNUMBER(INT(MID(A23,1,3))),MID(A23,4,1)="",MID(A23,1,1)&lt;&gt;"0"))))</f>
        <v>0</v>
      </c>
      <c r="AD23" s="23" t="str">
        <f t="shared" si="1"/>
        <v>S# INCORRECT</v>
      </c>
      <c r="BL23" s="58" t="str">
        <f t="shared" si="2"/>
        <v/>
      </c>
      <c r="BM23" s="58" t="b">
        <f t="shared" si="3"/>
        <v>0</v>
      </c>
      <c r="BN23" s="58" t="b">
        <f t="shared" si="4"/>
        <v>0</v>
      </c>
      <c r="BO23" s="58" t="b">
        <f t="shared" si="5"/>
        <v>0</v>
      </c>
      <c r="BP23" s="58" t="str">
        <f t="shared" si="6"/>
        <v/>
      </c>
      <c r="BQ23" s="58" t="str">
        <f t="shared" si="7"/>
        <v/>
      </c>
      <c r="BR23" s="58" t="str">
        <f t="shared" si="8"/>
        <v/>
      </c>
      <c r="BS23" s="58" t="str">
        <f t="shared" si="9"/>
        <v/>
      </c>
      <c r="BT23" s="63" t="str">
        <f t="shared" si="10"/>
        <v/>
      </c>
      <c r="BU23" s="64" t="str">
        <f t="shared" ref="BU23:BU39" si="29">IF(BT23&gt;BT22,"OK","INCORRECT")</f>
        <v>INCORRECT</v>
      </c>
      <c r="BV23" s="58" t="b">
        <f t="shared" ref="BV23:BV39" si="30">BT23&gt;BT22</f>
        <v>0</v>
      </c>
      <c r="BW23" s="65" t="str">
        <f t="shared" si="11"/>
        <v/>
      </c>
      <c r="BX23" s="58" t="b">
        <f t="shared" si="12"/>
        <v>0</v>
      </c>
      <c r="BY23" s="58" t="b">
        <f t="shared" si="13"/>
        <v>0</v>
      </c>
      <c r="BZ23" s="58" t="b">
        <f t="shared" si="14"/>
        <v>0</v>
      </c>
      <c r="CA23" s="58" t="b">
        <f t="shared" si="15"/>
        <v>0</v>
      </c>
      <c r="CB23" s="58" t="b">
        <f t="shared" si="16"/>
        <v>0</v>
      </c>
      <c r="CC23" s="58" t="b">
        <f t="shared" si="17"/>
        <v>0</v>
      </c>
      <c r="CD23" s="58" t="str">
        <f t="shared" si="18"/>
        <v/>
      </c>
      <c r="CE23" s="58" t="str">
        <f t="shared" si="19"/>
        <v/>
      </c>
      <c r="CF23" s="58" t="str">
        <f t="shared" si="20"/>
        <v/>
      </c>
      <c r="CG23" s="58" t="str">
        <f t="shared" si="21"/>
        <v/>
      </c>
      <c r="CH23" s="58" t="str">
        <f t="shared" si="22"/>
        <v/>
      </c>
      <c r="CI23" s="58" t="str">
        <f t="shared" si="23"/>
        <v/>
      </c>
      <c r="CJ23" s="65" t="str">
        <f t="shared" si="24"/>
        <v/>
      </c>
      <c r="CK23" s="65" t="str">
        <f t="shared" si="25"/>
        <v/>
      </c>
      <c r="CL23" s="66" t="str">
        <f t="shared" si="26"/>
        <v>NO</v>
      </c>
      <c r="CM23" s="66" t="str">
        <f t="shared" si="27"/>
        <v>NO</v>
      </c>
      <c r="CN23" s="64" t="str">
        <f t="shared" ref="CN23:CN39" si="31">IF(AND(CL23&lt;&gt;"NO", CM23&lt;&gt;"NO"),IF(CM23&lt;CL23,"OK","INCORRECT"),"NO")</f>
        <v>NO</v>
      </c>
      <c r="CO23" s="64" t="str">
        <f t="shared" ref="CO23:CO39" si="32">IF(AND(CL23&lt;&gt;"NO", CM23&lt;&gt;"NO"),IF(CM23&lt;=CM22,"OK","INCORRECT"),"NO")</f>
        <v>NO</v>
      </c>
      <c r="CP23" s="66" t="str">
        <f t="shared" ref="CP23:CP39" si="33">IF(OR(AND(OR(AND(CN23="NO",CO23="NO"),AND(CN23="OK", CO23="OK")),AND(CN22="NO", CO22="NO")),AND(AND(CN23="OK",CO23="OK",OR(AND(CN22="NO", CO22="NO"),AND(CN22="OK", CO22="OK"))))),"OK","INCORRECT")</f>
        <v>OK</v>
      </c>
      <c r="CQ23" s="58" t="b">
        <f t="shared" ref="CQ23:CQ39" si="34">IF(CP23="OK",IF(AND(CL22="NO",CL23="NO"),BT23&gt;BT22))</f>
        <v>0</v>
      </c>
      <c r="CR23" s="58" t="b">
        <f t="shared" ref="CR23:CR39" si="35">IF(CP23="OK",AND(CN23="OK",CO23="OK",CN22="NO",CO22="NO"))</f>
        <v>0</v>
      </c>
      <c r="CS23" s="58" t="b">
        <f t="shared" ref="CS23:CS39" si="36">IF(CP23="OK",IF(AND(EXACT(CK22,CK23)),BT23&gt;BT22))</f>
        <v>0</v>
      </c>
      <c r="CT23" s="58" t="b">
        <f t="shared" ref="CT23:CT39" si="37">IF(CP23="OK",CM23&lt;CM22)</f>
        <v>0</v>
      </c>
      <c r="CU23" s="65" t="str">
        <f t="shared" ref="CU23:CU39" si="38">IF(AND(CQ23=FALSE,CR23=FALSE,CS23=FALSE,CT23=FALSE),"SEQUENCE INCORRECT","SEQUENCE CORRECT")</f>
        <v>SEQUENCE INCORRECT</v>
      </c>
      <c r="CV23" s="67">
        <f>COUNTIF(B21:B22,T(B23))</f>
        <v>2</v>
      </c>
    </row>
    <row r="24" spans="1:100" s="23" customFormat="1" ht="18.95" customHeight="1" thickBot="1">
      <c r="A24" s="68"/>
      <c r="B24" s="101"/>
      <c r="C24" s="102"/>
      <c r="D24" s="101"/>
      <c r="E24" s="102"/>
      <c r="F24" s="101"/>
      <c r="G24" s="102"/>
      <c r="H24" s="101"/>
      <c r="I24" s="102"/>
      <c r="J24" s="309"/>
      <c r="K24" s="309"/>
      <c r="L24" s="103" t="str">
        <f>IF(AND(B24&lt;&gt;"", H24&lt;&gt;"", J24&lt;&gt;"",OR(H24&lt;=I17,H24="ABS"),OR(J24&lt;=K17,J24="ABS")),IF(AND(J24="ABS"),"ABS",IF(SUM(H24:J24)=0,"ZERO",SUM(H24,J24))),"")</f>
        <v/>
      </c>
      <c r="M24" s="104"/>
      <c r="N24" s="112" t="str">
        <f>IF(AND(A24&lt;&gt;"",B24&lt;&gt;"",D24&lt;&gt;"", F24&lt;&gt;"", H24&lt;&gt;"", J24&lt;&gt;"",S24="",R24="OK",V24="",OR(D24&lt;=E17,D24="ABS"),OR(F24&lt;=G17,F24="ABS"),OR(H24&lt;=I17,H24="ABS"),OR(J24&lt;=K17,J24="ABS")),IF(AND(OR(D24=0,D24="ABS"),OR(F24=0,F24="ABS"),OR(L24=0,L24="ABS"),D24="ABS",F24="ABS",L24="ABS"),"ABS",IF(AND(SUM(D24:F24)=0,OR(L24="ZERO",L24="ABS")),"ZERO",IF(L24="ABS",SUM(D24,F24),SUM(D24,F24,H24,J24)))),"")</f>
        <v/>
      </c>
      <c r="O24" s="113"/>
      <c r="P24" s="22" t="str">
        <f>IF(N24="","",IF(O17=200,LOOKUP(N24,{"ABS","ZERO",1,100,110,120,130,140,150,160,170},{"FAIL","FAIL","FAIL","D","D+","C","C+","B","B+","A","A+"}),IF(O17=150,LOOKUP(N24,{"ABS","ZERO",1,75,82,90,97,105,112,120,127},{"FAIL","FAIL","FAIL","D","D+","C","C+","B","B+","A","A+"}),IF(O17=100,LOOKUP(N24,{"ABS","ZERO",1,50,55,60,65,70,75,80,85},{"FAIL","FAIL","FAIL","D","D+","C","C+","B","B+","A","A+"}),IF(O17=50,LOOKUP(N24,{"ABS","ZERO",1,25,27,30,32,35,37,40,42},{"FAIL","FAIL","FAIL","D","D+","C","C+","B","B+","A","A+"}))))))</f>
        <v/>
      </c>
      <c r="Q24" s="118"/>
      <c r="R24" s="70" t="str">
        <f t="shared" si="0"/>
        <v/>
      </c>
      <c r="S24" s="163" t="str">
        <f>IF(AND(A24&lt;&gt;"",B24&lt;&gt;""),IF(OR(D24&lt;&gt;"ABS"),IF(OR(AND(D24&lt;ROUNDDOWN((0*E17),0),D24&lt;&gt;0),D24&gt;E17,D24=""),"Attendance Marks incorrect",""),""),"")</f>
        <v/>
      </c>
      <c r="T24" s="274"/>
      <c r="U24" s="274"/>
      <c r="V24" s="109" t="str">
        <f>IF(OR(AND(OR(F24&lt;=G17, F24=0, F24="ABS"),OR(H24&lt;=I17, H24=0, H24="ABS"),OR(J24&lt;=K17, J24=0,J24="ABS"))),IF(OR(AND(A24="",B24="",D24="",F24="",H24="",J24=""),AND(A24&lt;&gt;"",B24&lt;&gt;"",D24&lt;&gt;"",F24&lt;&gt;"",H24&lt;&gt;"",J24&lt;&gt;"", AD24="OK")),"","Given Marks or Format is incorrect"),"Given Marks or Format is incorrect")</f>
        <v/>
      </c>
      <c r="W24" s="110"/>
      <c r="X24" s="111"/>
      <c r="Y24" s="14" t="b">
        <f>IF(AND( EXACT(LEFT(B24,LEN(G8)), G8),ISNUMBER(INT(MID(B24,(LEN(G8)+1),1))),ISNUMBER(INT(MID(B24,(LEN(G8)+2),1))), MID(B24,(LEN(G8)+1),2)&lt;&gt;"00",OR(ISNUMBER(INT(MID(B24,(LEN(G8)+3),1))),MID(B24,(LEN(G8)+3),1)=""),  OR(AND(ISNUMBER(INT(MID(B24,(LEN(G8)+1),3))),MID(B24,(LEN(G8)+1),1)&lt;&gt;"0", MID(B24,(LEN(G8)+4),1)=""),AND((ISNUMBER(INT(MID(B24,(LEN(G8)+1),2)))),MID(B24,(LEN(G8)+3),1)=""))),"OK")</f>
        <v>0</v>
      </c>
      <c r="Z24" s="15" t="b">
        <f>IF(AND(LEN(G8)=5,LEFT(G8,1)&lt;&gt;"K"),IF(AND((LEFT(B24,2)=LEFT(G8,2)),MID(B24,3,1)="-",ISNUMBER(INT(MID(B24,4,1))),ISNUMBER(INT(MID(B24,5,1))),MID(B24,4,2)&lt;&gt;"00", MID(B24,4,2)&lt;&gt;LEFT(G8,2),MID(B24,9,2)&lt;&gt;"00",EXACT(MID(B24,6,3),RIGHT(G8,3)),OR(ISNUMBER(INT(MID(B24,9,3))),MID(B24,11,1)=""),ISNUMBER(INT(MID(B24,9,1))),ISNUMBER(INT(MID(B24,10,1))),OR(AND(ISNUMBER(INT(MID(B24,9,3))),MID(B24,9,1)&lt;&gt;"0",MID(B24,12,1)=""),AND((ISNUMBER(INT(MID(B24,9,2)))),MID(B24,11,1)=""))),"oOk"))</f>
        <v>0</v>
      </c>
      <c r="AA24" s="16" t="b">
        <f>IF(LEFT(B24,1)="K",IF(AND(EXACT(LEFT(B24,3),LEFT(G8,3)),MID(B24,4,1)="-",ISNUMBER(INT(MID(B24,5,1))),ISNUMBER(INT(MID(B24,6,1))),MID(B24,5,2)&lt;&gt;"00", MID(B24,5,2)&lt;&gt;MID(G8,2,2),EXACT(MID(B24,7,2), RIGHT(G8,2)),ISNUMBER(INT(MID(B24,9,1))),ISNUMBER(INT(MID(B24,10,1))),MID(B24,9,2)&lt;&gt;"00",OR(ISNUMBER(INT(MID(B24,9,3))),MID(B24,11,1)=""),OR(AND(ISNUMBER(INT(MID(B24,9,3))),MID(B24,9,1)&lt;&gt;"0",MID(B24,12,1)=""),AND((ISNUMBER(INT(MID(B24,9,2)))),MID(B24,11,1)=""))),"oKK"))</f>
        <v>0</v>
      </c>
      <c r="AB24" s="17" t="b">
        <f>IF(AND((LEFT(B24,2)=LEFT(G8,2)),MID(B24,3,1)="-",ISNUMBER(INT(MID(B24,4,1))),ISNUMBER(INT(MID(B24,5,1))),MID(B24,4,2)&lt;&gt;"00", MID(B24,4,2)&lt;&gt;LEFT(G8,2),MID(B24,8,2)&lt;&gt;"00",EXACT(MID(B24,6,2), RIGHT(G8,2)),OR(ISNUMBER(INT(MID(B24,8,3))),MID(B24,10,1)=""),ISNUMBER(INT(MID(B24,8,1))),ISNUMBER(INT(MID(B24,9,1))), OR(AND(ISNUMBER(INT(MID(B24,8,3))),MID(B24,8,1)&lt;&gt;"0", MID(B24,11,1)=""),AND((ISNUMBER(INT(MID(B24,8,2)))),MID(B24,10,1)=""))),"oK")</f>
        <v>0</v>
      </c>
      <c r="AC24" s="23" t="b">
        <f t="shared" si="28"/>
        <v>0</v>
      </c>
      <c r="AD24" s="23" t="str">
        <f t="shared" si="1"/>
        <v>S# INCORRECT</v>
      </c>
      <c r="BL24" s="58" t="str">
        <f t="shared" si="2"/>
        <v/>
      </c>
      <c r="BM24" s="58" t="b">
        <f t="shared" si="3"/>
        <v>0</v>
      </c>
      <c r="BN24" s="58" t="b">
        <f t="shared" si="4"/>
        <v>0</v>
      </c>
      <c r="BO24" s="58" t="b">
        <f t="shared" si="5"/>
        <v>0</v>
      </c>
      <c r="BP24" s="58" t="str">
        <f t="shared" si="6"/>
        <v/>
      </c>
      <c r="BQ24" s="58" t="str">
        <f t="shared" si="7"/>
        <v/>
      </c>
      <c r="BR24" s="58" t="str">
        <f t="shared" si="8"/>
        <v/>
      </c>
      <c r="BS24" s="58" t="str">
        <f t="shared" si="9"/>
        <v/>
      </c>
      <c r="BT24" s="63" t="str">
        <f t="shared" si="10"/>
        <v/>
      </c>
      <c r="BU24" s="64" t="str">
        <f t="shared" si="29"/>
        <v>INCORRECT</v>
      </c>
      <c r="BV24" s="58" t="b">
        <f t="shared" si="30"/>
        <v>0</v>
      </c>
      <c r="BW24" s="65" t="str">
        <f t="shared" si="11"/>
        <v/>
      </c>
      <c r="BX24" s="58" t="b">
        <f t="shared" si="12"/>
        <v>0</v>
      </c>
      <c r="BY24" s="58" t="b">
        <f t="shared" si="13"/>
        <v>0</v>
      </c>
      <c r="BZ24" s="58" t="b">
        <f t="shared" si="14"/>
        <v>0</v>
      </c>
      <c r="CA24" s="58" t="b">
        <f t="shared" si="15"/>
        <v>0</v>
      </c>
      <c r="CB24" s="58" t="b">
        <f t="shared" si="16"/>
        <v>0</v>
      </c>
      <c r="CC24" s="58" t="b">
        <f t="shared" si="17"/>
        <v>0</v>
      </c>
      <c r="CD24" s="58" t="str">
        <f t="shared" si="18"/>
        <v/>
      </c>
      <c r="CE24" s="58" t="str">
        <f t="shared" si="19"/>
        <v/>
      </c>
      <c r="CF24" s="58" t="str">
        <f t="shared" si="20"/>
        <v/>
      </c>
      <c r="CG24" s="58" t="str">
        <f t="shared" si="21"/>
        <v/>
      </c>
      <c r="CH24" s="58" t="str">
        <f t="shared" si="22"/>
        <v/>
      </c>
      <c r="CI24" s="58" t="str">
        <f t="shared" si="23"/>
        <v/>
      </c>
      <c r="CJ24" s="65" t="str">
        <f t="shared" si="24"/>
        <v/>
      </c>
      <c r="CK24" s="65" t="str">
        <f t="shared" si="25"/>
        <v/>
      </c>
      <c r="CL24" s="66" t="str">
        <f t="shared" si="26"/>
        <v>NO</v>
      </c>
      <c r="CM24" s="66" t="str">
        <f t="shared" si="27"/>
        <v>NO</v>
      </c>
      <c r="CN24" s="64" t="str">
        <f t="shared" si="31"/>
        <v>NO</v>
      </c>
      <c r="CO24" s="64" t="str">
        <f t="shared" si="32"/>
        <v>NO</v>
      </c>
      <c r="CP24" s="66" t="str">
        <f t="shared" si="33"/>
        <v>OK</v>
      </c>
      <c r="CQ24" s="58" t="b">
        <f t="shared" si="34"/>
        <v>0</v>
      </c>
      <c r="CR24" s="58" t="b">
        <f t="shared" si="35"/>
        <v>0</v>
      </c>
      <c r="CS24" s="58" t="b">
        <f t="shared" si="36"/>
        <v>0</v>
      </c>
      <c r="CT24" s="58" t="b">
        <f t="shared" si="37"/>
        <v>0</v>
      </c>
      <c r="CU24" s="65" t="str">
        <f t="shared" si="38"/>
        <v>SEQUENCE INCORRECT</v>
      </c>
      <c r="CV24" s="67">
        <f>COUNTIF(B21:B23,T(B24))</f>
        <v>3</v>
      </c>
    </row>
    <row r="25" spans="1:100" s="23" customFormat="1" ht="18.95" customHeight="1" thickBot="1">
      <c r="A25" s="54"/>
      <c r="B25" s="101"/>
      <c r="C25" s="102"/>
      <c r="D25" s="101"/>
      <c r="E25" s="102"/>
      <c r="F25" s="101"/>
      <c r="G25" s="102"/>
      <c r="H25" s="101"/>
      <c r="I25" s="102"/>
      <c r="J25" s="309"/>
      <c r="K25" s="309"/>
      <c r="L25" s="103" t="str">
        <f>IF(AND(B25&lt;&gt;"", H25&lt;&gt;"", J25&lt;&gt;"",OR(H25&lt;=I17,H25="ABS"),OR(J25&lt;=K17,J25="ABS")),IF(AND(J25="ABS"),"ABS",IF(SUM(H25:J25)=0,"ZERO",SUM(H25,J25))),"")</f>
        <v/>
      </c>
      <c r="M25" s="104"/>
      <c r="N25" s="112" t="str">
        <f>IF(AND(A25&lt;&gt;"",B25&lt;&gt;"",D25&lt;&gt;"", F25&lt;&gt;"", H25&lt;&gt;"", J25&lt;&gt;"",S25="",R25="OK",V25="",OR(D25&lt;=E17,D25="ABS"),OR(F25&lt;=G17,F25="ABS"),OR(H25&lt;=I17,H25="ABS"),OR(J25&lt;=K17,J25="ABS")),IF(AND(OR(D25=0,D25="ABS"),OR(F25=0,F25="ABS"),OR(L25=0,L25="ABS"),D25="ABS",F25="ABS",L25="ABS"),"ABS",IF(AND(SUM(D25:F25)=0,OR(L25="ZERO",L25="ABS")),"ZERO",IF(L25="ABS",SUM(D25,F25),SUM(D25,F25,H25,J25)))),"")</f>
        <v/>
      </c>
      <c r="O25" s="113"/>
      <c r="P25" s="22" t="str">
        <f>IF(N25="","",IF(O17=200,LOOKUP(N25,{"ABS","ZERO",1,100,110,120,130,140,150,160,170},{"FAIL","FAIL","FAIL","D","D+","C","C+","B","B+","A","A+"}),IF(O17=150,LOOKUP(N25,{"ABS","ZERO",1,75,82,90,97,105,112,120,127},{"FAIL","FAIL","FAIL","D","D+","C","C+","B","B+","A","A+"}),IF(O17=100,LOOKUP(N25,{"ABS","ZERO",1,50,55,60,65,70,75,80,85},{"FAIL","FAIL","FAIL","D","D+","C","C+","B","B+","A","A+"}),IF(O17=50,LOOKUP(N25,{"ABS","ZERO",1,25,27,30,32,35,37,40,42},{"FAIL","FAIL","FAIL","D","D+","C","C+","B","B+","A","A+"}))))))</f>
        <v/>
      </c>
      <c r="Q25" s="118"/>
      <c r="R25" s="70" t="str">
        <f t="shared" si="0"/>
        <v/>
      </c>
      <c r="S25" s="163" t="str">
        <f>IF(AND(A25&lt;&gt;"",B25&lt;&gt;""),IF(OR(D25&lt;&gt;"ABS"),IF(OR(AND(D25&lt;ROUNDDOWN((0*E17),0),D25&lt;&gt;0),D25&gt;E17,D25=""),"Attendance Marks incorrect",""),""),"")</f>
        <v/>
      </c>
      <c r="T25" s="274"/>
      <c r="U25" s="274"/>
      <c r="V25" s="109" t="str">
        <f>IF(OR(AND(OR(F25&lt;=G17, F25=0, F25="ABS"),OR(H25&lt;=I17, H25=0, H25="ABS"),OR(J25&lt;=K17, J25=0,J25="ABS"))),IF(OR(AND(A25="",B25="",D25="",F25="",H25="",J25=""),AND(A25&lt;&gt;"",B25&lt;&gt;"",D25&lt;&gt;"",F25&lt;&gt;"",H25&lt;&gt;"",J25&lt;&gt;"", AD25="OK")),"","Given Marks or Format is incorrect"),"Given Marks or Format is incorrect")</f>
        <v/>
      </c>
      <c r="W25" s="110"/>
      <c r="X25" s="111"/>
      <c r="Y25" s="14" t="b">
        <f>IF(AND( EXACT(LEFT(B25,LEN(G8)), G8),ISNUMBER(INT(MID(B25,(LEN(G8)+1),1))),ISNUMBER(INT(MID(B25,(LEN(G8)+2),1))), MID(B25,(LEN(G8)+1),2)&lt;&gt;"00",OR(ISNUMBER(INT(MID(B25,(LEN(G8)+3),1))),MID(B25,(LEN(G8)+3),1)=""),  OR(AND(ISNUMBER(INT(MID(B25,(LEN(G8)+1),3))),MID(B25,(LEN(G8)+1),1)&lt;&gt;"0", MID(B25,(LEN(G8)+4),1)=""),AND((ISNUMBER(INT(MID(B25,(LEN(G8)+1),2)))),MID(B25,(LEN(G8)+3),1)=""))),"OK")</f>
        <v>0</v>
      </c>
      <c r="Z25" s="15" t="b">
        <f>IF(AND(LEN(G8)=5,LEFT(G8,1)&lt;&gt;"K"),IF(AND((LEFT(B25,2)=LEFT(G8,2)),MID(B25,3,1)="-",ISNUMBER(INT(MID(B25,4,1))),ISNUMBER(INT(MID(B25,5,1))),MID(B25,4,2)&lt;&gt;"00", MID(B25,4,2)&lt;&gt;LEFT(G8,2),MID(B25,9,2)&lt;&gt;"00",EXACT(MID(B25,6,3),RIGHT(G8,3)),OR(ISNUMBER(INT(MID(B25,9,3))),MID(B25,11,1)=""),ISNUMBER(INT(MID(B25,9,1))),ISNUMBER(INT(MID(B25,10,1))),OR(AND(ISNUMBER(INT(MID(B25,9,3))),MID(B25,9,1)&lt;&gt;"0",MID(B25,12,1)=""),AND((ISNUMBER(INT(MID(B25,9,2)))),MID(B25,11,1)=""))),"oOk"))</f>
        <v>0</v>
      </c>
      <c r="AA25" s="16" t="b">
        <f>IF(LEFT(B25,1)="K",IF(AND(EXACT(LEFT(B25,3),LEFT(G8,3)),MID(B25,4,1)="-",ISNUMBER(INT(MID(B25,5,1))),ISNUMBER(INT(MID(B25,6,1))),MID(B25,5,2)&lt;&gt;"00", MID(B25,5,2)&lt;&gt;MID(G8,2,2),EXACT(MID(B25,7,2), RIGHT(G8,2)),ISNUMBER(INT(MID(B25,9,1))),ISNUMBER(INT(MID(B25,10,1))),MID(B25,9,2)&lt;&gt;"00",OR(ISNUMBER(INT(MID(B25,9,3))),MID(B25,11,1)=""),OR(AND(ISNUMBER(INT(MID(B25,9,3))),MID(B25,9,1)&lt;&gt;"0",MID(B25,12,1)=""),AND((ISNUMBER(INT(MID(B25,9,2)))),MID(B25,11,1)=""))),"oKK"))</f>
        <v>0</v>
      </c>
      <c r="AB25" s="17" t="b">
        <f>IF(AND((LEFT(B25,2)=LEFT(G8,2)),MID(B25,3,1)="-",ISNUMBER(INT(MID(B25,4,1))),ISNUMBER(INT(MID(B25,5,1))),MID(B25,4,2)&lt;&gt;"00", MID(B25,4,2)&lt;&gt;LEFT(G8,2),MID(B25,8,2)&lt;&gt;"00",EXACT(MID(B25,6,2), RIGHT(G8,2)),OR(ISNUMBER(INT(MID(B25,8,3))),MID(B25,10,1)=""),ISNUMBER(INT(MID(B25,8,1))),ISNUMBER(INT(MID(B25,9,1))), OR(AND(ISNUMBER(INT(MID(B25,8,3))),MID(B25,8,1)&lt;&gt;"0", MID(B25,11,1)=""),AND((ISNUMBER(INT(MID(B25,8,2)))),MID(B25,10,1)=""))),"oK")</f>
        <v>0</v>
      </c>
      <c r="AC25" s="23" t="b">
        <f t="shared" si="28"/>
        <v>0</v>
      </c>
      <c r="AD25" s="23" t="str">
        <f t="shared" si="1"/>
        <v>S# INCORRECT</v>
      </c>
      <c r="BL25" s="58" t="str">
        <f t="shared" si="2"/>
        <v/>
      </c>
      <c r="BM25" s="58" t="b">
        <f t="shared" si="3"/>
        <v>0</v>
      </c>
      <c r="BN25" s="58" t="b">
        <f t="shared" si="4"/>
        <v>0</v>
      </c>
      <c r="BO25" s="58" t="b">
        <f t="shared" si="5"/>
        <v>0</v>
      </c>
      <c r="BP25" s="58" t="str">
        <f t="shared" si="6"/>
        <v/>
      </c>
      <c r="BQ25" s="58" t="str">
        <f t="shared" si="7"/>
        <v/>
      </c>
      <c r="BR25" s="58" t="str">
        <f t="shared" si="8"/>
        <v/>
      </c>
      <c r="BS25" s="58" t="str">
        <f t="shared" si="9"/>
        <v/>
      </c>
      <c r="BT25" s="63" t="str">
        <f t="shared" si="10"/>
        <v/>
      </c>
      <c r="BU25" s="64" t="str">
        <f t="shared" si="29"/>
        <v>INCORRECT</v>
      </c>
      <c r="BV25" s="58" t="b">
        <f t="shared" si="30"/>
        <v>0</v>
      </c>
      <c r="BW25" s="65" t="str">
        <f t="shared" si="11"/>
        <v/>
      </c>
      <c r="BX25" s="58" t="b">
        <f t="shared" si="12"/>
        <v>0</v>
      </c>
      <c r="BY25" s="58" t="b">
        <f t="shared" si="13"/>
        <v>0</v>
      </c>
      <c r="BZ25" s="58" t="b">
        <f t="shared" si="14"/>
        <v>0</v>
      </c>
      <c r="CA25" s="58" t="b">
        <f t="shared" si="15"/>
        <v>0</v>
      </c>
      <c r="CB25" s="58" t="b">
        <f t="shared" si="16"/>
        <v>0</v>
      </c>
      <c r="CC25" s="58" t="b">
        <f t="shared" si="17"/>
        <v>0</v>
      </c>
      <c r="CD25" s="58" t="str">
        <f t="shared" si="18"/>
        <v/>
      </c>
      <c r="CE25" s="58" t="str">
        <f t="shared" si="19"/>
        <v/>
      </c>
      <c r="CF25" s="58" t="str">
        <f t="shared" si="20"/>
        <v/>
      </c>
      <c r="CG25" s="58" t="str">
        <f t="shared" si="21"/>
        <v/>
      </c>
      <c r="CH25" s="58" t="str">
        <f t="shared" si="22"/>
        <v/>
      </c>
      <c r="CI25" s="58" t="str">
        <f t="shared" si="23"/>
        <v/>
      </c>
      <c r="CJ25" s="65" t="str">
        <f t="shared" si="24"/>
        <v/>
      </c>
      <c r="CK25" s="65" t="str">
        <f t="shared" si="25"/>
        <v/>
      </c>
      <c r="CL25" s="66" t="str">
        <f t="shared" si="26"/>
        <v>NO</v>
      </c>
      <c r="CM25" s="66" t="str">
        <f t="shared" si="27"/>
        <v>NO</v>
      </c>
      <c r="CN25" s="64" t="str">
        <f t="shared" si="31"/>
        <v>NO</v>
      </c>
      <c r="CO25" s="64" t="str">
        <f t="shared" si="32"/>
        <v>NO</v>
      </c>
      <c r="CP25" s="66" t="str">
        <f t="shared" si="33"/>
        <v>OK</v>
      </c>
      <c r="CQ25" s="58" t="b">
        <f t="shared" si="34"/>
        <v>0</v>
      </c>
      <c r="CR25" s="58" t="b">
        <f t="shared" si="35"/>
        <v>0</v>
      </c>
      <c r="CS25" s="58" t="b">
        <f t="shared" si="36"/>
        <v>0</v>
      </c>
      <c r="CT25" s="58" t="b">
        <f t="shared" si="37"/>
        <v>0</v>
      </c>
      <c r="CU25" s="65" t="str">
        <f t="shared" si="38"/>
        <v>SEQUENCE INCORRECT</v>
      </c>
      <c r="CV25" s="67">
        <f>COUNTIF(B21:B24,T(B25))</f>
        <v>4</v>
      </c>
    </row>
    <row r="26" spans="1:100" s="23" customFormat="1" ht="18.95" customHeight="1" thickBot="1">
      <c r="A26" s="68"/>
      <c r="B26" s="101"/>
      <c r="C26" s="102"/>
      <c r="D26" s="101"/>
      <c r="E26" s="102"/>
      <c r="F26" s="101"/>
      <c r="G26" s="102"/>
      <c r="H26" s="101"/>
      <c r="I26" s="102"/>
      <c r="J26" s="309"/>
      <c r="K26" s="309"/>
      <c r="L26" s="103" t="str">
        <f>IF(AND(B26&lt;&gt;"", H26&lt;&gt;"", J26&lt;&gt;"",OR(H26&lt;=I17,H26="ABS"),OR(J26&lt;=K17,J26="ABS")),IF(AND(J26="ABS"),"ABS",IF(SUM(H26:J26)=0,"ZERO",SUM(H26,J26))),"")</f>
        <v/>
      </c>
      <c r="M26" s="104"/>
      <c r="N26" s="112" t="str">
        <f>IF(AND(A26&lt;&gt;"",B26&lt;&gt;"",D26&lt;&gt;"", F26&lt;&gt;"", H26&lt;&gt;"", J26&lt;&gt;"",S26="",R26="OK", V26="",OR(D26&lt;=E17,D26="ABS"),OR(F26&lt;=G17,F26="ABS"),OR(H26&lt;=I17,H26="ABS"),OR(J26&lt;=K17,J26="ABS")),IF(AND(OR(D26=0,D26="ABS"),OR(F26=0,F26="ABS"),OR(L26=0,L26="ABS"),D26="ABS",F26="ABS",L26="ABS"),"ABS",IF(AND(SUM(D26:F26)=0,OR(L26="ZERO",L26="ABS")),"ZERO",IF(L26="ABS",SUM(D26,F26),SUM(D26,F26,H26,J26)))),"")</f>
        <v/>
      </c>
      <c r="O26" s="113"/>
      <c r="P26" s="22" t="str">
        <f>IF(N26="","",IF(O17=200,LOOKUP(N26,{"ABS","ZERO",1,100,110,120,130,140,150,160,170},{"FAIL","FAIL","FAIL","D","D+","C","C+","B","B+","A","A+"}),IF(O17=150,LOOKUP(N26,{"ABS","ZERO",1,75,82,90,97,105,112,120,127},{"FAIL","FAIL","FAIL","D","D+","C","C+","B","B+","A","A+"}),IF(O17=100,LOOKUP(N26,{"ABS","ZERO",1,50,55,60,65,70,75,80,85},{"FAIL","FAIL","FAIL","D","D+","C","C+","B","B+","A","A+"}),IF(O17=50,LOOKUP(N26,{"ABS","ZERO",1,25,27,30,32,35,37,40,42},{"FAIL","FAIL","FAIL","D","D+","C","C+","B","B+","A","A+"}))))))</f>
        <v/>
      </c>
      <c r="Q26" s="118"/>
      <c r="R26" s="70" t="str">
        <f t="shared" si="0"/>
        <v/>
      </c>
      <c r="S26" s="163" t="str">
        <f>IF(AND(A26&lt;&gt;"",B26&lt;&gt;""),IF(OR(D26&lt;&gt;"ABS"),IF(OR(AND(D26&lt;ROUNDDOWN((0*E17),0),D26&lt;&gt;0),D26&gt;E17,D26=""),"Attendance Marks incorrect",""),""),"")</f>
        <v/>
      </c>
      <c r="T26" s="274"/>
      <c r="U26" s="274"/>
      <c r="V26" s="109" t="str">
        <f>IF(OR(AND(OR(F26&lt;=G17, F26=0, F26="ABS"),OR(H26&lt;=I17, H26=0, H26="ABS"),OR(J26&lt;=K17, J26=0,J26="ABS"))),IF(OR(AND(A26="",B26="",D26="",F26="",H26="",J26=""),AND(A26&lt;&gt;"",B26&lt;&gt;"",D26&lt;&gt;"",F26&lt;&gt;"",H26&lt;&gt;"",J26&lt;&gt;"", AD26="OK")),"","Given Marks or Format is incorrect"),"Given Marks or Format is incorrect")</f>
        <v/>
      </c>
      <c r="W26" s="110"/>
      <c r="X26" s="111"/>
      <c r="Y26" s="14" t="b">
        <f>IF(AND( EXACT(LEFT(B26,LEN(G8)), G8),ISNUMBER(INT(MID(B26,(LEN(G8)+1),1))),ISNUMBER(INT(MID(B26,(LEN(G8)+2),1))), MID(B26,(LEN(G8)+1),2)&lt;&gt;"00",OR(ISNUMBER(INT(MID(B26,(LEN(G8)+3),1))),MID(B26,(LEN(G8)+3),1)=""),  OR(AND(ISNUMBER(INT(MID(B26,(LEN(G8)+1),3))),MID(B26,(LEN(G8)+1),1)&lt;&gt;"0", MID(B26,(LEN(G8)+4),1)=""),AND((ISNUMBER(INT(MID(B26,(LEN(G8)+1),2)))),MID(B26,(LEN(G8)+3),1)=""))),"OK")</f>
        <v>0</v>
      </c>
      <c r="Z26" s="15" t="b">
        <f>IF(AND(LEN(G8)=5,LEFT(G8,1)&lt;&gt;"K"),IF(AND((LEFT(B26,2)=LEFT(G8,2)),MID(B26,3,1)="-",ISNUMBER(INT(MID(B26,4,1))),ISNUMBER(INT(MID(B26,5,1))),MID(B26,4,2)&lt;&gt;"00", MID(B26,4,2)&lt;&gt;LEFT(G8,2),MID(B26,9,2)&lt;&gt;"00",EXACT(MID(B26,6,3),RIGHT(G8,3)),OR(ISNUMBER(INT(MID(B26,9,3))),MID(B26,11,1)=""),ISNUMBER(INT(MID(B26,9,1))),ISNUMBER(INT(MID(B26,10,1))),OR(AND(ISNUMBER(INT(MID(B26,9,3))),MID(B26,9,1)&lt;&gt;"0",MID(B26,12,1)=""),AND((ISNUMBER(INT(MID(B26,9,2)))),MID(B26,11,1)=""))),"oOk"))</f>
        <v>0</v>
      </c>
      <c r="AA26" s="16" t="b">
        <f>IF(LEFT(B26,1)="K",IF(AND(EXACT(LEFT(B26,3),LEFT(G8,3)),MID(B26,4,1)="-",ISNUMBER(INT(MID(B26,5,1))),ISNUMBER(INT(MID(B26,6,1))),MID(B26,5,2)&lt;&gt;"00", MID(B26,5,2)&lt;&gt;MID(G8,2,2),EXACT(MID(B26,7,2), RIGHT(G8,2)),ISNUMBER(INT(MID(B26,9,1))),ISNUMBER(INT(MID(B26,10,1))),MID(B26,9,2)&lt;&gt;"00",OR(ISNUMBER(INT(MID(B26,9,3))),MID(B26,11,1)=""),OR(AND(ISNUMBER(INT(MID(B26,9,3))),MID(B26,9,1)&lt;&gt;"0",MID(B26,12,1)=""),AND((ISNUMBER(INT(MID(B26,9,2)))),MID(B26,11,1)=""))),"oKK"))</f>
        <v>0</v>
      </c>
      <c r="AB26" s="17" t="b">
        <f>IF(AND((LEFT(B26,2)=LEFT(G8,2)),MID(B26,3,1)="-",ISNUMBER(INT(MID(B26,4,1))),ISNUMBER(INT(MID(B26,5,1))),MID(B26,4,2)&lt;&gt;"00", MID(B26,4,2)&lt;&gt;LEFT(G8,2),MID(B26,8,2)&lt;&gt;"00",EXACT(MID(B26,6,2), RIGHT(G8,2)),OR(ISNUMBER(INT(MID(B26,8,3))),MID(B26,10,1)=""),ISNUMBER(INT(MID(B26,8,1))),ISNUMBER(INT(MID(B26,9,1))), OR(AND(ISNUMBER(INT(MID(B26,8,3))),MID(B26,8,1)&lt;&gt;"0", MID(B26,11,1)=""),AND((ISNUMBER(INT(MID(B26,8,2)))),MID(B26,10,1)=""))),"oK")</f>
        <v>0</v>
      </c>
      <c r="AC26" s="23" t="b">
        <f t="shared" si="28"/>
        <v>0</v>
      </c>
      <c r="AD26" s="23" t="str">
        <f t="shared" si="1"/>
        <v>S# INCORRECT</v>
      </c>
      <c r="BL26" s="58" t="str">
        <f t="shared" si="2"/>
        <v/>
      </c>
      <c r="BM26" s="58" t="b">
        <f t="shared" si="3"/>
        <v>0</v>
      </c>
      <c r="BN26" s="58" t="b">
        <f t="shared" si="4"/>
        <v>0</v>
      </c>
      <c r="BO26" s="58" t="b">
        <f t="shared" si="5"/>
        <v>0</v>
      </c>
      <c r="BP26" s="58" t="str">
        <f t="shared" si="6"/>
        <v/>
      </c>
      <c r="BQ26" s="58" t="str">
        <f t="shared" si="7"/>
        <v/>
      </c>
      <c r="BR26" s="58" t="str">
        <f t="shared" si="8"/>
        <v/>
      </c>
      <c r="BS26" s="58" t="str">
        <f t="shared" si="9"/>
        <v/>
      </c>
      <c r="BT26" s="63" t="str">
        <f t="shared" si="10"/>
        <v/>
      </c>
      <c r="BU26" s="64" t="str">
        <f t="shared" si="29"/>
        <v>INCORRECT</v>
      </c>
      <c r="BV26" s="58" t="b">
        <f t="shared" si="30"/>
        <v>0</v>
      </c>
      <c r="BW26" s="65" t="str">
        <f t="shared" si="11"/>
        <v/>
      </c>
      <c r="BX26" s="58" t="b">
        <f t="shared" si="12"/>
        <v>0</v>
      </c>
      <c r="BY26" s="58" t="b">
        <f t="shared" si="13"/>
        <v>0</v>
      </c>
      <c r="BZ26" s="58" t="b">
        <f t="shared" si="14"/>
        <v>0</v>
      </c>
      <c r="CA26" s="58" t="b">
        <f t="shared" si="15"/>
        <v>0</v>
      </c>
      <c r="CB26" s="58" t="b">
        <f t="shared" si="16"/>
        <v>0</v>
      </c>
      <c r="CC26" s="58" t="b">
        <f t="shared" si="17"/>
        <v>0</v>
      </c>
      <c r="CD26" s="58" t="str">
        <f t="shared" si="18"/>
        <v/>
      </c>
      <c r="CE26" s="58" t="str">
        <f t="shared" si="19"/>
        <v/>
      </c>
      <c r="CF26" s="58" t="str">
        <f t="shared" si="20"/>
        <v/>
      </c>
      <c r="CG26" s="58" t="str">
        <f t="shared" si="21"/>
        <v/>
      </c>
      <c r="CH26" s="58" t="str">
        <f t="shared" si="22"/>
        <v/>
      </c>
      <c r="CI26" s="58" t="str">
        <f t="shared" si="23"/>
        <v/>
      </c>
      <c r="CJ26" s="65" t="str">
        <f t="shared" si="24"/>
        <v/>
      </c>
      <c r="CK26" s="65" t="str">
        <f t="shared" si="25"/>
        <v/>
      </c>
      <c r="CL26" s="66" t="str">
        <f t="shared" si="26"/>
        <v>NO</v>
      </c>
      <c r="CM26" s="66" t="str">
        <f t="shared" si="27"/>
        <v>NO</v>
      </c>
      <c r="CN26" s="64" t="str">
        <f t="shared" si="31"/>
        <v>NO</v>
      </c>
      <c r="CO26" s="64" t="str">
        <f t="shared" si="32"/>
        <v>NO</v>
      </c>
      <c r="CP26" s="66" t="str">
        <f t="shared" si="33"/>
        <v>OK</v>
      </c>
      <c r="CQ26" s="58" t="b">
        <f t="shared" si="34"/>
        <v>0</v>
      </c>
      <c r="CR26" s="58" t="b">
        <f t="shared" si="35"/>
        <v>0</v>
      </c>
      <c r="CS26" s="58" t="b">
        <f t="shared" si="36"/>
        <v>0</v>
      </c>
      <c r="CT26" s="58" t="b">
        <f t="shared" si="37"/>
        <v>0</v>
      </c>
      <c r="CU26" s="65" t="str">
        <f t="shared" si="38"/>
        <v>SEQUENCE INCORRECT</v>
      </c>
      <c r="CV26" s="67">
        <f>COUNTIF(B21:B25,T(B26))</f>
        <v>5</v>
      </c>
    </row>
    <row r="27" spans="1:100" s="23" customFormat="1" ht="18.95" customHeight="1" thickBot="1">
      <c r="A27" s="54"/>
      <c r="B27" s="101"/>
      <c r="C27" s="102"/>
      <c r="D27" s="101"/>
      <c r="E27" s="102"/>
      <c r="F27" s="101"/>
      <c r="G27" s="102"/>
      <c r="H27" s="101"/>
      <c r="I27" s="102"/>
      <c r="J27" s="309"/>
      <c r="K27" s="309"/>
      <c r="L27" s="103" t="str">
        <f>IF(AND(B27&lt;&gt;"", H27&lt;&gt;"", J27&lt;&gt;"",OR(H27&lt;=I17,H27="ABS"),OR(J27&lt;=K17,J27="ABS")),IF(AND(J27="ABS"),"ABS",IF(SUM(H27:J27)=0,"ZERO",SUM(H27,J27))),"")</f>
        <v/>
      </c>
      <c r="M27" s="104"/>
      <c r="N27" s="112" t="str">
        <f>IF(AND(A27&lt;&gt;"",B27&lt;&gt;"",D27&lt;&gt;"", F27&lt;&gt;"", H27&lt;&gt;"", J27&lt;&gt;"",S27="",R27="OK",V27="",OR(D27&lt;=E17,D27="ABS"),OR(F27&lt;=G17,F27="ABS"),OR(H27&lt;=I17,H27="ABS"),OR(J27&lt;=K17,J27="ABS")),IF(AND(OR(D27=0,D27="ABS"),OR(F27=0,F27="ABS"),OR(L27=0,L27="ABS"),D27="ABS",F27="ABS",L27="ABS"),"ABS",IF(AND(SUM(D27:F27)=0,OR(L27="ZERO",L27="ABS")),"ZERO",IF(L27="ABS",SUM(D27,F27),SUM(D27,F27,H27,J27)))),"")</f>
        <v/>
      </c>
      <c r="O27" s="113"/>
      <c r="P27" s="22" t="str">
        <f>IF(N27="","",IF(O17=200,LOOKUP(N27,{"ABS","ZERO",1,100,110,120,130,140,150,160,170},{"FAIL","FAIL","FAIL","D","D+","C","C+","B","B+","A","A+"}),IF(O17=150,LOOKUP(N27,{"ABS","ZERO",1,75,82,90,97,105,112,120,127},{"FAIL","FAIL","FAIL","D","D+","C","C+","B","B+","A","A+"}),IF(O17=100,LOOKUP(N27,{"ABS","ZERO",1,50,55,60,65,70,75,80,85},{"FAIL","FAIL","FAIL","D","D+","C","C+","B","B+","A","A+"}),IF(O17=50,LOOKUP(N27,{"ABS","ZERO",1,25,27,30,32,35,37,40,42},{"FAIL","FAIL","FAIL","D","D+","C","C+","B","B+","A","A+"}))))))</f>
        <v/>
      </c>
      <c r="Q27" s="118"/>
      <c r="R27" s="70" t="str">
        <f t="shared" si="0"/>
        <v/>
      </c>
      <c r="S27" s="163" t="str">
        <f>IF(AND(A27&lt;&gt;"",B27&lt;&gt;""),IF(OR(D27&lt;&gt;"ABS"),IF(OR(AND(D27&lt;ROUNDDOWN((0*E17),0),D27&lt;&gt;0),D27&gt;E17,D27=""),"Attendance Marks incorrect",""),""),"")</f>
        <v/>
      </c>
      <c r="T27" s="274"/>
      <c r="U27" s="274"/>
      <c r="V27" s="109" t="str">
        <f>IF(OR(AND(OR(F27&lt;=G17, F27=0, F27="ABS"),OR(H27&lt;=I17, H27=0, H27="ABS"),OR(J27&lt;=K17, J27=0,J27="ABS"))),IF(OR(AND(A27="",B27="", D27="",F27="",H27="",J27=""),AND(A27&lt;&gt;"",B27&lt;&gt;"",D27&lt;&gt;"",F27&lt;&gt;"",H27&lt;&gt;"",J27&lt;&gt;"", AD27="OK")),"","Given Marks or Format is incorrect"),"Given Marks or Format is incorrect")</f>
        <v/>
      </c>
      <c r="W27" s="110"/>
      <c r="X27" s="111"/>
      <c r="Y27" s="14" t="b">
        <f>IF(AND( EXACT(LEFT(B27,LEN(G8)), G8),ISNUMBER(INT(MID(B27,(LEN(G8)+1),1))),ISNUMBER(INT(MID(B27,(LEN(G8)+2),1))), MID(B27,(LEN(G8)+1),2)&lt;&gt;"00",OR(ISNUMBER(INT(MID(B27,(LEN(G8)+3),1))),MID(B27,(LEN(G8)+3),1)=""),  OR(AND(ISNUMBER(INT(MID(B27,(LEN(G8)+1),3))),MID(B27,(LEN(G8)+1),1)&lt;&gt;"0", MID(B27,(LEN(G8)+4),1)=""),AND((ISNUMBER(INT(MID(B27,(LEN(G8)+1),2)))),MID(B27,(LEN(G8)+3),1)=""))),"OK")</f>
        <v>0</v>
      </c>
      <c r="Z27" s="15" t="b">
        <f>IF(AND(LEN(G8)=5,LEFT(G8,1)&lt;&gt;"K"),IF(AND((LEFT(B27,2)=LEFT(G8,2)),MID(B27,3,1)="-",ISNUMBER(INT(MID(B27,4,1))),ISNUMBER(INT(MID(B27,5,1))),MID(B27,4,2)&lt;&gt;"00", MID(B27,4,2)&lt;&gt;LEFT(G8,2),MID(B27,9,2)&lt;&gt;"00",EXACT(MID(B27,6,3),RIGHT(G8,3)),OR(ISNUMBER(INT(MID(B27,9,3))),MID(B27,11,1)=""),ISNUMBER(INT(MID(B27,9,1))),ISNUMBER(INT(MID(B27,10,1))),OR(AND(ISNUMBER(INT(MID(B27,9,3))),MID(B27,9,1)&lt;&gt;"0",MID(B27,12,1)=""),AND((ISNUMBER(INT(MID(B27,9,2)))),MID(B27,11,1)=""))),"oOk"))</f>
        <v>0</v>
      </c>
      <c r="AA27" s="16" t="b">
        <f>IF(LEFT(B27,1)="K",IF(AND(EXACT(LEFT(B27,3),LEFT(G8,3)),MID(B27,4,1)="-",ISNUMBER(INT(MID(B27,5,1))),ISNUMBER(INT(MID(B27,6,1))),MID(B27,5,2)&lt;&gt;"00", MID(B27,5,2)&lt;&gt;MID(G8,2,2),EXACT(MID(B27,7,2), RIGHT(G8,2)),ISNUMBER(INT(MID(B27,9,1))),ISNUMBER(INT(MID(B27,10,1))),MID(B27,9,2)&lt;&gt;"00",OR(ISNUMBER(INT(MID(B27,9,3))),MID(B27,11,1)=""),OR(AND(ISNUMBER(INT(MID(B27,9,3))),MID(B27,9,1)&lt;&gt;"0",MID(B27,12,1)=""),AND((ISNUMBER(INT(MID(B27,9,2)))),MID(B27,11,1)=""))),"oKK"))</f>
        <v>0</v>
      </c>
      <c r="AB27" s="17" t="b">
        <f>IF(AND((LEFT(B27,2)=LEFT(G8,2)),MID(B27,3,1)="-",ISNUMBER(INT(MID(B27,4,1))),ISNUMBER(INT(MID(B27,5,1))),MID(B27,4,2)&lt;&gt;"00", MID(B27,4,2)&lt;&gt;LEFT(G8,2),MID(B27,8,2)&lt;&gt;"00",EXACT(MID(B27,6,2), RIGHT(G8,2)),OR(ISNUMBER(INT(MID(B27,8,3))),MID(B27,10,1)=""),ISNUMBER(INT(MID(B27,8,1))),ISNUMBER(INT(MID(B27,9,1))), OR(AND(ISNUMBER(INT(MID(B27,8,3))),MID(B27,8,1)&lt;&gt;"0", MID(B27,11,1)=""),AND((ISNUMBER(INT(MID(B27,8,2)))),MID(B27,10,1)=""))),"oK")</f>
        <v>0</v>
      </c>
      <c r="AC27" s="23" t="b">
        <f t="shared" si="28"/>
        <v>0</v>
      </c>
      <c r="AD27" s="23" t="str">
        <f t="shared" si="1"/>
        <v>S# INCORRECT</v>
      </c>
      <c r="BL27" s="58" t="str">
        <f t="shared" si="2"/>
        <v/>
      </c>
      <c r="BM27" s="58" t="b">
        <f t="shared" si="3"/>
        <v>0</v>
      </c>
      <c r="BN27" s="58" t="b">
        <f t="shared" si="4"/>
        <v>0</v>
      </c>
      <c r="BO27" s="58" t="b">
        <f t="shared" si="5"/>
        <v>0</v>
      </c>
      <c r="BP27" s="58" t="str">
        <f t="shared" si="6"/>
        <v/>
      </c>
      <c r="BQ27" s="58" t="str">
        <f t="shared" si="7"/>
        <v/>
      </c>
      <c r="BR27" s="58" t="str">
        <f t="shared" si="8"/>
        <v/>
      </c>
      <c r="BS27" s="58" t="str">
        <f t="shared" si="9"/>
        <v/>
      </c>
      <c r="BT27" s="63" t="str">
        <f t="shared" si="10"/>
        <v/>
      </c>
      <c r="BU27" s="64" t="str">
        <f t="shared" si="29"/>
        <v>INCORRECT</v>
      </c>
      <c r="BV27" s="58" t="b">
        <f t="shared" si="30"/>
        <v>0</v>
      </c>
      <c r="BW27" s="65" t="str">
        <f t="shared" si="11"/>
        <v/>
      </c>
      <c r="BX27" s="58" t="b">
        <f t="shared" si="12"/>
        <v>0</v>
      </c>
      <c r="BY27" s="58" t="b">
        <f t="shared" si="13"/>
        <v>0</v>
      </c>
      <c r="BZ27" s="58" t="b">
        <f t="shared" si="14"/>
        <v>0</v>
      </c>
      <c r="CA27" s="58" t="b">
        <f t="shared" si="15"/>
        <v>0</v>
      </c>
      <c r="CB27" s="58" t="b">
        <f t="shared" si="16"/>
        <v>0</v>
      </c>
      <c r="CC27" s="58" t="b">
        <f t="shared" si="17"/>
        <v>0</v>
      </c>
      <c r="CD27" s="58" t="str">
        <f t="shared" si="18"/>
        <v/>
      </c>
      <c r="CE27" s="58" t="str">
        <f t="shared" si="19"/>
        <v/>
      </c>
      <c r="CF27" s="58" t="str">
        <f t="shared" si="20"/>
        <v/>
      </c>
      <c r="CG27" s="58" t="str">
        <f t="shared" si="21"/>
        <v/>
      </c>
      <c r="CH27" s="58" t="str">
        <f t="shared" si="22"/>
        <v/>
      </c>
      <c r="CI27" s="58" t="str">
        <f t="shared" si="23"/>
        <v/>
      </c>
      <c r="CJ27" s="65" t="str">
        <f t="shared" si="24"/>
        <v/>
      </c>
      <c r="CK27" s="65" t="str">
        <f t="shared" si="25"/>
        <v/>
      </c>
      <c r="CL27" s="66" t="str">
        <f t="shared" si="26"/>
        <v>NO</v>
      </c>
      <c r="CM27" s="66" t="str">
        <f t="shared" si="27"/>
        <v>NO</v>
      </c>
      <c r="CN27" s="64" t="str">
        <f t="shared" si="31"/>
        <v>NO</v>
      </c>
      <c r="CO27" s="64" t="str">
        <f t="shared" si="32"/>
        <v>NO</v>
      </c>
      <c r="CP27" s="66" t="str">
        <f t="shared" si="33"/>
        <v>OK</v>
      </c>
      <c r="CQ27" s="58" t="b">
        <f t="shared" si="34"/>
        <v>0</v>
      </c>
      <c r="CR27" s="58" t="b">
        <f t="shared" si="35"/>
        <v>0</v>
      </c>
      <c r="CS27" s="58" t="b">
        <f t="shared" si="36"/>
        <v>0</v>
      </c>
      <c r="CT27" s="58" t="b">
        <f t="shared" si="37"/>
        <v>0</v>
      </c>
      <c r="CU27" s="65" t="str">
        <f t="shared" si="38"/>
        <v>SEQUENCE INCORRECT</v>
      </c>
      <c r="CV27" s="67">
        <f>COUNTIF(B21:B26,T(B27))</f>
        <v>6</v>
      </c>
    </row>
    <row r="28" spans="1:100" s="23" customFormat="1" ht="18.95" customHeight="1" thickBot="1">
      <c r="A28" s="68"/>
      <c r="B28" s="101"/>
      <c r="C28" s="102"/>
      <c r="D28" s="101"/>
      <c r="E28" s="102"/>
      <c r="F28" s="101"/>
      <c r="G28" s="102"/>
      <c r="H28" s="101"/>
      <c r="I28" s="102"/>
      <c r="J28" s="309"/>
      <c r="K28" s="309"/>
      <c r="L28" s="103" t="str">
        <f>IF(AND(B28&lt;&gt;"", H28&lt;&gt;"", J28&lt;&gt;"",OR(H28&lt;=I17,H28="ABS"),OR(J28&lt;=K17,J28="ABS")),IF(AND(J28="ABS"),"ABS",IF(SUM(H28:J28)=0,"ZERO",SUM(H28,J28))),"")</f>
        <v/>
      </c>
      <c r="M28" s="104"/>
      <c r="N28" s="112" t="str">
        <f>IF(AND(A28&lt;&gt;"",B28&lt;&gt;"",D28&lt;&gt;"", F28&lt;&gt;"", H28&lt;&gt;"", J28&lt;&gt;"",S28="",R28="OK",V28="",OR(D28&lt;=E17,D28="ABS"),OR(F28&lt;=G17,F28="ABS"),OR(H28&lt;=I17,H28="ABS"),OR(J28&lt;=K17,J28="ABS")),IF(AND(OR(D28=0,D28="ABS"),OR(F28=0,F28="ABS"),OR(L28=0,L28="ABS"),D28="ABS",F28="ABS",L28="ABS"),"ABS",IF(AND(SUM(D28:F28)=0,OR(L28="ZERO",L28="ABS")),"ZERO",IF(L28="ABS",SUM(D28,F28),SUM(D28,F28,H28,J28)))),"")</f>
        <v/>
      </c>
      <c r="O28" s="113"/>
      <c r="P28" s="22" t="str">
        <f>IF(N28="","",IF(O17=200,LOOKUP(N28,{"ABS","ZERO",1,100,110,120,130,140,150,160,170},{"FAIL","FAIL","FAIL","D","D+","C","C+","B","B+","A","A+"}),IF(O17=150,LOOKUP(N28,{"ABS","ZERO",1,75,82,90,97,105,112,120,127},{"FAIL","FAIL","FAIL","D","D+","C","C+","B","B+","A","A+"}),IF(O17=100,LOOKUP(N28,{"ABS","ZERO",1,50,55,60,65,70,75,80,85},{"FAIL","FAIL","FAIL","D","D+","C","C+","B","B+","A","A+"}),IF(O17=50,LOOKUP(N28,{"ABS","ZERO",1,25,27,30,32,35,37,40,42},{"FAIL","FAIL","FAIL","D","D+","C","C+","B","B+","A","A+"}))))))</f>
        <v/>
      </c>
      <c r="Q28" s="118"/>
      <c r="R28" s="70" t="str">
        <f t="shared" si="0"/>
        <v/>
      </c>
      <c r="S28" s="163" t="str">
        <f>IF(AND(A28&lt;&gt;"",B28&lt;&gt;""),IF(OR(D28&lt;&gt;"ABS"),IF(OR(AND(D28&lt;ROUNDDOWN((0*E17),0),D28&lt;&gt;0),D28&gt;E17,D28=""),"Attendance Marks incorrect",""),""),"")</f>
        <v/>
      </c>
      <c r="T28" s="274"/>
      <c r="U28" s="274"/>
      <c r="V28" s="109" t="str">
        <f>IF(OR(AND(OR(F28&lt;=G17, F28=0, F28="ABS"),OR(H28&lt;=I17, H28=0, H28="ABS"),OR(J28&lt;=K17, J28=0,J28="ABS"))),IF(OR(AND(A28="",B28="",D28="",F28="",H28="",J28=""),AND(A28&lt;&gt;"",B28&lt;&gt;"",D28&lt;&gt;"",F28&lt;&gt;"",H28&lt;&gt;"",J28&lt;&gt;"", AD28="OK")),"","Given Marks or Format is incorrect"),"Given Marks or Format is incorrect")</f>
        <v/>
      </c>
      <c r="W28" s="110"/>
      <c r="X28" s="111"/>
      <c r="Y28" s="14" t="b">
        <f>IF(AND( EXACT(LEFT(B28,LEN(G8)), G8),ISNUMBER(INT(MID(B28,(LEN(G8)+1),1))),ISNUMBER(INT(MID(B28,(LEN(G8)+2),1))), MID(B28,(LEN(G8)+1),2)&lt;&gt;"00",OR(ISNUMBER(INT(MID(B28,(LEN(G8)+3),1))),MID(B28,(LEN(G8)+3),1)=""),  OR(AND(ISNUMBER(INT(MID(B28,(LEN(G8)+1),3))),MID(B28,(LEN(G8)+1),1)&lt;&gt;"0", MID(B28,(LEN(G8)+4),1)=""),AND((ISNUMBER(INT(MID(B28,(LEN(G8)+1),2)))),MID(B28,(LEN(G8)+3),1)=""))),"OK")</f>
        <v>0</v>
      </c>
      <c r="Z28" s="15" t="b">
        <f>IF(AND(LEN(G8)=5,LEFT(G8,1)&lt;&gt;"K"),IF(AND((LEFT(B28,2)=LEFT(G8,2)),MID(B28,3,1)="-",ISNUMBER(INT(MID(B28,4,1))),ISNUMBER(INT(MID(B28,5,1))),MID(B28,4,2)&lt;&gt;"00", MID(B28,4,2)&lt;&gt;LEFT(G8,2),MID(B28,9,2)&lt;&gt;"00",EXACT(MID(B28,6,3),RIGHT(G8,3)),OR(ISNUMBER(INT(MID(B28,9,3))),MID(B28,11,1)=""),ISNUMBER(INT(MID(B28,9,1))),ISNUMBER(INT(MID(B28,10,1))),OR(AND(ISNUMBER(INT(MID(B28,9,3))),MID(B28,9,1)&lt;&gt;"0",MID(B28,12,1)=""),AND((ISNUMBER(INT(MID(B28,9,2)))),MID(B28,11,1)=""))),"oOk"))</f>
        <v>0</v>
      </c>
      <c r="AA28" s="16" t="b">
        <f>IF(LEFT(B28,1)="K",IF(AND(EXACT(LEFT(B28,3),LEFT(G8,3)),MID(B28,4,1)="-",ISNUMBER(INT(MID(B28,5,1))),ISNUMBER(INT(MID(B28,6,1))),MID(B28,5,2)&lt;&gt;"00", MID(B28,5,2)&lt;&gt;MID(G8,2,2),EXACT(MID(B28,7,2), RIGHT(G8,2)),ISNUMBER(INT(MID(B28,9,1))),ISNUMBER(INT(MID(B28,10,1))),MID(B28,9,2)&lt;&gt;"00",OR(ISNUMBER(INT(MID(B28,9,3))),MID(B28,11,1)=""),OR(AND(ISNUMBER(INT(MID(B28,9,3))),MID(B28,9,1)&lt;&gt;"0",MID(B28,12,1)=""),AND((ISNUMBER(INT(MID(B28,9,2)))),MID(B28,11,1)=""))),"oKK"))</f>
        <v>0</v>
      </c>
      <c r="AB28" s="17" t="b">
        <f>IF(AND((LEFT(B28,2)=LEFT(G8,2)),MID(B28,3,1)="-",ISNUMBER(INT(MID(B28,4,1))),ISNUMBER(INT(MID(B28,5,1))),MID(B28,4,2)&lt;&gt;"00", MID(B28,4,2)&lt;&gt;LEFT(G8,2),MID(B28,8,2)&lt;&gt;"00",EXACT(MID(B28,6,2), RIGHT(G8,2)),OR(ISNUMBER(INT(MID(B28,8,3))),MID(B28,10,1)=""),ISNUMBER(INT(MID(B28,8,1))),ISNUMBER(INT(MID(B28,9,1))), OR(AND(ISNUMBER(INT(MID(B28,8,3))),MID(B28,8,1)&lt;&gt;"0", MID(B28,11,1)=""),AND((ISNUMBER(INT(MID(B28,8,2)))),MID(B28,10,1)=""))),"oK")</f>
        <v>0</v>
      </c>
      <c r="AC28" s="23" t="b">
        <f t="shared" si="28"/>
        <v>0</v>
      </c>
      <c r="AD28" s="23" t="str">
        <f t="shared" si="1"/>
        <v>S# INCORRECT</v>
      </c>
      <c r="BL28" s="58" t="str">
        <f t="shared" si="2"/>
        <v/>
      </c>
      <c r="BM28" s="58" t="b">
        <f t="shared" si="3"/>
        <v>0</v>
      </c>
      <c r="BN28" s="58" t="b">
        <f t="shared" si="4"/>
        <v>0</v>
      </c>
      <c r="BO28" s="58" t="b">
        <f t="shared" si="5"/>
        <v>0</v>
      </c>
      <c r="BP28" s="58" t="str">
        <f t="shared" si="6"/>
        <v/>
      </c>
      <c r="BQ28" s="58" t="str">
        <f t="shared" si="7"/>
        <v/>
      </c>
      <c r="BR28" s="58" t="str">
        <f t="shared" si="8"/>
        <v/>
      </c>
      <c r="BS28" s="58" t="str">
        <f t="shared" si="9"/>
        <v/>
      </c>
      <c r="BT28" s="63" t="str">
        <f t="shared" si="10"/>
        <v/>
      </c>
      <c r="BU28" s="64" t="str">
        <f t="shared" si="29"/>
        <v>INCORRECT</v>
      </c>
      <c r="BV28" s="58" t="b">
        <f t="shared" si="30"/>
        <v>0</v>
      </c>
      <c r="BW28" s="65" t="str">
        <f t="shared" si="11"/>
        <v/>
      </c>
      <c r="BX28" s="58" t="b">
        <f t="shared" si="12"/>
        <v>0</v>
      </c>
      <c r="BY28" s="58" t="b">
        <f t="shared" si="13"/>
        <v>0</v>
      </c>
      <c r="BZ28" s="58" t="b">
        <f t="shared" si="14"/>
        <v>0</v>
      </c>
      <c r="CA28" s="58" t="b">
        <f t="shared" si="15"/>
        <v>0</v>
      </c>
      <c r="CB28" s="58" t="b">
        <f t="shared" si="16"/>
        <v>0</v>
      </c>
      <c r="CC28" s="58" t="b">
        <f t="shared" si="17"/>
        <v>0</v>
      </c>
      <c r="CD28" s="58" t="str">
        <f t="shared" si="18"/>
        <v/>
      </c>
      <c r="CE28" s="58" t="str">
        <f t="shared" si="19"/>
        <v/>
      </c>
      <c r="CF28" s="58" t="str">
        <f t="shared" si="20"/>
        <v/>
      </c>
      <c r="CG28" s="58" t="str">
        <f t="shared" si="21"/>
        <v/>
      </c>
      <c r="CH28" s="58" t="str">
        <f t="shared" si="22"/>
        <v/>
      </c>
      <c r="CI28" s="58" t="str">
        <f t="shared" si="23"/>
        <v/>
      </c>
      <c r="CJ28" s="65" t="str">
        <f t="shared" si="24"/>
        <v/>
      </c>
      <c r="CK28" s="65" t="str">
        <f t="shared" si="25"/>
        <v/>
      </c>
      <c r="CL28" s="66" t="str">
        <f t="shared" si="26"/>
        <v>NO</v>
      </c>
      <c r="CM28" s="66" t="str">
        <f t="shared" si="27"/>
        <v>NO</v>
      </c>
      <c r="CN28" s="64" t="str">
        <f t="shared" si="31"/>
        <v>NO</v>
      </c>
      <c r="CO28" s="64" t="str">
        <f t="shared" si="32"/>
        <v>NO</v>
      </c>
      <c r="CP28" s="66" t="str">
        <f t="shared" si="33"/>
        <v>OK</v>
      </c>
      <c r="CQ28" s="58" t="b">
        <f t="shared" si="34"/>
        <v>0</v>
      </c>
      <c r="CR28" s="58" t="b">
        <f t="shared" si="35"/>
        <v>0</v>
      </c>
      <c r="CS28" s="58" t="b">
        <f t="shared" si="36"/>
        <v>0</v>
      </c>
      <c r="CT28" s="58" t="b">
        <f t="shared" si="37"/>
        <v>0</v>
      </c>
      <c r="CU28" s="65" t="str">
        <f t="shared" si="38"/>
        <v>SEQUENCE INCORRECT</v>
      </c>
      <c r="CV28" s="67">
        <f>COUNTIF(B21:B27,T(B28))</f>
        <v>7</v>
      </c>
    </row>
    <row r="29" spans="1:100" s="23" customFormat="1" ht="18.95" customHeight="1" thickBot="1">
      <c r="A29" s="54"/>
      <c r="B29" s="101"/>
      <c r="C29" s="102"/>
      <c r="D29" s="101"/>
      <c r="E29" s="102"/>
      <c r="F29" s="101"/>
      <c r="G29" s="102"/>
      <c r="H29" s="101"/>
      <c r="I29" s="102"/>
      <c r="J29" s="309"/>
      <c r="K29" s="309"/>
      <c r="L29" s="103" t="str">
        <f>IF(AND(B29&lt;&gt;"", H29&lt;&gt;"", J29&lt;&gt;"",OR(H29&lt;=I17,H29="ABS"),OR(J29&lt;=K17,J29="ABS")),IF(AND(J29="ABS"),"ABS",IF(SUM(H29:J29)=0,"ZERO",SUM(H29,J29))),"")</f>
        <v/>
      </c>
      <c r="M29" s="104"/>
      <c r="N29" s="112" t="str">
        <f>IF(AND(A29&lt;&gt;"",B29&lt;&gt;"",D29&lt;&gt;"", F29&lt;&gt;"", H29&lt;&gt;"", J29&lt;&gt;"",S29="",R29="OK",V29="",OR(D29&lt;=E17,D29="ABS"),OR(F29&lt;=G17,F29="ABS"),OR(H29&lt;=I17,H29="ABS"),OR(J29&lt;=K17,J29="ABS")),IF(AND(OR(D29=0,D29="ABS"),OR(F29=0,F29="ABS"),OR(L29=0,L29="ABS"),D29="ABS",F29="ABS",L29="ABS"),"ABS",IF(AND(SUM(D29:F29)=0,OR(L29="ZERO",L29="ABS")),"ZERO",IF(L29="ABS",SUM(D29,F29),SUM(D29,F29,H29,J29)))),"")</f>
        <v/>
      </c>
      <c r="O29" s="113"/>
      <c r="P29" s="22" t="str">
        <f>IF(N29="","",IF(O17=200,LOOKUP(N29,{"ABS","ZERO",1,100,110,120,130,140,150,160,170},{"FAIL","FAIL","FAIL","D","D+","C","C+","B","B+","A","A+"}),IF(O17=150,LOOKUP(N29,{"ABS","ZERO",1,75,82,90,97,105,112,120,127},{"FAIL","FAIL","FAIL","D","D+","C","C+","B","B+","A","A+"}),IF(O17=100,LOOKUP(N29,{"ABS","ZERO",1,50,55,60,65,70,75,80,85},{"FAIL","FAIL","FAIL","D","D+","C","C+","B","B+","A","A+"}),IF(O17=50,LOOKUP(N29,{"ABS","ZERO",1,25,27,30,32,35,37,40,42},{"FAIL","FAIL","FAIL","D","D+","C","C+","B","B+","A","A+"}))))))</f>
        <v/>
      </c>
      <c r="Q29" s="118"/>
      <c r="R29" s="70" t="str">
        <f t="shared" si="0"/>
        <v/>
      </c>
      <c r="S29" s="163" t="str">
        <f>IF(AND(A29&lt;&gt;"",B29&lt;&gt;""),IF(OR(D29&lt;&gt;"ABS"),IF(OR(AND(D29&lt;ROUNDDOWN((0*E17),0),D29&lt;&gt;0),D29&gt;E17,D29=""),"Attendance Marks incorrect",""),""),"")</f>
        <v/>
      </c>
      <c r="T29" s="274"/>
      <c r="U29" s="274"/>
      <c r="V29" s="109" t="str">
        <f>IF(OR(AND(OR(F29&lt;=G17, F29=0, F29="ABS"),OR(H29&lt;=I17, H29=0, H29="ABS"),OR(J29&lt;=K17, J29=0,J29="ABS"))),IF(OR(AND(A29="",B29="",D29="",F29="",H29="",J29=""),AND(A29&lt;&gt;"",B29&lt;&gt;"",D29&lt;&gt;"",F29&lt;&gt;"",H29&lt;&gt;"",J29&lt;&gt;"", AD29="OK")),"","Given Marks or Format is incorrect"),"Given Marks or Format is incorrect")</f>
        <v/>
      </c>
      <c r="W29" s="110"/>
      <c r="X29" s="111"/>
      <c r="Y29" s="14" t="b">
        <f>IF(AND( EXACT(LEFT(B29,LEN(G8)), G8),ISNUMBER(INT(MID(B29,(LEN(G8)+1),1))),ISNUMBER(INT(MID(B29,(LEN(G8)+2),1))), MID(B29,(LEN(G8)+1),2)&lt;&gt;"00",OR(ISNUMBER(INT(MID(B29,(LEN(G8)+3),1))),MID(B29,(LEN(G8)+3),1)=""),  OR(AND(ISNUMBER(INT(MID(B29,(LEN(G8)+1),3))),MID(B29,(LEN(G8)+1),1)&lt;&gt;"0", MID(B29,(LEN(G8)+4),1)=""),AND((ISNUMBER(INT(MID(B29,(LEN(G8)+1),2)))),MID(B29,(LEN(G8)+3),1)=""))),"OK")</f>
        <v>0</v>
      </c>
      <c r="Z29" s="15" t="b">
        <f>IF(AND(LEN(G8)=5,LEFT(G8,1)&lt;&gt;"K"),IF(AND((LEFT(B29,2)=LEFT(G8,2)),MID(B29,3,1)="-",ISNUMBER(INT(MID(B29,4,1))),ISNUMBER(INT(MID(B29,5,1))),MID(B29,4,2)&lt;&gt;"00", MID(B29,4,2)&lt;&gt;LEFT(G8,2),MID(B29,9,2)&lt;&gt;"00",EXACT(MID(B29,6,3),RIGHT(G8,3)),OR(ISNUMBER(INT(MID(B29,9,3))),MID(B29,11,1)=""),ISNUMBER(INT(MID(B29,9,1))),ISNUMBER(INT(MID(B29,10,1))),OR(AND(ISNUMBER(INT(MID(B29,9,3))),MID(B29,9,1)&lt;&gt;"0",MID(B29,12,1)=""),AND((ISNUMBER(INT(MID(B29,9,2)))),MID(B29,11,1)=""))),"oOk"))</f>
        <v>0</v>
      </c>
      <c r="AA29" s="16" t="b">
        <f>IF(LEFT(B29,1)="K",IF(AND(EXACT(LEFT(B29,3),LEFT(G8,3)),MID(B29,4,1)="-",ISNUMBER(INT(MID(B29,5,1))),ISNUMBER(INT(MID(B29,6,1))),MID(B29,5,2)&lt;&gt;"00", MID(B29,5,2)&lt;&gt;MID(G8,2,2),EXACT(MID(B29,7,2), RIGHT(G8,2)),ISNUMBER(INT(MID(B29,9,1))),ISNUMBER(INT(MID(B29,10,1))),MID(B29,9,2)&lt;&gt;"00",OR(ISNUMBER(INT(MID(B29,9,3))),MID(B29,11,1)=""),OR(AND(ISNUMBER(INT(MID(B29,9,3))),MID(B29,9,1)&lt;&gt;"0",MID(B29,12,1)=""),AND((ISNUMBER(INT(MID(B29,9,2)))),MID(B29,11,1)=""))),"oKK"))</f>
        <v>0</v>
      </c>
      <c r="AB29" s="17" t="b">
        <f>IF(AND((LEFT(B29,2)=LEFT(G8,2)),MID(B29,3,1)="-",ISNUMBER(INT(MID(B29,4,1))),ISNUMBER(INT(MID(B29,5,1))),MID(B29,4,2)&lt;&gt;"00", MID(B29,4,2)&lt;&gt;LEFT(G8,2),MID(B29,8,2)&lt;&gt;"00",EXACT(MID(B29,6,2), RIGHT(G8,2)),OR(ISNUMBER(INT(MID(B29,8,3))),MID(B29,10,1)=""),ISNUMBER(INT(MID(B29,8,1))),ISNUMBER(INT(MID(B29,9,1))), OR(AND(ISNUMBER(INT(MID(B29,8,3))),MID(B29,8,1)&lt;&gt;"0", MID(B29,11,1)=""),AND((ISNUMBER(INT(MID(B29,8,2)))),MID(B29,10,1)=""))),"oK")</f>
        <v>0</v>
      </c>
      <c r="AC29" s="23" t="b">
        <f t="shared" si="28"/>
        <v>0</v>
      </c>
      <c r="AD29" s="23" t="str">
        <f t="shared" si="1"/>
        <v>S# INCORRECT</v>
      </c>
      <c r="BL29" s="58" t="str">
        <f t="shared" si="2"/>
        <v/>
      </c>
      <c r="BM29" s="58" t="b">
        <f t="shared" si="3"/>
        <v>0</v>
      </c>
      <c r="BN29" s="58" t="b">
        <f t="shared" si="4"/>
        <v>0</v>
      </c>
      <c r="BO29" s="58" t="b">
        <f t="shared" si="5"/>
        <v>0</v>
      </c>
      <c r="BP29" s="58" t="str">
        <f t="shared" si="6"/>
        <v/>
      </c>
      <c r="BQ29" s="58" t="str">
        <f t="shared" si="7"/>
        <v/>
      </c>
      <c r="BR29" s="58" t="str">
        <f t="shared" si="8"/>
        <v/>
      </c>
      <c r="BS29" s="58" t="str">
        <f t="shared" si="9"/>
        <v/>
      </c>
      <c r="BT29" s="63" t="str">
        <f t="shared" si="10"/>
        <v/>
      </c>
      <c r="BU29" s="64" t="str">
        <f t="shared" si="29"/>
        <v>INCORRECT</v>
      </c>
      <c r="BV29" s="58" t="b">
        <f t="shared" si="30"/>
        <v>0</v>
      </c>
      <c r="BW29" s="65" t="str">
        <f t="shared" si="11"/>
        <v/>
      </c>
      <c r="BX29" s="58" t="b">
        <f t="shared" si="12"/>
        <v>0</v>
      </c>
      <c r="BY29" s="58" t="b">
        <f t="shared" si="13"/>
        <v>0</v>
      </c>
      <c r="BZ29" s="58" t="b">
        <f t="shared" si="14"/>
        <v>0</v>
      </c>
      <c r="CA29" s="58" t="b">
        <f t="shared" si="15"/>
        <v>0</v>
      </c>
      <c r="CB29" s="58" t="b">
        <f t="shared" si="16"/>
        <v>0</v>
      </c>
      <c r="CC29" s="58" t="b">
        <f t="shared" si="17"/>
        <v>0</v>
      </c>
      <c r="CD29" s="58" t="str">
        <f t="shared" si="18"/>
        <v/>
      </c>
      <c r="CE29" s="58" t="str">
        <f t="shared" si="19"/>
        <v/>
      </c>
      <c r="CF29" s="58" t="str">
        <f t="shared" si="20"/>
        <v/>
      </c>
      <c r="CG29" s="58" t="str">
        <f t="shared" si="21"/>
        <v/>
      </c>
      <c r="CH29" s="58" t="str">
        <f t="shared" si="22"/>
        <v/>
      </c>
      <c r="CI29" s="58" t="str">
        <f t="shared" si="23"/>
        <v/>
      </c>
      <c r="CJ29" s="65" t="str">
        <f t="shared" si="24"/>
        <v/>
      </c>
      <c r="CK29" s="65" t="str">
        <f t="shared" si="25"/>
        <v/>
      </c>
      <c r="CL29" s="66" t="str">
        <f t="shared" si="26"/>
        <v>NO</v>
      </c>
      <c r="CM29" s="66" t="str">
        <f t="shared" si="27"/>
        <v>NO</v>
      </c>
      <c r="CN29" s="64" t="str">
        <f t="shared" si="31"/>
        <v>NO</v>
      </c>
      <c r="CO29" s="64" t="str">
        <f t="shared" si="32"/>
        <v>NO</v>
      </c>
      <c r="CP29" s="66" t="str">
        <f t="shared" si="33"/>
        <v>OK</v>
      </c>
      <c r="CQ29" s="58" t="b">
        <f t="shared" si="34"/>
        <v>0</v>
      </c>
      <c r="CR29" s="58" t="b">
        <f t="shared" si="35"/>
        <v>0</v>
      </c>
      <c r="CS29" s="58" t="b">
        <f t="shared" si="36"/>
        <v>0</v>
      </c>
      <c r="CT29" s="58" t="b">
        <f t="shared" si="37"/>
        <v>0</v>
      </c>
      <c r="CU29" s="65" t="str">
        <f t="shared" si="38"/>
        <v>SEQUENCE INCORRECT</v>
      </c>
      <c r="CV29" s="67">
        <f>COUNTIF(B21:B28,T(B29))</f>
        <v>8</v>
      </c>
    </row>
    <row r="30" spans="1:100" s="23" customFormat="1" ht="18.95" customHeight="1" thickBot="1">
      <c r="A30" s="68"/>
      <c r="B30" s="101"/>
      <c r="C30" s="102"/>
      <c r="D30" s="101"/>
      <c r="E30" s="102"/>
      <c r="F30" s="101"/>
      <c r="G30" s="102"/>
      <c r="H30" s="101"/>
      <c r="I30" s="102"/>
      <c r="J30" s="309"/>
      <c r="K30" s="309"/>
      <c r="L30" s="103" t="str">
        <f>IF(AND(B30&lt;&gt;"", H30&lt;&gt;"", J30&lt;&gt;"",OR(H30&lt;=I17,H30="ABS"),OR(J30&lt;=K17,J30="ABS")),IF(AND(J30="ABS"),"ABS",IF(SUM(H30:J30)=0,"ZERO",SUM(H30,J30))),"")</f>
        <v/>
      </c>
      <c r="M30" s="104"/>
      <c r="N30" s="112" t="str">
        <f>IF(AND(A30&lt;&gt;"",B30&lt;&gt;"",D30&lt;&gt;"", F30&lt;&gt;"", H30&lt;&gt;"", J30&lt;&gt;"",S30="",R30="OK",V30="",OR(D30&lt;=E17,D30="ABS"),OR(F30&lt;=G17,F30="ABS"),OR(H30&lt;=I17,H30="ABS"),OR(J30&lt;=K17,J30="ABS")),IF(AND(OR(D30=0,D30="ABS"),OR(F30=0,F30="ABS"),OR(L30=0,L30="ABS"),D30="ABS",F30="ABS",L30="ABS"),"ABS",IF(AND(SUM(D30:F30)=0,OR(L30="ZERO",L30="ABS")),"ZERO",IF(L30="ABS",SUM(D30,F30),SUM(D30,F30,H30,J30)))),"")</f>
        <v/>
      </c>
      <c r="O30" s="113"/>
      <c r="P30" s="22" t="str">
        <f>IF(N30="","",IF(O17=200,LOOKUP(N30,{"ABS","ZERO",1,100,110,120,130,140,150,160,170},{"FAIL","FAIL","FAIL","D","D+","C","C+","B","B+","A","A+"}),IF(O17=150,LOOKUP(N30,{"ABS","ZERO",1,75,82,90,97,105,112,120,127},{"FAIL","FAIL","FAIL","D","D+","C","C+","B","B+","A","A+"}),IF(O17=100,LOOKUP(N30,{"ABS","ZERO",1,50,55,60,65,70,75,80,85},{"FAIL","FAIL","FAIL","D","D+","C","C+","B","B+","A","A+"}),IF(O17=50,LOOKUP(N30,{"ABS","ZERO",1,25,27,30,32,35,37,40,42},{"FAIL","FAIL","FAIL","D","D+","C","C+","B","B+","A","A+"}))))))</f>
        <v/>
      </c>
      <c r="Q30" s="118"/>
      <c r="R30" s="70" t="str">
        <f t="shared" si="0"/>
        <v/>
      </c>
      <c r="S30" s="163" t="str">
        <f>IF(AND(A30&lt;&gt;"",B30&lt;&gt;""),IF(OR(D30&lt;&gt;"ABS"),IF(OR(AND(D30&lt;ROUNDDOWN((0*E17),0),D30&lt;&gt;0),D30&gt;E17,D30=""),"Attendance Marks incorrect",""),""),"")</f>
        <v/>
      </c>
      <c r="T30" s="274"/>
      <c r="U30" s="274"/>
      <c r="V30" s="109" t="str">
        <f>IF(OR(AND(OR(F30&lt;=G17, F30=0, F30="ABS"),OR(H30&lt;=I17, H30=0, H30="ABS"),OR(J30&lt;=K17, J30=0,J30="ABS"))),IF(OR(AND(A30="",B30="",D30="",F30="",H30="",J30=""),AND(A30&lt;&gt;"",B30&lt;&gt;"",D30&lt;&gt;"",F30&lt;&gt;"",H30&lt;&gt;"",J30&lt;&gt;"", AD30="OK")),"","Given Marks or Format is incorrect"),"Given Marks or Format is incorrect")</f>
        <v/>
      </c>
      <c r="W30" s="110"/>
      <c r="X30" s="111"/>
      <c r="Y30" s="14" t="b">
        <f>IF(AND( EXACT(LEFT(B30,LEN(G8)), G8),ISNUMBER(INT(MID(B30,(LEN(G8)+1),1))),ISNUMBER(INT(MID(B30,(LEN(G8)+2),1))), MID(B30,(LEN(G8)+1),2)&lt;&gt;"00",OR(ISNUMBER(INT(MID(B30,(LEN(G8)+3),1))),MID(B30,(LEN(G8)+3),1)=""),  OR(AND(ISNUMBER(INT(MID(B30,(LEN(G8)+1),3))),MID(B30,(LEN(G8)+1),1)&lt;&gt;"0", MID(B30,(LEN(G8)+4),1)=""),AND((ISNUMBER(INT(MID(B30,(LEN(G8)+1),2)))),MID(B30,(LEN(G8)+3),1)=""))),"OK")</f>
        <v>0</v>
      </c>
      <c r="Z30" s="15" t="b">
        <f>IF(AND(LEN(G8)=5,LEFT(G8,1)&lt;&gt;"K"),IF(AND((LEFT(B30,2)=LEFT(G8,2)),MID(B30,3,1)="-",ISNUMBER(INT(MID(B30,4,1))),ISNUMBER(INT(MID(B30,5,1))),MID(B30,4,2)&lt;&gt;"00", MID(B30,4,2)&lt;&gt;LEFT(G8,2),MID(B30,9,2)&lt;&gt;"00",EXACT(MID(B30,6,3),RIGHT(G8,3)),OR(ISNUMBER(INT(MID(B30,9,3))),MID(B30,11,1)=""),ISNUMBER(INT(MID(B30,9,1))),ISNUMBER(INT(MID(B30,10,1))),OR(AND(ISNUMBER(INT(MID(B30,9,3))),MID(B30,9,1)&lt;&gt;"0",MID(B30,12,1)=""),AND((ISNUMBER(INT(MID(B30,9,2)))),MID(B30,11,1)=""))),"oOk"))</f>
        <v>0</v>
      </c>
      <c r="AA30" s="16" t="b">
        <f>IF(LEFT(B30,1)="K",IF(AND(EXACT(LEFT(B30,3),LEFT(G8,3)),MID(B30,4,1)="-",ISNUMBER(INT(MID(B30,5,1))),ISNUMBER(INT(MID(B30,6,1))),MID(B30,5,2)&lt;&gt;"00", MID(B30,5,2)&lt;&gt;MID(G8,2,2),EXACT(MID(B30,7,2), RIGHT(G8,2)),ISNUMBER(INT(MID(B30,9,1))),ISNUMBER(INT(MID(B30,10,1))),MID(B30,9,2)&lt;&gt;"00",OR(ISNUMBER(INT(MID(B30,9,3))),MID(B30,11,1)=""),OR(AND(ISNUMBER(INT(MID(B30,9,3))),MID(B30,9,1)&lt;&gt;"0",MID(B30,12,1)=""),AND((ISNUMBER(INT(MID(B30,9,2)))),MID(B30,11,1)=""))),"oKK"))</f>
        <v>0</v>
      </c>
      <c r="AB30" s="17" t="b">
        <f>IF(AND((LEFT(B30,2)=LEFT(G8,2)),MID(B30,3,1)="-",ISNUMBER(INT(MID(B30,4,1))),ISNUMBER(INT(MID(B30,5,1))),MID(B30,4,2)&lt;&gt;"00", MID(B30,4,2)&lt;&gt;LEFT(G8,2),MID(B30,8,2)&lt;&gt;"00",EXACT(MID(B30,6,2), RIGHT(G8,2)),OR(ISNUMBER(INT(MID(B30,8,3))),MID(B30,10,1)=""),ISNUMBER(INT(MID(B30,8,1))),ISNUMBER(INT(MID(B30,9,1))), OR(AND(ISNUMBER(INT(MID(B30,8,3))),MID(B30,8,1)&lt;&gt;"0", MID(B30,11,1)=""),AND((ISNUMBER(INT(MID(B30,8,2)))),MID(B30,10,1)=""))),"oK")</f>
        <v>0</v>
      </c>
      <c r="AC30" s="23" t="b">
        <f t="shared" si="28"/>
        <v>0</v>
      </c>
      <c r="AD30" s="23" t="str">
        <f t="shared" si="1"/>
        <v>S# INCORRECT</v>
      </c>
      <c r="BL30" s="58" t="str">
        <f t="shared" si="2"/>
        <v/>
      </c>
      <c r="BM30" s="58" t="b">
        <f t="shared" si="3"/>
        <v>0</v>
      </c>
      <c r="BN30" s="58" t="b">
        <f t="shared" si="4"/>
        <v>0</v>
      </c>
      <c r="BO30" s="58" t="b">
        <f t="shared" si="5"/>
        <v>0</v>
      </c>
      <c r="BP30" s="58" t="str">
        <f t="shared" si="6"/>
        <v/>
      </c>
      <c r="BQ30" s="58" t="str">
        <f t="shared" si="7"/>
        <v/>
      </c>
      <c r="BR30" s="58" t="str">
        <f t="shared" si="8"/>
        <v/>
      </c>
      <c r="BS30" s="58" t="str">
        <f t="shared" si="9"/>
        <v/>
      </c>
      <c r="BT30" s="63" t="str">
        <f t="shared" si="10"/>
        <v/>
      </c>
      <c r="BU30" s="64" t="str">
        <f t="shared" si="29"/>
        <v>INCORRECT</v>
      </c>
      <c r="BV30" s="58" t="b">
        <f t="shared" si="30"/>
        <v>0</v>
      </c>
      <c r="BW30" s="65" t="str">
        <f t="shared" si="11"/>
        <v/>
      </c>
      <c r="BX30" s="58" t="b">
        <f t="shared" si="12"/>
        <v>0</v>
      </c>
      <c r="BY30" s="58" t="b">
        <f t="shared" si="13"/>
        <v>0</v>
      </c>
      <c r="BZ30" s="58" t="b">
        <f t="shared" si="14"/>
        <v>0</v>
      </c>
      <c r="CA30" s="58" t="b">
        <f t="shared" si="15"/>
        <v>0</v>
      </c>
      <c r="CB30" s="58" t="b">
        <f t="shared" si="16"/>
        <v>0</v>
      </c>
      <c r="CC30" s="58" t="b">
        <f t="shared" si="17"/>
        <v>0</v>
      </c>
      <c r="CD30" s="58" t="str">
        <f t="shared" si="18"/>
        <v/>
      </c>
      <c r="CE30" s="58" t="str">
        <f t="shared" si="19"/>
        <v/>
      </c>
      <c r="CF30" s="58" t="str">
        <f t="shared" si="20"/>
        <v/>
      </c>
      <c r="CG30" s="58" t="str">
        <f t="shared" si="21"/>
        <v/>
      </c>
      <c r="CH30" s="58" t="str">
        <f t="shared" si="22"/>
        <v/>
      </c>
      <c r="CI30" s="58" t="str">
        <f t="shared" si="23"/>
        <v/>
      </c>
      <c r="CJ30" s="65" t="str">
        <f t="shared" si="24"/>
        <v/>
      </c>
      <c r="CK30" s="65" t="str">
        <f t="shared" si="25"/>
        <v/>
      </c>
      <c r="CL30" s="66" t="str">
        <f t="shared" si="26"/>
        <v>NO</v>
      </c>
      <c r="CM30" s="66" t="str">
        <f t="shared" si="27"/>
        <v>NO</v>
      </c>
      <c r="CN30" s="64" t="str">
        <f t="shared" si="31"/>
        <v>NO</v>
      </c>
      <c r="CO30" s="64" t="str">
        <f t="shared" si="32"/>
        <v>NO</v>
      </c>
      <c r="CP30" s="66" t="str">
        <f t="shared" si="33"/>
        <v>OK</v>
      </c>
      <c r="CQ30" s="58" t="b">
        <f t="shared" si="34"/>
        <v>0</v>
      </c>
      <c r="CR30" s="58" t="b">
        <f t="shared" si="35"/>
        <v>0</v>
      </c>
      <c r="CS30" s="58" t="b">
        <f t="shared" si="36"/>
        <v>0</v>
      </c>
      <c r="CT30" s="58" t="b">
        <f t="shared" si="37"/>
        <v>0</v>
      </c>
      <c r="CU30" s="65" t="str">
        <f t="shared" si="38"/>
        <v>SEQUENCE INCORRECT</v>
      </c>
      <c r="CV30" s="67">
        <f>COUNTIF(B21:B29,T(B30))</f>
        <v>9</v>
      </c>
    </row>
    <row r="31" spans="1:100" s="23" customFormat="1" ht="18.95" customHeight="1" thickBot="1">
      <c r="A31" s="54"/>
      <c r="B31" s="101"/>
      <c r="C31" s="102"/>
      <c r="D31" s="101"/>
      <c r="E31" s="102"/>
      <c r="F31" s="101"/>
      <c r="G31" s="102"/>
      <c r="H31" s="101"/>
      <c r="I31" s="102"/>
      <c r="J31" s="309"/>
      <c r="K31" s="309"/>
      <c r="L31" s="103" t="str">
        <f>IF(AND(B31&lt;&gt;"", H31&lt;&gt;"", J31&lt;&gt;"",OR(H31&lt;=I17,H31="ABS"),OR(J31&lt;=K17,J31="ABS")),IF(AND(J31="ABS"),"ABS",IF(SUM(H31:J31)=0,"ZERO",SUM(H31,J31))),"")</f>
        <v/>
      </c>
      <c r="M31" s="104"/>
      <c r="N31" s="112" t="str">
        <f>IF(AND(A31&lt;&gt;"",B31&lt;&gt;"",D31&lt;&gt;"", F31&lt;&gt;"", H31&lt;&gt;"", J31&lt;&gt;"",S31="",R31="OK",V31="",OR(D31&lt;=E17,D31="ABS"),OR(F31&lt;=G17,F31="ABS"),OR(H31&lt;=I17,H31="ABS"),OR(J31&lt;=K17,J31="ABS")),IF(AND(OR(D31=0,D31="ABS"),OR(F31=0,F31="ABS"),OR(L31=0,L31="ABS"),D31="ABS",F31="ABS",L31="ABS"),"ABS",IF(AND(SUM(D31:F31)=0,OR(L31="ZERO",L31="ABS")),"ZERO",IF(L31="ABS",SUM(D31,F31),SUM(D31,F31,H31,J31)))),"")</f>
        <v/>
      </c>
      <c r="O31" s="113"/>
      <c r="P31" s="22" t="str">
        <f>IF(N31="","",IF(O17=200,LOOKUP(N31,{"ABS","ZERO",1,100,110,120,130,140,150,160,170},{"FAIL","FAIL","FAIL","D","D+","C","C+","B","B+","A","A+"}),IF(O17=150,LOOKUP(N31,{"ABS","ZERO",1,75,82,90,97,105,112,120,127},{"FAIL","FAIL","FAIL","D","D+","C","C+","B","B+","A","A+"}),IF(O17=100,LOOKUP(N31,{"ABS","ZERO",1,50,55,60,65,70,75,80,85},{"FAIL","FAIL","FAIL","D","D+","C","C+","B","B+","A","A+"}),IF(O17=50,LOOKUP(N31,{"ABS","ZERO",1,25,27,30,32,35,37,40,42},{"FAIL","FAIL","FAIL","D","D+","C","C+","B","B+","A","A+"}))))))</f>
        <v/>
      </c>
      <c r="Q31" s="118"/>
      <c r="R31" s="70" t="str">
        <f t="shared" si="0"/>
        <v/>
      </c>
      <c r="S31" s="163" t="str">
        <f>IF(AND(A31&lt;&gt;"",B31&lt;&gt;""),IF(OR(D31&lt;&gt;"ABS"),IF(OR(AND(D31&lt;ROUNDDOWN((0*E17),0),D31&lt;&gt;0),D31&gt;E17,D31=""),"Attendance Marks incorrect",""),""),"")</f>
        <v/>
      </c>
      <c r="T31" s="274"/>
      <c r="U31" s="274"/>
      <c r="V31" s="109" t="str">
        <f>IF(OR(AND(OR(F31&lt;=G17, F31=0, F31="ABS"),OR(H31&lt;=I17, H31=0, H31="ABS"),OR(J31&lt;=K17, J31=0,J31="ABS"))),IF(OR(AND(A31="",B31="",D31="",F31="",H31="",J31=""),AND(A31&lt;&gt;"",B31&lt;&gt;"",D31&lt;&gt;"",F31&lt;&gt;"",H31&lt;&gt;"",J31&lt;&gt;"", AD31="OK")),"","Given Marks or Format is incorrect"),"Given Marks or Format is incorrect")</f>
        <v/>
      </c>
      <c r="W31" s="110"/>
      <c r="X31" s="111"/>
      <c r="Y31" s="14" t="b">
        <f>IF(AND( EXACT(LEFT(B31,LEN(G8)), G8),ISNUMBER(INT(MID(B31,(LEN(G8)+1),1))),ISNUMBER(INT(MID(B31,(LEN(G8)+2),1))), MID(B31,(LEN(G8)+1),2)&lt;&gt;"00",OR(ISNUMBER(INT(MID(B31,(LEN(G8)+3),1))),MID(B31,(LEN(G8)+3),1)=""),  OR(AND(ISNUMBER(INT(MID(B31,(LEN(G8)+1),3))),MID(B31,(LEN(G8)+1),1)&lt;&gt;"0", MID(B31,(LEN(G8)+4),1)=""),AND((ISNUMBER(INT(MID(B31,(LEN(G8)+1),2)))),MID(B31,(LEN(G8)+3),1)=""))),"OK")</f>
        <v>0</v>
      </c>
      <c r="Z31" s="15" t="b">
        <f>IF(AND(LEN(G8)=5,LEFT(G8,1)&lt;&gt;"K"),IF(AND((LEFT(B31,2)=LEFT(G8,2)),MID(B31,3,1)="-",ISNUMBER(INT(MID(B31,4,1))),ISNUMBER(INT(MID(B31,5,1))),MID(B31,4,2)&lt;&gt;"00", MID(B31,4,2)&lt;&gt;LEFT(G8,2),MID(B31,9,2)&lt;&gt;"00",EXACT(MID(B31,6,3),RIGHT(G8,3)),OR(ISNUMBER(INT(MID(B31,9,3))),MID(B31,11,1)=""),ISNUMBER(INT(MID(B31,9,1))),ISNUMBER(INT(MID(B31,10,1))),OR(AND(ISNUMBER(INT(MID(B31,9,3))),MID(B31,9,1)&lt;&gt;"0",MID(B31,12,1)=""),AND((ISNUMBER(INT(MID(B31,9,2)))),MID(B31,11,1)=""))),"oOk"))</f>
        <v>0</v>
      </c>
      <c r="AA31" s="16" t="b">
        <f>IF(LEFT(B31,1)="K",IF(AND(EXACT(LEFT(B31,3),LEFT(G8,3)),MID(B31,4,1)="-",ISNUMBER(INT(MID(B31,5,1))),ISNUMBER(INT(MID(B31,6,1))),MID(B31,5,2)&lt;&gt;"00", MID(B31,5,2)&lt;&gt;MID(G8,2,2),EXACT(MID(B31,7,2), RIGHT(G8,2)),ISNUMBER(INT(MID(B31,9,1))),ISNUMBER(INT(MID(B31,10,1))),MID(B31,9,2)&lt;&gt;"00",OR(ISNUMBER(INT(MID(B31,9,3))),MID(B31,11,1)=""),OR(AND(ISNUMBER(INT(MID(B31,9,3))),MID(B31,9,1)&lt;&gt;"0",MID(B31,12,1)=""),AND((ISNUMBER(INT(MID(B31,9,2)))),MID(B31,11,1)=""))),"oKK"))</f>
        <v>0</v>
      </c>
      <c r="AB31" s="17" t="b">
        <f>IF(AND((LEFT(B31,2)=LEFT(G8,2)),MID(B31,3,1)="-",ISNUMBER(INT(MID(B31,4,1))),ISNUMBER(INT(MID(B31,5,1))),MID(B31,4,2)&lt;&gt;"00", MID(B31,4,2)&lt;&gt;LEFT(G8,2),MID(B31,8,2)&lt;&gt;"00",EXACT(MID(B31,6,2), RIGHT(G8,2)),OR(ISNUMBER(INT(MID(B31,8,3))),MID(B31,10,1)=""),ISNUMBER(INT(MID(B31,8,1))),ISNUMBER(INT(MID(B31,9,1))), OR(AND(ISNUMBER(INT(MID(B31,8,3))),MID(B31,8,1)&lt;&gt;"0", MID(B31,11,1)=""),AND((ISNUMBER(INT(MID(B31,8,2)))),MID(B31,10,1)=""))),"oK")</f>
        <v>0</v>
      </c>
      <c r="AC31" s="23" t="b">
        <f t="shared" si="28"/>
        <v>0</v>
      </c>
      <c r="AD31" s="23" t="str">
        <f t="shared" si="1"/>
        <v>S# INCORRECT</v>
      </c>
      <c r="BL31" s="58" t="str">
        <f t="shared" si="2"/>
        <v/>
      </c>
      <c r="BM31" s="58" t="b">
        <f t="shared" si="3"/>
        <v>0</v>
      </c>
      <c r="BN31" s="58" t="b">
        <f t="shared" si="4"/>
        <v>0</v>
      </c>
      <c r="BO31" s="58" t="b">
        <f t="shared" si="5"/>
        <v>0</v>
      </c>
      <c r="BP31" s="58" t="str">
        <f t="shared" si="6"/>
        <v/>
      </c>
      <c r="BQ31" s="58" t="str">
        <f t="shared" si="7"/>
        <v/>
      </c>
      <c r="BR31" s="58" t="str">
        <f t="shared" si="8"/>
        <v/>
      </c>
      <c r="BS31" s="58" t="str">
        <f t="shared" si="9"/>
        <v/>
      </c>
      <c r="BT31" s="63" t="str">
        <f t="shared" si="10"/>
        <v/>
      </c>
      <c r="BU31" s="64" t="str">
        <f t="shared" si="29"/>
        <v>INCORRECT</v>
      </c>
      <c r="BV31" s="58" t="b">
        <f t="shared" si="30"/>
        <v>0</v>
      </c>
      <c r="BW31" s="65" t="str">
        <f t="shared" si="11"/>
        <v/>
      </c>
      <c r="BX31" s="58" t="b">
        <f t="shared" si="12"/>
        <v>0</v>
      </c>
      <c r="BY31" s="58" t="b">
        <f t="shared" si="13"/>
        <v>0</v>
      </c>
      <c r="BZ31" s="58" t="b">
        <f t="shared" si="14"/>
        <v>0</v>
      </c>
      <c r="CA31" s="58" t="b">
        <f t="shared" si="15"/>
        <v>0</v>
      </c>
      <c r="CB31" s="58" t="b">
        <f t="shared" si="16"/>
        <v>0</v>
      </c>
      <c r="CC31" s="58" t="b">
        <f t="shared" si="17"/>
        <v>0</v>
      </c>
      <c r="CD31" s="58" t="str">
        <f t="shared" si="18"/>
        <v/>
      </c>
      <c r="CE31" s="58" t="str">
        <f t="shared" si="19"/>
        <v/>
      </c>
      <c r="CF31" s="58" t="str">
        <f t="shared" si="20"/>
        <v/>
      </c>
      <c r="CG31" s="58" t="str">
        <f t="shared" si="21"/>
        <v/>
      </c>
      <c r="CH31" s="58" t="str">
        <f t="shared" si="22"/>
        <v/>
      </c>
      <c r="CI31" s="58" t="str">
        <f t="shared" si="23"/>
        <v/>
      </c>
      <c r="CJ31" s="65" t="str">
        <f t="shared" si="24"/>
        <v/>
      </c>
      <c r="CK31" s="65" t="str">
        <f t="shared" si="25"/>
        <v/>
      </c>
      <c r="CL31" s="66" t="str">
        <f t="shared" si="26"/>
        <v>NO</v>
      </c>
      <c r="CM31" s="66" t="str">
        <f t="shared" si="27"/>
        <v>NO</v>
      </c>
      <c r="CN31" s="64" t="str">
        <f t="shared" si="31"/>
        <v>NO</v>
      </c>
      <c r="CO31" s="64" t="str">
        <f t="shared" si="32"/>
        <v>NO</v>
      </c>
      <c r="CP31" s="66" t="str">
        <f t="shared" si="33"/>
        <v>OK</v>
      </c>
      <c r="CQ31" s="58" t="b">
        <f t="shared" si="34"/>
        <v>0</v>
      </c>
      <c r="CR31" s="58" t="b">
        <f t="shared" si="35"/>
        <v>0</v>
      </c>
      <c r="CS31" s="58" t="b">
        <f t="shared" si="36"/>
        <v>0</v>
      </c>
      <c r="CT31" s="58" t="b">
        <f t="shared" si="37"/>
        <v>0</v>
      </c>
      <c r="CU31" s="65" t="str">
        <f t="shared" si="38"/>
        <v>SEQUENCE INCORRECT</v>
      </c>
      <c r="CV31" s="67">
        <f>COUNTIF(B21:B30,T(B31))</f>
        <v>10</v>
      </c>
    </row>
    <row r="32" spans="1:100" s="23" customFormat="1" ht="18.95" customHeight="1" thickBot="1">
      <c r="A32" s="68"/>
      <c r="B32" s="101"/>
      <c r="C32" s="102"/>
      <c r="D32" s="101"/>
      <c r="E32" s="102"/>
      <c r="F32" s="101"/>
      <c r="G32" s="102"/>
      <c r="H32" s="101"/>
      <c r="I32" s="102"/>
      <c r="J32" s="309"/>
      <c r="K32" s="309"/>
      <c r="L32" s="103" t="str">
        <f>IF(AND(B32&lt;&gt;"", H32&lt;&gt;"", J32&lt;&gt;"",OR(H32&lt;=I17,H32="ABS"),OR(J32&lt;=K17,J32="ABS")),IF(AND(J32="ABS"),"ABS",IF(SUM(H32:J32)=0,"ZERO",SUM(H32,J32))),"")</f>
        <v/>
      </c>
      <c r="M32" s="104"/>
      <c r="N32" s="112" t="str">
        <f>IF(AND(A32&lt;&gt;"",B32&lt;&gt;"",D32&lt;&gt;"", F32&lt;&gt;"", H32&lt;&gt;"", J32&lt;&gt;"",S32="",R32="OK",V32="",OR(D32&lt;=E17,D32="ABS"),OR(F32&lt;=G17,F32="ABS"),OR(H32&lt;=I17,H32="ABS"),OR(J32&lt;=K17,J32="ABS")),IF(AND(OR(D32=0,D32="ABS"),OR(F32=0,F32="ABS"),OR(L32=0,L32="ABS"),D32="ABS",F32="ABS",L32="ABS"),"ABS",IF(AND(SUM(D32:F32)=0,OR(L32="ZERO",L32="ABS")),"ZERO",IF(L32="ABS",SUM(D32,F32),SUM(D32,F32,H32,J32)))),"")</f>
        <v/>
      </c>
      <c r="O32" s="113"/>
      <c r="P32" s="22" t="str">
        <f>IF(N32="","",IF(O17=200,LOOKUP(N32,{"ABS","ZERO",1,100,110,120,130,140,150,160,170},{"FAIL","FAIL","FAIL","D","D+","C","C+","B","B+","A","A+"}),IF(O17=150,LOOKUP(N32,{"ABS","ZERO",1,75,82,90,97,105,112,120,127},{"FAIL","FAIL","FAIL","D","D+","C","C+","B","B+","A","A+"}),IF(O17=100,LOOKUP(N32,{"ABS","ZERO",1,50,55,60,65,70,75,80,85},{"FAIL","FAIL","FAIL","D","D+","C","C+","B","B+","A","A+"}),IF(O17=50,LOOKUP(N32,{"ABS","ZERO",1,25,27,30,32,35,37,40,42},{"FAIL","FAIL","FAIL","D","D+","C","C+","B","B+","A","A+"}))))))</f>
        <v/>
      </c>
      <c r="Q32" s="118"/>
      <c r="R32" s="70" t="str">
        <f t="shared" si="0"/>
        <v/>
      </c>
      <c r="S32" s="163" t="str">
        <f>IF(AND(A32&lt;&gt;"",B32&lt;&gt;""),IF(OR(D32&lt;&gt;"ABS"),IF(OR(AND(D32&lt;ROUNDDOWN((0*E17),0),D32&lt;&gt;0),D32&gt;E17,D32=""),"Attendance Marks incorrect",""),""),"")</f>
        <v/>
      </c>
      <c r="T32" s="274"/>
      <c r="U32" s="274"/>
      <c r="V32" s="109" t="str">
        <f>IF(OR(AND(OR(F32&lt;=G17, F32=0, F32="ABS"),OR(H32&lt;=I17, H32=0, H32="ABS"),OR(J32&lt;=K17, J32=0,J32="ABS"))),IF(OR(AND(A32="",B32="",D32="",F32="",H32="",J32=""),AND(A32&lt;&gt;"",B32&lt;&gt;"",D32&lt;&gt;"",F32&lt;&gt;"",H32&lt;&gt;"",J32&lt;&gt;"", AD32="OK")),"","Given Marks or Format is incorrect"),"Given Marks or Format is incorrect")</f>
        <v/>
      </c>
      <c r="W32" s="110"/>
      <c r="X32" s="111"/>
      <c r="Y32" s="14" t="b">
        <f>IF(AND( EXACT(LEFT(B32,LEN(G8)), G8),ISNUMBER(INT(MID(B32,(LEN(G8)+1),1))),ISNUMBER(INT(MID(B32,(LEN(G8)+2),1))), MID(B32,(LEN(G8)+1),2)&lt;&gt;"00",OR(ISNUMBER(INT(MID(B32,(LEN(G8)+3),1))),MID(B32,(LEN(G8)+3),1)=""),  OR(AND(ISNUMBER(INT(MID(B32,(LEN(G8)+1),3))),MID(B32,(LEN(G8)+1),1)&lt;&gt;"0", MID(B32,(LEN(G8)+4),1)=""),AND((ISNUMBER(INT(MID(B32,(LEN(G8)+1),2)))),MID(B32,(LEN(G8)+3),1)=""))),"OK")</f>
        <v>0</v>
      </c>
      <c r="Z32" s="15" t="b">
        <f>IF(AND(LEN(G8)=5,LEFT(G8,1)&lt;&gt;"K"),IF(AND((LEFT(B32,2)=LEFT(G8,2)),MID(B32,3,1)="-",ISNUMBER(INT(MID(B32,4,1))),ISNUMBER(INT(MID(B32,5,1))),MID(B32,4,2)&lt;&gt;"00", MID(B32,4,2)&lt;&gt;LEFT(G8,2),MID(B32,9,2)&lt;&gt;"00",EXACT(MID(B32,6,3),RIGHT(G8,3)),OR(ISNUMBER(INT(MID(B32,9,3))),MID(B32,11,1)=""),ISNUMBER(INT(MID(B32,9,1))),ISNUMBER(INT(MID(B32,10,1))),OR(AND(ISNUMBER(INT(MID(B32,9,3))),MID(B32,9,1)&lt;&gt;"0",MID(B32,12,1)=""),AND((ISNUMBER(INT(MID(B32,9,2)))),MID(B32,11,1)=""))),"oOk"))</f>
        <v>0</v>
      </c>
      <c r="AA32" s="16" t="b">
        <f>IF(LEFT(B32,1)="K",IF(AND(EXACT(LEFT(B32,3),LEFT(G8,3)),MID(B32,4,1)="-",ISNUMBER(INT(MID(B32,5,1))),ISNUMBER(INT(MID(B32,6,1))),MID(B32,5,2)&lt;&gt;"00", MID(B32,5,2)&lt;&gt;MID(G8,2,2),EXACT(MID(B32,7,2), RIGHT(G8,2)),ISNUMBER(INT(MID(B32,9,1))),ISNUMBER(INT(MID(B32,10,1))),MID(B32,9,2)&lt;&gt;"00",OR(ISNUMBER(INT(MID(B32,9,3))),MID(B32,11,1)=""),OR(AND(ISNUMBER(INT(MID(B32,9,3))),MID(B32,9,1)&lt;&gt;"0",MID(B32,12,1)=""),AND((ISNUMBER(INT(MID(B32,9,2)))),MID(B32,11,1)=""))),"oKK"))</f>
        <v>0</v>
      </c>
      <c r="AB32" s="17" t="b">
        <f>IF(AND((LEFT(B32,2)=LEFT(G8,2)),MID(B32,3,1)="-",ISNUMBER(INT(MID(B32,4,1))),ISNUMBER(INT(MID(B32,5,1))),MID(B32,4,2)&lt;&gt;"00", MID(B32,4,2)&lt;&gt;LEFT(G8,2),MID(B32,8,2)&lt;&gt;"00",EXACT(MID(B32,6,2), RIGHT(G8,2)),OR(ISNUMBER(INT(MID(B32,8,3))),MID(B32,10,1)=""),ISNUMBER(INT(MID(B32,8,1))),ISNUMBER(INT(MID(B32,9,1))), OR(AND(ISNUMBER(INT(MID(B32,8,3))),MID(B32,8,1)&lt;&gt;"0", MID(B32,11,1)=""),AND((ISNUMBER(INT(MID(B32,8,2)))),MID(B32,10,1)=""))),"oK")</f>
        <v>0</v>
      </c>
      <c r="AC32" s="23" t="b">
        <f t="shared" si="28"/>
        <v>0</v>
      </c>
      <c r="AD32" s="23" t="str">
        <f t="shared" si="1"/>
        <v>S# INCORRECT</v>
      </c>
      <c r="BL32" s="58" t="str">
        <f t="shared" si="2"/>
        <v/>
      </c>
      <c r="BM32" s="58" t="b">
        <f t="shared" si="3"/>
        <v>0</v>
      </c>
      <c r="BN32" s="58" t="b">
        <f t="shared" si="4"/>
        <v>0</v>
      </c>
      <c r="BO32" s="58" t="b">
        <f t="shared" si="5"/>
        <v>0</v>
      </c>
      <c r="BP32" s="58" t="str">
        <f t="shared" si="6"/>
        <v/>
      </c>
      <c r="BQ32" s="58" t="str">
        <f t="shared" si="7"/>
        <v/>
      </c>
      <c r="BR32" s="58" t="str">
        <f t="shared" si="8"/>
        <v/>
      </c>
      <c r="BS32" s="58" t="str">
        <f t="shared" si="9"/>
        <v/>
      </c>
      <c r="BT32" s="63" t="str">
        <f t="shared" si="10"/>
        <v/>
      </c>
      <c r="BU32" s="64" t="str">
        <f t="shared" si="29"/>
        <v>INCORRECT</v>
      </c>
      <c r="BV32" s="58" t="b">
        <f t="shared" si="30"/>
        <v>0</v>
      </c>
      <c r="BW32" s="65" t="str">
        <f t="shared" si="11"/>
        <v/>
      </c>
      <c r="BX32" s="58" t="b">
        <f t="shared" si="12"/>
        <v>0</v>
      </c>
      <c r="BY32" s="58" t="b">
        <f t="shared" si="13"/>
        <v>0</v>
      </c>
      <c r="BZ32" s="58" t="b">
        <f t="shared" si="14"/>
        <v>0</v>
      </c>
      <c r="CA32" s="58" t="b">
        <f t="shared" si="15"/>
        <v>0</v>
      </c>
      <c r="CB32" s="58" t="b">
        <f t="shared" si="16"/>
        <v>0</v>
      </c>
      <c r="CC32" s="58" t="b">
        <f t="shared" si="17"/>
        <v>0</v>
      </c>
      <c r="CD32" s="58" t="str">
        <f t="shared" si="18"/>
        <v/>
      </c>
      <c r="CE32" s="58" t="str">
        <f t="shared" si="19"/>
        <v/>
      </c>
      <c r="CF32" s="58" t="str">
        <f t="shared" si="20"/>
        <v/>
      </c>
      <c r="CG32" s="58" t="str">
        <f t="shared" si="21"/>
        <v/>
      </c>
      <c r="CH32" s="58" t="str">
        <f t="shared" si="22"/>
        <v/>
      </c>
      <c r="CI32" s="58" t="str">
        <f t="shared" si="23"/>
        <v/>
      </c>
      <c r="CJ32" s="65" t="str">
        <f t="shared" si="24"/>
        <v/>
      </c>
      <c r="CK32" s="65" t="str">
        <f t="shared" si="25"/>
        <v/>
      </c>
      <c r="CL32" s="66" t="str">
        <f t="shared" si="26"/>
        <v>NO</v>
      </c>
      <c r="CM32" s="66" t="str">
        <f t="shared" si="27"/>
        <v>NO</v>
      </c>
      <c r="CN32" s="64" t="str">
        <f t="shared" si="31"/>
        <v>NO</v>
      </c>
      <c r="CO32" s="64" t="str">
        <f t="shared" si="32"/>
        <v>NO</v>
      </c>
      <c r="CP32" s="66" t="str">
        <f t="shared" si="33"/>
        <v>OK</v>
      </c>
      <c r="CQ32" s="58" t="b">
        <f t="shared" si="34"/>
        <v>0</v>
      </c>
      <c r="CR32" s="58" t="b">
        <f t="shared" si="35"/>
        <v>0</v>
      </c>
      <c r="CS32" s="58" t="b">
        <f t="shared" si="36"/>
        <v>0</v>
      </c>
      <c r="CT32" s="58" t="b">
        <f t="shared" si="37"/>
        <v>0</v>
      </c>
      <c r="CU32" s="65" t="str">
        <f t="shared" si="38"/>
        <v>SEQUENCE INCORRECT</v>
      </c>
      <c r="CV32" s="67">
        <f>COUNTIF(B21:B31,T(B32))</f>
        <v>11</v>
      </c>
    </row>
    <row r="33" spans="1:100" s="23" customFormat="1" ht="18.95" customHeight="1" thickBot="1">
      <c r="A33" s="54"/>
      <c r="B33" s="101"/>
      <c r="C33" s="102"/>
      <c r="D33" s="101"/>
      <c r="E33" s="102"/>
      <c r="F33" s="101"/>
      <c r="G33" s="102"/>
      <c r="H33" s="101"/>
      <c r="I33" s="102"/>
      <c r="J33" s="309"/>
      <c r="K33" s="309"/>
      <c r="L33" s="103" t="str">
        <f>IF(AND(B33&lt;&gt;"", H33&lt;&gt;"", J33&lt;&gt;"",OR(H33&lt;=I17,H33="ABS"),OR(J33&lt;=K17,J33="ABS")),IF(AND(J33="ABS"),"ABS",IF(SUM(H33:J33)=0,"ZERO",SUM(H33,J33))),"")</f>
        <v/>
      </c>
      <c r="M33" s="104"/>
      <c r="N33" s="112" t="str">
        <f>IF(AND(A33&lt;&gt;"",B33&lt;&gt;"",D33&lt;&gt;"", F33&lt;&gt;"", H33&lt;&gt;"", J33&lt;&gt;"",S33="",R33="OK",V33="",OR(D33&lt;=E17,D33="ABS"),OR(F33&lt;=G17,F33="ABS"),OR(H33&lt;=I17,H33="ABS"),OR(J33&lt;=K17,J33="ABS")),IF(AND(OR(D33=0,D33="ABS"),OR(F33=0,F33="ABS"),OR(L33=0,L33="ABS"),D33="ABS",F33="ABS",L33="ABS"),"ABS",IF(AND(SUM(D33:F33)=0,OR(L33="ZERO",L33="ABS")),"ZERO",IF(L33="ABS",SUM(D33,F33),SUM(D33,F33,H33,J33)))),"")</f>
        <v/>
      </c>
      <c r="O33" s="113"/>
      <c r="P33" s="22" t="str">
        <f>IF(N33="","",IF(O17=200,LOOKUP(N33,{"ABS","ZERO",1,100,110,120,130,140,150,160,170},{"FAIL","FAIL","FAIL","D","D+","C","C+","B","B+","A","A+"}),IF(O17=150,LOOKUP(N33,{"ABS","ZERO",1,75,82,90,97,105,112,120,127},{"FAIL","FAIL","FAIL","D","D+","C","C+","B","B+","A","A+"}),IF(O17=100,LOOKUP(N33,{"ABS","ZERO",1,50,55,60,65,70,75,80,85},{"FAIL","FAIL","FAIL","D","D+","C","C+","B","B+","A","A+"}),IF(O17=50,LOOKUP(N33,{"ABS","ZERO",1,25,27,30,32,35,37,40,42},{"FAIL","FAIL","FAIL","D","D+","C","C+","B","B+","A","A+"}))))))</f>
        <v/>
      </c>
      <c r="Q33" s="118"/>
      <c r="R33" s="70" t="str">
        <f t="shared" si="0"/>
        <v/>
      </c>
      <c r="S33" s="163" t="str">
        <f>IF(AND(A33&lt;&gt;"",B33&lt;&gt;""),IF(OR(D33&lt;&gt;"ABS"),IF(OR(AND(D33&lt;ROUNDDOWN((0*E17),0),D33&lt;&gt;0),D33&gt;E17,D33=""),"Attendance Marks incorrect",""),""),"")</f>
        <v/>
      </c>
      <c r="T33" s="274"/>
      <c r="U33" s="274"/>
      <c r="V33" s="109" t="str">
        <f>IF(OR(AND(OR(F33&lt;=G17, F33=0, F33="ABS"),OR(H33&lt;=I17, H33=0, H33="ABS"),OR(J33&lt;=K17, J33=0,J33="ABS"))),IF(OR(AND(A33="",B33="",D33="",F33="",H33="",J33=""),AND(A33&lt;&gt;"",B33&lt;&gt;"",D33&lt;&gt;"",F33&lt;&gt;"",H33&lt;&gt;"",J33&lt;&gt;"", AD33="OK")),"","Given Marks or Format is incorrect"),"Given Marks or Format is incorrect")</f>
        <v/>
      </c>
      <c r="W33" s="110"/>
      <c r="X33" s="111"/>
      <c r="Y33" s="14" t="b">
        <f>IF(AND( EXACT(LEFT(B33,LEN(G8)), G8),ISNUMBER(INT(MID(B33,(LEN(G8)+1),1))),ISNUMBER(INT(MID(B33,(LEN(G8)+2),1))), MID(B33,(LEN(G8)+1),2)&lt;&gt;"00",OR(ISNUMBER(INT(MID(B33,(LEN(G8)+3),1))),MID(B33,(LEN(G8)+3),1)=""),  OR(AND(ISNUMBER(INT(MID(B33,(LEN(G8)+1),3))),MID(B33,(LEN(G8)+1),1)&lt;&gt;"0", MID(B33,(LEN(G8)+4),1)=""),AND((ISNUMBER(INT(MID(B33,(LEN(G8)+1),2)))),MID(B33,(LEN(G8)+3),1)=""))),"OK")</f>
        <v>0</v>
      </c>
      <c r="Z33" s="15" t="b">
        <f>IF(AND(LEN(G8)=5,LEFT(G8,1)&lt;&gt;"K"),IF(AND((LEFT(B33,2)=LEFT(G8,2)),MID(B33,3,1)="-",ISNUMBER(INT(MID(B33,4,1))),ISNUMBER(INT(MID(B33,5,1))),MID(B33,4,2)&lt;&gt;"00", MID(B33,4,2)&lt;&gt;LEFT(G8,2),MID(B33,9,2)&lt;&gt;"00",EXACT(MID(B33,6,3),RIGHT(G8,3)),OR(ISNUMBER(INT(MID(B33,9,3))),MID(B33,11,1)=""),ISNUMBER(INT(MID(B33,9,1))),ISNUMBER(INT(MID(B33,10,1))),OR(AND(ISNUMBER(INT(MID(B33,9,3))),MID(B33,9,1)&lt;&gt;"0",MID(B33,12,1)=""),AND((ISNUMBER(INT(MID(B33,9,2)))),MID(B33,11,1)=""))),"oOk"))</f>
        <v>0</v>
      </c>
      <c r="AA33" s="16" t="b">
        <f>IF(LEFT(B33,1)="K",IF(AND(EXACT(LEFT(B33,3),LEFT(G8,3)),MID(B33,4,1)="-",ISNUMBER(INT(MID(B33,5,1))),ISNUMBER(INT(MID(B33,6,1))),MID(B33,5,2)&lt;&gt;"00", MID(B33,5,2)&lt;&gt;MID(G8,2,2),EXACT(MID(B33,7,2), RIGHT(G8,2)),ISNUMBER(INT(MID(B33,9,1))),ISNUMBER(INT(MID(B33,10,1))),MID(B33,9,2)&lt;&gt;"00",OR(ISNUMBER(INT(MID(B33,9,3))),MID(B33,11,1)=""),OR(AND(ISNUMBER(INT(MID(B33,9,3))),MID(B33,9,1)&lt;&gt;"0",MID(B33,12,1)=""),AND((ISNUMBER(INT(MID(B33,9,2)))),MID(B33,11,1)=""))),"oKK"))</f>
        <v>0</v>
      </c>
      <c r="AB33" s="17" t="b">
        <f>IF(AND((LEFT(B33,2)=LEFT(G8,2)),MID(B33,3,1)="-",ISNUMBER(INT(MID(B33,4,1))),ISNUMBER(INT(MID(B33,5,1))),MID(B33,4,2)&lt;&gt;"00", MID(B33,4,2)&lt;&gt;LEFT(G8,2),MID(B33,8,2)&lt;&gt;"00",EXACT(MID(B33,6,2), RIGHT(G8,2)),OR(ISNUMBER(INT(MID(B33,8,3))),MID(B33,10,1)=""),ISNUMBER(INT(MID(B33,8,1))),ISNUMBER(INT(MID(B33,9,1))), OR(AND(ISNUMBER(INT(MID(B33,8,3))),MID(B33,8,1)&lt;&gt;"0", MID(B33,11,1)=""),AND((ISNUMBER(INT(MID(B33,8,2)))),MID(B33,10,1)=""))),"oK")</f>
        <v>0</v>
      </c>
      <c r="AC33" s="23" t="b">
        <f t="shared" si="28"/>
        <v>0</v>
      </c>
      <c r="AD33" s="23" t="str">
        <f t="shared" si="1"/>
        <v>S# INCORRECT</v>
      </c>
      <c r="BL33" s="58" t="str">
        <f t="shared" si="2"/>
        <v/>
      </c>
      <c r="BM33" s="58" t="b">
        <f t="shared" si="3"/>
        <v>0</v>
      </c>
      <c r="BN33" s="58" t="b">
        <f t="shared" si="4"/>
        <v>0</v>
      </c>
      <c r="BO33" s="58" t="b">
        <f t="shared" si="5"/>
        <v>0</v>
      </c>
      <c r="BP33" s="58" t="str">
        <f t="shared" si="6"/>
        <v/>
      </c>
      <c r="BQ33" s="58" t="str">
        <f t="shared" si="7"/>
        <v/>
      </c>
      <c r="BR33" s="58" t="str">
        <f t="shared" si="8"/>
        <v/>
      </c>
      <c r="BS33" s="58" t="str">
        <f t="shared" si="9"/>
        <v/>
      </c>
      <c r="BT33" s="63" t="str">
        <f t="shared" si="10"/>
        <v/>
      </c>
      <c r="BU33" s="64" t="str">
        <f t="shared" si="29"/>
        <v>INCORRECT</v>
      </c>
      <c r="BV33" s="58" t="b">
        <f t="shared" si="30"/>
        <v>0</v>
      </c>
      <c r="BW33" s="65" t="str">
        <f t="shared" si="11"/>
        <v/>
      </c>
      <c r="BX33" s="58" t="b">
        <f t="shared" si="12"/>
        <v>0</v>
      </c>
      <c r="BY33" s="58" t="b">
        <f t="shared" si="13"/>
        <v>0</v>
      </c>
      <c r="BZ33" s="58" t="b">
        <f t="shared" si="14"/>
        <v>0</v>
      </c>
      <c r="CA33" s="58" t="b">
        <f t="shared" si="15"/>
        <v>0</v>
      </c>
      <c r="CB33" s="58" t="b">
        <f t="shared" si="16"/>
        <v>0</v>
      </c>
      <c r="CC33" s="58" t="b">
        <f t="shared" si="17"/>
        <v>0</v>
      </c>
      <c r="CD33" s="58" t="str">
        <f t="shared" si="18"/>
        <v/>
      </c>
      <c r="CE33" s="58" t="str">
        <f t="shared" si="19"/>
        <v/>
      </c>
      <c r="CF33" s="58" t="str">
        <f t="shared" si="20"/>
        <v/>
      </c>
      <c r="CG33" s="58" t="str">
        <f t="shared" si="21"/>
        <v/>
      </c>
      <c r="CH33" s="58" t="str">
        <f t="shared" si="22"/>
        <v/>
      </c>
      <c r="CI33" s="58" t="str">
        <f t="shared" si="23"/>
        <v/>
      </c>
      <c r="CJ33" s="65" t="str">
        <f t="shared" si="24"/>
        <v/>
      </c>
      <c r="CK33" s="65" t="str">
        <f t="shared" si="25"/>
        <v/>
      </c>
      <c r="CL33" s="66" t="str">
        <f t="shared" si="26"/>
        <v>NO</v>
      </c>
      <c r="CM33" s="66" t="str">
        <f t="shared" si="27"/>
        <v>NO</v>
      </c>
      <c r="CN33" s="64" t="str">
        <f t="shared" si="31"/>
        <v>NO</v>
      </c>
      <c r="CO33" s="64" t="str">
        <f t="shared" si="32"/>
        <v>NO</v>
      </c>
      <c r="CP33" s="66" t="str">
        <f t="shared" si="33"/>
        <v>OK</v>
      </c>
      <c r="CQ33" s="58" t="b">
        <f t="shared" si="34"/>
        <v>0</v>
      </c>
      <c r="CR33" s="58" t="b">
        <f t="shared" si="35"/>
        <v>0</v>
      </c>
      <c r="CS33" s="58" t="b">
        <f t="shared" si="36"/>
        <v>0</v>
      </c>
      <c r="CT33" s="58" t="b">
        <f t="shared" si="37"/>
        <v>0</v>
      </c>
      <c r="CU33" s="65" t="str">
        <f t="shared" si="38"/>
        <v>SEQUENCE INCORRECT</v>
      </c>
      <c r="CV33" s="67">
        <f>COUNTIF(B21:B32,T(B33))</f>
        <v>12</v>
      </c>
    </row>
    <row r="34" spans="1:100" s="23" customFormat="1" ht="18.95" customHeight="1" thickBot="1">
      <c r="A34" s="68"/>
      <c r="B34" s="101"/>
      <c r="C34" s="102"/>
      <c r="D34" s="101"/>
      <c r="E34" s="102"/>
      <c r="F34" s="101"/>
      <c r="G34" s="102"/>
      <c r="H34" s="101"/>
      <c r="I34" s="102"/>
      <c r="J34" s="309"/>
      <c r="K34" s="309"/>
      <c r="L34" s="103" t="str">
        <f>IF(AND(B34&lt;&gt;"", H34&lt;&gt;"", J34&lt;&gt;"",OR(H34&lt;=I17,H34="ABS"),OR(J34&lt;=K17,J34="ABS")),IF(AND(J34="ABS"),"ABS",IF(SUM(H34:J34)=0,"ZERO",SUM(H34,J34))),"")</f>
        <v/>
      </c>
      <c r="M34" s="104"/>
      <c r="N34" s="112" t="str">
        <f>IF(AND(A34&lt;&gt;"",B34&lt;&gt;"",D34&lt;&gt;"", F34&lt;&gt;"", H34&lt;&gt;"", J34&lt;&gt;"",S34="",R34="OK",V34="",OR(D34&lt;=E17,D34="ABS"),OR(F34&lt;=G17,F34="ABS"),OR(H34&lt;=I17,H34="ABS"),OR(J34&lt;=K17,J34="ABS")),IF(AND(OR(D34=0,D34="ABS"),OR(F34=0,F34="ABS"),OR(L34=0,L34="ABS"),D34="ABS",F34="ABS",L34="ABS"),"ABS",IF(AND(SUM(D34:F34)=0,OR(L34="ZERO",L34="ABS")),"ZERO",IF(L34="ABS",SUM(D34,F34),SUM(D34,F34,H34,J34)))),"")</f>
        <v/>
      </c>
      <c r="O34" s="113"/>
      <c r="P34" s="22" t="str">
        <f>IF(N34="","",IF(O17=200,LOOKUP(N34,{"ABS","ZERO",1,100,110,120,130,140,150,160,170},{"FAIL","FAIL","FAIL","D","D+","C","C+","B","B+","A","A+"}),IF(O17=150,LOOKUP(N34,{"ABS","ZERO",1,75,82,90,97,105,112,120,127},{"FAIL","FAIL","FAIL","D","D+","C","C+","B","B+","A","A+"}),IF(O17=100,LOOKUP(N34,{"ABS","ZERO",1,50,55,60,65,70,75,80,85},{"FAIL","FAIL","FAIL","D","D+","C","C+","B","B+","A","A+"}),IF(O17=50,LOOKUP(N34,{"ABS","ZERO",1,25,27,30,32,35,37,40,42},{"FAIL","FAIL","FAIL","D","D+","C","C+","B","B+","A","A+"}))))))</f>
        <v/>
      </c>
      <c r="Q34" s="118"/>
      <c r="R34" s="70" t="str">
        <f t="shared" si="0"/>
        <v/>
      </c>
      <c r="S34" s="163" t="str">
        <f>IF(AND(A34&lt;&gt;"",B34&lt;&gt;""),IF(OR(D34&lt;&gt;"ABS"),IF(OR(AND(D34&lt;ROUNDDOWN((0*E17),0),D34&lt;&gt;0),D34&gt;E17,D34=""),"Attendance Marks incorrect",""),""),"")</f>
        <v/>
      </c>
      <c r="T34" s="274"/>
      <c r="U34" s="274"/>
      <c r="V34" s="109" t="str">
        <f>IF(OR(AND(OR(F34&lt;=G17, F34=0, F34="ABS"),OR(H34&lt;=I17, H34=0, H34="ABS"),OR(J34&lt;=K17, J34=0,J34="ABS"))),IF(OR(AND(A34="",B34="",D34="",F34="",H34="",J34=""),AND(A34&lt;&gt;"",B34&lt;&gt;"",D34&lt;&gt;"",F34&lt;&gt;"",H34&lt;&gt;"",J34&lt;&gt;"", AD34="OK")),"","Given Marks or Format is incorrect"),"Given Marks or Format is incorrect")</f>
        <v/>
      </c>
      <c r="W34" s="110"/>
      <c r="X34" s="111"/>
      <c r="Y34" s="14" t="b">
        <f>IF(AND( EXACT(LEFT(B34,LEN(G8)), G8),ISNUMBER(INT(MID(B34,(LEN(G8)+1),1))),ISNUMBER(INT(MID(B34,(LEN(G8)+2),1))), MID(B34,(LEN(G8)+1),2)&lt;&gt;"00",OR(ISNUMBER(INT(MID(B34,(LEN(G8)+3),1))),MID(B34,(LEN(G8)+3),1)=""),  OR(AND(ISNUMBER(INT(MID(B34,(LEN(G8)+1),3))),MID(B34,(LEN(G8)+1),1)&lt;&gt;"0", MID(B34,(LEN(G8)+4),1)=""),AND((ISNUMBER(INT(MID(B34,(LEN(G8)+1),2)))),MID(B34,(LEN(G8)+3),1)=""))),"OK")</f>
        <v>0</v>
      </c>
      <c r="Z34" s="15" t="b">
        <f>IF(AND(LEN(G8)=5,LEFT(G8,1)&lt;&gt;"K"),IF(AND((LEFT(B34,2)=LEFT(G8,2)),MID(B34,3,1)="-",ISNUMBER(INT(MID(B34,4,1))),ISNUMBER(INT(MID(B34,5,1))),MID(B34,4,2)&lt;&gt;"00", MID(B34,4,2)&lt;&gt;LEFT(G8,2),MID(B34,9,2)&lt;&gt;"00",EXACT(MID(B34,6,3),RIGHT(G8,3)),OR(ISNUMBER(INT(MID(B34,9,3))),MID(B34,11,1)=""),ISNUMBER(INT(MID(B34,9,1))),ISNUMBER(INT(MID(B34,10,1))),OR(AND(ISNUMBER(INT(MID(B34,9,3))),MID(B34,9,1)&lt;&gt;"0",MID(B34,12,1)=""),AND((ISNUMBER(INT(MID(B34,9,2)))),MID(B34,11,1)=""))),"oOk"))</f>
        <v>0</v>
      </c>
      <c r="AA34" s="16" t="b">
        <f>IF(LEFT(B34,1)="K",IF(AND(EXACT(LEFT(B34,3),LEFT(G8,3)),MID(B34,4,1)="-",ISNUMBER(INT(MID(B34,5,1))),ISNUMBER(INT(MID(B34,6,1))),MID(B34,5,2)&lt;&gt;"00", MID(B34,5,2)&lt;&gt;MID(G8,2,2),EXACT(MID(B34,7,2), RIGHT(G8,2)),ISNUMBER(INT(MID(B34,9,1))),ISNUMBER(INT(MID(B34,10,1))),MID(B34,9,2)&lt;&gt;"00",OR(ISNUMBER(INT(MID(B34,9,3))),MID(B34,11,1)=""),OR(AND(ISNUMBER(INT(MID(B34,9,3))),MID(B34,9,1)&lt;&gt;"0",MID(B34,12,1)=""),AND((ISNUMBER(INT(MID(B34,9,2)))),MID(B34,11,1)=""))),"oKK"))</f>
        <v>0</v>
      </c>
      <c r="AB34" s="17" t="b">
        <f>IF(AND((LEFT(B34,2)=LEFT(G8,2)),MID(B34,3,1)="-",ISNUMBER(INT(MID(B34,4,1))),ISNUMBER(INT(MID(B34,5,1))),MID(B34,4,2)&lt;&gt;"00", MID(B34,4,2)&lt;&gt;LEFT(G8,2),MID(B34,8,2)&lt;&gt;"00",EXACT(MID(B34,6,2), RIGHT(G8,2)),OR(ISNUMBER(INT(MID(B34,8,3))),MID(B34,10,1)=""),ISNUMBER(INT(MID(B34,8,1))),ISNUMBER(INT(MID(B34,9,1))), OR(AND(ISNUMBER(INT(MID(B34,8,3))),MID(B34,8,1)&lt;&gt;"0", MID(B34,11,1)=""),AND((ISNUMBER(INT(MID(B34,8,2)))),MID(B34,10,1)=""))),"oK")</f>
        <v>0</v>
      </c>
      <c r="AC34" s="23" t="b">
        <f t="shared" si="28"/>
        <v>0</v>
      </c>
      <c r="AD34" s="23" t="str">
        <f t="shared" si="1"/>
        <v>S# INCORRECT</v>
      </c>
      <c r="BL34" s="58" t="str">
        <f t="shared" si="2"/>
        <v/>
      </c>
      <c r="BM34" s="58" t="b">
        <f t="shared" si="3"/>
        <v>0</v>
      </c>
      <c r="BN34" s="58" t="b">
        <f t="shared" si="4"/>
        <v>0</v>
      </c>
      <c r="BO34" s="58" t="b">
        <f t="shared" si="5"/>
        <v>0</v>
      </c>
      <c r="BP34" s="58" t="str">
        <f t="shared" si="6"/>
        <v/>
      </c>
      <c r="BQ34" s="58" t="str">
        <f t="shared" si="7"/>
        <v/>
      </c>
      <c r="BR34" s="58" t="str">
        <f t="shared" si="8"/>
        <v/>
      </c>
      <c r="BS34" s="58" t="str">
        <f t="shared" si="9"/>
        <v/>
      </c>
      <c r="BT34" s="63" t="str">
        <f t="shared" si="10"/>
        <v/>
      </c>
      <c r="BU34" s="64" t="str">
        <f t="shared" si="29"/>
        <v>INCORRECT</v>
      </c>
      <c r="BV34" s="58" t="b">
        <f t="shared" si="30"/>
        <v>0</v>
      </c>
      <c r="BW34" s="65" t="str">
        <f t="shared" si="11"/>
        <v/>
      </c>
      <c r="BX34" s="58" t="b">
        <f t="shared" si="12"/>
        <v>0</v>
      </c>
      <c r="BY34" s="58" t="b">
        <f t="shared" si="13"/>
        <v>0</v>
      </c>
      <c r="BZ34" s="58" t="b">
        <f t="shared" si="14"/>
        <v>0</v>
      </c>
      <c r="CA34" s="58" t="b">
        <f t="shared" si="15"/>
        <v>0</v>
      </c>
      <c r="CB34" s="58" t="b">
        <f t="shared" si="16"/>
        <v>0</v>
      </c>
      <c r="CC34" s="58" t="b">
        <f t="shared" si="17"/>
        <v>0</v>
      </c>
      <c r="CD34" s="58" t="str">
        <f t="shared" si="18"/>
        <v/>
      </c>
      <c r="CE34" s="58" t="str">
        <f t="shared" si="19"/>
        <v/>
      </c>
      <c r="CF34" s="58" t="str">
        <f t="shared" si="20"/>
        <v/>
      </c>
      <c r="CG34" s="58" t="str">
        <f t="shared" si="21"/>
        <v/>
      </c>
      <c r="CH34" s="58" t="str">
        <f t="shared" si="22"/>
        <v/>
      </c>
      <c r="CI34" s="58" t="str">
        <f t="shared" si="23"/>
        <v/>
      </c>
      <c r="CJ34" s="65" t="str">
        <f t="shared" si="24"/>
        <v/>
      </c>
      <c r="CK34" s="65" t="str">
        <f t="shared" si="25"/>
        <v/>
      </c>
      <c r="CL34" s="66" t="str">
        <f t="shared" si="26"/>
        <v>NO</v>
      </c>
      <c r="CM34" s="66" t="str">
        <f t="shared" si="27"/>
        <v>NO</v>
      </c>
      <c r="CN34" s="64" t="str">
        <f t="shared" si="31"/>
        <v>NO</v>
      </c>
      <c r="CO34" s="64" t="str">
        <f t="shared" si="32"/>
        <v>NO</v>
      </c>
      <c r="CP34" s="66" t="str">
        <f t="shared" si="33"/>
        <v>OK</v>
      </c>
      <c r="CQ34" s="58" t="b">
        <f t="shared" si="34"/>
        <v>0</v>
      </c>
      <c r="CR34" s="58" t="b">
        <f t="shared" si="35"/>
        <v>0</v>
      </c>
      <c r="CS34" s="58" t="b">
        <f t="shared" si="36"/>
        <v>0</v>
      </c>
      <c r="CT34" s="58" t="b">
        <f t="shared" si="37"/>
        <v>0</v>
      </c>
      <c r="CU34" s="65" t="str">
        <f t="shared" si="38"/>
        <v>SEQUENCE INCORRECT</v>
      </c>
      <c r="CV34" s="67">
        <f>COUNTIF(B21:B33,T(B34))</f>
        <v>13</v>
      </c>
    </row>
    <row r="35" spans="1:100" s="23" customFormat="1" ht="18.95" customHeight="1" thickBot="1">
      <c r="A35" s="54"/>
      <c r="B35" s="101"/>
      <c r="C35" s="102"/>
      <c r="D35" s="101"/>
      <c r="E35" s="102"/>
      <c r="F35" s="101"/>
      <c r="G35" s="102"/>
      <c r="H35" s="101"/>
      <c r="I35" s="102"/>
      <c r="J35" s="309"/>
      <c r="K35" s="309"/>
      <c r="L35" s="103" t="str">
        <f>IF(AND(B35&lt;&gt;"", H35&lt;&gt;"", J35&lt;&gt;"",OR(H35&lt;=I17,H35="ABS"),OR(J35&lt;=K17,J35="ABS")),IF(AND(J35="ABS"),"ABS",IF(SUM(H35:J35)=0,"ZERO",SUM(H35,J35))),"")</f>
        <v/>
      </c>
      <c r="M35" s="104"/>
      <c r="N35" s="112" t="str">
        <f>IF(AND(A35&lt;&gt;"",B35&lt;&gt;"",D35&lt;&gt;"", F35&lt;&gt;"", H35&lt;&gt;"", J35&lt;&gt;"",S35="",R35="OK",V35="",OR(D35&lt;=E17,D35="ABS"),OR(F35&lt;=G17,F35="ABS"),OR(H35&lt;=I17,H35="ABS"),OR(J35&lt;=K17,J35="ABS")),IF(AND(OR(D35=0,D35="ABS"),OR(F35=0,F35="ABS"),OR(L35=0,L35="ABS"),D35="ABS",F35="ABS",L35="ABS"),"ABS",IF(AND(SUM(D35:F35)=0,OR(L35="ZERO",L35="ABS")),"ZERO",IF(L35="ABS",SUM(D35,F35),SUM(D35,F35,H35,J35)))),"")</f>
        <v/>
      </c>
      <c r="O35" s="113"/>
      <c r="P35" s="22" t="str">
        <f>IF(N35="","",IF(O17=200,LOOKUP(N35,{"ABS","ZERO",1,100,110,120,130,140,150,160,170},{"FAIL","FAIL","FAIL","D","D+","C","C+","B","B+","A","A+"}),IF(O17=150,LOOKUP(N35,{"ABS","ZERO",1,75,82,90,97,105,112,120,127},{"FAIL","FAIL","FAIL","D","D+","C","C+","B","B+","A","A+"}),IF(O17=100,LOOKUP(N35,{"ABS","ZERO",1,50,55,60,65,70,75,80,85},{"FAIL","FAIL","FAIL","D","D+","C","C+","B","B+","A","A+"}),IF(O17=50,LOOKUP(N35,{"ABS","ZERO",1,25,27,30,32,35,37,40,42},{"FAIL","FAIL","FAIL","D","D+","C","C+","B","B+","A","A+"}))))))</f>
        <v/>
      </c>
      <c r="Q35" s="118"/>
      <c r="R35" s="70" t="str">
        <f t="shared" si="0"/>
        <v/>
      </c>
      <c r="S35" s="163" t="str">
        <f>IF(AND(A35&lt;&gt;"",B35&lt;&gt;""),IF(OR(D35&lt;&gt;"ABS"),IF(OR(AND(D35&lt;ROUNDDOWN((0*E17),0),D35&lt;&gt;0),D35&gt;E17,D35=""),"Attendance Marks incorrect",""),""),"")</f>
        <v/>
      </c>
      <c r="T35" s="274"/>
      <c r="U35" s="274"/>
      <c r="V35" s="109" t="str">
        <f>IF(OR(AND(OR(F35&lt;=G17, F35=0, F35="ABS"),OR(H35&lt;=I17, H35=0, H35="ABS"),OR(J35&lt;=K17, J35=0,J35="ABS"))),IF(OR(AND(A35="",B35="",D35="",F35="",H35="",J35=""),AND(A35&lt;&gt;"",B35&lt;&gt;"",D35&lt;&gt;"",F35&lt;&gt;"",H35&lt;&gt;"",J35&lt;&gt;"", AD35="OK")),"","Given Marks or Format is incorrect"),"Given Marks or Format is incorrect")</f>
        <v/>
      </c>
      <c r="W35" s="110"/>
      <c r="X35" s="111"/>
      <c r="Y35" s="14" t="b">
        <f>IF(AND( EXACT(LEFT(B35,LEN(G8)), G8),ISNUMBER(INT(MID(B35,(LEN(G8)+1),1))),ISNUMBER(INT(MID(B35,(LEN(G8)+2),1))), MID(B35,(LEN(G8)+1),2)&lt;&gt;"00",OR(ISNUMBER(INT(MID(B35,(LEN(G8)+3),1))),MID(B35,(LEN(G8)+3),1)=""),  OR(AND(ISNUMBER(INT(MID(B35,(LEN(G8)+1),3))),MID(B35,(LEN(G8)+1),1)&lt;&gt;"0", MID(B35,(LEN(G8)+4),1)=""),AND((ISNUMBER(INT(MID(B35,(LEN(G8)+1),2)))),MID(B35,(LEN(G8)+3),1)=""))),"OK")</f>
        <v>0</v>
      </c>
      <c r="Z35" s="15" t="b">
        <f>IF(AND(LEN(G8)=5,LEFT(G8,1)&lt;&gt;"K"),IF(AND((LEFT(B35,2)=LEFT(G8,2)),MID(B35,3,1)="-",ISNUMBER(INT(MID(B35,4,1))),ISNUMBER(INT(MID(B35,5,1))),MID(B35,4,2)&lt;&gt;"00", MID(B35,4,2)&lt;&gt;LEFT(G8,2),MID(B35,9,2)&lt;&gt;"00",EXACT(MID(B35,6,3),RIGHT(G8,3)),OR(ISNUMBER(INT(MID(B35,9,3))),MID(B35,11,1)=""),ISNUMBER(INT(MID(B35,9,1))),ISNUMBER(INT(MID(B35,10,1))),OR(AND(ISNUMBER(INT(MID(B35,9,3))),MID(B35,9,1)&lt;&gt;"0",MID(B35,12,1)=""),AND((ISNUMBER(INT(MID(B35,9,2)))),MID(B35,11,1)=""))),"oOk"))</f>
        <v>0</v>
      </c>
      <c r="AA35" s="16" t="b">
        <f>IF(LEFT(B35,1)="K",IF(AND(EXACT(LEFT(B35,3),LEFT(G8,3)),MID(B35,4,1)="-",ISNUMBER(INT(MID(B35,5,1))),ISNUMBER(INT(MID(B35,6,1))),MID(B35,5,2)&lt;&gt;"00", MID(B35,5,2)&lt;&gt;MID(G8,2,2),EXACT(MID(B35,7,2), RIGHT(G8,2)),ISNUMBER(INT(MID(B35,9,1))),ISNUMBER(INT(MID(B35,10,1))),MID(B35,9,2)&lt;&gt;"00",OR(ISNUMBER(INT(MID(B35,9,3))),MID(B35,11,1)=""),OR(AND(ISNUMBER(INT(MID(B35,9,3))),MID(B35,9,1)&lt;&gt;"0",MID(B35,12,1)=""),AND((ISNUMBER(INT(MID(B35,9,2)))),MID(B35,11,1)=""))),"oKK"))</f>
        <v>0</v>
      </c>
      <c r="AB35" s="17" t="b">
        <f>IF(AND((LEFT(B35,2)=LEFT(G8,2)),MID(B35,3,1)="-",ISNUMBER(INT(MID(B35,4,1))),ISNUMBER(INT(MID(B35,5,1))),MID(B35,4,2)&lt;&gt;"00", MID(B35,4,2)&lt;&gt;LEFT(G8,2),MID(B35,8,2)&lt;&gt;"00",EXACT(MID(B35,6,2), RIGHT(G8,2)),OR(ISNUMBER(INT(MID(B35,8,3))),MID(B35,10,1)=""),ISNUMBER(INT(MID(B35,8,1))),ISNUMBER(INT(MID(B35,9,1))), OR(AND(ISNUMBER(INT(MID(B35,8,3))),MID(B35,8,1)&lt;&gt;"0", MID(B35,11,1)=""),AND((ISNUMBER(INT(MID(B35,8,2)))),MID(B35,10,1)=""))),"oK")</f>
        <v>0</v>
      </c>
      <c r="AC35" s="23" t="b">
        <f t="shared" si="28"/>
        <v>0</v>
      </c>
      <c r="AD35" s="23" t="str">
        <f t="shared" si="1"/>
        <v>S# INCORRECT</v>
      </c>
      <c r="BL35" s="58" t="str">
        <f t="shared" si="2"/>
        <v/>
      </c>
      <c r="BM35" s="58" t="b">
        <f t="shared" si="3"/>
        <v>0</v>
      </c>
      <c r="BN35" s="58" t="b">
        <f t="shared" si="4"/>
        <v>0</v>
      </c>
      <c r="BO35" s="58" t="b">
        <f t="shared" si="5"/>
        <v>0</v>
      </c>
      <c r="BP35" s="58" t="str">
        <f t="shared" si="6"/>
        <v/>
      </c>
      <c r="BQ35" s="58" t="str">
        <f t="shared" si="7"/>
        <v/>
      </c>
      <c r="BR35" s="58" t="str">
        <f t="shared" si="8"/>
        <v/>
      </c>
      <c r="BS35" s="58" t="str">
        <f t="shared" si="9"/>
        <v/>
      </c>
      <c r="BT35" s="63" t="str">
        <f t="shared" si="10"/>
        <v/>
      </c>
      <c r="BU35" s="64" t="str">
        <f t="shared" si="29"/>
        <v>INCORRECT</v>
      </c>
      <c r="BV35" s="58" t="b">
        <f t="shared" si="30"/>
        <v>0</v>
      </c>
      <c r="BW35" s="65" t="str">
        <f t="shared" si="11"/>
        <v/>
      </c>
      <c r="BX35" s="58" t="b">
        <f t="shared" si="12"/>
        <v>0</v>
      </c>
      <c r="BY35" s="58" t="b">
        <f t="shared" si="13"/>
        <v>0</v>
      </c>
      <c r="BZ35" s="58" t="b">
        <f t="shared" si="14"/>
        <v>0</v>
      </c>
      <c r="CA35" s="58" t="b">
        <f t="shared" si="15"/>
        <v>0</v>
      </c>
      <c r="CB35" s="58" t="b">
        <f t="shared" si="16"/>
        <v>0</v>
      </c>
      <c r="CC35" s="58" t="b">
        <f t="shared" si="17"/>
        <v>0</v>
      </c>
      <c r="CD35" s="58" t="str">
        <f t="shared" si="18"/>
        <v/>
      </c>
      <c r="CE35" s="58" t="str">
        <f t="shared" si="19"/>
        <v/>
      </c>
      <c r="CF35" s="58" t="str">
        <f t="shared" si="20"/>
        <v/>
      </c>
      <c r="CG35" s="58" t="str">
        <f t="shared" si="21"/>
        <v/>
      </c>
      <c r="CH35" s="58" t="str">
        <f t="shared" si="22"/>
        <v/>
      </c>
      <c r="CI35" s="58" t="str">
        <f t="shared" si="23"/>
        <v/>
      </c>
      <c r="CJ35" s="65" t="str">
        <f t="shared" si="24"/>
        <v/>
      </c>
      <c r="CK35" s="65" t="str">
        <f t="shared" si="25"/>
        <v/>
      </c>
      <c r="CL35" s="66" t="str">
        <f t="shared" si="26"/>
        <v>NO</v>
      </c>
      <c r="CM35" s="66" t="str">
        <f t="shared" si="27"/>
        <v>NO</v>
      </c>
      <c r="CN35" s="64" t="str">
        <f t="shared" si="31"/>
        <v>NO</v>
      </c>
      <c r="CO35" s="64" t="str">
        <f t="shared" si="32"/>
        <v>NO</v>
      </c>
      <c r="CP35" s="66" t="str">
        <f t="shared" si="33"/>
        <v>OK</v>
      </c>
      <c r="CQ35" s="58" t="b">
        <f t="shared" si="34"/>
        <v>0</v>
      </c>
      <c r="CR35" s="58" t="b">
        <f t="shared" si="35"/>
        <v>0</v>
      </c>
      <c r="CS35" s="58" t="b">
        <f t="shared" si="36"/>
        <v>0</v>
      </c>
      <c r="CT35" s="58" t="b">
        <f t="shared" si="37"/>
        <v>0</v>
      </c>
      <c r="CU35" s="65" t="str">
        <f t="shared" si="38"/>
        <v>SEQUENCE INCORRECT</v>
      </c>
      <c r="CV35" s="67">
        <f>COUNTIF(B21:B34,T(B35))</f>
        <v>14</v>
      </c>
    </row>
    <row r="36" spans="1:100" s="23" customFormat="1" ht="18.95" customHeight="1" thickBot="1">
      <c r="A36" s="68"/>
      <c r="B36" s="101"/>
      <c r="C36" s="102"/>
      <c r="D36" s="101"/>
      <c r="E36" s="102"/>
      <c r="F36" s="101"/>
      <c r="G36" s="102"/>
      <c r="H36" s="101"/>
      <c r="I36" s="102"/>
      <c r="J36" s="309"/>
      <c r="K36" s="309"/>
      <c r="L36" s="103" t="str">
        <f>IF(AND(B36&lt;&gt;"", H36&lt;&gt;"", J36&lt;&gt;"",OR(H36&lt;=I17,H36="ABS"),OR(J36&lt;=K17,J36="ABS")),IF(AND(J36="ABS"),"ABS",IF(SUM(H36:J36)=0,"ZERO",SUM(H36,J36))),"")</f>
        <v/>
      </c>
      <c r="M36" s="104"/>
      <c r="N36" s="112" t="str">
        <f>IF(AND(A36&lt;&gt;"",B36&lt;&gt;"",D36&lt;&gt;"", F36&lt;&gt;"", H36&lt;&gt;"", J36&lt;&gt;"",S36="",R36="OK",V36="",OR(D36&lt;=E17,D36="ABS"),OR(F36&lt;=G17,F36="ABS"),OR(H36&lt;=I17,H36="ABS"),OR(J36&lt;=K17,J36="ABS")),IF(AND(OR(D36=0,D36="ABS"),OR(F36=0,F36="ABS"),OR(L36=0,L36="ABS"),D36="ABS",F36="ABS",L36="ABS"),"ABS",IF(AND(SUM(D36:F36)=0,OR(L36="ZERO",L36="ABS")),"ZERO",IF(L36="ABS",SUM(D36,F36),SUM(D36,F36,H36,J36)))),"")</f>
        <v/>
      </c>
      <c r="O36" s="113"/>
      <c r="P36" s="22" t="str">
        <f>IF(N36="","",IF(O17=200,LOOKUP(N36,{"ABS","ZERO",1,100,110,120,130,140,150,160,170},{"FAIL","FAIL","FAIL","D","D+","C","C+","B","B+","A","A+"}),IF(O17=150,LOOKUP(N36,{"ABS","ZERO",1,75,82,90,97,105,112,120,127},{"FAIL","FAIL","FAIL","D","D+","C","C+","B","B+","A","A+"}),IF(O17=100,LOOKUP(N36,{"ABS","ZERO",1,50,55,60,65,70,75,80,85},{"FAIL","FAIL","FAIL","D","D+","C","C+","B","B+","A","A+"}),IF(O17=50,LOOKUP(N36,{"ABS","ZERO",1,25,27,30,32,35,37,40,42},{"FAIL","FAIL","FAIL","D","D+","C","C+","B","B+","A","A+"}))))))</f>
        <v/>
      </c>
      <c r="Q36" s="118"/>
      <c r="R36" s="70" t="str">
        <f t="shared" si="0"/>
        <v/>
      </c>
      <c r="S36" s="163" t="str">
        <f>IF(AND(A36&lt;&gt;"",B36&lt;&gt;""),IF(OR(D36&lt;&gt;"ABS"),IF(OR(AND(D36&lt;ROUNDDOWN((0*E17),0),D36&lt;&gt;0),D36&gt;E17,D36=""),"Attendance Marks incorrect",""),""),"")</f>
        <v/>
      </c>
      <c r="T36" s="274"/>
      <c r="U36" s="274"/>
      <c r="V36" s="109" t="str">
        <f>IF(OR(AND(OR(F36&lt;=G17, F36=0, F36="ABS"),OR(H36&lt;=I17, H36=0, H36="ABS"),OR(J36&lt;=K17, J36=0,J36="ABS"))),IF(OR(AND(A36="",B36="",D36="",F36="",H36="",J36=""),AND(A36&lt;&gt;"",B36&lt;&gt;"",D36&lt;&gt;"",F36&lt;&gt;"",H36&lt;&gt;"",J36&lt;&gt;"", AD36="OK")),"","Given Marks or Format is incorrect"),"Given Marks or Format is incorrect")</f>
        <v/>
      </c>
      <c r="W36" s="110"/>
      <c r="X36" s="111"/>
      <c r="Y36" s="14" t="b">
        <f>IF(AND( EXACT(LEFT(B36,LEN(G8)), G8),ISNUMBER(INT(MID(B36,(LEN(G8)+1),1))),ISNUMBER(INT(MID(B36,(LEN(G8)+2),1))), MID(B36,(LEN(G8)+1),2)&lt;&gt;"00",OR(ISNUMBER(INT(MID(B36,(LEN(G8)+3),1))),MID(B36,(LEN(G8)+3),1)=""),  OR(AND(ISNUMBER(INT(MID(B36,(LEN(G8)+1),3))),MID(B36,(LEN(G8)+1),1)&lt;&gt;"0", MID(B36,(LEN(G8)+4),1)=""),AND((ISNUMBER(INT(MID(B36,(LEN(G8)+1),2)))),MID(B36,(LEN(G8)+3),1)=""))),"OK")</f>
        <v>0</v>
      </c>
      <c r="Z36" s="15" t="b">
        <f>IF(AND(LEN(G8)=5,LEFT(G8,1)&lt;&gt;"K"),IF(AND((LEFT(B36,2)=LEFT(G8,2)),MID(B36,3,1)="-",ISNUMBER(INT(MID(B36,4,1))),ISNUMBER(INT(MID(B36,5,1))),MID(B36,4,2)&lt;&gt;"00", MID(B36,4,2)&lt;&gt;LEFT(G8,2),MID(B36,9,2)&lt;&gt;"00",EXACT(MID(B36,6,3),RIGHT(G8,3)),OR(ISNUMBER(INT(MID(B36,9,3))),MID(B36,11,1)=""),ISNUMBER(INT(MID(B36,9,1))),ISNUMBER(INT(MID(B36,10,1))),OR(AND(ISNUMBER(INT(MID(B36,9,3))),MID(B36,9,1)&lt;&gt;"0",MID(B36,12,1)=""),AND((ISNUMBER(INT(MID(B36,9,2)))),MID(B36,11,1)=""))),"oOk"))</f>
        <v>0</v>
      </c>
      <c r="AA36" s="16" t="b">
        <f>IF(LEFT(B36,1)="K",IF(AND(EXACT(LEFT(B36,3),LEFT(G8,3)),MID(B36,4,1)="-",ISNUMBER(INT(MID(B36,5,1))),ISNUMBER(INT(MID(B36,6,1))),MID(B36,5,2)&lt;&gt;"00", MID(B36,5,2)&lt;&gt;MID(G8,2,2),EXACT(MID(B36,7,2), RIGHT(G8,2)),ISNUMBER(INT(MID(B36,9,1))),ISNUMBER(INT(MID(B36,10,1))),MID(B36,9,2)&lt;&gt;"00",OR(ISNUMBER(INT(MID(B36,9,3))),MID(B36,11,1)=""),OR(AND(ISNUMBER(INT(MID(B36,9,3))),MID(B36,9,1)&lt;&gt;"0",MID(B36,12,1)=""),AND((ISNUMBER(INT(MID(B36,9,2)))),MID(B36,11,1)=""))),"oKK"))</f>
        <v>0</v>
      </c>
      <c r="AB36" s="17" t="b">
        <f>IF(AND((LEFT(B36,2)=LEFT(G8,2)),MID(B36,3,1)="-",ISNUMBER(INT(MID(B36,4,1))),ISNUMBER(INT(MID(B36,5,1))),MID(B36,4,2)&lt;&gt;"00", MID(B36,4,2)&lt;&gt;LEFT(G8,2),MID(B36,8,2)&lt;&gt;"00",EXACT(MID(B36,6,2), RIGHT(G8,2)),OR(ISNUMBER(INT(MID(B36,8,3))),MID(B36,10,1)=""),ISNUMBER(INT(MID(B36,8,1))),ISNUMBER(INT(MID(B36,9,1))), OR(AND(ISNUMBER(INT(MID(B36,8,3))),MID(B36,8,1)&lt;&gt;"0", MID(B36,11,1)=""),AND((ISNUMBER(INT(MID(B36,8,2)))),MID(B36,10,1)=""))),"oK")</f>
        <v>0</v>
      </c>
      <c r="AC36" s="23" t="b">
        <f t="shared" si="28"/>
        <v>0</v>
      </c>
      <c r="AD36" s="23" t="str">
        <f t="shared" si="1"/>
        <v>S# INCORRECT</v>
      </c>
      <c r="BL36" s="58" t="str">
        <f t="shared" si="2"/>
        <v/>
      </c>
      <c r="BM36" s="58" t="b">
        <f t="shared" si="3"/>
        <v>0</v>
      </c>
      <c r="BN36" s="58" t="b">
        <f t="shared" si="4"/>
        <v>0</v>
      </c>
      <c r="BO36" s="58" t="b">
        <f t="shared" si="5"/>
        <v>0</v>
      </c>
      <c r="BP36" s="58" t="str">
        <f t="shared" si="6"/>
        <v/>
      </c>
      <c r="BQ36" s="58" t="str">
        <f t="shared" si="7"/>
        <v/>
      </c>
      <c r="BR36" s="58" t="str">
        <f t="shared" si="8"/>
        <v/>
      </c>
      <c r="BS36" s="58" t="str">
        <f t="shared" si="9"/>
        <v/>
      </c>
      <c r="BT36" s="63" t="str">
        <f t="shared" si="10"/>
        <v/>
      </c>
      <c r="BU36" s="64" t="str">
        <f t="shared" si="29"/>
        <v>INCORRECT</v>
      </c>
      <c r="BV36" s="58" t="b">
        <f t="shared" si="30"/>
        <v>0</v>
      </c>
      <c r="BW36" s="65" t="str">
        <f t="shared" si="11"/>
        <v/>
      </c>
      <c r="BX36" s="58" t="b">
        <f t="shared" si="12"/>
        <v>0</v>
      </c>
      <c r="BY36" s="58" t="b">
        <f t="shared" si="13"/>
        <v>0</v>
      </c>
      <c r="BZ36" s="58" t="b">
        <f t="shared" si="14"/>
        <v>0</v>
      </c>
      <c r="CA36" s="58" t="b">
        <f t="shared" si="15"/>
        <v>0</v>
      </c>
      <c r="CB36" s="58" t="b">
        <f t="shared" si="16"/>
        <v>0</v>
      </c>
      <c r="CC36" s="58" t="b">
        <f t="shared" si="17"/>
        <v>0</v>
      </c>
      <c r="CD36" s="58" t="str">
        <f t="shared" si="18"/>
        <v/>
      </c>
      <c r="CE36" s="58" t="str">
        <f t="shared" si="19"/>
        <v/>
      </c>
      <c r="CF36" s="58" t="str">
        <f t="shared" si="20"/>
        <v/>
      </c>
      <c r="CG36" s="58" t="str">
        <f t="shared" si="21"/>
        <v/>
      </c>
      <c r="CH36" s="58" t="str">
        <f t="shared" si="22"/>
        <v/>
      </c>
      <c r="CI36" s="58" t="str">
        <f t="shared" si="23"/>
        <v/>
      </c>
      <c r="CJ36" s="65" t="str">
        <f t="shared" si="24"/>
        <v/>
      </c>
      <c r="CK36" s="65" t="str">
        <f t="shared" si="25"/>
        <v/>
      </c>
      <c r="CL36" s="66" t="str">
        <f t="shared" si="26"/>
        <v>NO</v>
      </c>
      <c r="CM36" s="66" t="str">
        <f t="shared" si="27"/>
        <v>NO</v>
      </c>
      <c r="CN36" s="64" t="str">
        <f t="shared" si="31"/>
        <v>NO</v>
      </c>
      <c r="CO36" s="64" t="str">
        <f t="shared" si="32"/>
        <v>NO</v>
      </c>
      <c r="CP36" s="66" t="str">
        <f t="shared" si="33"/>
        <v>OK</v>
      </c>
      <c r="CQ36" s="58" t="b">
        <f t="shared" si="34"/>
        <v>0</v>
      </c>
      <c r="CR36" s="58" t="b">
        <f t="shared" si="35"/>
        <v>0</v>
      </c>
      <c r="CS36" s="58" t="b">
        <f t="shared" si="36"/>
        <v>0</v>
      </c>
      <c r="CT36" s="58" t="b">
        <f t="shared" si="37"/>
        <v>0</v>
      </c>
      <c r="CU36" s="65" t="str">
        <f t="shared" si="38"/>
        <v>SEQUENCE INCORRECT</v>
      </c>
      <c r="CV36" s="67">
        <f>COUNTIF(B21:B35,T(B36))</f>
        <v>15</v>
      </c>
    </row>
    <row r="37" spans="1:100" s="23" customFormat="1" ht="18.95" customHeight="1" thickBot="1">
      <c r="A37" s="54"/>
      <c r="B37" s="101"/>
      <c r="C37" s="102"/>
      <c r="D37" s="101"/>
      <c r="E37" s="102"/>
      <c r="F37" s="101"/>
      <c r="G37" s="102"/>
      <c r="H37" s="101"/>
      <c r="I37" s="102"/>
      <c r="J37" s="309"/>
      <c r="K37" s="309"/>
      <c r="L37" s="103" t="str">
        <f>IF(AND(B37&lt;&gt;"", H37&lt;&gt;"", J37&lt;&gt;"",OR(H37&lt;=I17,H37="ABS"),OR(J37&lt;=K17,J37="ABS")),IF(AND(J37="ABS"),"ABS",IF(SUM(H37:J37)=0,"ZERO",SUM(H37,J37))),"")</f>
        <v/>
      </c>
      <c r="M37" s="104"/>
      <c r="N37" s="112" t="str">
        <f>IF(AND(A37&lt;&gt;"",B37&lt;&gt;"",D37&lt;&gt;"", F37&lt;&gt;"", H37&lt;&gt;"", J37&lt;&gt;"",S37="",R37="OK",V37="",OR(D37&lt;=E17,D37="ABS"),OR(F37&lt;=G17,F37="ABS"),OR(H37&lt;=I17,H37="ABS"),OR(J37&lt;=K17,J37="ABS")),IF(AND(OR(D37=0,D37="ABS"),OR(F37=0,F37="ABS"),OR(L37=0,L37="ABS"),D37="ABS",F37="ABS",L37="ABS"),"ABS",IF(AND(SUM(D37:F37)=0,OR(L37="ZERO",L37="ABS")),"ZERO",IF(L37="ABS",SUM(D37,F37),SUM(D37,F37,H37,J37)))),"")</f>
        <v/>
      </c>
      <c r="O37" s="113"/>
      <c r="P37" s="22" t="str">
        <f>IF(N37="","",IF(O17=200,LOOKUP(N37,{"ABS","ZERO",1,100,110,120,130,140,150,160,170},{"FAIL","FAIL","FAIL","D","D+","C","C+","B","B+","A","A+"}),IF(O17=150,LOOKUP(N37,{"ABS","ZERO",1,75,82,90,97,105,112,120,127},{"FAIL","FAIL","FAIL","D","D+","C","C+","B","B+","A","A+"}),IF(O17=100,LOOKUP(N37,{"ABS","ZERO",1,50,55,60,65,70,75,80,85},{"FAIL","FAIL","FAIL","D","D+","C","C+","B","B+","A","A+"}),IF(O17=50,LOOKUP(N37,{"ABS","ZERO",1,25,27,30,32,35,37,40,42},{"FAIL","FAIL","FAIL","D","D+","C","C+","B","B+","A","A+"}))))))</f>
        <v/>
      </c>
      <c r="Q37" s="118"/>
      <c r="R37" s="70" t="str">
        <f t="shared" si="0"/>
        <v/>
      </c>
      <c r="S37" s="163" t="str">
        <f>IF(AND(A37&lt;&gt;"",B37&lt;&gt;""),IF(OR(D37&lt;&gt;"ABS"),IF(OR(AND(D37&lt;ROUNDDOWN((0*E17),0),D37&lt;&gt;0),D37&gt;E17,D37=""),"Attendance Marks incorrect",""),""),"")</f>
        <v/>
      </c>
      <c r="T37" s="274"/>
      <c r="U37" s="274"/>
      <c r="V37" s="109" t="str">
        <f>IF(OR(AND(OR(F37&lt;=G17, F37=0, F37="ABS"),OR(H37&lt;=I17, H37=0, H37="ABS"),OR(J37&lt;=K17, J37=0,J37="ABS"))),IF(OR(AND(A37="",B37="",D37="",F37="",H37="",J37=""),AND(A37&lt;&gt;"",B37&lt;&gt;"",D37&lt;&gt;"",F37&lt;&gt;"",H37&lt;&gt;"",J37&lt;&gt;"", AD37="OK")),"","Given Marks or Format is incorrect"),"Given Marks or Format is incorrect")</f>
        <v/>
      </c>
      <c r="W37" s="110"/>
      <c r="X37" s="111"/>
      <c r="Y37" s="14" t="b">
        <f>IF(AND( EXACT(LEFT(B37,LEN(G8)), G8),ISNUMBER(INT(MID(B37,(LEN(G8)+1),1))),ISNUMBER(INT(MID(B37,(LEN(G8)+2),1))), MID(B37,(LEN(G8)+1),2)&lt;&gt;"00",OR(ISNUMBER(INT(MID(B37,(LEN(G8)+3),1))),MID(B37,(LEN(G8)+3),1)=""),  OR(AND(ISNUMBER(INT(MID(B37,(LEN(G8)+1),3))),MID(B37,(LEN(G8)+1),1)&lt;&gt;"0", MID(B37,(LEN(G8)+4),1)=""),AND((ISNUMBER(INT(MID(B37,(LEN(G8)+1),2)))),MID(B37,(LEN(G8)+3),1)=""))),"OK")</f>
        <v>0</v>
      </c>
      <c r="Z37" s="15" t="b">
        <f>IF(AND(LEN(G8)=5,LEFT(G8,1)&lt;&gt;"K"),IF(AND((LEFT(B37,2)=LEFT(G8,2)),MID(B37,3,1)="-",ISNUMBER(INT(MID(B37,4,1))),ISNUMBER(INT(MID(B37,5,1))),MID(B37,4,2)&lt;&gt;"00", MID(B37,4,2)&lt;&gt;LEFT(G8,2),MID(B37,9,2)&lt;&gt;"00",EXACT(MID(B37,6,3),RIGHT(G8,3)),OR(ISNUMBER(INT(MID(B37,9,3))),MID(B37,11,1)=""),ISNUMBER(INT(MID(B37,9,1))),ISNUMBER(INT(MID(B37,10,1))),OR(AND(ISNUMBER(INT(MID(B37,9,3))),MID(B37,9,1)&lt;&gt;"0",MID(B37,12,1)=""),AND((ISNUMBER(INT(MID(B37,9,2)))),MID(B37,11,1)=""))),"oOk"))</f>
        <v>0</v>
      </c>
      <c r="AA37" s="16" t="b">
        <f>IF(LEFT(B37,1)="K",IF(AND(EXACT(LEFT(B37,3),LEFT(G8,3)),MID(B37,4,1)="-",ISNUMBER(INT(MID(B37,5,1))),ISNUMBER(INT(MID(B37,6,1))),MID(B37,5,2)&lt;&gt;"00", MID(B37,5,2)&lt;&gt;MID(G8,2,2),EXACT(MID(B37,7,2), RIGHT(G8,2)),ISNUMBER(INT(MID(B37,9,1))),ISNUMBER(INT(MID(B37,10,1))),MID(B37,9,2)&lt;&gt;"00",OR(ISNUMBER(INT(MID(B37,9,3))),MID(B37,11,1)=""),OR(AND(ISNUMBER(INT(MID(B37,9,3))),MID(B37,9,1)&lt;&gt;"0",MID(B37,12,1)=""),AND((ISNUMBER(INT(MID(B37,9,2)))),MID(B37,11,1)=""))),"oKK"))</f>
        <v>0</v>
      </c>
      <c r="AB37" s="17" t="b">
        <f>IF(AND((LEFT(B37,2)=LEFT(G8,2)),MID(B37,3,1)="-",ISNUMBER(INT(MID(B37,4,1))),ISNUMBER(INT(MID(B37,5,1))),MID(B37,4,2)&lt;&gt;"00", MID(B37,4,2)&lt;&gt;LEFT(G8,2),MID(B37,8,2)&lt;&gt;"00",EXACT(MID(B37,6,2), RIGHT(G8,2)),OR(ISNUMBER(INT(MID(B37,8,3))),MID(B37,10,1)=""),ISNUMBER(INT(MID(B37,8,1))),ISNUMBER(INT(MID(B37,9,1))), OR(AND(ISNUMBER(INT(MID(B37,8,3))),MID(B37,8,1)&lt;&gt;"0", MID(B37,11,1)=""),AND((ISNUMBER(INT(MID(B37,8,2)))),MID(B37,10,1)=""))),"oK")</f>
        <v>0</v>
      </c>
      <c r="AC37" s="23" t="b">
        <f t="shared" si="28"/>
        <v>0</v>
      </c>
      <c r="AD37" s="23" t="str">
        <f t="shared" si="1"/>
        <v>S# INCORRECT</v>
      </c>
      <c r="BL37" s="58" t="str">
        <f t="shared" si="2"/>
        <v/>
      </c>
      <c r="BM37" s="58" t="b">
        <f t="shared" si="3"/>
        <v>0</v>
      </c>
      <c r="BN37" s="58" t="b">
        <f t="shared" si="4"/>
        <v>0</v>
      </c>
      <c r="BO37" s="58" t="b">
        <f t="shared" si="5"/>
        <v>0</v>
      </c>
      <c r="BP37" s="58" t="str">
        <f t="shared" si="6"/>
        <v/>
      </c>
      <c r="BQ37" s="58" t="str">
        <f t="shared" si="7"/>
        <v/>
      </c>
      <c r="BR37" s="58" t="str">
        <f t="shared" si="8"/>
        <v/>
      </c>
      <c r="BS37" s="58" t="str">
        <f t="shared" si="9"/>
        <v/>
      </c>
      <c r="BT37" s="63" t="str">
        <f t="shared" si="10"/>
        <v/>
      </c>
      <c r="BU37" s="64" t="str">
        <f t="shared" si="29"/>
        <v>INCORRECT</v>
      </c>
      <c r="BV37" s="58" t="b">
        <f t="shared" si="30"/>
        <v>0</v>
      </c>
      <c r="BW37" s="65" t="str">
        <f t="shared" si="11"/>
        <v/>
      </c>
      <c r="BX37" s="58" t="b">
        <f t="shared" si="12"/>
        <v>0</v>
      </c>
      <c r="BY37" s="58" t="b">
        <f t="shared" si="13"/>
        <v>0</v>
      </c>
      <c r="BZ37" s="58" t="b">
        <f t="shared" si="14"/>
        <v>0</v>
      </c>
      <c r="CA37" s="58" t="b">
        <f t="shared" si="15"/>
        <v>0</v>
      </c>
      <c r="CB37" s="58" t="b">
        <f t="shared" si="16"/>
        <v>0</v>
      </c>
      <c r="CC37" s="58" t="b">
        <f t="shared" si="17"/>
        <v>0</v>
      </c>
      <c r="CD37" s="58" t="str">
        <f t="shared" si="18"/>
        <v/>
      </c>
      <c r="CE37" s="58" t="str">
        <f t="shared" si="19"/>
        <v/>
      </c>
      <c r="CF37" s="58" t="str">
        <f t="shared" si="20"/>
        <v/>
      </c>
      <c r="CG37" s="58" t="str">
        <f t="shared" si="21"/>
        <v/>
      </c>
      <c r="CH37" s="58" t="str">
        <f t="shared" si="22"/>
        <v/>
      </c>
      <c r="CI37" s="58" t="str">
        <f t="shared" si="23"/>
        <v/>
      </c>
      <c r="CJ37" s="65" t="str">
        <f t="shared" si="24"/>
        <v/>
      </c>
      <c r="CK37" s="65" t="str">
        <f t="shared" si="25"/>
        <v/>
      </c>
      <c r="CL37" s="66" t="str">
        <f t="shared" si="26"/>
        <v>NO</v>
      </c>
      <c r="CM37" s="66" t="str">
        <f t="shared" si="27"/>
        <v>NO</v>
      </c>
      <c r="CN37" s="64" t="str">
        <f t="shared" si="31"/>
        <v>NO</v>
      </c>
      <c r="CO37" s="64" t="str">
        <f t="shared" si="32"/>
        <v>NO</v>
      </c>
      <c r="CP37" s="66" t="str">
        <f t="shared" si="33"/>
        <v>OK</v>
      </c>
      <c r="CQ37" s="58" t="b">
        <f t="shared" si="34"/>
        <v>0</v>
      </c>
      <c r="CR37" s="58" t="b">
        <f t="shared" si="35"/>
        <v>0</v>
      </c>
      <c r="CS37" s="58" t="b">
        <f t="shared" si="36"/>
        <v>0</v>
      </c>
      <c r="CT37" s="58" t="b">
        <f t="shared" si="37"/>
        <v>0</v>
      </c>
      <c r="CU37" s="65" t="str">
        <f t="shared" si="38"/>
        <v>SEQUENCE INCORRECT</v>
      </c>
      <c r="CV37" s="67">
        <f>COUNTIF(B21:B36,T(B37))</f>
        <v>16</v>
      </c>
    </row>
    <row r="38" spans="1:100" s="23" customFormat="1" ht="18.95" customHeight="1" thickBot="1">
      <c r="A38" s="68"/>
      <c r="B38" s="101"/>
      <c r="C38" s="102"/>
      <c r="D38" s="101"/>
      <c r="E38" s="102"/>
      <c r="F38" s="101"/>
      <c r="G38" s="102"/>
      <c r="H38" s="101"/>
      <c r="I38" s="102"/>
      <c r="J38" s="309"/>
      <c r="K38" s="309"/>
      <c r="L38" s="103" t="str">
        <f>IF(AND(B38&lt;&gt;"", H38&lt;&gt;"", J38&lt;&gt;"",OR(H38&lt;=I17,H38="ABS"),OR(J38&lt;=K17,J38="ABS")),IF(AND(J38="ABS"),"ABS",IF(SUM(H38:J38)=0,"ZERO",SUM(H38,J38))),"")</f>
        <v/>
      </c>
      <c r="M38" s="104"/>
      <c r="N38" s="112" t="str">
        <f>IF(AND(A38&lt;&gt;"",B38&lt;&gt;"",D38&lt;&gt;"", F38&lt;&gt;"", H38&lt;&gt;"", J38&lt;&gt;"",S38="",R38="OK",V38="",OR(D38&lt;=E17,D38="ABS"),OR(F38&lt;=G17,F38="ABS"),OR(H38&lt;=I17,H38="ABS"),OR(J38&lt;=K17,J38="ABS")),IF(AND(OR(D38=0,D38="ABS"),OR(F38=0,F38="ABS"),OR(L38=0,L38="ABS"),D38="ABS",F38="ABS",L38="ABS"),"ABS",IF(AND(SUM(D38:F38)=0,OR(L38="ZERO",L38="ABS")),"ZERO",IF(L38="ABS",SUM(D38,F38),SUM(D38,F38,H38,J38)))),"")</f>
        <v/>
      </c>
      <c r="O38" s="113"/>
      <c r="P38" s="22" t="str">
        <f>IF(N38="","",IF(O17=200,LOOKUP(N38,{"ABS","ZERO",1,100,110,120,130,140,150,160,170},{"FAIL","FAIL","FAIL","D","D+","C","C+","B","B+","A","A+"}),IF(O17=150,LOOKUP(N38,{"ABS","ZERO",1,75,82,90,97,105,112,120,127},{"FAIL","FAIL","FAIL","D","D+","C","C+","B","B+","A","A+"}),IF(O17=100,LOOKUP(N38,{"ABS","ZERO",1,50,55,60,65,70,75,80,85},{"FAIL","FAIL","FAIL","D","D+","C","C+","B","B+","A","A+"}),IF(O17=50,LOOKUP(N38,{"ABS","ZERO",1,25,27,30,32,35,37,40,42},{"FAIL","FAIL","FAIL","D","D+","C","C+","B","B+","A","A+"}))))))</f>
        <v/>
      </c>
      <c r="Q38" s="118"/>
      <c r="R38" s="70" t="str">
        <f t="shared" si="0"/>
        <v/>
      </c>
      <c r="S38" s="163" t="str">
        <f>IF(AND(A38&lt;&gt;"",B38&lt;&gt;""),IF(OR(D38&lt;&gt;"ABS"),IF(OR(AND(D38&lt;ROUNDDOWN((0*E17),0),D38&lt;&gt;0),D38&gt;E17,D38=""),"Attendance Marks incorrect",""),""),"")</f>
        <v/>
      </c>
      <c r="T38" s="274"/>
      <c r="U38" s="274"/>
      <c r="V38" s="109" t="str">
        <f>IF(OR(AND(OR(F38&lt;=G17, F38=0, F38="ABS"),OR(H38&lt;=I17, H38=0, H38="ABS"),OR(J38&lt;=K17, J38=0,J38="ABS"))),IF(OR(AND(A38="",B38="",D38="",F38="",H38="",J38=""),AND(A38&lt;&gt;"",B38&lt;&gt;"",D38&lt;&gt;"",F38&lt;&gt;"",H38&lt;&gt;"",J38&lt;&gt;"", AD38="OK")),"","Given Marks or Format is incorrect"),"Given Marks or Format is incorrect")</f>
        <v/>
      </c>
      <c r="W38" s="110"/>
      <c r="X38" s="111"/>
      <c r="Y38" s="14" t="b">
        <f>IF(AND( EXACT(LEFT(B38,LEN(G8)), G8),ISNUMBER(INT(MID(B38,(LEN(G8)+1),1))),ISNUMBER(INT(MID(B38,(LEN(G8)+2),1))), MID(B38,(LEN(G8)+1),2)&lt;&gt;"00",OR(ISNUMBER(INT(MID(B38,(LEN(G8)+3),1))),MID(B38,(LEN(G8)+3),1)=""),  OR(AND(ISNUMBER(INT(MID(B38,(LEN(G8)+1),3))),MID(B38,(LEN(G8)+1),1)&lt;&gt;"0", MID(B38,(LEN(G8)+4),1)=""),AND((ISNUMBER(INT(MID(B38,(LEN(G8)+1),2)))),MID(B38,(LEN(G8)+3),1)=""))),"OK")</f>
        <v>0</v>
      </c>
      <c r="Z38" s="15" t="b">
        <f>IF(AND(LEN(G8)=5,LEFT(G8,1)&lt;&gt;"K"),IF(AND((LEFT(B38,2)=LEFT(G8,2)),MID(B38,3,1)="-",ISNUMBER(INT(MID(B38,4,1))),ISNUMBER(INT(MID(B38,5,1))),MID(B38,4,2)&lt;&gt;"00", MID(B38,4,2)&lt;&gt;LEFT(G8,2),MID(B38,9,2)&lt;&gt;"00",EXACT(MID(B38,6,3),RIGHT(G8,3)),OR(ISNUMBER(INT(MID(B38,9,3))),MID(B38,11,1)=""),ISNUMBER(INT(MID(B38,9,1))),ISNUMBER(INT(MID(B38,10,1))),OR(AND(ISNUMBER(INT(MID(B38,9,3))),MID(B38,9,1)&lt;&gt;"0",MID(B38,12,1)=""),AND((ISNUMBER(INT(MID(B38,9,2)))),MID(B38,11,1)=""))),"oOk"))</f>
        <v>0</v>
      </c>
      <c r="AA38" s="16" t="b">
        <f>IF(LEFT(B38,1)="K",IF(AND(EXACT(LEFT(B38,3),LEFT(G8,3)),MID(B38,4,1)="-",ISNUMBER(INT(MID(B38,5,1))),ISNUMBER(INT(MID(B38,6,1))),MID(B38,5,2)&lt;&gt;"00", MID(B38,5,2)&lt;&gt;MID(G8,2,2),EXACT(MID(B38,7,2), RIGHT(G8,2)),ISNUMBER(INT(MID(B38,9,1))),ISNUMBER(INT(MID(B38,10,1))),MID(B38,9,2)&lt;&gt;"00",OR(ISNUMBER(INT(MID(B38,9,3))),MID(B38,11,1)=""),OR(AND(ISNUMBER(INT(MID(B38,9,3))),MID(B38,9,1)&lt;&gt;"0",MID(B38,12,1)=""),AND((ISNUMBER(INT(MID(B38,9,2)))),MID(B38,11,1)=""))),"oKK"))</f>
        <v>0</v>
      </c>
      <c r="AB38" s="17" t="b">
        <f>IF(AND((LEFT(B38,2)=LEFT(G8,2)),MID(B38,3,1)="-",ISNUMBER(INT(MID(B38,4,1))),ISNUMBER(INT(MID(B38,5,1))),MID(B38,4,2)&lt;&gt;"00", MID(B38,4,2)&lt;&gt;LEFT(G8,2),MID(B38,8,2)&lt;&gt;"00",EXACT(MID(B38,6,2), RIGHT(G8,2)),OR(ISNUMBER(INT(MID(B38,8,3))),MID(B38,10,1)=""),ISNUMBER(INT(MID(B38,8,1))),ISNUMBER(INT(MID(B38,9,1))), OR(AND(ISNUMBER(INT(MID(B38,8,3))),MID(B38,8,1)&lt;&gt;"0", MID(B38,11,1)=""),AND((ISNUMBER(INT(MID(B38,8,2)))),MID(B38,10,1)=""))),"oK")</f>
        <v>0</v>
      </c>
      <c r="AC38" s="23" t="b">
        <f t="shared" si="28"/>
        <v>0</v>
      </c>
      <c r="AD38" s="23" t="str">
        <f t="shared" si="1"/>
        <v>S# INCORRECT</v>
      </c>
      <c r="BL38" s="58" t="str">
        <f t="shared" si="2"/>
        <v/>
      </c>
      <c r="BM38" s="58" t="b">
        <f t="shared" si="3"/>
        <v>0</v>
      </c>
      <c r="BN38" s="58" t="b">
        <f t="shared" si="4"/>
        <v>0</v>
      </c>
      <c r="BO38" s="58" t="b">
        <f t="shared" si="5"/>
        <v>0</v>
      </c>
      <c r="BP38" s="58" t="str">
        <f t="shared" si="6"/>
        <v/>
      </c>
      <c r="BQ38" s="58" t="str">
        <f t="shared" si="7"/>
        <v/>
      </c>
      <c r="BR38" s="58" t="str">
        <f t="shared" si="8"/>
        <v/>
      </c>
      <c r="BS38" s="58" t="str">
        <f t="shared" si="9"/>
        <v/>
      </c>
      <c r="BT38" s="63" t="str">
        <f t="shared" si="10"/>
        <v/>
      </c>
      <c r="BU38" s="64" t="str">
        <f t="shared" si="29"/>
        <v>INCORRECT</v>
      </c>
      <c r="BV38" s="58" t="b">
        <f t="shared" si="30"/>
        <v>0</v>
      </c>
      <c r="BW38" s="65" t="str">
        <f t="shared" si="11"/>
        <v/>
      </c>
      <c r="BX38" s="58" t="b">
        <f t="shared" si="12"/>
        <v>0</v>
      </c>
      <c r="BY38" s="58" t="b">
        <f t="shared" si="13"/>
        <v>0</v>
      </c>
      <c r="BZ38" s="58" t="b">
        <f t="shared" si="14"/>
        <v>0</v>
      </c>
      <c r="CA38" s="58" t="b">
        <f t="shared" si="15"/>
        <v>0</v>
      </c>
      <c r="CB38" s="58" t="b">
        <f t="shared" si="16"/>
        <v>0</v>
      </c>
      <c r="CC38" s="58" t="b">
        <f t="shared" si="17"/>
        <v>0</v>
      </c>
      <c r="CD38" s="58" t="str">
        <f t="shared" si="18"/>
        <v/>
      </c>
      <c r="CE38" s="58" t="str">
        <f t="shared" si="19"/>
        <v/>
      </c>
      <c r="CF38" s="58" t="str">
        <f t="shared" si="20"/>
        <v/>
      </c>
      <c r="CG38" s="58" t="str">
        <f t="shared" si="21"/>
        <v/>
      </c>
      <c r="CH38" s="58" t="str">
        <f t="shared" si="22"/>
        <v/>
      </c>
      <c r="CI38" s="58" t="str">
        <f t="shared" si="23"/>
        <v/>
      </c>
      <c r="CJ38" s="65" t="str">
        <f t="shared" si="24"/>
        <v/>
      </c>
      <c r="CK38" s="65" t="str">
        <f t="shared" si="25"/>
        <v/>
      </c>
      <c r="CL38" s="66" t="str">
        <f t="shared" si="26"/>
        <v>NO</v>
      </c>
      <c r="CM38" s="66" t="str">
        <f t="shared" si="27"/>
        <v>NO</v>
      </c>
      <c r="CN38" s="64" t="str">
        <f t="shared" si="31"/>
        <v>NO</v>
      </c>
      <c r="CO38" s="64" t="str">
        <f t="shared" si="32"/>
        <v>NO</v>
      </c>
      <c r="CP38" s="66" t="str">
        <f t="shared" si="33"/>
        <v>OK</v>
      </c>
      <c r="CQ38" s="58" t="b">
        <f t="shared" si="34"/>
        <v>0</v>
      </c>
      <c r="CR38" s="58" t="b">
        <f t="shared" si="35"/>
        <v>0</v>
      </c>
      <c r="CS38" s="58" t="b">
        <f t="shared" si="36"/>
        <v>0</v>
      </c>
      <c r="CT38" s="58" t="b">
        <f t="shared" si="37"/>
        <v>0</v>
      </c>
      <c r="CU38" s="65" t="str">
        <f t="shared" si="38"/>
        <v>SEQUENCE INCORRECT</v>
      </c>
      <c r="CV38" s="67">
        <f>COUNTIF(B21:B37,T(B38))</f>
        <v>17</v>
      </c>
    </row>
    <row r="39" spans="1:100" s="23" customFormat="1" ht="18.95" customHeight="1" thickBot="1">
      <c r="A39" s="54"/>
      <c r="B39" s="101"/>
      <c r="C39" s="102"/>
      <c r="D39" s="101"/>
      <c r="E39" s="102"/>
      <c r="F39" s="101"/>
      <c r="G39" s="102"/>
      <c r="H39" s="101"/>
      <c r="I39" s="102"/>
      <c r="J39" s="309"/>
      <c r="K39" s="309"/>
      <c r="L39" s="103" t="str">
        <f>IF(AND(B39&lt;&gt;"", H39&lt;&gt;"", J39&lt;&gt;"",OR(H39&lt;=I17,H39="ABS"),OR(J39&lt;=K17,J39="ABS")),IF(AND(J39="ABS"),"ABS",IF(SUM(H39:J39)=0,"ZERO",SUM(H39,J39))),"")</f>
        <v/>
      </c>
      <c r="M39" s="104"/>
      <c r="N39" s="112" t="str">
        <f>IF(AND(A39&lt;&gt;"",B39&lt;&gt;"",D39&lt;&gt;"", F39&lt;&gt;"", H39&lt;&gt;"", J39&lt;&gt;"",S39="",R39="OK",V39="",OR(D39&lt;=E17,D39="ABS"),OR(F39&lt;=G17,F39="ABS"),OR(H39&lt;=I17,H39="ABS"),OR(J39&lt;=K17,J39="ABS")),IF(AND(OR(D39=0,D39="ABS"),OR(F39=0,F39="ABS"),OR(L39=0,L39="ABS"),D39="ABS",F39="ABS",L39="ABS"),"ABS",IF(AND(SUM(D39:F39)=0,OR(L39="ZERO",L39="ABS")),"ZERO",IF(L39="ABS",SUM(D39,F39),SUM(D39,F39,H39,J39)))),"")</f>
        <v/>
      </c>
      <c r="O39" s="113"/>
      <c r="P39" s="22" t="str">
        <f>IF(N39="","",IF(O17=200,LOOKUP(N39,{"ABS","ZERO",1,100,110,120,130,140,150,160,170},{"FAIL","FAIL","FAIL","D","D+","C","C+","B","B+","A","A+"}),IF(O17=150,LOOKUP(N39,{"ABS","ZERO",1,75,82,90,97,105,112,120,127},{"FAIL","FAIL","FAIL","D","D+","C","C+","B","B+","A","A+"}),IF(O17=100,LOOKUP(N39,{"ABS","ZERO",1,50,55,60,65,70,75,80,85},{"FAIL","FAIL","FAIL","D","D+","C","C+","B","B+","A","A+"}),IF(O17=50,LOOKUP(N39,{"ABS","ZERO",1,25,27,30,32,35,37,40,42},{"FAIL","FAIL","FAIL","D","D+","C","C+","B","B+","A","A+"}))))))</f>
        <v/>
      </c>
      <c r="Q39" s="118"/>
      <c r="R39" s="70" t="str">
        <f t="shared" si="0"/>
        <v/>
      </c>
      <c r="S39" s="163" t="str">
        <f>IF(AND(A39&lt;&gt;"",B39&lt;&gt;""),IF(OR(D39&lt;&gt;"ABS"),IF(OR(AND(D39&lt;ROUNDDOWN((0*E17),0),D39&lt;&gt;0),D39&gt;E17,D39=""),"Attendance Marks incorrect",""),""),"")</f>
        <v/>
      </c>
      <c r="T39" s="274"/>
      <c r="U39" s="274"/>
      <c r="V39" s="109" t="str">
        <f>IF(OR(AND(OR(F39&lt;=G17, F39=0, F39="ABS"),OR(H39&lt;=I17, H39=0, H39="ABS"),OR(J39&lt;=K17, J39=0,J39="ABS"))),IF(OR(AND(A39="",B39="",D39="",F39="",H39="",J39=""),AND(A39&lt;&gt;"",B39&lt;&gt;"",D39&lt;&gt;"",F39&lt;&gt;"",H39&lt;&gt;"",J39&lt;&gt;"", AD39="OK")),"","Given Marks or Format is incorrect"),"Given Marks or Format is incorrect")</f>
        <v/>
      </c>
      <c r="W39" s="110"/>
      <c r="X39" s="111"/>
      <c r="Y39" s="14" t="b">
        <f>IF(AND( EXACT(LEFT(B39,LEN(G8)), G8),ISNUMBER(INT(MID(B39,(LEN(G8)+1),1))),ISNUMBER(INT(MID(B39,(LEN(G8)+2),1))), MID(B39,(LEN(G8)+1),2)&lt;&gt;"00",OR(ISNUMBER(INT(MID(B39,(LEN(G8)+3),1))),MID(B39,(LEN(G8)+3),1)=""),  OR(AND(ISNUMBER(INT(MID(B39,(LEN(G8)+1),3))),MID(B39,(LEN(G8)+1),1)&lt;&gt;"0", MID(B39,(LEN(G8)+4),1)=""),AND((ISNUMBER(INT(MID(B39,(LEN(G8)+1),2)))),MID(B39,(LEN(G8)+3),1)=""))),"OK")</f>
        <v>0</v>
      </c>
      <c r="Z39" s="15" t="b">
        <f>IF(AND(LEN(G8)=5,LEFT(G8,1)&lt;&gt;"K"),IF(AND((LEFT(B39,2)=LEFT(G8,2)),MID(B39,3,1)="-",ISNUMBER(INT(MID(B39,4,1))),ISNUMBER(INT(MID(B39,5,1))),MID(B39,4,2)&lt;&gt;"00", MID(B39,4,2)&lt;&gt;LEFT(G8,2),MID(B39,9,2)&lt;&gt;"00",EXACT(MID(B39,6,3),RIGHT(G8,3)),OR(ISNUMBER(INT(MID(B39,9,3))),MID(B39,11,1)=""),ISNUMBER(INT(MID(B39,9,1))),ISNUMBER(INT(MID(B39,10,1))),OR(AND(ISNUMBER(INT(MID(B39,9,3))),MID(B39,9,1)&lt;&gt;"0",MID(B39,12,1)=""),AND((ISNUMBER(INT(MID(B39,9,2)))),MID(B39,11,1)=""))),"oOk"))</f>
        <v>0</v>
      </c>
      <c r="AA39" s="16" t="b">
        <f>IF(LEFT(B39,1)="K",IF(AND(EXACT(LEFT(B39,3),LEFT(G8,3)),MID(B39,4,1)="-",ISNUMBER(INT(MID(B39,5,1))),ISNUMBER(INT(MID(B39,6,1))),MID(B39,5,2)&lt;&gt;"00", MID(B39,5,2)&lt;&gt;MID(G8,2,2),EXACT(MID(B39,7,2), RIGHT(G8,2)),ISNUMBER(INT(MID(B39,9,1))),ISNUMBER(INT(MID(B39,10,1))),MID(B39,9,2)&lt;&gt;"00",OR(ISNUMBER(INT(MID(B39,9,3))),MID(B39,11,1)=""),OR(AND(ISNUMBER(INT(MID(B39,9,3))),MID(B39,9,1)&lt;&gt;"0",MID(B39,12,1)=""),AND((ISNUMBER(INT(MID(B39,9,2)))),MID(B39,11,1)=""))),"oKK"))</f>
        <v>0</v>
      </c>
      <c r="AB39" s="17" t="b">
        <f>IF(AND((LEFT(B39,2)=LEFT(G8,2)),MID(B39,3,1)="-",ISNUMBER(INT(MID(B39,4,1))),ISNUMBER(INT(MID(B39,5,1))),MID(B39,4,2)&lt;&gt;"00", MID(B39,4,2)&lt;&gt;LEFT(G8,2),MID(B39,8,2)&lt;&gt;"00",EXACT(MID(B39,6,2), RIGHT(G8,2)),OR(ISNUMBER(INT(MID(B39,8,3))),MID(B39,10,1)=""),ISNUMBER(INT(MID(B39,8,1))),ISNUMBER(INT(MID(B39,9,1))), OR(AND(ISNUMBER(INT(MID(B39,8,3))),MID(B39,8,1)&lt;&gt;"0", MID(B39,11,1)=""),AND((ISNUMBER(INT(MID(B39,8,2)))),MID(B39,10,1)=""))),"oK")</f>
        <v>0</v>
      </c>
      <c r="AC39" s="23" t="b">
        <f t="shared" si="28"/>
        <v>0</v>
      </c>
      <c r="AD39" s="23" t="str">
        <f t="shared" si="1"/>
        <v>S# INCORRECT</v>
      </c>
      <c r="BL39" s="58" t="str">
        <f t="shared" si="2"/>
        <v/>
      </c>
      <c r="BM39" s="58" t="b">
        <f t="shared" si="3"/>
        <v>0</v>
      </c>
      <c r="BN39" s="58" t="b">
        <f t="shared" si="4"/>
        <v>0</v>
      </c>
      <c r="BO39" s="58" t="b">
        <f t="shared" si="5"/>
        <v>0</v>
      </c>
      <c r="BP39" s="58" t="str">
        <f t="shared" si="6"/>
        <v/>
      </c>
      <c r="BQ39" s="58" t="str">
        <f t="shared" si="7"/>
        <v/>
      </c>
      <c r="BR39" s="58" t="str">
        <f t="shared" si="8"/>
        <v/>
      </c>
      <c r="BS39" s="58" t="str">
        <f t="shared" si="9"/>
        <v/>
      </c>
      <c r="BT39" s="63" t="str">
        <f t="shared" si="10"/>
        <v/>
      </c>
      <c r="BU39" s="64" t="str">
        <f t="shared" si="29"/>
        <v>INCORRECT</v>
      </c>
      <c r="BV39" s="58" t="b">
        <f t="shared" si="30"/>
        <v>0</v>
      </c>
      <c r="BW39" s="65" t="str">
        <f t="shared" si="11"/>
        <v/>
      </c>
      <c r="BX39" s="58" t="b">
        <f t="shared" si="12"/>
        <v>0</v>
      </c>
      <c r="BY39" s="58" t="b">
        <f t="shared" si="13"/>
        <v>0</v>
      </c>
      <c r="BZ39" s="58" t="b">
        <f t="shared" si="14"/>
        <v>0</v>
      </c>
      <c r="CA39" s="58" t="b">
        <f t="shared" si="15"/>
        <v>0</v>
      </c>
      <c r="CB39" s="58" t="b">
        <f t="shared" si="16"/>
        <v>0</v>
      </c>
      <c r="CC39" s="58" t="b">
        <f t="shared" si="17"/>
        <v>0</v>
      </c>
      <c r="CD39" s="58" t="str">
        <f t="shared" si="18"/>
        <v/>
      </c>
      <c r="CE39" s="58" t="str">
        <f t="shared" si="19"/>
        <v/>
      </c>
      <c r="CF39" s="58" t="str">
        <f t="shared" si="20"/>
        <v/>
      </c>
      <c r="CG39" s="58" t="str">
        <f t="shared" si="21"/>
        <v/>
      </c>
      <c r="CH39" s="58" t="str">
        <f t="shared" si="22"/>
        <v/>
      </c>
      <c r="CI39" s="58" t="str">
        <f t="shared" si="23"/>
        <v/>
      </c>
      <c r="CJ39" s="65" t="str">
        <f t="shared" si="24"/>
        <v/>
      </c>
      <c r="CK39" s="65" t="str">
        <f t="shared" si="25"/>
        <v/>
      </c>
      <c r="CL39" s="66" t="str">
        <f t="shared" si="26"/>
        <v>NO</v>
      </c>
      <c r="CM39" s="66" t="str">
        <f t="shared" si="27"/>
        <v>NO</v>
      </c>
      <c r="CN39" s="64" t="str">
        <f t="shared" si="31"/>
        <v>NO</v>
      </c>
      <c r="CO39" s="64" t="str">
        <f t="shared" si="32"/>
        <v>NO</v>
      </c>
      <c r="CP39" s="66" t="str">
        <f t="shared" si="33"/>
        <v>OK</v>
      </c>
      <c r="CQ39" s="58" t="b">
        <f t="shared" si="34"/>
        <v>0</v>
      </c>
      <c r="CR39" s="58" t="b">
        <f t="shared" si="35"/>
        <v>0</v>
      </c>
      <c r="CS39" s="58" t="b">
        <f t="shared" si="36"/>
        <v>0</v>
      </c>
      <c r="CT39" s="58" t="b">
        <f t="shared" si="37"/>
        <v>0</v>
      </c>
      <c r="CU39" s="65" t="str">
        <f t="shared" si="38"/>
        <v>SEQUENCE INCORRECT</v>
      </c>
      <c r="CV39" s="67">
        <f>COUNTIF(B21:B38,T(B39))</f>
        <v>18</v>
      </c>
    </row>
    <row r="40" spans="1:100" s="23" customFormat="1" ht="18.95" customHeight="1" thickBot="1">
      <c r="A40" s="68"/>
      <c r="B40" s="101"/>
      <c r="C40" s="102"/>
      <c r="D40" s="101"/>
      <c r="E40" s="102"/>
      <c r="F40" s="101"/>
      <c r="G40" s="102"/>
      <c r="H40" s="101"/>
      <c r="I40" s="102"/>
      <c r="J40" s="309"/>
      <c r="K40" s="309"/>
      <c r="L40" s="103" t="str">
        <f>IF(AND(B40&lt;&gt;"", H40&lt;&gt;"", J40&lt;&gt;"",OR(H40&lt;=I17,H40="ABS"),OR(J40&lt;=K17,J40="ABS")),IF(AND(J40="ABS"),"ABS",IF(SUM(H40:J40)=0,"ZERO",SUM(H40,J40))),"")</f>
        <v/>
      </c>
      <c r="M40" s="104"/>
      <c r="N40" s="112" t="str">
        <f>IF(AND(A40&lt;&gt;"",B40&lt;&gt;"",D40&lt;&gt;"", F40&lt;&gt;"", H40&lt;&gt;"", J40&lt;&gt;"",S40="",R40="OK",V40="",OR(D40&lt;=E17,D40="ABS"),OR(F40&lt;=G17,F40="ABS"),OR(H40&lt;=I17,H40="ABS"),OR(J40&lt;=K17,J40="ABS")),IF(AND(OR(D40=0,D40="ABS"),OR(F40=0,F40="ABS"),OR(L40=0,L40="ABS"),D40="ABS",F40="ABS",L40="ABS"),"ABS",IF(AND(SUM(D40:F40)=0,OR(L40="ZERO",L40="ABS")),"ZERO",IF(L40="ABS",SUM(D40,F40),SUM(D40,F40,H40,J40)))),"")</f>
        <v/>
      </c>
      <c r="O40" s="113"/>
      <c r="P40" s="22" t="str">
        <f>IF(N40="","",IF(O17=200,LOOKUP(N40,{"ABS","ZERO",1,100,110,120,130,140,150,160,170},{"FAIL","FAIL","FAIL","D","D+","C","C+","B","B+","A","A+"}),IF(O17=150,LOOKUP(N40,{"ABS","ZERO",1,75,82,90,97,105,112,120,127},{"FAIL","FAIL","FAIL","D","D+","C","C+","B","B+","A","A+"}),IF(O17=100,LOOKUP(N40,{"ABS","ZERO",1,50,55,60,65,70,75,80,85},{"FAIL","FAIL","FAIL","D","D+","C","C+","B","B+","A","A+"}),IF(O17=50,LOOKUP(N40,{"ABS","ZERO",1,25,27,30,32,35,37,40,42},{"FAIL","FAIL","FAIL","D","D+","C","C+","B","B+","A","A+"}))))))</f>
        <v/>
      </c>
      <c r="Q40" s="118"/>
      <c r="R40" s="70" t="str">
        <f t="shared" si="0"/>
        <v/>
      </c>
      <c r="S40" s="280" t="str">
        <f>IF(AND(A40&lt;&gt;"",B40&lt;&gt;""),IF(OR(D40&lt;&gt;"ABS"),IF(OR(AND(D40&lt;ROUNDDOWN((0*E17),0),D40&lt;&gt;0),D40&gt;E17,D40=""),"Attendance Marks incorrect",""),""),"")</f>
        <v/>
      </c>
      <c r="T40" s="281"/>
      <c r="U40" s="281"/>
      <c r="V40" s="213" t="str">
        <f>IF(OR(AND(OR(F40&lt;=G17, F40=0, F40="ABS"),OR(H40&lt;=I17, H40=0, H40="ABS"),OR(J40&lt;=K17, J40=0,J40="ABS"))),IF(OR(AND(A40="",B40="",D40="",F40="",H40="",J40=""),AND(A40&lt;&gt;"",B40&lt;&gt;"",D40&lt;&gt;"",F40&lt;&gt;"",H40&lt;&gt;"",J40&lt;&gt;"", AD40="OK")),"","Given Marks or Format is incorrect"),"Given Marks or Format is incorrect")</f>
        <v/>
      </c>
      <c r="W40" s="214"/>
      <c r="X40" s="215"/>
      <c r="Y40" s="14" t="b">
        <f>IF(AND( EXACT(LEFT(B40,LEN(G8)), G8),ISNUMBER(INT(MID(B40,(LEN(G8)+1),1))),ISNUMBER(INT(MID(B40,(LEN(G8)+2),1))), MID(B40,(LEN(G8)+1),2)&lt;&gt;"00",OR(ISNUMBER(INT(MID(B40,(LEN(G8)+3),1))),MID(B40,(LEN(G8)+3),1)=""),  OR(AND(ISNUMBER(INT(MID(B40,(LEN(G8)+1),3))),MID(B40,(LEN(G8)+1),1)&lt;&gt;"0", MID(B40,(LEN(G8)+4),1)=""),AND((ISNUMBER(INT(MID(B40,(LEN(G8)+1),2)))),MID(B40,(LEN(G8)+3),1)=""))),"OK")</f>
        <v>0</v>
      </c>
      <c r="Z40" s="15" t="b">
        <f>IF(AND(LEN(G8)=5,LEFT(G8,1)&lt;&gt;"K"),IF(AND((LEFT(B40,2)=LEFT(G8,2)),MID(B40,3,1)="-",ISNUMBER(INT(MID(B40,4,1))),ISNUMBER(INT(MID(B40,5,1))),MID(B40,4,2)&lt;&gt;"00", MID(B40,4,2)&lt;&gt;LEFT(G8,2),MID(B40,9,2)&lt;&gt;"00",EXACT(MID(B40,6,3),RIGHT(G8,3)),OR(ISNUMBER(INT(MID(B40,9,3))),MID(B40,11,1)=""),ISNUMBER(INT(MID(B40,9,1))),ISNUMBER(INT(MID(B40,10,1))),OR(AND(ISNUMBER(INT(MID(B40,9,3))),MID(B40,9,1)&lt;&gt;"0",MID(B40,12,1)=""),AND((ISNUMBER(INT(MID(B40,9,2)))),MID(B40,11,1)=""))),"oOk"))</f>
        <v>0</v>
      </c>
      <c r="AA40" s="16" t="b">
        <f>IF(LEFT(B40,1)="K",IF(AND(EXACT(LEFT(B40,3),LEFT(G8,3)),MID(B40,4,1)="-",ISNUMBER(INT(MID(B40,5,1))),ISNUMBER(INT(MID(B40,6,1))),MID(B40,5,2)&lt;&gt;"00", MID(B40,5,2)&lt;&gt;MID(G8,2,2),EXACT(MID(B40,7,2), RIGHT(G8,2)),ISNUMBER(INT(MID(B40,9,1))),ISNUMBER(INT(MID(B40,10,1))),MID(B40,9,2)&lt;&gt;"00",OR(ISNUMBER(INT(MID(B40,9,3))),MID(B40,11,1)=""),OR(AND(ISNUMBER(INT(MID(B40,9,3))),MID(B40,9,1)&lt;&gt;"0",MID(B40,12,1)=""),AND((ISNUMBER(INT(MID(B40,9,2)))),MID(B40,11,1)=""))),"oKK"))</f>
        <v>0</v>
      </c>
      <c r="AB40" s="17" t="b">
        <f>IF(AND((LEFT(B40,2)=LEFT(G8,2)),MID(B40,3,1)="-",ISNUMBER(INT(MID(B40,4,1))),ISNUMBER(INT(MID(B40,5,1))),MID(B40,4,2)&lt;&gt;"00", MID(B40,4,2)&lt;&gt;LEFT(G8,2),MID(B40,8,2)&lt;&gt;"00",EXACT(MID(B40,6,2), RIGHT(G8,2)),OR(ISNUMBER(INT(MID(B40,8,3))),MID(B40,10,1)=""),ISNUMBER(INT(MID(B40,8,1))),ISNUMBER(INT(MID(B40,9,1))), OR(AND(ISNUMBER(INT(MID(B40,8,3))),MID(B40,8,1)&lt;&gt;"0", MID(B40,11,1)=""),AND((ISNUMBER(INT(MID(B40,8,2)))),MID(B40,10,1)=""))),"oK")</f>
        <v>0</v>
      </c>
      <c r="AC40" s="23" t="b">
        <f t="shared" si="28"/>
        <v>0</v>
      </c>
      <c r="AD40" s="23" t="str">
        <f t="shared" si="1"/>
        <v>S# INCORRECT</v>
      </c>
      <c r="BL40" s="58" t="str">
        <f>RIGHT(B40,3)</f>
        <v/>
      </c>
      <c r="BM40" s="58" t="b">
        <f>ISNUMBER(INT((MID(BL40,1,1))))</f>
        <v>0</v>
      </c>
      <c r="BN40" s="58" t="b">
        <f>ISNUMBER(INT((MID(BL40,2,1))))</f>
        <v>0</v>
      </c>
      <c r="BO40" s="58" t="b">
        <f>ISNUMBER(INT((MID(BL40,3,1))))</f>
        <v>0</v>
      </c>
      <c r="BP40" s="58" t="str">
        <f>IF(BM40=TRUE, MID(BL40,1,1),"")</f>
        <v/>
      </c>
      <c r="BQ40" s="58" t="str">
        <f>IF(BN40=TRUE, MID(BL40,2,1),"")</f>
        <v/>
      </c>
      <c r="BR40" s="58" t="str">
        <f>IF(BO40=TRUE, MID(BL40,3,1),"")</f>
        <v/>
      </c>
      <c r="BS40" s="58" t="str">
        <f>T(BP40)&amp;T(BQ40)&amp;T(BR40)</f>
        <v/>
      </c>
      <c r="BT40" s="63" t="str">
        <f>IF(BS40="","",INT(TRIM(BS40)))</f>
        <v/>
      </c>
      <c r="BU40" s="64" t="str">
        <f>IF(BT40&gt;BT39,"OK","INCORRECT")</f>
        <v>INCORRECT</v>
      </c>
      <c r="BV40" s="58" t="b">
        <f>BT40&gt;BT39</f>
        <v>0</v>
      </c>
      <c r="BW40" s="65" t="str">
        <f>LEFT(B40,6)</f>
        <v/>
      </c>
      <c r="BX40" s="58" t="b">
        <f>ISNUMBER(INT((MID(BW40,1,1))))</f>
        <v>0</v>
      </c>
      <c r="BY40" s="58" t="b">
        <f>ISNUMBER(INT((MID(BW40,2,1))))</f>
        <v>0</v>
      </c>
      <c r="BZ40" s="58" t="b">
        <f>ISNUMBER(INT((MID(BW40,3,1))))</f>
        <v>0</v>
      </c>
      <c r="CA40" s="58" t="b">
        <f>ISNUMBER(INT((MID(BW40,4,1))))</f>
        <v>0</v>
      </c>
      <c r="CB40" s="58" t="b">
        <f>ISNUMBER(INT((MID(BW40,5,1))))</f>
        <v>0</v>
      </c>
      <c r="CC40" s="58" t="b">
        <f>ISNUMBER(INT((MID(BW40,6,1))))</f>
        <v>0</v>
      </c>
      <c r="CD40" s="58" t="str">
        <f>IF(BX40=TRUE, MID(BW40,1,1),"")</f>
        <v/>
      </c>
      <c r="CE40" s="58" t="str">
        <f>IF(BY40=TRUE, MID(BW40,2,1),"")</f>
        <v/>
      </c>
      <c r="CF40" s="58" t="str">
        <f>IF(BZ40=TRUE, MID(BW40,3,1),"")</f>
        <v/>
      </c>
      <c r="CG40" s="58" t="str">
        <f>IF(CA40=TRUE, MID(BW40,4,1),"")</f>
        <v/>
      </c>
      <c r="CH40" s="58" t="str">
        <f>IF(CB40=TRUE, MID(BW40,5,1),"")</f>
        <v/>
      </c>
      <c r="CI40" s="58" t="str">
        <f>IF(CC40=TRUE, MID(BW40,6,1),"")</f>
        <v/>
      </c>
      <c r="CJ40" s="65" t="str">
        <f>TRIM(T(CD40)&amp;T(CE40)&amp;T(CF40))</f>
        <v/>
      </c>
      <c r="CK40" s="65" t="str">
        <f>TRIM(T(CG40)&amp;T(CH40)&amp;T(CI40))</f>
        <v/>
      </c>
      <c r="CL40" s="66" t="str">
        <f>IF(OR(MID(BW40,3,1)="-",MID(BW40,4,1)="-"),T(CJ40),"NO")</f>
        <v>NO</v>
      </c>
      <c r="CM40" s="66" t="str">
        <f>IF(OR(MID(BW40,3,1)="-",MID(BW40,4,1)="-"),T(CK40),"NO")</f>
        <v>NO</v>
      </c>
      <c r="CN40" s="64" t="str">
        <f>IF(AND(CL40&lt;&gt;"NO", CM40&lt;&gt;"NO"),IF(CM40&lt;CL40,"OK","INCORRECT"),"NO")</f>
        <v>NO</v>
      </c>
      <c r="CO40" s="64" t="str">
        <f>IF(AND(CL40&lt;&gt;"NO", CM40&lt;&gt;"NO"),IF(CM40&lt;=CM39,"OK","INCORRECT"),"NO")</f>
        <v>NO</v>
      </c>
      <c r="CP40" s="66" t="str">
        <f>IF(OR(AND(OR(AND(CN40="NO",CO40="NO"),AND(CN40="OK", CO40="OK")),AND(CN39="NO", CO39="NO")),AND(AND(CN40="OK",CO40="OK",OR(AND(CN39="NO", CO39="NO"),AND(CN39="OK", CO39="OK"))))),"OK","INCORRECT")</f>
        <v>OK</v>
      </c>
      <c r="CQ40" s="58" t="b">
        <f>IF(CP40="OK",IF(AND(CL39="NO",CL40="NO"),BT40&gt;BT39))</f>
        <v>0</v>
      </c>
      <c r="CR40" s="58" t="b">
        <f>IF(CP40="OK",AND(CN40="OK",CO40="OK",CN39="NO",CO39="NO"))</f>
        <v>0</v>
      </c>
      <c r="CS40" s="58" t="b">
        <f>IF(CP40="OK",IF(AND(EXACT(CK39,CK40)),BT40&gt;BT39))</f>
        <v>0</v>
      </c>
      <c r="CT40" s="58" t="b">
        <f>IF(CP40="OK",CM40&lt;CM39)</f>
        <v>0</v>
      </c>
      <c r="CU40" s="65" t="str">
        <f>IF(AND(CQ40=FALSE,CR40=FALSE,CS40=FALSE,CT40=FALSE),"SEQUENCE INCORRECT","SEQUENCE CORRECT")</f>
        <v>SEQUENCE INCORRECT</v>
      </c>
      <c r="CV40" s="67">
        <f>COUNTIF(B22:B39,T(B40))</f>
        <v>18</v>
      </c>
    </row>
    <row r="41" spans="1:100" ht="18" customHeight="1" thickBot="1">
      <c r="A41" s="59" t="s">
        <v>464</v>
      </c>
      <c r="B41" s="60" t="s">
        <v>464</v>
      </c>
      <c r="C41" s="282" t="s">
        <v>335</v>
      </c>
      <c r="D41" s="282"/>
      <c r="E41" s="282"/>
      <c r="F41" s="282"/>
      <c r="G41" s="282"/>
      <c r="H41" s="282"/>
      <c r="I41" s="282"/>
      <c r="J41" s="282"/>
      <c r="K41" s="282"/>
      <c r="L41" s="282"/>
      <c r="M41" s="282"/>
      <c r="N41" s="282"/>
      <c r="O41" s="282"/>
      <c r="P41" s="282"/>
      <c r="Q41" s="118"/>
      <c r="R41" s="20">
        <f>COUNTIF(R21:R40,"FORMAT INCORRECT")+(COUNTIF(R21:R40,"SEQUENCE INCORRECT"))</f>
        <v>0</v>
      </c>
      <c r="S41" s="245">
        <f>COUNTIF(S21:S40,"Attendance Marks incorrect")</f>
        <v>0</v>
      </c>
      <c r="T41" s="246"/>
      <c r="U41" s="246"/>
      <c r="V41" s="245">
        <f>COUNTIF(V21:Z40,"Given Marks or Format is incorrect")</f>
        <v>0</v>
      </c>
      <c r="W41" s="246"/>
      <c r="X41" s="246"/>
      <c r="Y41" s="246"/>
      <c r="Z41" s="247"/>
    </row>
    <row r="42" spans="1:100" ht="11.25" customHeight="1" thickBot="1">
      <c r="A42" s="61" t="s">
        <v>464</v>
      </c>
      <c r="B42" s="62" t="s">
        <v>464</v>
      </c>
      <c r="C42" s="283"/>
      <c r="D42" s="283"/>
      <c r="E42" s="283"/>
      <c r="F42" s="283"/>
      <c r="G42" s="283"/>
      <c r="H42" s="283"/>
      <c r="I42" s="283"/>
      <c r="J42" s="283"/>
      <c r="K42" s="283"/>
      <c r="L42" s="283"/>
      <c r="M42" s="283"/>
      <c r="N42" s="283"/>
      <c r="O42" s="283"/>
      <c r="P42" s="283"/>
      <c r="Q42" s="118"/>
      <c r="R42" s="216" t="s">
        <v>906</v>
      </c>
      <c r="S42" s="216"/>
      <c r="T42" s="216"/>
      <c r="U42" s="216"/>
      <c r="V42" s="216"/>
      <c r="W42" s="216"/>
      <c r="X42" s="216"/>
    </row>
    <row r="43" spans="1:100" ht="17.25" customHeight="1">
      <c r="A43" s="243"/>
      <c r="B43" s="243"/>
      <c r="C43" s="243"/>
      <c r="D43" s="243"/>
      <c r="E43" s="243"/>
      <c r="F43" s="243"/>
      <c r="G43" s="243"/>
      <c r="H43" s="243"/>
      <c r="I43" s="243"/>
      <c r="J43" s="243"/>
      <c r="K43" s="243"/>
      <c r="L43" s="243"/>
      <c r="M43" s="243"/>
      <c r="N43" s="243"/>
      <c r="O43" s="243"/>
      <c r="P43" s="243"/>
      <c r="Q43" s="118"/>
      <c r="R43" s="249" t="s">
        <v>337</v>
      </c>
      <c r="S43" s="250"/>
      <c r="T43" s="251"/>
      <c r="U43" s="234">
        <f>SUM(R41:Z41)</f>
        <v>0</v>
      </c>
      <c r="V43" s="235"/>
      <c r="W43" s="248"/>
      <c r="X43" s="238"/>
    </row>
    <row r="44" spans="1:100" ht="20.25" customHeight="1" thickBot="1">
      <c r="A44" s="244"/>
      <c r="B44" s="244"/>
      <c r="C44" s="244"/>
      <c r="D44" s="244"/>
      <c r="E44" s="244"/>
      <c r="F44" s="244"/>
      <c r="G44" s="244"/>
      <c r="H44" s="244"/>
      <c r="I44" s="244"/>
      <c r="J44" s="244"/>
      <c r="K44" s="244"/>
      <c r="L44" s="244"/>
      <c r="M44" s="244"/>
      <c r="N44" s="244"/>
      <c r="O44" s="244"/>
      <c r="P44" s="244"/>
      <c r="Q44" s="118"/>
      <c r="R44" s="252"/>
      <c r="S44" s="253"/>
      <c r="T44" s="254"/>
      <c r="U44" s="236"/>
      <c r="V44" s="237"/>
      <c r="W44" s="248"/>
      <c r="X44" s="238"/>
    </row>
    <row r="45" spans="1:100" ht="15.75" customHeight="1">
      <c r="A45" s="231" t="s">
        <v>909</v>
      </c>
      <c r="B45" s="231"/>
      <c r="C45" s="231"/>
      <c r="D45" s="238"/>
      <c r="E45" s="238"/>
      <c r="F45" s="231" t="s">
        <v>18</v>
      </c>
      <c r="G45" s="231"/>
      <c r="H45" s="231"/>
      <c r="I45" s="231"/>
      <c r="J45" s="238"/>
      <c r="K45" s="238"/>
      <c r="L45" s="231" t="s">
        <v>19</v>
      </c>
      <c r="M45" s="231"/>
      <c r="N45" s="231"/>
      <c r="O45" s="231"/>
      <c r="P45" s="231"/>
      <c r="Q45" s="118"/>
      <c r="R45" s="135" t="s">
        <v>486</v>
      </c>
      <c r="S45" s="220"/>
      <c r="T45" s="220"/>
      <c r="U45" s="220"/>
      <c r="V45" s="220"/>
      <c r="W45" s="220"/>
      <c r="X45" s="221"/>
    </row>
    <row r="46" spans="1:100">
      <c r="A46" s="232"/>
      <c r="B46" s="232"/>
      <c r="C46" s="232"/>
      <c r="D46" s="238"/>
      <c r="E46" s="238"/>
      <c r="F46" s="232"/>
      <c r="G46" s="232"/>
      <c r="H46" s="232"/>
      <c r="I46" s="232"/>
      <c r="J46" s="238"/>
      <c r="K46" s="238"/>
      <c r="L46" s="232"/>
      <c r="M46" s="232"/>
      <c r="N46" s="232"/>
      <c r="O46" s="232"/>
      <c r="P46" s="232"/>
      <c r="Q46" s="118"/>
      <c r="R46" s="130"/>
      <c r="S46" s="128"/>
      <c r="T46" s="128"/>
      <c r="U46" s="128"/>
      <c r="V46" s="128"/>
      <c r="W46" s="128"/>
      <c r="X46" s="129"/>
    </row>
    <row r="47" spans="1:100">
      <c r="A47" s="233"/>
      <c r="B47" s="233"/>
      <c r="C47" s="233"/>
      <c r="D47" s="239"/>
      <c r="E47" s="239"/>
      <c r="F47" s="233"/>
      <c r="G47" s="233"/>
      <c r="H47" s="233"/>
      <c r="I47" s="233"/>
      <c r="J47" s="239"/>
      <c r="K47" s="239"/>
      <c r="L47" s="233"/>
      <c r="M47" s="233"/>
      <c r="N47" s="233"/>
      <c r="O47" s="233"/>
      <c r="P47" s="233"/>
      <c r="Q47" s="118"/>
      <c r="R47" s="130"/>
      <c r="S47" s="128"/>
      <c r="T47" s="128"/>
      <c r="U47" s="128"/>
      <c r="V47" s="128"/>
      <c r="W47" s="128"/>
      <c r="X47" s="129"/>
    </row>
    <row r="48" spans="1:100" ht="12" customHeight="1">
      <c r="A48" s="46" t="s">
        <v>14</v>
      </c>
      <c r="B48" s="225" t="s">
        <v>13</v>
      </c>
      <c r="C48" s="226"/>
      <c r="D48" s="226"/>
      <c r="E48" s="226"/>
      <c r="F48" s="226"/>
      <c r="G48" s="226"/>
      <c r="H48" s="226"/>
      <c r="I48" s="226"/>
      <c r="J48" s="226"/>
      <c r="K48" s="226"/>
      <c r="L48" s="226"/>
      <c r="M48" s="226"/>
      <c r="N48" s="226"/>
      <c r="O48" s="226"/>
      <c r="P48" s="227"/>
      <c r="Q48" s="118"/>
      <c r="R48" s="130"/>
      <c r="S48" s="128"/>
      <c r="T48" s="128"/>
      <c r="U48" s="128"/>
      <c r="V48" s="128"/>
      <c r="W48" s="128"/>
      <c r="X48" s="129"/>
    </row>
    <row r="49" spans="1:26" ht="12" customHeight="1" thickBot="1">
      <c r="A49" s="48">
        <f>$U$43</f>
        <v>0</v>
      </c>
      <c r="B49" s="228"/>
      <c r="C49" s="229"/>
      <c r="D49" s="229"/>
      <c r="E49" s="229"/>
      <c r="F49" s="229"/>
      <c r="G49" s="229"/>
      <c r="H49" s="229"/>
      <c r="I49" s="229"/>
      <c r="J49" s="229"/>
      <c r="K49" s="229"/>
      <c r="L49" s="229"/>
      <c r="M49" s="229"/>
      <c r="N49" s="229"/>
      <c r="O49" s="229"/>
      <c r="P49" s="230"/>
      <c r="Q49" s="118"/>
      <c r="R49" s="222"/>
      <c r="S49" s="223"/>
      <c r="T49" s="223"/>
      <c r="U49" s="223"/>
      <c r="V49" s="223"/>
      <c r="W49" s="223"/>
      <c r="X49" s="224"/>
    </row>
    <row r="50" spans="1:26">
      <c r="A50" s="243"/>
      <c r="B50" s="243"/>
      <c r="C50" s="243"/>
      <c r="D50" s="243"/>
      <c r="E50" s="243"/>
      <c r="F50" s="243"/>
      <c r="G50" s="243"/>
      <c r="H50" s="243"/>
      <c r="I50" s="243"/>
      <c r="J50" s="243"/>
      <c r="K50" s="243"/>
      <c r="L50" s="243"/>
      <c r="M50" s="243"/>
      <c r="N50" s="243"/>
      <c r="O50" s="243"/>
      <c r="P50" s="243"/>
      <c r="Q50" s="238"/>
      <c r="R50" s="260" t="s">
        <v>465</v>
      </c>
      <c r="S50" s="260"/>
      <c r="T50" s="260"/>
      <c r="U50" s="260"/>
      <c r="V50" s="260"/>
      <c r="W50" s="260"/>
      <c r="X50" s="260"/>
      <c r="Y50" s="260"/>
      <c r="Z50" s="260"/>
    </row>
    <row r="51" spans="1:26">
      <c r="A51" s="238"/>
      <c r="B51" s="238"/>
      <c r="C51" s="238"/>
      <c r="D51" s="238"/>
      <c r="E51" s="238"/>
      <c r="F51" s="238"/>
      <c r="G51" s="238"/>
      <c r="H51" s="238"/>
      <c r="I51" s="238"/>
      <c r="J51" s="238"/>
      <c r="K51" s="238"/>
      <c r="L51" s="238"/>
      <c r="M51" s="238"/>
      <c r="N51" s="238"/>
      <c r="O51" s="238"/>
      <c r="P51" s="238"/>
      <c r="Q51" s="238"/>
      <c r="R51" s="261"/>
      <c r="S51" s="261"/>
      <c r="T51" s="261"/>
      <c r="U51" s="261"/>
      <c r="V51" s="261"/>
      <c r="W51" s="261"/>
      <c r="X51" s="261"/>
      <c r="Y51" s="261"/>
      <c r="Z51" s="261"/>
    </row>
    <row r="52" spans="1:26">
      <c r="A52" s="238"/>
      <c r="B52" s="238"/>
      <c r="C52" s="238"/>
      <c r="D52" s="238"/>
      <c r="E52" s="238"/>
      <c r="F52" s="238"/>
      <c r="G52" s="238"/>
      <c r="H52" s="238"/>
      <c r="I52" s="238"/>
      <c r="J52" s="238"/>
      <c r="K52" s="238"/>
      <c r="L52" s="238"/>
      <c r="M52" s="238"/>
      <c r="N52" s="238"/>
      <c r="O52" s="238"/>
      <c r="P52" s="238"/>
      <c r="Q52" s="238"/>
      <c r="R52" s="262"/>
      <c r="S52" s="262"/>
      <c r="T52" s="262"/>
      <c r="U52" s="262"/>
      <c r="V52" s="262"/>
      <c r="W52" s="262"/>
      <c r="X52" s="262"/>
      <c r="Y52" s="262"/>
      <c r="Z52" s="262"/>
    </row>
    <row r="53" spans="1:26">
      <c r="A53" s="238"/>
      <c r="B53" s="238"/>
      <c r="C53" s="238"/>
      <c r="D53" s="238"/>
      <c r="E53" s="238"/>
      <c r="F53" s="238"/>
      <c r="G53" s="238"/>
      <c r="H53" s="238"/>
      <c r="I53" s="238"/>
      <c r="J53" s="238"/>
      <c r="K53" s="238"/>
      <c r="L53" s="238"/>
      <c r="M53" s="238"/>
      <c r="N53" s="238"/>
      <c r="O53" s="238"/>
      <c r="P53" s="238"/>
      <c r="Q53" s="238"/>
      <c r="R53" s="263" t="s">
        <v>466</v>
      </c>
      <c r="S53" s="264"/>
      <c r="T53" s="264"/>
      <c r="U53" s="264"/>
      <c r="V53" s="264"/>
      <c r="W53" s="264"/>
      <c r="X53" s="264"/>
      <c r="Y53" s="264"/>
      <c r="Z53" s="265"/>
    </row>
    <row r="54" spans="1:26" ht="16.5" thickBot="1">
      <c r="A54" s="238"/>
      <c r="B54" s="238"/>
      <c r="C54" s="238"/>
      <c r="D54" s="238"/>
      <c r="E54" s="238"/>
      <c r="F54" s="238"/>
      <c r="G54" s="238"/>
      <c r="H54" s="238"/>
      <c r="I54" s="238"/>
      <c r="J54" s="238"/>
      <c r="K54" s="238"/>
      <c r="L54" s="238"/>
      <c r="M54" s="238"/>
      <c r="N54" s="238"/>
      <c r="O54" s="238"/>
      <c r="P54" s="238"/>
      <c r="Q54" s="238"/>
      <c r="R54" s="266"/>
      <c r="S54" s="267"/>
      <c r="T54" s="267"/>
      <c r="U54" s="267"/>
      <c r="V54" s="267"/>
      <c r="W54" s="267"/>
      <c r="X54" s="267"/>
      <c r="Y54" s="267"/>
      <c r="Z54" s="268"/>
    </row>
    <row r="55" spans="1:26" ht="21" thickBot="1">
      <c r="A55" s="238"/>
      <c r="B55" s="238"/>
      <c r="C55" s="238"/>
      <c r="D55" s="238"/>
      <c r="E55" s="238"/>
      <c r="F55" s="238"/>
      <c r="G55" s="238"/>
      <c r="H55" s="238"/>
      <c r="I55" s="238"/>
      <c r="J55" s="238"/>
      <c r="K55" s="238"/>
      <c r="L55" s="238"/>
      <c r="M55" s="238"/>
      <c r="N55" s="238"/>
      <c r="O55" s="238"/>
      <c r="P55" s="238"/>
      <c r="Q55" s="238"/>
      <c r="R55" s="71" t="s">
        <v>6</v>
      </c>
      <c r="S55" s="269" t="s">
        <v>7</v>
      </c>
      <c r="T55" s="269"/>
      <c r="U55" s="269"/>
      <c r="V55" s="270" t="s">
        <v>467</v>
      </c>
      <c r="W55" s="270"/>
      <c r="X55" s="270"/>
      <c r="Y55" s="270"/>
      <c r="Z55" s="270"/>
    </row>
    <row r="56" spans="1:26" ht="16.5" thickBot="1">
      <c r="A56" s="238"/>
      <c r="B56" s="238"/>
      <c r="C56" s="238"/>
      <c r="D56" s="238"/>
      <c r="E56" s="238"/>
      <c r="F56" s="238"/>
      <c r="G56" s="238"/>
      <c r="H56" s="238"/>
      <c r="I56" s="238"/>
      <c r="J56" s="238"/>
      <c r="K56" s="238"/>
      <c r="L56" s="238"/>
      <c r="M56" s="238"/>
      <c r="N56" s="238"/>
      <c r="O56" s="238"/>
      <c r="P56" s="238"/>
      <c r="Q56" s="238"/>
      <c r="R56" s="72">
        <v>1</v>
      </c>
      <c r="S56" s="217" t="s">
        <v>468</v>
      </c>
      <c r="T56" s="217"/>
      <c r="U56" s="217"/>
      <c r="V56" s="218">
        <v>1</v>
      </c>
      <c r="W56" s="219"/>
      <c r="X56" s="217" t="s">
        <v>469</v>
      </c>
      <c r="Y56" s="217"/>
      <c r="Z56" s="217"/>
    </row>
    <row r="57" spans="1:26" ht="16.5" thickBot="1">
      <c r="A57" s="238"/>
      <c r="B57" s="238"/>
      <c r="C57" s="238"/>
      <c r="D57" s="238"/>
      <c r="E57" s="238"/>
      <c r="F57" s="238"/>
      <c r="G57" s="238"/>
      <c r="H57" s="238"/>
      <c r="I57" s="238"/>
      <c r="J57" s="238"/>
      <c r="K57" s="238"/>
      <c r="L57" s="238"/>
      <c r="M57" s="238"/>
      <c r="N57" s="238"/>
      <c r="O57" s="238"/>
      <c r="P57" s="238"/>
      <c r="Q57" s="238"/>
      <c r="R57" s="72">
        <v>2</v>
      </c>
      <c r="S57" s="217" t="s">
        <v>470</v>
      </c>
      <c r="T57" s="217"/>
      <c r="U57" s="217"/>
      <c r="V57" s="218">
        <v>2</v>
      </c>
      <c r="W57" s="219"/>
      <c r="X57" s="217" t="s">
        <v>471</v>
      </c>
      <c r="Y57" s="217"/>
      <c r="Z57" s="217"/>
    </row>
    <row r="58" spans="1:26" ht="16.5" thickBot="1">
      <c r="A58" s="238"/>
      <c r="B58" s="238"/>
      <c r="C58" s="238"/>
      <c r="D58" s="238"/>
      <c r="E58" s="238"/>
      <c r="F58" s="238"/>
      <c r="G58" s="238"/>
      <c r="H58" s="238"/>
      <c r="I58" s="238"/>
      <c r="J58" s="238"/>
      <c r="K58" s="238"/>
      <c r="L58" s="238"/>
      <c r="M58" s="238"/>
      <c r="N58" s="238"/>
      <c r="O58" s="238"/>
      <c r="P58" s="238"/>
      <c r="Q58" s="238"/>
      <c r="R58" s="72">
        <v>3</v>
      </c>
      <c r="S58" s="217" t="s">
        <v>472</v>
      </c>
      <c r="T58" s="217"/>
      <c r="U58" s="217"/>
      <c r="V58" s="218">
        <v>3</v>
      </c>
      <c r="W58" s="219"/>
      <c r="X58" s="217" t="s">
        <v>473</v>
      </c>
      <c r="Y58" s="217"/>
      <c r="Z58" s="217"/>
    </row>
    <row r="59" spans="1:26" ht="16.5" thickBot="1">
      <c r="A59" s="238"/>
      <c r="B59" s="238"/>
      <c r="C59" s="238"/>
      <c r="D59" s="238"/>
      <c r="E59" s="238"/>
      <c r="F59" s="238"/>
      <c r="G59" s="238"/>
      <c r="H59" s="238"/>
      <c r="I59" s="238"/>
      <c r="J59" s="238"/>
      <c r="K59" s="238"/>
      <c r="L59" s="238"/>
      <c r="M59" s="238"/>
      <c r="N59" s="238"/>
      <c r="O59" s="238"/>
      <c r="P59" s="238"/>
      <c r="Q59" s="238"/>
      <c r="R59" s="72">
        <v>4</v>
      </c>
      <c r="S59" s="217" t="s">
        <v>474</v>
      </c>
      <c r="T59" s="217"/>
      <c r="U59" s="217"/>
      <c r="V59" s="218">
        <v>4</v>
      </c>
      <c r="W59" s="219"/>
      <c r="X59" s="217" t="s">
        <v>475</v>
      </c>
      <c r="Y59" s="217"/>
      <c r="Z59" s="217"/>
    </row>
    <row r="60" spans="1:26" ht="16.5" thickBot="1">
      <c r="A60" s="238"/>
      <c r="B60" s="238"/>
      <c r="C60" s="238"/>
      <c r="D60" s="238"/>
      <c r="E60" s="238"/>
      <c r="F60" s="238"/>
      <c r="G60" s="238"/>
      <c r="H60" s="238"/>
      <c r="I60" s="238"/>
      <c r="J60" s="238"/>
      <c r="K60" s="238"/>
      <c r="L60" s="238"/>
      <c r="M60" s="238"/>
      <c r="N60" s="238"/>
      <c r="O60" s="238"/>
      <c r="P60" s="238"/>
      <c r="Q60" s="238"/>
      <c r="R60" s="72">
        <v>5</v>
      </c>
      <c r="S60" s="217" t="s">
        <v>476</v>
      </c>
      <c r="T60" s="217"/>
      <c r="U60" s="217"/>
      <c r="V60" s="218">
        <v>5</v>
      </c>
      <c r="W60" s="219"/>
      <c r="X60" s="217" t="s">
        <v>477</v>
      </c>
      <c r="Y60" s="217"/>
      <c r="Z60" s="217"/>
    </row>
    <row r="61" spans="1:26" ht="16.5" thickBot="1">
      <c r="A61" s="238"/>
      <c r="B61" s="238"/>
      <c r="C61" s="238"/>
      <c r="D61" s="238"/>
      <c r="E61" s="238"/>
      <c r="F61" s="238"/>
      <c r="G61" s="238"/>
      <c r="H61" s="238"/>
      <c r="I61" s="238"/>
      <c r="J61" s="238"/>
      <c r="K61" s="238"/>
      <c r="L61" s="238"/>
      <c r="M61" s="238"/>
      <c r="N61" s="238"/>
      <c r="O61" s="238"/>
      <c r="P61" s="238"/>
      <c r="Q61" s="238"/>
      <c r="R61" s="72">
        <v>6</v>
      </c>
      <c r="S61" s="217" t="s">
        <v>478</v>
      </c>
      <c r="T61" s="217"/>
      <c r="U61" s="217"/>
      <c r="V61" s="218">
        <v>6</v>
      </c>
      <c r="W61" s="219"/>
      <c r="X61" s="217" t="s">
        <v>479</v>
      </c>
      <c r="Y61" s="217"/>
      <c r="Z61" s="217"/>
    </row>
    <row r="62" spans="1:26" ht="16.5" thickBot="1">
      <c r="A62" s="238"/>
      <c r="B62" s="238"/>
      <c r="C62" s="238"/>
      <c r="D62" s="238"/>
      <c r="E62" s="238"/>
      <c r="F62" s="238"/>
      <c r="G62" s="238"/>
      <c r="H62" s="238"/>
      <c r="I62" s="238"/>
      <c r="J62" s="238"/>
      <c r="K62" s="238"/>
      <c r="L62" s="238"/>
      <c r="M62" s="238"/>
      <c r="N62" s="238"/>
      <c r="O62" s="238"/>
      <c r="P62" s="238"/>
      <c r="Q62" s="238"/>
      <c r="R62" s="72">
        <v>7</v>
      </c>
      <c r="S62" s="217" t="s">
        <v>480</v>
      </c>
      <c r="T62" s="217"/>
      <c r="U62" s="217"/>
      <c r="V62" s="218">
        <v>7</v>
      </c>
      <c r="W62" s="219"/>
      <c r="X62" s="217" t="s">
        <v>481</v>
      </c>
      <c r="Y62" s="217"/>
      <c r="Z62" s="217"/>
    </row>
  </sheetData>
  <sheetProtection password="9604" sheet="1" objects="1" scenarios="1" selectLockedCells="1" autoFilter="0"/>
  <autoFilter ref="A20:C20">
    <filterColumn colId="1" showButton="0"/>
  </autoFilter>
  <mergeCells count="287">
    <mergeCell ref="B2:N3"/>
    <mergeCell ref="B1:N1"/>
    <mergeCell ref="D19:E19"/>
    <mergeCell ref="N18:O18"/>
    <mergeCell ref="A12:A19"/>
    <mergeCell ref="B12:C19"/>
    <mergeCell ref="F23:G23"/>
    <mergeCell ref="B24:C24"/>
    <mergeCell ref="D24:E24"/>
    <mergeCell ref="F24:G24"/>
    <mergeCell ref="H24:I24"/>
    <mergeCell ref="J24:K24"/>
    <mergeCell ref="L24:M24"/>
    <mergeCell ref="A1:A4"/>
    <mergeCell ref="N12:O16"/>
    <mergeCell ref="A7:B7"/>
    <mergeCell ref="C7:P7"/>
    <mergeCell ref="E8:F8"/>
    <mergeCell ref="G8:H8"/>
    <mergeCell ref="I8:L8"/>
    <mergeCell ref="M8:P8"/>
    <mergeCell ref="D11:E11"/>
    <mergeCell ref="F11:G11"/>
    <mergeCell ref="H11:I11"/>
    <mergeCell ref="A45:C47"/>
    <mergeCell ref="F45:I47"/>
    <mergeCell ref="L45:P47"/>
    <mergeCell ref="H25:I25"/>
    <mergeCell ref="J25:K25"/>
    <mergeCell ref="L25:M25"/>
    <mergeCell ref="N29:O29"/>
    <mergeCell ref="S31:U31"/>
    <mergeCell ref="L20:M20"/>
    <mergeCell ref="B27:C27"/>
    <mergeCell ref="D27:E27"/>
    <mergeCell ref="F27:G27"/>
    <mergeCell ref="H27:I27"/>
    <mergeCell ref="J27:K27"/>
    <mergeCell ref="L27:M27"/>
    <mergeCell ref="N27:O27"/>
    <mergeCell ref="S27:U27"/>
    <mergeCell ref="N34:O34"/>
    <mergeCell ref="B33:C33"/>
    <mergeCell ref="D33:E33"/>
    <mergeCell ref="F33:G33"/>
    <mergeCell ref="H33:I33"/>
    <mergeCell ref="J33:K33"/>
    <mergeCell ref="L33:M33"/>
    <mergeCell ref="X61:Z61"/>
    <mergeCell ref="S62:U62"/>
    <mergeCell ref="V62:W62"/>
    <mergeCell ref="X62:Z62"/>
    <mergeCell ref="S59:U59"/>
    <mergeCell ref="V59:W59"/>
    <mergeCell ref="X59:Z59"/>
    <mergeCell ref="S60:U60"/>
    <mergeCell ref="V60:W60"/>
    <mergeCell ref="X60:Z60"/>
    <mergeCell ref="S61:U61"/>
    <mergeCell ref="V61:W61"/>
    <mergeCell ref="V57:W57"/>
    <mergeCell ref="S29:U29"/>
    <mergeCell ref="V29:X29"/>
    <mergeCell ref="S26:U26"/>
    <mergeCell ref="V26:X26"/>
    <mergeCell ref="V36:X36"/>
    <mergeCell ref="S37:U37"/>
    <mergeCell ref="V37:X37"/>
    <mergeCell ref="N37:O37"/>
    <mergeCell ref="N35:O35"/>
    <mergeCell ref="S35:U35"/>
    <mergeCell ref="S28:U28"/>
    <mergeCell ref="V28:X28"/>
    <mergeCell ref="S30:U30"/>
    <mergeCell ref="V32:X32"/>
    <mergeCell ref="V30:X30"/>
    <mergeCell ref="V31:X31"/>
    <mergeCell ref="A50:P62"/>
    <mergeCell ref="Q50:Q62"/>
    <mergeCell ref="S57:U57"/>
    <mergeCell ref="X57:Z57"/>
    <mergeCell ref="S58:U58"/>
    <mergeCell ref="V58:W58"/>
    <mergeCell ref="X58:Z58"/>
    <mergeCell ref="R17:R19"/>
    <mergeCell ref="F20:G20"/>
    <mergeCell ref="H20:I20"/>
    <mergeCell ref="J20:K20"/>
    <mergeCell ref="S25:U25"/>
    <mergeCell ref="V25:X25"/>
    <mergeCell ref="J21:K21"/>
    <mergeCell ref="L21:M21"/>
    <mergeCell ref="N25:O25"/>
    <mergeCell ref="S55:U55"/>
    <mergeCell ref="V55:Z55"/>
    <mergeCell ref="S56:U56"/>
    <mergeCell ref="V56:W56"/>
    <mergeCell ref="N24:O24"/>
    <mergeCell ref="S24:U24"/>
    <mergeCell ref="V24:X24"/>
    <mergeCell ref="D45:E47"/>
    <mergeCell ref="J45:K47"/>
    <mergeCell ref="R50:Z52"/>
    <mergeCell ref="X56:Z56"/>
    <mergeCell ref="N20:O20"/>
    <mergeCell ref="S20:U20"/>
    <mergeCell ref="V20:X20"/>
    <mergeCell ref="F19:G19"/>
    <mergeCell ref="H19:I19"/>
    <mergeCell ref="J19:K19"/>
    <mergeCell ref="L18:M18"/>
    <mergeCell ref="L19:M19"/>
    <mergeCell ref="N19:O19"/>
    <mergeCell ref="N21:O21"/>
    <mergeCell ref="S21:U21"/>
    <mergeCell ref="V21:X21"/>
    <mergeCell ref="J23:K23"/>
    <mergeCell ref="L23:M23"/>
    <mergeCell ref="N23:O23"/>
    <mergeCell ref="R45:X49"/>
    <mergeCell ref="B48:P49"/>
    <mergeCell ref="S23:U23"/>
    <mergeCell ref="D18:E18"/>
    <mergeCell ref="F18:G18"/>
    <mergeCell ref="H18:I18"/>
    <mergeCell ref="J18:K18"/>
    <mergeCell ref="R53:Z54"/>
    <mergeCell ref="O1:P3"/>
    <mergeCell ref="B4:C4"/>
    <mergeCell ref="D4:K4"/>
    <mergeCell ref="L4:P4"/>
    <mergeCell ref="A5:P5"/>
    <mergeCell ref="A6:D6"/>
    <mergeCell ref="P12:P17"/>
    <mergeCell ref="D14:E16"/>
    <mergeCell ref="F14:G16"/>
    <mergeCell ref="H14:I16"/>
    <mergeCell ref="O9:P9"/>
    <mergeCell ref="A10:B10"/>
    <mergeCell ref="C10:G10"/>
    <mergeCell ref="E6:P6"/>
    <mergeCell ref="J11:K11"/>
    <mergeCell ref="H10:J10"/>
    <mergeCell ref="K10:P10"/>
    <mergeCell ref="L11:P11"/>
    <mergeCell ref="B9:I9"/>
    <mergeCell ref="J9:N9"/>
    <mergeCell ref="J14:M15"/>
    <mergeCell ref="A11:C11"/>
    <mergeCell ref="D12:E13"/>
    <mergeCell ref="F12:M13"/>
    <mergeCell ref="B20:C20"/>
    <mergeCell ref="D20:E20"/>
    <mergeCell ref="B25:C25"/>
    <mergeCell ref="D25:E25"/>
    <mergeCell ref="F25:G25"/>
    <mergeCell ref="B21:C21"/>
    <mergeCell ref="D21:E21"/>
    <mergeCell ref="F21:G21"/>
    <mergeCell ref="H21:I21"/>
    <mergeCell ref="B22:C22"/>
    <mergeCell ref="D22:E22"/>
    <mergeCell ref="F22:G22"/>
    <mergeCell ref="H22:I22"/>
    <mergeCell ref="H23:I23"/>
    <mergeCell ref="J22:K22"/>
    <mergeCell ref="L22:M22"/>
    <mergeCell ref="N22:O22"/>
    <mergeCell ref="B23:C23"/>
    <mergeCell ref="D23:E23"/>
    <mergeCell ref="V23:X23"/>
    <mergeCell ref="V27:X27"/>
    <mergeCell ref="B26:C26"/>
    <mergeCell ref="D26:E26"/>
    <mergeCell ref="F26:G26"/>
    <mergeCell ref="H26:I26"/>
    <mergeCell ref="J26:K26"/>
    <mergeCell ref="L26:M26"/>
    <mergeCell ref="N26:O26"/>
    <mergeCell ref="J29:K29"/>
    <mergeCell ref="L29:M29"/>
    <mergeCell ref="B28:C28"/>
    <mergeCell ref="D28:E28"/>
    <mergeCell ref="F28:G28"/>
    <mergeCell ref="H28:I28"/>
    <mergeCell ref="J28:K28"/>
    <mergeCell ref="L28:M28"/>
    <mergeCell ref="N28:O28"/>
    <mergeCell ref="H29:I29"/>
    <mergeCell ref="B29:C29"/>
    <mergeCell ref="D29:E29"/>
    <mergeCell ref="F29:G29"/>
    <mergeCell ref="D30:E30"/>
    <mergeCell ref="F30:G30"/>
    <mergeCell ref="H30:I30"/>
    <mergeCell ref="J30:K30"/>
    <mergeCell ref="L30:M30"/>
    <mergeCell ref="N30:O30"/>
    <mergeCell ref="B31:C31"/>
    <mergeCell ref="D31:E31"/>
    <mergeCell ref="F31:G31"/>
    <mergeCell ref="H31:I31"/>
    <mergeCell ref="J31:K31"/>
    <mergeCell ref="L31:M31"/>
    <mergeCell ref="N31:O31"/>
    <mergeCell ref="B30:C30"/>
    <mergeCell ref="H35:I35"/>
    <mergeCell ref="J35:K35"/>
    <mergeCell ref="L35:M35"/>
    <mergeCell ref="B34:C34"/>
    <mergeCell ref="D34:E34"/>
    <mergeCell ref="F34:G34"/>
    <mergeCell ref="H34:I34"/>
    <mergeCell ref="J34:K34"/>
    <mergeCell ref="L34:M34"/>
    <mergeCell ref="S41:U41"/>
    <mergeCell ref="V41:Z41"/>
    <mergeCell ref="R42:X42"/>
    <mergeCell ref="A43:P44"/>
    <mergeCell ref="R43:T44"/>
    <mergeCell ref="L39:M39"/>
    <mergeCell ref="S39:U39"/>
    <mergeCell ref="W43:X44"/>
    <mergeCell ref="V39:X39"/>
    <mergeCell ref="B40:C40"/>
    <mergeCell ref="D40:E40"/>
    <mergeCell ref="F40:G40"/>
    <mergeCell ref="H40:I40"/>
    <mergeCell ref="J40:K40"/>
    <mergeCell ref="L40:M40"/>
    <mergeCell ref="V40:X40"/>
    <mergeCell ref="B39:C39"/>
    <mergeCell ref="D39:E39"/>
    <mergeCell ref="F39:G39"/>
    <mergeCell ref="H39:I39"/>
    <mergeCell ref="J39:K39"/>
    <mergeCell ref="C41:P42"/>
    <mergeCell ref="U43:V44"/>
    <mergeCell ref="N39:O39"/>
    <mergeCell ref="N40:O40"/>
    <mergeCell ref="S40:U40"/>
    <mergeCell ref="D37:E37"/>
    <mergeCell ref="F37:G37"/>
    <mergeCell ref="S38:U38"/>
    <mergeCell ref="N33:O33"/>
    <mergeCell ref="S33:U33"/>
    <mergeCell ref="B32:C32"/>
    <mergeCell ref="D32:E32"/>
    <mergeCell ref="F32:G32"/>
    <mergeCell ref="H32:I32"/>
    <mergeCell ref="J32:K32"/>
    <mergeCell ref="L32:M32"/>
    <mergeCell ref="N32:O32"/>
    <mergeCell ref="S32:U32"/>
    <mergeCell ref="B36:C36"/>
    <mergeCell ref="D36:E36"/>
    <mergeCell ref="F36:G36"/>
    <mergeCell ref="H36:I36"/>
    <mergeCell ref="J36:K36"/>
    <mergeCell ref="L36:M36"/>
    <mergeCell ref="B35:C35"/>
    <mergeCell ref="D35:E35"/>
    <mergeCell ref="F35:G35"/>
    <mergeCell ref="V38:X38"/>
    <mergeCell ref="J38:K38"/>
    <mergeCell ref="H37:I37"/>
    <mergeCell ref="J37:K37"/>
    <mergeCell ref="N38:O38"/>
    <mergeCell ref="B38:C38"/>
    <mergeCell ref="D38:E38"/>
    <mergeCell ref="F38:G38"/>
    <mergeCell ref="H38:I38"/>
    <mergeCell ref="L38:M38"/>
    <mergeCell ref="B37:C37"/>
    <mergeCell ref="L37:M37"/>
    <mergeCell ref="Q1:Q49"/>
    <mergeCell ref="R1:X16"/>
    <mergeCell ref="V17:X19"/>
    <mergeCell ref="S22:U22"/>
    <mergeCell ref="V22:X22"/>
    <mergeCell ref="S17:U19"/>
    <mergeCell ref="V33:X33"/>
    <mergeCell ref="S34:U34"/>
    <mergeCell ref="V34:X34"/>
    <mergeCell ref="V35:X35"/>
    <mergeCell ref="N36:O36"/>
    <mergeCell ref="S36:U36"/>
  </mergeCells>
  <printOptions horizontalCentered="1"/>
  <pageMargins left="0.35" right="0.35" top="0.3" bottom="0.3" header="0.3" footer="0.3"/>
  <pageSetup paperSize="9" orientation="portrait" errors="blank" r:id="rId1"/>
  <headerFooter>
    <oddFooter>&amp;R&amp;A</oddFooter>
  </headerFooter>
  <legacyDrawing r:id="rId2"/>
  <oleObjects>
    <oleObject progId="PBrush" shapeId="34817" r:id="rId3"/>
    <oleObject progId="PBrush" shapeId="34818"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392</vt:i4>
      </vt:variant>
    </vt:vector>
  </HeadingPairs>
  <TitlesOfParts>
    <vt:vector size="407" baseType="lpstr">
      <vt:lpstr>Sheet1</vt:lpstr>
      <vt:lpstr>Sheet2</vt:lpstr>
      <vt:lpstr>Sheet3</vt:lpstr>
      <vt:lpstr>Sheet4</vt:lpstr>
      <vt:lpstr>Sheet5</vt:lpstr>
      <vt:lpstr>Sheet6</vt:lpstr>
      <vt:lpstr>Sheet7</vt:lpstr>
      <vt:lpstr>Sheet8</vt:lpstr>
      <vt:lpstr>Sheet9</vt:lpstr>
      <vt:lpstr>Sheet10</vt:lpstr>
      <vt:lpstr>Sheet11</vt:lpstr>
      <vt:lpstr>Departments</vt:lpstr>
      <vt:lpstr>Information</vt:lpstr>
      <vt:lpstr>TheoryResults</vt:lpstr>
      <vt:lpstr>PracticalResults</vt:lpstr>
      <vt:lpstr>ArchitectureBatch</vt:lpstr>
      <vt:lpstr>ArchitectureFifth13AR</vt:lpstr>
      <vt:lpstr>ArchitectureFifth14AR</vt:lpstr>
      <vt:lpstr>ArchitectureFirst13AR</vt:lpstr>
      <vt:lpstr>ArchitectureFirst14AR</vt:lpstr>
      <vt:lpstr>ArchitectureFirst15AR</vt:lpstr>
      <vt:lpstr>ArchitectureFirst16AR</vt:lpstr>
      <vt:lpstr>ArchitectureFourth13AR</vt:lpstr>
      <vt:lpstr>ArchitectureFourth14AR</vt:lpstr>
      <vt:lpstr>ArchitectureProgram</vt:lpstr>
      <vt:lpstr>ArchitectureSecond13AR</vt:lpstr>
      <vt:lpstr>ArchitectureSecond14AR</vt:lpstr>
      <vt:lpstr>ArchitectureSecond15AR</vt:lpstr>
      <vt:lpstr>ArchitectureSeventh13AR</vt:lpstr>
      <vt:lpstr>ArchitectureSixth13AR</vt:lpstr>
      <vt:lpstr>ArchitectureThird13AR</vt:lpstr>
      <vt:lpstr>ArchitectureThird14AR</vt:lpstr>
      <vt:lpstr>ArchitectureThird15AR</vt:lpstr>
      <vt:lpstr>BiomedicalBatch</vt:lpstr>
      <vt:lpstr>BiomedicalFifth13BM</vt:lpstr>
      <vt:lpstr>BiomedicalFifth14BM</vt:lpstr>
      <vt:lpstr>BiomedicalFirst13BM</vt:lpstr>
      <vt:lpstr>BiomedicalFirst14BM</vt:lpstr>
      <vt:lpstr>BiomedicalFirst15BM</vt:lpstr>
      <vt:lpstr>BiomedicalFirst16BM</vt:lpstr>
      <vt:lpstr>BiomedicalFourth13BM</vt:lpstr>
      <vt:lpstr>BiomedicalFourth14BM</vt:lpstr>
      <vt:lpstr>BiomedicalProgram</vt:lpstr>
      <vt:lpstr>BiomedicalSecond13BM</vt:lpstr>
      <vt:lpstr>BiomedicalSecond14BM</vt:lpstr>
      <vt:lpstr>BiomedicalSecond15BM</vt:lpstr>
      <vt:lpstr>BiomedicalSeventh13BM</vt:lpstr>
      <vt:lpstr>BiomedicalSixth13BM</vt:lpstr>
      <vt:lpstr>BiomedicalThird13BM</vt:lpstr>
      <vt:lpstr>BiomedicalThird14BM</vt:lpstr>
      <vt:lpstr>BiomedicalThird15BM</vt:lpstr>
      <vt:lpstr>ChemicalBatch</vt:lpstr>
      <vt:lpstr>ChemicalFifth13CH</vt:lpstr>
      <vt:lpstr>ChemicalFifth14CH</vt:lpstr>
      <vt:lpstr>ChemicalFirst13CH</vt:lpstr>
      <vt:lpstr>ChemicalFirst14CH</vt:lpstr>
      <vt:lpstr>ChemicalFirst15CH</vt:lpstr>
      <vt:lpstr>ChemicalFirst16CH</vt:lpstr>
      <vt:lpstr>ChemicalFourth13CH</vt:lpstr>
      <vt:lpstr>ChemicalFourth14CH</vt:lpstr>
      <vt:lpstr>ChemicalProgram</vt:lpstr>
      <vt:lpstr>ChemicalSecond13CH</vt:lpstr>
      <vt:lpstr>ChemicalSecond14CH</vt:lpstr>
      <vt:lpstr>ChemicalSecond15CH</vt:lpstr>
      <vt:lpstr>ChemicalSeventh13CH</vt:lpstr>
      <vt:lpstr>ChemicalSixth13CH</vt:lpstr>
      <vt:lpstr>ChemicalThird13CH</vt:lpstr>
      <vt:lpstr>ChemicalThird14CH</vt:lpstr>
      <vt:lpstr>ChemicalThird15CH</vt:lpstr>
      <vt:lpstr>CityBatch</vt:lpstr>
      <vt:lpstr>CityFifth13CRP</vt:lpstr>
      <vt:lpstr>CityFifth14CRP</vt:lpstr>
      <vt:lpstr>CityFirst13CRP</vt:lpstr>
      <vt:lpstr>CityFirst14CRP</vt:lpstr>
      <vt:lpstr>CityFirst15CRP</vt:lpstr>
      <vt:lpstr>CityFirst16CRP</vt:lpstr>
      <vt:lpstr>CityFourth13CRP</vt:lpstr>
      <vt:lpstr>CityFourth14CRP</vt:lpstr>
      <vt:lpstr>CityProgram</vt:lpstr>
      <vt:lpstr>CitySecond13CRP</vt:lpstr>
      <vt:lpstr>CitySecond14CRP</vt:lpstr>
      <vt:lpstr>CitySecond15CRP</vt:lpstr>
      <vt:lpstr>CitySeventh13CRP</vt:lpstr>
      <vt:lpstr>CitySixth13CRP</vt:lpstr>
      <vt:lpstr>CityThird13CRP</vt:lpstr>
      <vt:lpstr>CityThird14CRP</vt:lpstr>
      <vt:lpstr>CityThird15CRP</vt:lpstr>
      <vt:lpstr>CivilBatch</vt:lpstr>
      <vt:lpstr>CivilFifth13CE</vt:lpstr>
      <vt:lpstr>CivilFifth14CE</vt:lpstr>
      <vt:lpstr>CivilFifthK13CE</vt:lpstr>
      <vt:lpstr>CivilFifthK14CE</vt:lpstr>
      <vt:lpstr>CivilFirst13CE</vt:lpstr>
      <vt:lpstr>CivilFirst14CE</vt:lpstr>
      <vt:lpstr>CivilFirst15CE</vt:lpstr>
      <vt:lpstr>CivilFirst16CE</vt:lpstr>
      <vt:lpstr>CivilFirstK13CE</vt:lpstr>
      <vt:lpstr>CivilFirstK14CE</vt:lpstr>
      <vt:lpstr>CivilFirstK15CE</vt:lpstr>
      <vt:lpstr>CivilFirstK16CE</vt:lpstr>
      <vt:lpstr>CivilFourth13CE</vt:lpstr>
      <vt:lpstr>CivilFourth14CE</vt:lpstr>
      <vt:lpstr>CivilFourthK13CE</vt:lpstr>
      <vt:lpstr>CivilFourthK14CE</vt:lpstr>
      <vt:lpstr>CivilProgram</vt:lpstr>
      <vt:lpstr>CivilSecond13CE</vt:lpstr>
      <vt:lpstr>CivilSecond14CE</vt:lpstr>
      <vt:lpstr>CivilSecond15CE</vt:lpstr>
      <vt:lpstr>CivilSecondK13CE</vt:lpstr>
      <vt:lpstr>CivilSecondK14CE</vt:lpstr>
      <vt:lpstr>CivilSecondK15CE</vt:lpstr>
      <vt:lpstr>CivilSeventh13CE</vt:lpstr>
      <vt:lpstr>CivilSeventhK13CE</vt:lpstr>
      <vt:lpstr>CivilSixth13CE</vt:lpstr>
      <vt:lpstr>CivilSixthK13CE</vt:lpstr>
      <vt:lpstr>CivilThird13CE</vt:lpstr>
      <vt:lpstr>CivilThird14CE</vt:lpstr>
      <vt:lpstr>CivilThird15CE</vt:lpstr>
      <vt:lpstr>CivilThirdK13CE</vt:lpstr>
      <vt:lpstr>CivilThirdK14CE</vt:lpstr>
      <vt:lpstr>CivilThirdK15CE</vt:lpstr>
      <vt:lpstr>ComputerBatch</vt:lpstr>
      <vt:lpstr>ComputerFifth13CS</vt:lpstr>
      <vt:lpstr>ComputerFifth14CS</vt:lpstr>
      <vt:lpstr>ComputerFirst13CS</vt:lpstr>
      <vt:lpstr>ComputerFirst14CS</vt:lpstr>
      <vt:lpstr>ComputerFirst15CS</vt:lpstr>
      <vt:lpstr>ComputerFirst16CS</vt:lpstr>
      <vt:lpstr>ComputerFourth13CS</vt:lpstr>
      <vt:lpstr>ComputerFourth14CS</vt:lpstr>
      <vt:lpstr>ComputerProgram</vt:lpstr>
      <vt:lpstr>ComputerSecond13CS</vt:lpstr>
      <vt:lpstr>ComputerSecond14CS</vt:lpstr>
      <vt:lpstr>ComputerSecond15CS</vt:lpstr>
      <vt:lpstr>ComputerSeventh13CS</vt:lpstr>
      <vt:lpstr>ComputerSixth13CS</vt:lpstr>
      <vt:lpstr>ComputerThird13CS</vt:lpstr>
      <vt:lpstr>ComputerThird14CS</vt:lpstr>
      <vt:lpstr>ComputerThird15CS</vt:lpstr>
      <vt:lpstr>Departments</vt:lpstr>
      <vt:lpstr>ElectricalBatch</vt:lpstr>
      <vt:lpstr>ElectricalFifth13EL</vt:lpstr>
      <vt:lpstr>ElectricalFifth14EL</vt:lpstr>
      <vt:lpstr>ElectricalFifthK13EL</vt:lpstr>
      <vt:lpstr>ElectricalFifthK14EL</vt:lpstr>
      <vt:lpstr>ElectricalFirst13EL</vt:lpstr>
      <vt:lpstr>ElectricalFirst14EL</vt:lpstr>
      <vt:lpstr>ElectricalFirst15EL</vt:lpstr>
      <vt:lpstr>ElectricalFirst16EL</vt:lpstr>
      <vt:lpstr>ElectricalFirstK13EL</vt:lpstr>
      <vt:lpstr>ElectricalFirstK14EL</vt:lpstr>
      <vt:lpstr>ElectricalFirstK15EL</vt:lpstr>
      <vt:lpstr>ElectricalFirstK16EL</vt:lpstr>
      <vt:lpstr>ElectricalFourth13EL</vt:lpstr>
      <vt:lpstr>ElectricalFourth14EL</vt:lpstr>
      <vt:lpstr>ElectricalFourthK13EL</vt:lpstr>
      <vt:lpstr>ElectricalFourthK14EL</vt:lpstr>
      <vt:lpstr>ElectricalProgram</vt:lpstr>
      <vt:lpstr>ElectricalSecond13EL</vt:lpstr>
      <vt:lpstr>ElectricalSecond14EL</vt:lpstr>
      <vt:lpstr>ElectricalSecond15EL</vt:lpstr>
      <vt:lpstr>ElectricalSecondK13EL</vt:lpstr>
      <vt:lpstr>ElectricalSecondK14EL</vt:lpstr>
      <vt:lpstr>ElectricalSecondK15EL</vt:lpstr>
      <vt:lpstr>ElectricalSeventh13EL</vt:lpstr>
      <vt:lpstr>ElectricalSeventhK13EL</vt:lpstr>
      <vt:lpstr>ElectricalSixth13EL</vt:lpstr>
      <vt:lpstr>ElectricalSixthK13EL</vt:lpstr>
      <vt:lpstr>ElectricalThird13EL</vt:lpstr>
      <vt:lpstr>ElectricalThird14EL</vt:lpstr>
      <vt:lpstr>ElectricalThird15EL</vt:lpstr>
      <vt:lpstr>ElectricalThirdK13EL</vt:lpstr>
      <vt:lpstr>ElectricalThirdK14EL</vt:lpstr>
      <vt:lpstr>ElectricalThirdK15EL</vt:lpstr>
      <vt:lpstr>ElectronicBatch</vt:lpstr>
      <vt:lpstr>ElectronicFifth13ES</vt:lpstr>
      <vt:lpstr>ElectronicFifth14ES</vt:lpstr>
      <vt:lpstr>ElectronicFirst13ES</vt:lpstr>
      <vt:lpstr>ElectronicFirst14ES</vt:lpstr>
      <vt:lpstr>ElectronicFirst15ES</vt:lpstr>
      <vt:lpstr>ElectronicFirst16ES</vt:lpstr>
      <vt:lpstr>ElectronicFirstK13ES</vt:lpstr>
      <vt:lpstr>ElectronicFirstK16ES</vt:lpstr>
      <vt:lpstr>ElectronicFourth13ES</vt:lpstr>
      <vt:lpstr>ElectronicFourth14ES</vt:lpstr>
      <vt:lpstr>ElectronicFourthK13ES</vt:lpstr>
      <vt:lpstr>ElectronicProgram</vt:lpstr>
      <vt:lpstr>ElectronicSecond13ES</vt:lpstr>
      <vt:lpstr>ElectronicSecond14ES</vt:lpstr>
      <vt:lpstr>ElectronicSecond15ES</vt:lpstr>
      <vt:lpstr>ElectronicSeventh13ES</vt:lpstr>
      <vt:lpstr>ElectronicSixth13ES</vt:lpstr>
      <vt:lpstr>ElectronicThird13ES</vt:lpstr>
      <vt:lpstr>ElectronicThird14ES</vt:lpstr>
      <vt:lpstr>ElectronicThird15ES</vt:lpstr>
      <vt:lpstr>ElectronicThirdK13ES</vt:lpstr>
      <vt:lpstr>EnvironmentalBatch</vt:lpstr>
      <vt:lpstr>EnvironmentalFifth13EE</vt:lpstr>
      <vt:lpstr>EnvironmentalFifth14EE</vt:lpstr>
      <vt:lpstr>EnvironmentalFirst13EE</vt:lpstr>
      <vt:lpstr>EnvironmentalFirst14EE</vt:lpstr>
      <vt:lpstr>EnvironmentalFirst15EE</vt:lpstr>
      <vt:lpstr>EnvironmentalFirst16EE</vt:lpstr>
      <vt:lpstr>EnvironmentalFourth13EE</vt:lpstr>
      <vt:lpstr>EnvironmentalFourth14EE</vt:lpstr>
      <vt:lpstr>EnvironmentalProgram</vt:lpstr>
      <vt:lpstr>EnvironmentalSecond13EE</vt:lpstr>
      <vt:lpstr>EnvironmentalSecond14EE</vt:lpstr>
      <vt:lpstr>EnvironmentalSecond15EE</vt:lpstr>
      <vt:lpstr>EnvironmentalSeventh13EE</vt:lpstr>
      <vt:lpstr>EnvironmentalSixth13EE</vt:lpstr>
      <vt:lpstr>EnvironmentalThird13EE</vt:lpstr>
      <vt:lpstr>EnvironmentalThird14EE</vt:lpstr>
      <vt:lpstr>EnvironmentalThird15EE</vt:lpstr>
      <vt:lpstr>Exam</vt:lpstr>
      <vt:lpstr>IndustrialBatch</vt:lpstr>
      <vt:lpstr>IndustrialFifth13IN</vt:lpstr>
      <vt:lpstr>IndustrialFifth14IN</vt:lpstr>
      <vt:lpstr>IndustrialFirst13IN</vt:lpstr>
      <vt:lpstr>IndustrialFirst14IN</vt:lpstr>
      <vt:lpstr>IndustrialFirst15IN</vt:lpstr>
      <vt:lpstr>IndustrialFirst16IN</vt:lpstr>
      <vt:lpstr>IndustrialFourth13IN</vt:lpstr>
      <vt:lpstr>IndustrialFourth14IN</vt:lpstr>
      <vt:lpstr>IndustrialProgram</vt:lpstr>
      <vt:lpstr>IndustrialSecond13IN</vt:lpstr>
      <vt:lpstr>IndustrialSecond14IN</vt:lpstr>
      <vt:lpstr>IndustrialSecond15IN</vt:lpstr>
      <vt:lpstr>IndustrialSeventh13IN</vt:lpstr>
      <vt:lpstr>IndustrialSixth13IN</vt:lpstr>
      <vt:lpstr>IndustrialThird13IN</vt:lpstr>
      <vt:lpstr>IndustrialThird14IN</vt:lpstr>
      <vt:lpstr>IndustrialThird15IN</vt:lpstr>
      <vt:lpstr>MechanicalBatch</vt:lpstr>
      <vt:lpstr>MechanicalFifth13ME</vt:lpstr>
      <vt:lpstr>MechanicalFifth14ME</vt:lpstr>
      <vt:lpstr>MechanicalFifthK13ME</vt:lpstr>
      <vt:lpstr>MechanicalFifthK14ME</vt:lpstr>
      <vt:lpstr>MechanicalFirst13ME</vt:lpstr>
      <vt:lpstr>MechanicalFirst14ME</vt:lpstr>
      <vt:lpstr>MechanicalFirst15ME</vt:lpstr>
      <vt:lpstr>MechanicalFirst16ME</vt:lpstr>
      <vt:lpstr>MechanicalFirstK13ME</vt:lpstr>
      <vt:lpstr>MechanicalFirstK14ME</vt:lpstr>
      <vt:lpstr>MechanicalFirstK15ME</vt:lpstr>
      <vt:lpstr>MechanicalFirstK16ME</vt:lpstr>
      <vt:lpstr>MechanicalFourth13ME</vt:lpstr>
      <vt:lpstr>MechanicalFourth14ME</vt:lpstr>
      <vt:lpstr>MechanicalFourthK13ME</vt:lpstr>
      <vt:lpstr>MechanicalFourthK14ME</vt:lpstr>
      <vt:lpstr>MechanicalProgram</vt:lpstr>
      <vt:lpstr>MechanicalSecond13ME</vt:lpstr>
      <vt:lpstr>MechanicalSecond14ME</vt:lpstr>
      <vt:lpstr>MechanicalSecond15ME</vt:lpstr>
      <vt:lpstr>MechanicalSecondK13ME</vt:lpstr>
      <vt:lpstr>MechanicalSecondK14ME</vt:lpstr>
      <vt:lpstr>MechanicalSecondK15ME</vt:lpstr>
      <vt:lpstr>MechanicalSeventh13ME</vt:lpstr>
      <vt:lpstr>MechanicalSeventhK13ME</vt:lpstr>
      <vt:lpstr>MechanicalSixth13ME</vt:lpstr>
      <vt:lpstr>MechanicalSixthK13ME</vt:lpstr>
      <vt:lpstr>MechanicalThird13ME</vt:lpstr>
      <vt:lpstr>MechanicalThird14ME</vt:lpstr>
      <vt:lpstr>MechanicalThird15ME</vt:lpstr>
      <vt:lpstr>MechanicalThirdK13ME</vt:lpstr>
      <vt:lpstr>MechanicalThirdK14ME</vt:lpstr>
      <vt:lpstr>MechanicalThirdK15ME</vt:lpstr>
      <vt:lpstr>MetallurgyBatch</vt:lpstr>
      <vt:lpstr>MetallurgyFifth13MT</vt:lpstr>
      <vt:lpstr>MetallurgyFifth14MT</vt:lpstr>
      <vt:lpstr>MetallurgyFirst13MT</vt:lpstr>
      <vt:lpstr>MetallurgyFirst14MT</vt:lpstr>
      <vt:lpstr>MetallurgyFirst15MT</vt:lpstr>
      <vt:lpstr>MetallurgyFirst16MT</vt:lpstr>
      <vt:lpstr>MetallurgyFourth13MT</vt:lpstr>
      <vt:lpstr>MetallurgyFourth14MT</vt:lpstr>
      <vt:lpstr>MetallurgyProgram</vt:lpstr>
      <vt:lpstr>MetallurgySecond13MT</vt:lpstr>
      <vt:lpstr>MetallurgySecond14MT</vt:lpstr>
      <vt:lpstr>MetallurgySecond15MT</vt:lpstr>
      <vt:lpstr>MetallurgySeventh13MT</vt:lpstr>
      <vt:lpstr>MetallurgySixth13MT</vt:lpstr>
      <vt:lpstr>MetallurgyThird13MT</vt:lpstr>
      <vt:lpstr>MetallurgyThird14MT</vt:lpstr>
      <vt:lpstr>MetallurgyThird15MT</vt:lpstr>
      <vt:lpstr>MiningBatch</vt:lpstr>
      <vt:lpstr>MiningFifth13MN</vt:lpstr>
      <vt:lpstr>MiningFifth14MN</vt:lpstr>
      <vt:lpstr>MiningFirst13MN</vt:lpstr>
      <vt:lpstr>MiningFirst14MN</vt:lpstr>
      <vt:lpstr>MiningFirst15MN</vt:lpstr>
      <vt:lpstr>MiningFirst16MN</vt:lpstr>
      <vt:lpstr>MiningFourth13MN</vt:lpstr>
      <vt:lpstr>MiningFourth14MN</vt:lpstr>
      <vt:lpstr>MiningProgram</vt:lpstr>
      <vt:lpstr>MiningSecond13MN</vt:lpstr>
      <vt:lpstr>MiningSecond14MN</vt:lpstr>
      <vt:lpstr>MiningSecond15MN</vt:lpstr>
      <vt:lpstr>MiningSeventh13MN</vt:lpstr>
      <vt:lpstr>MiningSixth13MN</vt:lpstr>
      <vt:lpstr>MiningThird13MN</vt:lpstr>
      <vt:lpstr>MiningThird14MN</vt:lpstr>
      <vt:lpstr>MiningThird15MN</vt:lpstr>
      <vt:lpstr>PetroleumBatch</vt:lpstr>
      <vt:lpstr>PetroleumFifth13PG</vt:lpstr>
      <vt:lpstr>PetroleumFifth14PG</vt:lpstr>
      <vt:lpstr>PetroleumFifthK13PG</vt:lpstr>
      <vt:lpstr>PetroleumFifthK14PG</vt:lpstr>
      <vt:lpstr>PetroleumFirst13PG</vt:lpstr>
      <vt:lpstr>PetroleumFirst14PG</vt:lpstr>
      <vt:lpstr>PetroleumFirst15PG</vt:lpstr>
      <vt:lpstr>PetroleumFirst16PG</vt:lpstr>
      <vt:lpstr>PetroleumFirstK13PG</vt:lpstr>
      <vt:lpstr>PetroleumFirstK14PG</vt:lpstr>
      <vt:lpstr>PetroleumFirstK15PG</vt:lpstr>
      <vt:lpstr>PetroleumFirstK16PG</vt:lpstr>
      <vt:lpstr>PetroleumFourth13PG</vt:lpstr>
      <vt:lpstr>PetroleumFourth14PG</vt:lpstr>
      <vt:lpstr>PetroleumFourthK13PG</vt:lpstr>
      <vt:lpstr>PetroleumFourthK14PG</vt:lpstr>
      <vt:lpstr>PetroleumProgram</vt:lpstr>
      <vt:lpstr>PetroleumSecond13PG</vt:lpstr>
      <vt:lpstr>PetroleumSecond14PG</vt:lpstr>
      <vt:lpstr>PetroleumSecond15PG</vt:lpstr>
      <vt:lpstr>PetroleumSecondK13PG</vt:lpstr>
      <vt:lpstr>PetroleumSecondK14PG</vt:lpstr>
      <vt:lpstr>PetroleumSecondK15PG</vt:lpstr>
      <vt:lpstr>PetroleumSeventh13PG</vt:lpstr>
      <vt:lpstr>PetroleumSeventhK13PG</vt:lpstr>
      <vt:lpstr>PetroleumSixth13PG</vt:lpstr>
      <vt:lpstr>PetroleumSixthK13PG</vt:lpstr>
      <vt:lpstr>PetroleumThird13PG</vt:lpstr>
      <vt:lpstr>PetroleumThird14PG</vt:lpstr>
      <vt:lpstr>PetroleumThird15PG</vt:lpstr>
      <vt:lpstr>PetroleumThirdK13PG</vt:lpstr>
      <vt:lpstr>PetroleumThirdK14PG</vt:lpstr>
      <vt:lpstr>PetroleumThirdK15PG</vt:lpstr>
      <vt:lpstr>Sheet1!Print_Area</vt:lpstr>
      <vt:lpstr>Sheet10!Print_Area</vt:lpstr>
      <vt:lpstr>Sheet11!Print_Area</vt:lpstr>
      <vt:lpstr>Sheet2!Print_Area</vt:lpstr>
      <vt:lpstr>Sheet3!Print_Area</vt:lpstr>
      <vt:lpstr>Sheet4!Print_Area</vt:lpstr>
      <vt:lpstr>Sheet5!Print_Area</vt:lpstr>
      <vt:lpstr>Sheet6!Print_Area</vt:lpstr>
      <vt:lpstr>Sheet7!Print_Area</vt:lpstr>
      <vt:lpstr>Sheet8!Print_Area</vt:lpstr>
      <vt:lpstr>Sheet9!Print_Area</vt:lpstr>
      <vt:lpstr>RegularExamPractical</vt:lpstr>
      <vt:lpstr>Semester</vt:lpstr>
      <vt:lpstr>SoftwareBatch</vt:lpstr>
      <vt:lpstr>SoftwareFifth13SW</vt:lpstr>
      <vt:lpstr>SoftwareFifth14SW</vt:lpstr>
      <vt:lpstr>SoftwareFirst13SW</vt:lpstr>
      <vt:lpstr>SoftwareFirst14SW</vt:lpstr>
      <vt:lpstr>SoftwareFirst15SW</vt:lpstr>
      <vt:lpstr>SoftwareFirst16SW</vt:lpstr>
      <vt:lpstr>SoftwareFirstK16SW</vt:lpstr>
      <vt:lpstr>SoftwareFourth13SW</vt:lpstr>
      <vt:lpstr>SoftwareFourth14SW</vt:lpstr>
      <vt:lpstr>SoftwareProgram</vt:lpstr>
      <vt:lpstr>SoftwareSecond13SW</vt:lpstr>
      <vt:lpstr>SoftwareSecond14SW</vt:lpstr>
      <vt:lpstr>SoftwareSecond15SW</vt:lpstr>
      <vt:lpstr>SoftwareSeventh13SW</vt:lpstr>
      <vt:lpstr>SoftwareSixth13SW</vt:lpstr>
      <vt:lpstr>SoftwareThird13SW</vt:lpstr>
      <vt:lpstr>SoftwareThird14SW</vt:lpstr>
      <vt:lpstr>SoftwareThird15SW</vt:lpstr>
      <vt:lpstr>TelecommunicationBatch</vt:lpstr>
      <vt:lpstr>TelecommunicationFifth13TL</vt:lpstr>
      <vt:lpstr>TelecommunicationFifth14TL</vt:lpstr>
      <vt:lpstr>TelecommunicationFirst13TL</vt:lpstr>
      <vt:lpstr>TelecommunicationFirst14TL</vt:lpstr>
      <vt:lpstr>TelecommunicationFirst15TL</vt:lpstr>
      <vt:lpstr>TelecommunicationFirst16TL</vt:lpstr>
      <vt:lpstr>TelecommunicationFourth13TL</vt:lpstr>
      <vt:lpstr>TelecommunicationFourth14TL</vt:lpstr>
      <vt:lpstr>TelecommunicationProgram</vt:lpstr>
      <vt:lpstr>TelecommunicationSecond13TL</vt:lpstr>
      <vt:lpstr>TelecommunicationSecond14TL</vt:lpstr>
      <vt:lpstr>TelecommunicationSecond15TL</vt:lpstr>
      <vt:lpstr>TelecommunicationSeventh13TL</vt:lpstr>
      <vt:lpstr>TelecommunicationSixth13TL</vt:lpstr>
      <vt:lpstr>TelecommunicationThird13TL</vt:lpstr>
      <vt:lpstr>TelecommunicationThird14TL</vt:lpstr>
      <vt:lpstr>TelecommunicationThird15TL</vt:lpstr>
      <vt:lpstr>TextileBatch</vt:lpstr>
      <vt:lpstr>TextileFifth13TE</vt:lpstr>
      <vt:lpstr>TextileFifth14TE</vt:lpstr>
      <vt:lpstr>TextileFirst13TE</vt:lpstr>
      <vt:lpstr>TextileFirst14TE</vt:lpstr>
      <vt:lpstr>TextileFirst15TE</vt:lpstr>
      <vt:lpstr>TextileFirst16TE</vt:lpstr>
      <vt:lpstr>TextileFourth13TE</vt:lpstr>
      <vt:lpstr>TextileFourth14TE</vt:lpstr>
      <vt:lpstr>TextileProgram</vt:lpstr>
      <vt:lpstr>TextileSecond13TE</vt:lpstr>
      <vt:lpstr>TextileSecond14TE</vt:lpstr>
      <vt:lpstr>TextileSecond15TE</vt:lpstr>
      <vt:lpstr>TextileSeventh13TE</vt:lpstr>
      <vt:lpstr>TextileSixth13TE</vt:lpstr>
      <vt:lpstr>TextileThird13TE</vt:lpstr>
      <vt:lpstr>TextileThird14TE</vt:lpstr>
      <vt:lpstr>TextileThird15TE</vt:lpstr>
      <vt:lpstr>TotalMarks</vt:lpstr>
      <vt:lpstr>Year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MYHOME</dc:creator>
  <cp:lastModifiedBy>Dr. Piyar</cp:lastModifiedBy>
  <cp:lastPrinted>2019-03-14T09:45:18Z</cp:lastPrinted>
  <dcterms:created xsi:type="dcterms:W3CDTF">2014-07-31T04:22:19Z</dcterms:created>
  <dcterms:modified xsi:type="dcterms:W3CDTF">2019-03-15T05:15:46Z</dcterms:modified>
</cp:coreProperties>
</file>