
<file path=[Content_Types].xml><?xml version="1.0" encoding="utf-8"?>
<Types xmlns="http://schemas.openxmlformats.org/package/2006/content-types">
  <Override PartName="/xl/worksheets/sheet15.xml" ContentType="application/vnd.openxmlformats-officedocument.spreadsheetml.worksheet+xml"/>
  <Override PartName="/xl/embeddings/oleObject8.bin" ContentType="application/vnd.openxmlformats-officedocument.oleObject"/>
  <Override PartName="/xl/embeddings/oleObject14.bin" ContentType="application/vnd.openxmlformats-officedocument.oleObject"/>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embeddings/oleObject3.bin" ContentType="application/vnd.openxmlformats-officedocument.oleObject"/>
  <Override PartName="/xl/embeddings/oleObject4.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20.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embeddings/oleObject18.bin" ContentType="application/vnd.openxmlformats-officedocument.oleObject"/>
  <Override PartName="/xl/embeddings/oleObject19.bin" ContentType="application/vnd.openxmlformats-officedocument.oleObject"/>
  <Override PartName="/xl/embeddings/oleObject9.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docProps/core.xml" ContentType="application/vnd.openxmlformats-package.core-properties+xml"/>
  <Default Extension="bin" ContentType="application/vnd.openxmlformats-officedocument.spreadsheetml.printerSettings"/>
  <Override PartName="/xl/embeddings/oleObject7.bin" ContentType="application/vnd.openxmlformats-officedocument.oleObject"/>
  <Override PartName="/xl/embeddings/oleObject15.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120" windowWidth="15600" windowHeight="11160"/>
  </bookViews>
  <sheets>
    <sheet name="Sheet1" sheetId="1" r:id="rId1"/>
    <sheet name="Sheet2" sheetId="12" r:id="rId2"/>
    <sheet name="Sheet3" sheetId="15" r:id="rId3"/>
    <sheet name="Sheet4" sheetId="16" r:id="rId4"/>
    <sheet name="Sheet5" sheetId="17" r:id="rId5"/>
    <sheet name="Sheet6" sheetId="18" r:id="rId6"/>
    <sheet name="Sheet7" sheetId="19" r:id="rId7"/>
    <sheet name="Sheet8" sheetId="20" r:id="rId8"/>
    <sheet name="Sheet9" sheetId="21" r:id="rId9"/>
    <sheet name="Sheet10" sheetId="22" r:id="rId10"/>
    <sheet name="Sheet11" sheetId="23" r:id="rId11"/>
    <sheet name="Departments" sheetId="14" state="hidden" r:id="rId12"/>
    <sheet name="Information" sheetId="24" state="hidden" r:id="rId13"/>
    <sheet name="TheoryResults" sheetId="25" state="hidden" r:id="rId14"/>
    <sheet name="PracticalResults" sheetId="26" state="hidden" r:id="rId15"/>
  </sheets>
  <definedNames>
    <definedName name="_xlnm._FilterDatabase" localSheetId="0" hidden="1">Sheet1!$A$18:$C$41</definedName>
    <definedName name="_xlnm._FilterDatabase" localSheetId="9" hidden="1">Sheet10!$A$18:$C$41</definedName>
    <definedName name="_xlnm._FilterDatabase" localSheetId="10" hidden="1">Sheet11!$A$18:$C$41</definedName>
    <definedName name="_xlnm._FilterDatabase" localSheetId="1" hidden="1">Sheet2!$A$18:$C$41</definedName>
    <definedName name="_xlnm._FilterDatabase" localSheetId="2" hidden="1">Sheet3!$A$18:$C$41</definedName>
    <definedName name="_xlnm._FilterDatabase" localSheetId="3" hidden="1">Sheet4!$A$18:$C$41</definedName>
    <definedName name="_xlnm._FilterDatabase" localSheetId="4" hidden="1">Sheet5!$A$18:$C$41</definedName>
    <definedName name="_xlnm._FilterDatabase" localSheetId="5" hidden="1">Sheet6!$A$18:$C$41</definedName>
    <definedName name="_xlnm._FilterDatabase" localSheetId="6" hidden="1">Sheet7!$A$18:$C$41</definedName>
    <definedName name="_xlnm._FilterDatabase" localSheetId="7" hidden="1">Sheet8!$A$18:$C$41</definedName>
    <definedName name="_xlnm._FilterDatabase" localSheetId="8" hidden="1">Sheet9!$A$18:$C$41</definedName>
    <definedName name="ArchitectureBatch">Information!$P$3:$P$4</definedName>
    <definedName name="ArchitectureEighth13AR">Information!$AG$76:$AG$80</definedName>
    <definedName name="ArchitectureEighth14AR">Information!#REF!</definedName>
    <definedName name="ArchitectureEighth15AR">Information!$AG$147:$AG$152</definedName>
    <definedName name="ArchitectureEighth16AR">Information!$AG$227:$AG$231</definedName>
    <definedName name="ArchitectureFifth13AR">Information!$AG$53:$AG$57</definedName>
    <definedName name="ArchitectureFifth14AR">Information!#REF!</definedName>
    <definedName name="ArchitectureFifth15AR">Information!$AG$126:$AG$130</definedName>
    <definedName name="ArchitectureFifth16AR">Information!$AG$203:$AG$207</definedName>
    <definedName name="ArchitectureFirst13AR">Information!$AG$21:$AG$26</definedName>
    <definedName name="ArchitectureFirst14AR">Information!#REF!</definedName>
    <definedName name="ArchitectureFirst15AR">Information!$AG$94:$AG$99</definedName>
    <definedName name="ArchitectureFirst16AR">Information!$AG$170:$AG$175</definedName>
    <definedName name="ArchitectureFirst17AR">Information!#REF!</definedName>
    <definedName name="ArchitectureFourth13AR">Information!$AG$46:$AG$51</definedName>
    <definedName name="ArchitectureFourth14AR">Information!#REF!</definedName>
    <definedName name="ArchitectureFourth15AR">Information!$AG$119:$AG$124</definedName>
    <definedName name="ArchitectureFourth16AR">Information!$AG$195:$AG$200</definedName>
    <definedName name="ArchitectureNineth15AR">Information!#REF!</definedName>
    <definedName name="ArchitectureNinth14AR">Information!#REF!</definedName>
    <definedName name="ArchitectureNinth15AR">Information!$AG$155:$AG$157</definedName>
    <definedName name="ArchitectureProgram">Departments!$H$17</definedName>
    <definedName name="ArchitectureSecond13AR">Information!$AG$30:$AG$35</definedName>
    <definedName name="ArchitectureSecond14AR">Information!#REF!</definedName>
    <definedName name="ArchitectureSecond15AR">Information!$AG$103:$AG$108</definedName>
    <definedName name="ArchitectureSecond16AR">Information!$AG$179:$AG$184</definedName>
    <definedName name="ArchitectureSeventh13AR">Information!$AG$68:$AG$72</definedName>
    <definedName name="ArchitectureSeventh14AR">Information!#REF!</definedName>
    <definedName name="ArchitectureSeventh15AR">Information!$AG$141:$AG$145</definedName>
    <definedName name="ArchitectureSeventh16AR">Information!$AG$220:$AG$224</definedName>
    <definedName name="ArchitectureSixth13AR">Information!$AG$61:$AG$66</definedName>
    <definedName name="ArchitectureSixth14AR">Information!#REF!</definedName>
    <definedName name="ArchitectureSixth15AR">Information!$AG$134:$AG$139</definedName>
    <definedName name="ArchitectureSixth16AR">Information!$AG$209:$AG$214</definedName>
    <definedName name="ArchitectureTenth15AR">Information!$AG$160:$AG$161</definedName>
    <definedName name="ArchitectureThird13AR">Information!$AG$38:$AG$43</definedName>
    <definedName name="ArchitectureThird14AR">Information!#REF!</definedName>
    <definedName name="ArchitectureThird15AR">Information!$AG$111:$AG$116</definedName>
    <definedName name="ArchitectureThird16AR">Information!$AG$187:$AG$192</definedName>
    <definedName name="BiomedicalBatch">Information!$G$3</definedName>
    <definedName name="BiomedicalEighth13BM">Information!$X$76:$X$79</definedName>
    <definedName name="BiomedicalEighth14BM">Information!#REF!</definedName>
    <definedName name="BiomedicalEighth15BM">Information!$X$146:$X$150</definedName>
    <definedName name="BiomedicalEighth16BM">Information!$X$226:$X$229</definedName>
    <definedName name="BiomedicalEngineeringProgram">Departments!$H$6</definedName>
    <definedName name="BiomedicalFifth13BM">Information!$X$53:$X$57</definedName>
    <definedName name="BiomedicalFifth14BM">Information!#REF!</definedName>
    <definedName name="BiomedicalFifth15BM">Information!$X$127:$X$131</definedName>
    <definedName name="BiomedicalFifth16BM">Information!$X$202:$X$206</definedName>
    <definedName name="BiomedicalFirst13BM">Information!$X$21:$X$26</definedName>
    <definedName name="BiomedicalFirst14BM">Information!#REF!</definedName>
    <definedName name="BiomedicalFirst15BM">Information!$X$95:$X$101</definedName>
    <definedName name="BiomedicalFirst16BM">Information!$X$169:$X$175</definedName>
    <definedName name="BiomedicalFourth13BM">Information!$X$46:$X$51</definedName>
    <definedName name="BiomedicalFourth14BM">Information!#REF!</definedName>
    <definedName name="BiomedicalFourth15BM">Information!$X$120:$X$125</definedName>
    <definedName name="BiomedicalFourth16BM">Information!$X$194:$X$199</definedName>
    <definedName name="BioMedicallFirst17BM">Information!#REF!</definedName>
    <definedName name="BiomedicalSecond13BM">Information!$X$30:$X$34</definedName>
    <definedName name="BiomedicalSecond14BM">Information!#REF!</definedName>
    <definedName name="BiomedicalSecond15BM">Information!$X$104:$X$109</definedName>
    <definedName name="BiomedicalSecond16BM">Information!$X$178:$X$183</definedName>
    <definedName name="BiomedicalSeventh13BM">Information!$X$68:$X$71</definedName>
    <definedName name="BiomedicalSeventh14BM">Information!#REF!</definedName>
    <definedName name="BiomedicalSeventh15BM">Information!$X$142:$X$145</definedName>
    <definedName name="BiomedicalSeventh16BM">Information!$X$220:$X$223</definedName>
    <definedName name="BiomedicalSixth13BM">Information!$X$61:$X$65</definedName>
    <definedName name="BiomedicalSixth14BM">Information!#REF!</definedName>
    <definedName name="BiomedicalSixth15BM">Information!$X$135:$X$139</definedName>
    <definedName name="BiomedicalSixth16BM">Information!$X$208:$X$212</definedName>
    <definedName name="BiomedicalThird13BM">Information!$X$38:$X$43</definedName>
    <definedName name="BiomedicalThird14BM">Information!#REF!</definedName>
    <definedName name="BiomedicalThird15BM">Information!$X$112:$X$117</definedName>
    <definedName name="BiomedicalThird16BM">Information!$X$186:$X$191</definedName>
    <definedName name="ChemicalBatch">Information!$J$3</definedName>
    <definedName name="ChemicalEighth13CH">Information!$AA$76:$AA$79</definedName>
    <definedName name="ChemicalEighth14CH">Information!#REF!</definedName>
    <definedName name="ChemicalEighth15CH">Information!$AA$148:$AA$152</definedName>
    <definedName name="ChemicalEighth16CH">Information!$AA$226:$AA$229</definedName>
    <definedName name="ChemicalEngineeringProgram">Departments!$H$8</definedName>
    <definedName name="ChemicalFifth13CH">Information!$AA$53:$AA$57</definedName>
    <definedName name="ChemicalFifth14CH">Information!#REF!</definedName>
    <definedName name="ChemicalFifth15CH">Information!$AA$127:$AA$131</definedName>
    <definedName name="ChemicalFifth16CH">Information!$AA$204:$AA$208</definedName>
    <definedName name="ChemicalFirst13CH">Information!$AA$21:$AA$27</definedName>
    <definedName name="ChemicalFirst14CH">Information!#REF!</definedName>
    <definedName name="ChemicalFirst15CH">Information!$AA$95:$AA$101</definedName>
    <definedName name="ChemicalFirst16CH">Information!$AA$171:$AA$177</definedName>
    <definedName name="ChemicalFirst17CH">Information!#REF!</definedName>
    <definedName name="ChemicalFourth13CH">Information!$AA$46:$AA$50</definedName>
    <definedName name="ChemicalFourth14CH">Information!#REF!</definedName>
    <definedName name="ChemicalFourth15CH">Information!$AA$120:$AA$124</definedName>
    <definedName name="ChemicalFourth16CH">Information!$AA$196:$AA$200</definedName>
    <definedName name="ChemicalSecond13CH">Information!$AA$30:$AA$35</definedName>
    <definedName name="ChemicalSecond14CH">Information!#REF!</definedName>
    <definedName name="ChemicalSecond15CH">Information!$AA$104:$AA$109</definedName>
    <definedName name="ChemicalSecond16CH">Information!$AA$180:$AA$185</definedName>
    <definedName name="ChemicalSeventh13CH">Information!$AA$68:$AA$72</definedName>
    <definedName name="ChemicalSeventh14CH">Information!#REF!</definedName>
    <definedName name="ChemicalSeventh15CH">Information!$AA$142:$AA$146</definedName>
    <definedName name="ChemicalSeventh16CH">Information!$AA$220:$AA$223</definedName>
    <definedName name="ChemicalSixth13CH">Information!$AA$61:$AA$65</definedName>
    <definedName name="ChemicalSixth14CH">Information!#REF!</definedName>
    <definedName name="ChemicalSixth15CH">Information!$AA$135:$AA$139</definedName>
    <definedName name="ChemicalSixth16CH">Information!$AA$210:$AA$214</definedName>
    <definedName name="ChemicalThird13CH">Information!$AA$38:$AA$43</definedName>
    <definedName name="ChemicalThird14CH">Information!#REF!</definedName>
    <definedName name="ChemicalThird15CH">Information!$AA$112:$AA$117</definedName>
    <definedName name="ChemicalThird16CH">Information!$AA$188:$AA$193</definedName>
    <definedName name="CityBatch">Information!$Q$3</definedName>
    <definedName name="CityEighth13CRP">Information!$AH$76:$AH$79</definedName>
    <definedName name="CityEighth14CRP">Information!#REF!</definedName>
    <definedName name="CityEighth15CRP">Information!$AH$148:$AH$152</definedName>
    <definedName name="CityEighth16CRP">Information!$AH$227:$AH$230</definedName>
    <definedName name="CityFifth13CRP">Information!$AH$53:$AH$57</definedName>
    <definedName name="CityFifth14CRP">Information!#REF!</definedName>
    <definedName name="CityFifth15CRP">Information!$AH$127:$AH$131</definedName>
    <definedName name="CityFifth16CRP">Information!$AH$204:$AH$208</definedName>
    <definedName name="CityFirst13CRP">Information!$AH$21:$AH$26</definedName>
    <definedName name="CityFirst14CRP">Information!#REF!</definedName>
    <definedName name="CityFirst15CRP">Information!$AH$95:$AH$100</definedName>
    <definedName name="CityFirst16CRP">Information!$AH$171:$AH$176</definedName>
    <definedName name="CityFirst17CRP">Information!#REF!</definedName>
    <definedName name="CityFourth13CRP">Information!$AH$46:$AH$50</definedName>
    <definedName name="CityFourth14CRP">Information!#REF!</definedName>
    <definedName name="CityFourth15CRP">Information!$AH$120:$AH$124</definedName>
    <definedName name="CityFourth16CRP">Information!$AH$196:$AH$200</definedName>
    <definedName name="CityProgram">Departments!$H$16</definedName>
    <definedName name="CitySecond13CRP">Information!$AH$30:$AH$34</definedName>
    <definedName name="CitySecond14CRP">Information!#REF!</definedName>
    <definedName name="CitySecond15CRP">Information!$AH$104:$AH$108</definedName>
    <definedName name="CitySecond16CRP">Information!$AH$180:$AH$184</definedName>
    <definedName name="CitySeventh13CRP">Information!$AH$68:$AH$72</definedName>
    <definedName name="CitySeventh14CRP">Information!#REF!</definedName>
    <definedName name="CitySeventh15CRP">Information!$AH$142:$AH$146</definedName>
    <definedName name="CitySeventh16CRP">Information!$AH$220:$AH$224</definedName>
    <definedName name="CitySixth13CRP">Information!$AH$61:$AH$65</definedName>
    <definedName name="CitySixth14CRP">Information!#REF!</definedName>
    <definedName name="CitySixth15CRP">Information!$AH$135:$AH$139</definedName>
    <definedName name="CitySixth16CRP">Information!$AH$210:$AH$214</definedName>
    <definedName name="CityThird13CRP">Information!$AH$38:$AH$42</definedName>
    <definedName name="CityThird14CRP">Information!#REF!</definedName>
    <definedName name="CityThird15CRP">Information!$AH$112:$AH$116</definedName>
    <definedName name="CityThird16CRP">Information!$AH$188:$AH$192</definedName>
    <definedName name="CivilBatch">Information!$B$3:$B$4</definedName>
    <definedName name="CivilEighth13CE">Information!$S$76:$S$79</definedName>
    <definedName name="CivilEighth14CE">Information!#REF!</definedName>
    <definedName name="CivilEighth15CE">Information!$S$148:$S$152</definedName>
    <definedName name="CivilEighth16CE">Information!$S$227:$S$231</definedName>
    <definedName name="CivilEighthK13CE">Information!$S$294:$S$297</definedName>
    <definedName name="CivilEighthK14CE">Information!$S$368:$S$371</definedName>
    <definedName name="CivilEighthK15CE">Information!$S$442:$S$446</definedName>
    <definedName name="CivilEighthK16CE">Information!$S$505:$S$509</definedName>
    <definedName name="CivilFifth13CE">Information!$S$53:$S$57</definedName>
    <definedName name="CivilFifth14CE">Information!#REF!</definedName>
    <definedName name="CivilFifth15CE">Information!$S$127:$S$131</definedName>
    <definedName name="CivilFifth16CE">Information!$S$204:$S$208</definedName>
    <definedName name="CivilFifthk13CE">Information!$S$273:$S$277</definedName>
    <definedName name="CivilFifthK14CE">Information!$S$345:$S$349</definedName>
    <definedName name="CivilFifthK15CE">Information!$S$420:$S$424</definedName>
    <definedName name="CivilFifthK16CE">Information!$S$485:$S$489</definedName>
    <definedName name="CivilFirst13CE">Information!$S$21:$S$25</definedName>
    <definedName name="CivilFirst15CE">Information!$S$95:$S$98</definedName>
    <definedName name="CivilFirst16CE">Information!$S$171:$S$174</definedName>
    <definedName name="CivilFirst17CE">Information!#REF!</definedName>
    <definedName name="CivilFirstK13CE">Information!$S$241:$S$245</definedName>
    <definedName name="CivilFirstK14CE">Information!$S$313:$S$316</definedName>
    <definedName name="CivilFirstK15CE">Information!$S$388:$S$391</definedName>
    <definedName name="CivilFirstK16CE">Information!$S$452:$S$455</definedName>
    <definedName name="CivilFourth13CE">Information!$S$46:$S$51</definedName>
    <definedName name="CivilFourth14CE">Information!#REF!</definedName>
    <definedName name="CivilFourth15CE">Information!$S$120:$S$125</definedName>
    <definedName name="CivilFourth16CE">Information!$S$196:$S$201</definedName>
    <definedName name="CivilFourthK13CE">Information!$S$266:$S$271</definedName>
    <definedName name="CivilFourthK14CE">Information!$S$338:$S$343</definedName>
    <definedName name="CivilFourthK15CE">Information!$S$413:$S$418</definedName>
    <definedName name="CivilFourthK16CE">Information!$S$477:$S$482</definedName>
    <definedName name="CivilProgram">Departments!$H$1</definedName>
    <definedName name="CivilSecond13CE">Information!$S$30:$S$35</definedName>
    <definedName name="CivilSecond14CE">Information!#REF!</definedName>
    <definedName name="CivilSecond15CE">Information!$S$104:$S$109</definedName>
    <definedName name="CivilSecond16CE">Information!$S$180:$S$185</definedName>
    <definedName name="CivilSecondK13CE">Information!$S$250:$S$255</definedName>
    <definedName name="CivilSecondK14CE">Information!$S$322:$S$327</definedName>
    <definedName name="CivilSecondK15CE">Information!$S$397:$S$402</definedName>
    <definedName name="CivilSecondK16CE">Information!$S$461:$S$466</definedName>
    <definedName name="CivilSeventh13CE">Information!$S$68:$S$72</definedName>
    <definedName name="CivilSeventh14CE">Information!#REF!</definedName>
    <definedName name="CivilSeventh15CE">Information!$S$142:$S$146</definedName>
    <definedName name="CivilSeventh16CE">Information!$S$220:$S$223</definedName>
    <definedName name="CivilSeventhK13CE">Information!$S$286:$S$290</definedName>
    <definedName name="CivilSeventhK14CE">Information!$S$360:$S$364</definedName>
    <definedName name="CivilSeventhK15CE">Information!$S$436:$S$440</definedName>
    <definedName name="CivilSeventhK16CE">Information!$S$498:$S$501</definedName>
    <definedName name="CivilSixth13CE">Information!$S$61:$S$65</definedName>
    <definedName name="CivilSixth14CE">Information!#REF!</definedName>
    <definedName name="CivilSixth15CE">Information!$S$135:$S$139</definedName>
    <definedName name="CivilSixth16CE">Information!$S$211:$S$215</definedName>
    <definedName name="CivilSixthK13CE">Information!$S$279:$S$283</definedName>
    <definedName name="CivilSixthK14CE">Information!$S$353:$S$357</definedName>
    <definedName name="CivilSixthK15CE">Information!$S$428:$S$432</definedName>
    <definedName name="CivilSixthK16CE">Information!$S$491:$S$495</definedName>
    <definedName name="CivilThird13CE">Information!$S$38:$S$42</definedName>
    <definedName name="CivilThird14CE">Information!#REF!</definedName>
    <definedName name="CivilThird15CE">Information!$S$112:$S$116</definedName>
    <definedName name="CivilThird16CE">Information!$S$188:$S$192</definedName>
    <definedName name="CivilThirdK13CE">Information!$S$258:$S$262</definedName>
    <definedName name="CivilThirdK14CE">Information!$S$330:$S$334</definedName>
    <definedName name="CivilThirdK15CE">Information!$S$405:$S$409</definedName>
    <definedName name="CivilThirdK16CE">Information!$S$469:$S$473</definedName>
    <definedName name="ComputerBatch">Information!$H$3</definedName>
    <definedName name="ComputerEighth13CS">Information!$Y$76:$Y$79</definedName>
    <definedName name="ComputerEighth14CS">Information!#REF!</definedName>
    <definedName name="ComputerEighth15CS">Information!$Y$147:$Y$151</definedName>
    <definedName name="ComputerEighth16CS">Information!$Y$226:$Y$229</definedName>
    <definedName name="ComputerFifth13CS">Information!$Y$53:$Y$57</definedName>
    <definedName name="ComputerFifth14CS">Information!#REF!</definedName>
    <definedName name="ComputerFifth15CS">Information!$Y$127:$Y$131</definedName>
    <definedName name="ComputerFifth16CS">Information!$Y$203:$Y$207</definedName>
    <definedName name="ComputerFirst13CS">Information!$Y$21:$Y$25</definedName>
    <definedName name="ComputerFirst15CS">Information!$Y$95:$Y$99</definedName>
    <definedName name="ComputerFirst16CS">Information!$Y$170:$Y$174</definedName>
    <definedName name="ComputerFirst17CS">Information!#REF!</definedName>
    <definedName name="ComputerFourth13CS">Information!$Y$46:$Y$51</definedName>
    <definedName name="ComputerFourth14CS">Information!#REF!</definedName>
    <definedName name="ComputerFourth15CS">Information!$Y$120:$Y$125</definedName>
    <definedName name="ComputerFourth16CS">Information!$Y$195:$Y$200</definedName>
    <definedName name="ComputerProgram">Departments!$H$7</definedName>
    <definedName name="ComputerSecond13CS">Information!$Y$30:$Y$35</definedName>
    <definedName name="ComputerSecond14CS">Information!#REF!</definedName>
    <definedName name="ComputerSecond15CS">Information!$Y$104:$Y$109</definedName>
    <definedName name="ComputerSecond16CS">Information!$Y$179:$Y$184</definedName>
    <definedName name="ComputerSeventh13CS">Information!$Y$68:$Y$71</definedName>
    <definedName name="ComputerSeventh14CS">Information!#REF!</definedName>
    <definedName name="ComputerSeventh15CS">Information!$Y$142:$Y$145</definedName>
    <definedName name="ComputerSeventh16CS">Information!$Y$220:$Y$223</definedName>
    <definedName name="ComputerSixth13CS">Information!$Y$61:$Y$65</definedName>
    <definedName name="ComputerSixth14CS">Information!#REF!</definedName>
    <definedName name="ComputerSixth15CS">Information!$Y$135:$Y$139</definedName>
    <definedName name="ComputerSixth16CS">Information!$Y$209:$Y$213</definedName>
    <definedName name="ComputerSystemFirst17CS">Information!#REF!</definedName>
    <definedName name="ComputerThird13CS">Information!$Y$38:$Y$42</definedName>
    <definedName name="ComputerThird14CS">Information!#REF!</definedName>
    <definedName name="ComputerThird15CS">Information!$Y$112:$Y$116</definedName>
    <definedName name="ComputerThird16CS">Information!$Y$187:$Y$191</definedName>
    <definedName name="Departments">Information!$A$2:$A$18</definedName>
    <definedName name="Digital_Signal_and_Image_Processing">Information!$X$142:$X$145</definedName>
    <definedName name="ElectricalBatch">Information!$D$3:$D$4</definedName>
    <definedName name="ElectricalEighth13EL">Information!$U$76:$U$78</definedName>
    <definedName name="ElectricalEighth14EL">Information!#REF!</definedName>
    <definedName name="ElectricalEighth15EL">Information!$U$148:$U$151</definedName>
    <definedName name="ElectricalEighth16EL">Information!$U$226:$U$228</definedName>
    <definedName name="ElectricalEighthK13EL">Information!$U$294:$U$296</definedName>
    <definedName name="ElectricalEighthK14EL">Information!$U$368:$U$370</definedName>
    <definedName name="ElectricalEighthK15EL">Information!$U$442:$U$444</definedName>
    <definedName name="ElectricalEighthK16EL">Information!$U$504:$U$506</definedName>
    <definedName name="ElectricalFifth13EL">Information!$U$53:$U$57</definedName>
    <definedName name="ElectricalFifth14EL">Information!#REF!</definedName>
    <definedName name="ElectricalFifth15EL">Information!$U$127:$U$131</definedName>
    <definedName name="ElectricalFifth16EL">Information!$U$204:$U$208</definedName>
    <definedName name="ElectricalFifthK13EL">Information!$U$273:$U$277</definedName>
    <definedName name="ElectricalFifthK14EL">Information!$U$345:$U$349</definedName>
    <definedName name="ElectricalFifthK15EL">Information!$U$420:$U$424</definedName>
    <definedName name="ElectricalFifthK16EL">Information!$U$485:$U$489</definedName>
    <definedName name="ElectricalFirst13EL">Information!$U$21:$U$25</definedName>
    <definedName name="ElectricalFirst14EL">Information!#REF!</definedName>
    <definedName name="ElectricalFirst15EL">Information!$U$95:$U$99</definedName>
    <definedName name="ElectricalFirst16EL">Information!$U$171:$U$175</definedName>
    <definedName name="ElectricalFirst17EL">Information!#REF!</definedName>
    <definedName name="ElectricalFirstK13EL">Information!$U$241:$U$245</definedName>
    <definedName name="ElectricalFirstK14EL">Information!$U$313:$U$317</definedName>
    <definedName name="ElectricalFirstK15EL">Information!$U$388:$U$392</definedName>
    <definedName name="ElectricalFirstK16EL">Information!$U$452:$U$456</definedName>
    <definedName name="ElectricalFourth13EL">Information!$U$46:$U$50</definedName>
    <definedName name="ElectricalFourth14EL">Information!#REF!</definedName>
    <definedName name="ElectricalFourth15EL">Information!$U$120:$U$124</definedName>
    <definedName name="ElectricalFourth16EL">Information!$U$196:$U$200</definedName>
    <definedName name="ElectricalFourthK13EL">Information!$U$266:$U$270</definedName>
    <definedName name="ElectricalFourthK14EL">Information!$U$338:$U$342</definedName>
    <definedName name="ElectricalFourthK15EL">Information!$U$413:$U$417</definedName>
    <definedName name="ElectricalFourthK16EL">Information!$U$477:$U$481</definedName>
    <definedName name="ElectricalProgram">Departments!$H$3</definedName>
    <definedName name="ElectricalSecond13EL">Information!$U$30:$U$35</definedName>
    <definedName name="ElectricalSecond14EL">Information!#REF!</definedName>
    <definedName name="ElectricalSecond15EL">Information!$U$104:$U$109</definedName>
    <definedName name="ElectricalSecond16EL">Information!$U$180:$U$185</definedName>
    <definedName name="ElectricalSecondK13EL">Information!$U$250:$U$255</definedName>
    <definedName name="ElectricalSecondK14EL">Information!$U$322:$U$327</definedName>
    <definedName name="ElectricalSecondK15EL">Information!$U$397:$U$402</definedName>
    <definedName name="ElectricalSecondK16EL">Information!$U$461:$U$466</definedName>
    <definedName name="ElectricalSeventh13EL">Information!$U$68:$U$71</definedName>
    <definedName name="ElectricalSeventh14EL">Information!#REF!</definedName>
    <definedName name="ElectricalSeventh15EL">Information!$U$142:$U$146</definedName>
    <definedName name="ElectricalSeventh16EL">Information!$U$220:$U$223</definedName>
    <definedName name="ElectricalSeventhK13EL">Information!$U$286:$U$289</definedName>
    <definedName name="ElectricalSeventhK14EL">Information!$U$360:$U$363</definedName>
    <definedName name="ElectricalSeventhK15EL">Information!$U$436:$U$440</definedName>
    <definedName name="ElectricalSeventhK16EL">Information!$U$498:$U$501</definedName>
    <definedName name="ElectricalSixth13EL">Information!$U$61:$U$65</definedName>
    <definedName name="ElectricalSixth14EL">Information!#REF!</definedName>
    <definedName name="ElectricalSixth15EL">Information!$U$135:$U$139</definedName>
    <definedName name="ElectricalSixth16EL">Information!$U$210:$U$214</definedName>
    <definedName name="ElectricalSixthK13EL">Information!$U$279:$U$283</definedName>
    <definedName name="ElectricalSixthK14EL">Information!$U$353:$U$357</definedName>
    <definedName name="ElectricalSixthK15EL">Information!$U$428:$U$432</definedName>
    <definedName name="ElectricalSixthK16EL">Information!$U$491:$U$495</definedName>
    <definedName name="ElectricalThird13EL">Information!$U$38:$U$42</definedName>
    <definedName name="ElectricalThird14EL">Information!#REF!</definedName>
    <definedName name="ElectricalThird15EL">Information!$U$112:$U$116</definedName>
    <definedName name="ElectricalThird16EL">Information!$U$188:$U$192</definedName>
    <definedName name="ElectricalThirdK13EL">Information!$U$258:$U$262</definedName>
    <definedName name="ElectricalThirdK14EL">Information!$U$330:$U$334</definedName>
    <definedName name="ElectricalThirdK15EL">Information!$U$405:$U$409</definedName>
    <definedName name="ElectricalThirdK16EL">Information!$U$469:$U$473</definedName>
    <definedName name="ElectronicBatch">Information!$E$3:$E$4</definedName>
    <definedName name="ElectronicEighth13ES">Information!$V$76:$V$78</definedName>
    <definedName name="ElectronicEighth14ES">Information!#REF!</definedName>
    <definedName name="ELectronicEighth16ES">Information!$V$227:$V$229</definedName>
    <definedName name="ElectronicEighthK16ES">Information!$V$505:$V$507</definedName>
    <definedName name="ElectronicFifth13ES">Information!$V$53:$V$57</definedName>
    <definedName name="ElectronicFifth14ES">Information!#REF!</definedName>
    <definedName name="ElectronicFifth15ES">Information!$V$127:$V$131</definedName>
    <definedName name="ElectronicFifth16ES">Information!$V$204:$V$208</definedName>
    <definedName name="ElectronicFifthK16ES">Information!$V$485:$V$489</definedName>
    <definedName name="ElectronicFirst13ES">Information!$V$21:$V$26</definedName>
    <definedName name="ElectronicFirst14ES">Information!#REF!</definedName>
    <definedName name="ElectronicFirst15ES">Information!$V$95:$V$100</definedName>
    <definedName name="ElectronicFirst16ES">Information!$V$171:$V$176</definedName>
    <definedName name="ElectronicFirst17ES">Information!#REF!</definedName>
    <definedName name="ElectronicFirstK13ES">Information!$V$241:$V$246</definedName>
    <definedName name="ElectronicFirstK16ES">Information!$V$452:$V$457</definedName>
    <definedName name="ElectronicFourth13ES">Information!$V$46:$V$51</definedName>
    <definedName name="ElectronicFourth14ES">Information!#REF!</definedName>
    <definedName name="ElectronicFourth15ES">Information!$V$120:$V$125</definedName>
    <definedName name="ElectronicFourth16ES">Information!$V$196:$V$201</definedName>
    <definedName name="ElectronicFourthK13ES">Information!$V$266:$V$270</definedName>
    <definedName name="ElectronicFourthK16ES">Information!$V$477:$V$482</definedName>
    <definedName name="ElectronicProgram">Departments!$H$4</definedName>
    <definedName name="ElectronicSecond13ES">Information!$V$30:$V$35</definedName>
    <definedName name="ElectronicSecond14ES">Information!#REF!</definedName>
    <definedName name="ElectronicSecond15ES">Information!$V$104:$V$109</definedName>
    <definedName name="ElectronicSecond16ES">Information!$V$180:$V$185</definedName>
    <definedName name="ElectronicSecondK16ES">Information!$V$461:$V$466</definedName>
    <definedName name="ElectronicsEighth15ES">Information!$V$148:$V$151</definedName>
    <definedName name="ElectronicSeventh13ES">Information!$V$68:$V$72</definedName>
    <definedName name="ElectronicSeventh14ES">Information!#REF!</definedName>
    <definedName name="ElectronicSeventh15ES">Information!$V$142:$V$146</definedName>
    <definedName name="ElectronicSeventh16ES">Information!$V$220:$V$224</definedName>
    <definedName name="ElectronicSeventhK16ES">Information!$V$498:$V$502</definedName>
    <definedName name="ElectronicSixth13ES">Information!$V$61:$V$65</definedName>
    <definedName name="ElectronicSixth14ES">Information!#REF!</definedName>
    <definedName name="ElectronicSixth15ES">Information!$V$135:$V$139</definedName>
    <definedName name="ElectronicSixth16ES">Information!$V$210:$V$214</definedName>
    <definedName name="ElectronicSixthK16ES">Information!$V$491:$V$495</definedName>
    <definedName name="ElectronicSixththK16ES">Information!$V$491:$V$497</definedName>
    <definedName name="ElectronicThird13ES">Information!$V$38:$V$43</definedName>
    <definedName name="ElectronicThird14ES">Information!#REF!</definedName>
    <definedName name="ElectronicThird15ES">Information!$V$112:$V$117</definedName>
    <definedName name="ElectronicThird16ES">Information!$V$188:$V$193</definedName>
    <definedName name="ElectronicThirdK13ES">Information!$V$258:$V$263</definedName>
    <definedName name="ElectronicThirdK16ES">Information!$V$469:$V$474</definedName>
    <definedName name="EnviromentFirst17EE">Information!#REF!</definedName>
    <definedName name="EnvironmentalBatch">Information!$R$3</definedName>
    <definedName name="EnvironmentalEighth13EE">Information!$AI$76:$AI$79</definedName>
    <definedName name="EnvironmentalEighth14EE">Information!#REF!</definedName>
    <definedName name="EnvironmentalEighth15EE">Information!$AI$148:$AI$152</definedName>
    <definedName name="EnvironmentalEighth16EE">Information!$AI$226:$AI$229</definedName>
    <definedName name="EnvironmentalFifth13EE">Information!$AI$53:$AI$57</definedName>
    <definedName name="EnvironmentalFifth14EE">Information!#REF!</definedName>
    <definedName name="EnvironmentalFifth15EE">Information!$AI$127:$AI$131</definedName>
    <definedName name="EnvironmentalFifth16EE">Information!$AI$204:$AI$208</definedName>
    <definedName name="EnvironmentalFirst13EE">Information!$AI$21:$AI$26</definedName>
    <definedName name="EnvironmentalFirst14EE">Information!#REF!</definedName>
    <definedName name="EnvironmentalFirst15EE">Information!$AI$95:$AI$100</definedName>
    <definedName name="EnvironmentalFirst16EE">Information!$AI$171:$AI$176</definedName>
    <definedName name="EnvironmentalFourth13EE">Information!$AI$46:$AI$51</definedName>
    <definedName name="EnvironmentalFourth14EE">Information!#REF!</definedName>
    <definedName name="EnvironmentalFourth15EE">Information!$AI$120:$AI$125</definedName>
    <definedName name="EnvironmentalFourth16EE">Information!$AI$196:$AI$201</definedName>
    <definedName name="EnvironmentalProgram">Departments!$H$14</definedName>
    <definedName name="EnvironmentalSecond13EE">Information!$AI$30:$AI$34</definedName>
    <definedName name="EnvironmentalSecond14EE">Information!#REF!</definedName>
    <definedName name="EnvironmentalSecond15EE">Information!$AI$104:$AI$108</definedName>
    <definedName name="EnvironmentalSecond16EE">Information!$AI$180:$AI$184</definedName>
    <definedName name="EnvironmentalSevenh16EE">Information!#REF!</definedName>
    <definedName name="EnvironmentalSeventh13EE">Information!$AI$68:$AI$71</definedName>
    <definedName name="EnvironmentalSeventh14EE">Information!#REF!</definedName>
    <definedName name="EnvironmentalSeventh15EE">Information!$AI$142:$AI$146</definedName>
    <definedName name="EnvironmentalSeventh16EE">Information!$AI$220:$AI$223</definedName>
    <definedName name="EnvironmentalSixth13EE">Information!$AI$61:$AI$66</definedName>
    <definedName name="EnvironmentalSixth14EE">Information!#REF!</definedName>
    <definedName name="EnvironmentalSixth15EE">Information!$AI$135:$AI$140</definedName>
    <definedName name="EnvironmentalSixth16EE">Information!$AI$210:$AI$215</definedName>
    <definedName name="EnvironmentalThird13EE">Information!$AI$38:$AI$43</definedName>
    <definedName name="EnvironmentalThird14EE">Information!#REF!</definedName>
    <definedName name="EnvironmentalThird15EE">Information!$AI$112:$AI$117</definedName>
    <definedName name="EnvironmentalThird16EE">Information!$AI$188:$AI$193</definedName>
    <definedName name="Exam">Departments!$F$1:$F$4</definedName>
    <definedName name="Functional_English">Information!#REF!</definedName>
    <definedName name="IndustrialBatch">Information!$O$3</definedName>
    <definedName name="IndustrialEighth13IN">Information!$AF$76:$AF$79</definedName>
    <definedName name="IndustrialEighth14IN">Information!#REF!</definedName>
    <definedName name="IndustrialEighth15IN">Information!$AF$148:$AF$152</definedName>
    <definedName name="IndustrialEighth16IN">Information!$AF$227:$AF$230</definedName>
    <definedName name="IndustrialFifth13IN">Information!$AF$53:$AF$57</definedName>
    <definedName name="IndustrialFifth14IN">Information!#REF!</definedName>
    <definedName name="IndustrialFifth15IN">Information!$AF$127:$AF$131</definedName>
    <definedName name="IndustrialFifth16IN">Information!$AF$203:$AF$207</definedName>
    <definedName name="IndustrialFirst13IN">Information!$AF$21:$AF$26</definedName>
    <definedName name="IndustrialFirst15IN">Information!$AF$95:$AF$100</definedName>
    <definedName name="IndustrialFirst16IN">Information!$AF$170:$AF$175</definedName>
    <definedName name="IndustrialFirst17IN">Information!#REF!</definedName>
    <definedName name="IndustrialFourth13IN">Information!$AF$46:$AF$50</definedName>
    <definedName name="IndustrialFourth14IN">Information!#REF!</definedName>
    <definedName name="IndustrialFourth15IN">Information!$AF$120:$AF$124</definedName>
    <definedName name="IndustrialFourth16IN">Information!$AF$195:$AF$199</definedName>
    <definedName name="IndustrialProgram">Departments!$H$12</definedName>
    <definedName name="IndustrialSecond13IN">Information!$AF$30:$AF$34</definedName>
    <definedName name="IndustrialSecond14IN">Information!#REF!</definedName>
    <definedName name="IndustrialSecond15IN">Information!$AF$104:$AF$108</definedName>
    <definedName name="IndustrialSecond16IN">Information!$AF$179:$AF$183</definedName>
    <definedName name="IndustrialSeventh13IN">Information!$AF$68:$AF$72</definedName>
    <definedName name="IndustrialSeventh14IN">Information!#REF!</definedName>
    <definedName name="IndustrialSeventh15IN">Information!$AF$142:$AF$146</definedName>
    <definedName name="IndustrialSeventh16IN">Information!$AF$220:$AF$224</definedName>
    <definedName name="IndustrialSixth13IN">Information!$AF$61:$AF$65</definedName>
    <definedName name="IndustrialSixth14IN">Information!#REF!</definedName>
    <definedName name="IndustrialSixth15IN">Information!$AF$135:$AF$139</definedName>
    <definedName name="IndustrialSixth16IN">Information!$AF$209:$AF$213</definedName>
    <definedName name="IndustrialThird13IN">Information!$AF$38:$AF$42</definedName>
    <definedName name="IndustrialThird14IN">Information!#REF!</definedName>
    <definedName name="IndustrialThird15IN">Information!$AF$112:$AF$116</definedName>
    <definedName name="IndustrialThird16IN">Information!$AF$187:$AF$191</definedName>
    <definedName name="Master_Planning_II">Information!$AH$227:$AH$230</definedName>
    <definedName name="MechanicalBatch">Information!$C$3:$C$4</definedName>
    <definedName name="MechanicalEighth13ME">Information!$T$76:$T$79</definedName>
    <definedName name="MechanicalEighth14ME">Information!#REF!</definedName>
    <definedName name="MechanicalEighth15ME">Information!$T$149:$T$153</definedName>
    <definedName name="MechanicalEighth16ME">Information!$T$227:$T$231</definedName>
    <definedName name="MechanicalEighthK13ME">Information!$T$294:$T$297</definedName>
    <definedName name="MechanicalEighthK14ME">Information!$T$368:$T$371</definedName>
    <definedName name="MechanicalEighthK15ME">Information!$T$443:$T$446</definedName>
    <definedName name="MechanicalEighthK16ME">Information!$T$505:$T$509</definedName>
    <definedName name="MechanicalFifth13ME">Information!$T$53:$T$57</definedName>
    <definedName name="MechanicalFifth14ME">Information!#REF!</definedName>
    <definedName name="MechanicalFifth15ME">Information!$T$127:$T$131</definedName>
    <definedName name="MechanicalFifth16ME">Information!$T$204:$T$208</definedName>
    <definedName name="MechanicalFifthK13ME">Information!$T$273:$T$277</definedName>
    <definedName name="MechanicalFifthK14ME">Information!$T$345:$T$349</definedName>
    <definedName name="MechanicalFifthK15ME">Information!$T$420:$T$424</definedName>
    <definedName name="MechanicalFifthK16ME">Information!$T$485:$T$489</definedName>
    <definedName name="MechanicalFirst13ME">Information!$T$21:$T$26</definedName>
    <definedName name="MechanicalFirst15ME">Information!$T$95:$T$100</definedName>
    <definedName name="MechanicalFirst16ME">Information!$T$171:$T$176</definedName>
    <definedName name="MechanicalFirst17ME">Information!#REF!</definedName>
    <definedName name="MechanicalFirstK13ME">Information!$T$241:$T$246</definedName>
    <definedName name="MechanicalFirstK14ME">Information!$T$313:$T$318</definedName>
    <definedName name="MechanicalFirstK15ME">Information!$T$388:$T$393</definedName>
    <definedName name="MechanicalFirstK16ME">Information!$T$452:$T$457</definedName>
    <definedName name="MechanicalFourth13ME">Information!$T$46:$T$50</definedName>
    <definedName name="MechanicalFourth14ME">Information!#REF!</definedName>
    <definedName name="MechanicalFourth15ME">Information!$T$120:$T$124</definedName>
    <definedName name="MechanicalFourth16ME">Information!$T$196:$T$200</definedName>
    <definedName name="MechanicalFourthK13ME">Information!$T$266:$T$270</definedName>
    <definedName name="MechanicalFourthK14ME">Information!$T$338:$T$342</definedName>
    <definedName name="MechanicalFourthK15ME">Information!$T$413:$T$417</definedName>
    <definedName name="MechanicalFourthK16ME">Information!$T$477:$T$481</definedName>
    <definedName name="MechanicalProgram">Departments!$H$2</definedName>
    <definedName name="MechanicalSecond13ME">Information!$T$30:$T$36</definedName>
    <definedName name="MechanicalSecond14ME">Information!#REF!</definedName>
    <definedName name="MechanicalSecond15ME">Information!$T$104:$T$108</definedName>
    <definedName name="MechanicalSecond16ME">Information!$T$180:$T$184</definedName>
    <definedName name="MechanicalSecondK13ME">Information!$T$250:$T$256</definedName>
    <definedName name="MechanicalSecondK14ME">Information!$T$322:$T$326</definedName>
    <definedName name="MechanicalSecondK15ME">Information!$T$397:$T$401</definedName>
    <definedName name="MechanicalSecondK16ME">Information!$T$461:$T$465</definedName>
    <definedName name="MechanicalSeventh13ME">Information!$T$68:$T$73</definedName>
    <definedName name="MechanicalSeventh14ME">Information!#REF!</definedName>
    <definedName name="MechanicalSeventh15ME">Information!$T$142:$T$147</definedName>
    <definedName name="MechanicalSeventh16ME">Information!$T$220:$T$224</definedName>
    <definedName name="MechanicalSeventhK13ME">Information!$T$286:$T$291</definedName>
    <definedName name="MechanicalSeventhK14ME">Information!$T$360:$T$365</definedName>
    <definedName name="MechanicalSeventhK15ME">Information!$T$436:$T$441</definedName>
    <definedName name="MechanicalSeventhK16ME">Information!$T$498:$T$502</definedName>
    <definedName name="MechanicalSixth13ME">Information!$T$61:$T$65</definedName>
    <definedName name="MechanicalSixth14ME">Information!#REF!</definedName>
    <definedName name="MechanicalSixth15ME">Information!$T$135:$T$139</definedName>
    <definedName name="MechanicalSixth16ME">Information!$T$210:$T$214</definedName>
    <definedName name="MechanicalSixthK13ME">Information!$T$279:$T$283</definedName>
    <definedName name="MechanicalSixthK14ME">Information!$T$353:$T$357</definedName>
    <definedName name="MechanicalSixthK15ME">Information!$T$428:$T$432</definedName>
    <definedName name="MechanicalSixthK16ME">Information!$T$491:$T$495</definedName>
    <definedName name="MechanicalThird13ME">Information!$T$38:$T$42</definedName>
    <definedName name="MechanicalThird14ME">Information!#REF!</definedName>
    <definedName name="MechanicalThird15ME">Information!$T$112:$T$116</definedName>
    <definedName name="MechanicalThird16ME">Information!$T$188:$T$192</definedName>
    <definedName name="MechanicalThirdK13ME">Information!$T$258:$T$262</definedName>
    <definedName name="MechanicalThirdK14ME">Information!$T$330:$T$334</definedName>
    <definedName name="MechanicalThirdK15ME">Information!$T$405:$T$409</definedName>
    <definedName name="MechanicalThirdK16ME">Information!$T$469:$T$473</definedName>
    <definedName name="MetallurgyBatch">Information!$M$3</definedName>
    <definedName name="MetallurgyEighth13MT">Information!$AD$76:$AD$79</definedName>
    <definedName name="MetallurgyEighth14MT">Information!#REF!</definedName>
    <definedName name="MetallurgyEighth15MT">Information!$AD$148:$AD$152</definedName>
    <definedName name="MetallurgyEighth16MT">Information!$AD$227:$AD$230</definedName>
    <definedName name="MetallurgyFifth13MT">Information!$AD$53:$AD$57</definedName>
    <definedName name="MetallurgyFifth14MT">Information!#REF!</definedName>
    <definedName name="MetallurgyFifth15MT">Information!$AD$127:$AD$131</definedName>
    <definedName name="MetallurgyFifth16MT">Information!$AD$205:$AD$209</definedName>
    <definedName name="MetallurgyFirst13MT">Information!$AD$21:$AD$26</definedName>
    <definedName name="MetallurgyFirst15MT">Information!$AD$95:$AD$100</definedName>
    <definedName name="MetallurgyFirst16MT">Information!$AD$171:$AD$176</definedName>
    <definedName name="MetallurgyFirst17MT">Information!#REF!</definedName>
    <definedName name="MetallurgyFourth13MT">Information!$AD$46:$AD$50</definedName>
    <definedName name="MetallurgyFourth14MT">Information!#REF!</definedName>
    <definedName name="MetallurgyFourth15MT">Information!$AD$120:$AD$124</definedName>
    <definedName name="MetallurgyFourth16MT">Information!$AD$196:$AD$200</definedName>
    <definedName name="MetallurgyProgram">Departments!$H$11</definedName>
    <definedName name="MetallurgySecond13MT">Information!$AD$30:$AD$35</definedName>
    <definedName name="MetallurgySecond14MT">Information!#REF!</definedName>
    <definedName name="MetallurgySecond15MT">Information!$AD$104:$AD$109</definedName>
    <definedName name="MetallurgySecond16MT">Information!$AD$180:$AD$185</definedName>
    <definedName name="MetallurgySeventh13MT">Information!$AD$68:$AD$72</definedName>
    <definedName name="MetallurgySeventh14MT">Information!#REF!</definedName>
    <definedName name="MetallurgySeventh15MT">Information!$AD$142:$AD$146</definedName>
    <definedName name="MetallurgySeventh16MT">Information!$AD$220:$AD$224</definedName>
    <definedName name="MetallurgySixth13MT">Information!$AD$61:$AD$66</definedName>
    <definedName name="MetallurgySixth14MT">Information!#REF!</definedName>
    <definedName name="MetallurgySixth15MT">Information!$AD$135:$AD$140</definedName>
    <definedName name="MetallurgySixth16MT">Information!$AD$212:$AD$227</definedName>
    <definedName name="MetallurgyThird13MT">Information!$AD$38:$AD$43</definedName>
    <definedName name="MetallurgyThird14MT">Information!#REF!</definedName>
    <definedName name="MetallurgyThird15MT">Information!$AD$112:$AD$117</definedName>
    <definedName name="MetallurgyThird16MT">Information!$AD$188:$AD$193</definedName>
    <definedName name="MiningBatch">Information!$L$3</definedName>
    <definedName name="MiningEighth13MN">Information!$AC$76:$AC$79</definedName>
    <definedName name="MiningEighth14MN">Information!#REF!</definedName>
    <definedName name="MiningEighth16MN">Information!$AC$227:$AC$230</definedName>
    <definedName name="MiningFifth13MN">Information!$AC$53:$AC$57</definedName>
    <definedName name="MiningFifth14MN">Information!#REF!</definedName>
    <definedName name="MiningFifth15MN">Information!$AC$127:$AC$131</definedName>
    <definedName name="MiningFifth16MN">Information!$AC$204:$AC$208</definedName>
    <definedName name="MiningFirst13MN">Information!$AC$21:$AC$26</definedName>
    <definedName name="MiningFirst14MN">Information!#REF!</definedName>
    <definedName name="MiningFirst15MN">Information!$AC$95:$AC$100</definedName>
    <definedName name="MiningFirst16MN">Information!$AC$171:$AC$176</definedName>
    <definedName name="MiningFourth13MN">Information!$AC$46:$AC$50</definedName>
    <definedName name="MiningFourth14MN">Information!#REF!</definedName>
    <definedName name="MiningFourth15MN">Information!$AC$120:$AC$124</definedName>
    <definedName name="MiningFourth16MN">Information!$AC$196:$AC$200</definedName>
    <definedName name="MiningProgram">Departments!$H$10</definedName>
    <definedName name="MiningSecond13MN">Information!$AC$30:$AC$34</definedName>
    <definedName name="MiningSecond14MN">Information!#REF!</definedName>
    <definedName name="MiningSecond15MN">Information!$AC$104:$AC$108</definedName>
    <definedName name="MiningSecond16MN">Information!$AC$180:$AC$184</definedName>
    <definedName name="MiningSeventh13MN">Information!$AC$68:$AC$72</definedName>
    <definedName name="MiningSeventh14MN">Information!#REF!</definedName>
    <definedName name="MiningSeventh15MN">Information!$AC$142:$AC$146</definedName>
    <definedName name="MiningSeventh16MN">Information!$AC$220:$AC$224</definedName>
    <definedName name="MiningSixth13MN">Information!$AC$61:$AC$65</definedName>
    <definedName name="MiningSixth14MN">Information!#REF!</definedName>
    <definedName name="MiningSixth15MN">Information!$AC$135:$AC$139</definedName>
    <definedName name="MiningSixth16MN">Information!$AC$210:$AC$214</definedName>
    <definedName name="MiningThird13MN">Information!$AC$38:$AC$42</definedName>
    <definedName name="MiningThird14MN">Information!#REF!</definedName>
    <definedName name="MiningThird15MN">Information!$AC$112:$AC$116</definedName>
    <definedName name="MiningThird16MN">Information!$AC$188:$AC$192</definedName>
    <definedName name="MinningEighth15MN">Information!$AC$148:$AC$152</definedName>
    <definedName name="MinningEightth15MN">Information!$AC$148:$AC$152</definedName>
    <definedName name="MinningFirst17MN">Information!#REF!</definedName>
    <definedName name="PetroleumBatch">Information!$K$3:$K$4</definedName>
    <definedName name="PetroleumEighth13PG">Information!$AB$76:$AB$79</definedName>
    <definedName name="PetroleumEighth14PG">Information!#REF!</definedName>
    <definedName name="PetroleumEighth15PG">Information!$AB$148:$AB$152</definedName>
    <definedName name="PetroleumEighth16PG">Information!$AB$226:$AB$230</definedName>
    <definedName name="PetroleumEighthK13PG">Information!$AB$294:$AB$297</definedName>
    <definedName name="PetroleumEighthK14PG">Information!$AB$368:$AB$371</definedName>
    <definedName name="PetroleumEighthK15PG">Information!$AB$442:$AB$445</definedName>
    <definedName name="PetroleumEighthK16PG">Information!$AB$504:$AB$508</definedName>
    <definedName name="PetroleumFifth13PG">Information!$AB$53:$AB$57</definedName>
    <definedName name="PetroleumFifth14PG">Information!#REF!</definedName>
    <definedName name="PetroleumFifth15PG">Information!$AB$127:$AB$131</definedName>
    <definedName name="PetroleumFifth16PG">Information!$AB$204:$AB$208</definedName>
    <definedName name="PetroleumFifthK13PG">Information!$AB$273:$AB$277</definedName>
    <definedName name="PetroleumFifthK14PG">Information!$AB$345:$AB$349</definedName>
    <definedName name="PetroleumFifthK15PG">Information!$AB$420:$AB$424</definedName>
    <definedName name="PetroleumFifthK16PG">Information!$AB$485:$AB$489</definedName>
    <definedName name="PetroleumFirst13PG">Information!$AB$21:$AB$26</definedName>
    <definedName name="PetroleumFirst15PG">Information!$AB$95:$AB$100</definedName>
    <definedName name="PetroleumFirst16PG">Information!$AB$171:$AB$176</definedName>
    <definedName name="PetroleumFirst17PG">Information!#REF!</definedName>
    <definedName name="PetroleumFirstK13PG">Information!$AB$241:$AB$246</definedName>
    <definedName name="PetroleumFirstK14PG">Information!$AB$313:$AB$318</definedName>
    <definedName name="PetroleumFirstK15PG">Information!$AB$388:$AB$393</definedName>
    <definedName name="PetroleumFirstK16PG">Information!$AB$452:$AB$457</definedName>
    <definedName name="PetroleumFourth13PG">Information!$AB$46:$AB$50</definedName>
    <definedName name="PetroleumFourth14PG">Information!#REF!</definedName>
    <definedName name="PetroleumFourth15PG">Information!$AB$120:$AB$124</definedName>
    <definedName name="PetroleumFourth16PG">Information!$AB$196:$AB$200</definedName>
    <definedName name="PetroleumFourthK13PG">Information!$AB$266:$AB$270</definedName>
    <definedName name="PetroleumFourthK14PG">Information!$AB$338:$AB$342</definedName>
    <definedName name="PetroleumFourthK15PG">Information!$AB$413:$AB$417</definedName>
    <definedName name="PetroleumFourthK16PG">Information!$AB$477:$AB$481</definedName>
    <definedName name="PetroleumProgram">Departments!$H$9</definedName>
    <definedName name="PetroleumSecond13PG">Information!$AB$30:$AB$35</definedName>
    <definedName name="PetroleumSecond14PG">Information!#REF!</definedName>
    <definedName name="PetroleumSecond15PG">Information!$AB$104:$AB$109</definedName>
    <definedName name="PetroleumSecond16PG">Information!$AB$180:$AB$185</definedName>
    <definedName name="PetroleumSecondK13PG">Information!$AB$250:$AB$255</definedName>
    <definedName name="PetroleumSecondK14PG">Information!$AB$322:$AB$327</definedName>
    <definedName name="PetroleumSecondK15PG">Information!$AB$397:$AB$402</definedName>
    <definedName name="PetroleumSecondK16PG">Information!$AB$461:$AB$466</definedName>
    <definedName name="PetroleumSeventh13PG">Information!$AB$68:$AB$72</definedName>
    <definedName name="PetroleumSeventh14PG">Information!#REF!</definedName>
    <definedName name="PetroleumSeventh15PG">Information!$AB$142:$AB$146</definedName>
    <definedName name="PetroleumSeventh16PG">Information!$AB$220:$AB$223</definedName>
    <definedName name="PetroleumSeventhK13PG">Information!$AB$286:$AB$290</definedName>
    <definedName name="PetroleumSeventhK14PG">Information!$AB$360:$AB$364</definedName>
    <definedName name="PetroleumSeventhK15PG">Information!$AB$436:$AB$440</definedName>
    <definedName name="PetroleumSeventhK16PG">Information!$AB$498:$AB$501</definedName>
    <definedName name="PetroleumSixth13PG">Information!$AB$61:$AB$65</definedName>
    <definedName name="PetroleumSixth14PG">Information!#REF!</definedName>
    <definedName name="PetroleumSixth15PG">Information!$AB$135:$AB$139</definedName>
    <definedName name="PetroleumSixth16PG">Information!$AB$210:$AB$214</definedName>
    <definedName name="PetroleumSixthK13PG">Information!$AB$279:$AB$283</definedName>
    <definedName name="PetroleumSixthK14PG">Information!$AB$353:$AB$357</definedName>
    <definedName name="PetroleumSixthK15PG">Information!$AB$428:$AB$432</definedName>
    <definedName name="PetroleumSixthK16PG">Information!$AB$491:$AB$495</definedName>
    <definedName name="PetroleumThird13PG">Information!$AB$38:$AB$43</definedName>
    <definedName name="PetroleumThird14PG">Information!#REF!</definedName>
    <definedName name="PetroleumThird15PG">Information!$AB$112:$AB$117</definedName>
    <definedName name="PetroleumThird16PG">Information!$AB$188:$AB$193</definedName>
    <definedName name="PetroleumThirdK13PG">Information!$AB$258:$AB$263</definedName>
    <definedName name="PetroleumThirdK14PG">Information!$AB$330:$AB$335</definedName>
    <definedName name="PetroleumThirdK15PG">Information!$AB$405:$AB$410</definedName>
    <definedName name="PetroleumThirdK16PG">Information!$AB$469:$AB$474</definedName>
    <definedName name="_xlnm.Print_Area" localSheetId="0">Sheet1!$A$1:$N$49</definedName>
    <definedName name="_xlnm.Print_Area" localSheetId="9">Sheet10!$A$1:$N$49</definedName>
    <definedName name="_xlnm.Print_Area" localSheetId="10">Sheet11!$A$1:$N$49</definedName>
    <definedName name="_xlnm.Print_Area" localSheetId="1">Sheet2!$A$1:$N$49</definedName>
    <definedName name="_xlnm.Print_Area" localSheetId="2">Sheet3!$A$1:$N$49</definedName>
    <definedName name="_xlnm.Print_Area" localSheetId="3">Sheet4!$A$1:$N$49</definedName>
    <definedName name="_xlnm.Print_Area" localSheetId="4">Sheet5!$A$1:$N$49</definedName>
    <definedName name="_xlnm.Print_Area" localSheetId="5">Sheet6!$A$1:$N$49</definedName>
    <definedName name="_xlnm.Print_Area" localSheetId="6">Sheet7!$A$1:$N$49</definedName>
    <definedName name="_xlnm.Print_Area" localSheetId="7">Sheet8!$A$1:$N$49</definedName>
    <definedName name="_xlnm.Print_Area" localSheetId="8">Sheet9!$A$1:$N$49</definedName>
    <definedName name="RegularExamTheory">Departments!$F$7:$F$8</definedName>
    <definedName name="Semester">Departments!$C$1:$C$10</definedName>
    <definedName name="SoftwareBatch">Information!$I$3:$I$4</definedName>
    <definedName name="SoftwareEighth13SW">Information!$Z$76:$Z$78</definedName>
    <definedName name="SoftwareEighth14SW">Information!#REF!</definedName>
    <definedName name="SoftwareEighth15SW">Information!$Z$148:$Z$151</definedName>
    <definedName name="SoftwareEighth16SW">Information!$Z$226:$Z$228</definedName>
    <definedName name="SoftwareEighthK16SW">Information!$Z$504:$Z$506</definedName>
    <definedName name="SoftwareFifth13SW">Information!$Z$53:$Z$57</definedName>
    <definedName name="SoftwareFifth14SW">Information!#REF!</definedName>
    <definedName name="SoftwareFifth15SW">Information!$Z$127:$Z$131</definedName>
    <definedName name="SoftwareFifth16SW">Information!$Z$204:$Z$208</definedName>
    <definedName name="SoftwareFifthK16SW">Information!$Z$485:$Z$489</definedName>
    <definedName name="SoftwareFirst13SW">Information!$Z$21:$Z$25</definedName>
    <definedName name="SoftwareFirst15SW">Information!$Z$95:$Z$99</definedName>
    <definedName name="SoftwareFirst16SW">Information!$Z$171:$Z$175</definedName>
    <definedName name="SoftwareFirst17SW">Information!#REF!</definedName>
    <definedName name="SoftwareFirstK16SW">Information!$Z$452:$Z$456</definedName>
    <definedName name="SoftwareFourth13SW">Information!$Z$46:$Z$50</definedName>
    <definedName name="SoftwareFourth14SW">Information!#REF!</definedName>
    <definedName name="SoftwareFourth15SW">Information!$Z$120:$Z$124</definedName>
    <definedName name="SoftwareFourth16SW">Information!$Z$196:$Z$200</definedName>
    <definedName name="SoftwareFourthK16SW">Information!$Z$477:$Z$481</definedName>
    <definedName name="SoftwareProgram">Departments!$H$15</definedName>
    <definedName name="SoftwareSecond13SW">Information!$Z$30:$Z$35</definedName>
    <definedName name="SoftwareSecond14SW">Information!#REF!</definedName>
    <definedName name="SoftwareSecond15SW">Information!$Z$104:$Z$109</definedName>
    <definedName name="SoftwareSecond16SW">Information!$Z$180:$Z$185</definedName>
    <definedName name="SoftwareSecondK16SW">Information!$Z$461:$Z$466</definedName>
    <definedName name="SoftwareSeventh13SW">Information!$Z$68:$Z$71</definedName>
    <definedName name="SoftwareSeventh14SW">Information!#REF!</definedName>
    <definedName name="SoftwareSeventh15SW">Information!$Z$142:$Z$145</definedName>
    <definedName name="SoftwareSeventh16SW">Information!$Z$220:$Z$223</definedName>
    <definedName name="SoftwareSeventhK16SW">Information!$Z$498:$Z$501</definedName>
    <definedName name="SoftwareSixth13SW">Information!$Z$61:$Z$65</definedName>
    <definedName name="SoftwareSixth14SW">Information!#REF!</definedName>
    <definedName name="SoftwareSixth15SW">Information!$Z$135:$Z$139</definedName>
    <definedName name="SoftwareSixth16SW">Information!$Z$210:$Z$214</definedName>
    <definedName name="SoftwareSixthK16SW">Information!$Z$491:$Z$495</definedName>
    <definedName name="SoftwareThird13SW">Information!$Z$38:$Z$42</definedName>
    <definedName name="SoftwareThird14SW">Information!#REF!</definedName>
    <definedName name="SoftwareThird15SW">Information!$Z$112:$Z$116</definedName>
    <definedName name="SoftwareThird16SW">Information!$Z$188:$Z$192</definedName>
    <definedName name="SoftwareThirdK16SW">Information!$Z$469:$Z$473</definedName>
    <definedName name="TelecommunicationBatch">Information!$F$3</definedName>
    <definedName name="TelecommunicationEighth13TL">Information!$W$76:$W$78</definedName>
    <definedName name="TelecommunicationEighth14TL">Information!#REF!</definedName>
    <definedName name="TelecommunicationEighth15TL">Information!$W$148:$W$151</definedName>
    <definedName name="TelecommunicationEighth16TL">Information!$W$226:$W$229</definedName>
    <definedName name="TelecommunicationFifth13TL">Information!$W$53:$W$57</definedName>
    <definedName name="TelecommunicationFifth14TL">Information!#REF!</definedName>
    <definedName name="TelecommunicationFifth15TL">Information!$W$127:$W$131</definedName>
    <definedName name="TelecommunicationFifth16TL">Information!$W$204:$W$208</definedName>
    <definedName name="TelecommunicationFirst13TL">Information!$W$21:$W$25</definedName>
    <definedName name="TelecommunicationFirst14TL">Information!#REF!</definedName>
    <definedName name="TelecommunicationFirst15TL">Information!$W$95:$W$99</definedName>
    <definedName name="TelecommunicationFirst16TL">Information!$W$171:$W$175</definedName>
    <definedName name="TelecommunicationFirst17TL">Information!#REF!</definedName>
    <definedName name="TelecommunicationFourth13TL">Information!$W$46:$W$50</definedName>
    <definedName name="TelecommunicationFourth14TL">Information!#REF!</definedName>
    <definedName name="TelecommunicationFourth15TL">Information!$W$120:$W$124</definedName>
    <definedName name="TelecommunicationFourth16TL">Information!$W$196:$W$200</definedName>
    <definedName name="TelecommunicationProgram">Departments!$H$5</definedName>
    <definedName name="TelecommunicationSecond13TL">Information!$W$30:$W$36</definedName>
    <definedName name="TelecommunicationSecond14TL">Information!#REF!</definedName>
    <definedName name="TelecommunicationSecond15TL">Information!$W$104:$W$110</definedName>
    <definedName name="TelecommunicationSecond16TL">Information!$W$180:$W$186</definedName>
    <definedName name="TelecommunicationSeventh13TL">Information!$W$68:$W$71</definedName>
    <definedName name="TelecommunicationSeventh14TL">Information!#REF!</definedName>
    <definedName name="TelecommunicationSeventh15TL">Information!$W$142:$W$145</definedName>
    <definedName name="TelecommunicationSeventh16TL">Information!$W$220:$W$223</definedName>
    <definedName name="TelecommunicationSixth13TL">Information!$W$61:$W$65</definedName>
    <definedName name="TelecommunicationSixth14TL">Information!#REF!</definedName>
    <definedName name="TelecommunicationSixth15TL">Information!$W$135:$W$139</definedName>
    <definedName name="TelecommunicationSixth16TL">Information!$W$210:$W$214</definedName>
    <definedName name="TelecommunicationThird13TL">Information!$W$38:$W$42</definedName>
    <definedName name="TelecommunicationThird14TL">Information!#REF!</definedName>
    <definedName name="TelecommunicationThird15TL">Information!$W$112:$W$116</definedName>
    <definedName name="TelecommunicationThird16TL">Information!$W$188:$W$192</definedName>
    <definedName name="TextileBatch">Information!$N$3</definedName>
    <definedName name="TextileEighth13TE">Information!$AE$76:$AE$79</definedName>
    <definedName name="TextileEighth14TE">Information!#REF!</definedName>
    <definedName name="TextileEighth15TE">Information!$AE$149:$AE$153</definedName>
    <definedName name="TextileEighth16TE">Information!$AE$227:$AE$231</definedName>
    <definedName name="TextileFifth13TE">Information!$AE$53:$AE$57</definedName>
    <definedName name="TextileFifth14TE">Information!#REF!</definedName>
    <definedName name="TextileFifth15TE">Information!$AE$127:$AE$131</definedName>
    <definedName name="TextileFifth16TE">Information!$AE$204:$AE$208</definedName>
    <definedName name="TextileFirst13TE">Information!$AE$21:$AE$27</definedName>
    <definedName name="TextileFirst15TE">Information!$AE$95:$AE$101</definedName>
    <definedName name="TextileFirst16TE">Information!$AE$171:$AE$177</definedName>
    <definedName name="TextileFirst17TE">Information!#REF!</definedName>
    <definedName name="TextileFourth13TE">Information!$AE$46:$AE$51</definedName>
    <definedName name="TextileFourth14TE">Information!#REF!</definedName>
    <definedName name="TextileFourth15TE">Information!$AE$120:$AE$125</definedName>
    <definedName name="TextileFourth16TE">Information!$AE$196:$AE$201</definedName>
    <definedName name="TextileProgram">Departments!$H$13</definedName>
    <definedName name="TextileSecond13TE">Information!$AE$30:$AE$35</definedName>
    <definedName name="TextileSecond14TE">Information!#REF!</definedName>
    <definedName name="TextileSecond15TE">Information!$AE$104:$AE$109</definedName>
    <definedName name="TextileSecond16TE">Information!$AE$180:$AE$185</definedName>
    <definedName name="TextileSeventh13TE">Information!$AE$68:$AE$73</definedName>
    <definedName name="TextileSeventh14TE">Information!#REF!</definedName>
    <definedName name="TextileSeventh15TE">Information!$AE$142:$AE$147</definedName>
    <definedName name="TextileSeventh16TE">Information!$AE$220:$AE$224</definedName>
    <definedName name="TextileSixth13TE">Information!$AE$61:$AE$66</definedName>
    <definedName name="TextileSixth14TE">Information!#REF!</definedName>
    <definedName name="TextileSixth15TE">Information!$AE$135:$AE$140</definedName>
    <definedName name="TextileSixth16TE">Information!$AE$210:$AE$215</definedName>
    <definedName name="TextileThird13TE">Information!$AE$38:$AE$42</definedName>
    <definedName name="TextileThird14TE">Information!#REF!</definedName>
    <definedName name="TextileThird15TE">Information!$AE$112:$AE$116</definedName>
    <definedName name="TextileThird16TE">Information!$AE$188:$AE$192</definedName>
    <definedName name="TotalMarks">Departments!$G$1:$G$10</definedName>
    <definedName name="Year">Departments!$D$1:$D$5</definedName>
  </definedName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 i="25"/>
  <c r="C2"/>
  <c r="I2" s="1"/>
  <c r="C203"/>
  <c r="E203" s="1"/>
  <c r="C204"/>
  <c r="E204" s="1"/>
  <c r="C205"/>
  <c r="E205" s="1"/>
  <c r="C206"/>
  <c r="E206" s="1"/>
  <c r="C207"/>
  <c r="E207" s="1"/>
  <c r="C208"/>
  <c r="E208" s="1"/>
  <c r="C209"/>
  <c r="E209" s="1"/>
  <c r="C210"/>
  <c r="E210" s="1"/>
  <c r="C211"/>
  <c r="E211" s="1"/>
  <c r="C212"/>
  <c r="E212" s="1"/>
  <c r="C213"/>
  <c r="E213" s="1"/>
  <c r="C214"/>
  <c r="E214" s="1"/>
  <c r="C215"/>
  <c r="E215" s="1"/>
  <c r="C216"/>
  <c r="E216" s="1"/>
  <c r="C217"/>
  <c r="E217" s="1"/>
  <c r="C218"/>
  <c r="E218" s="1"/>
  <c r="C219"/>
  <c r="E219" s="1"/>
  <c r="C220"/>
  <c r="E220" s="1"/>
  <c r="C221"/>
  <c r="E221" s="1"/>
  <c r="C202"/>
  <c r="G202" s="1"/>
  <c r="F206"/>
  <c r="G206"/>
  <c r="H206"/>
  <c r="G214"/>
  <c r="H214"/>
  <c r="F202"/>
  <c r="C183"/>
  <c r="G183" s="1"/>
  <c r="C184"/>
  <c r="E184" s="1"/>
  <c r="C185"/>
  <c r="G185" s="1"/>
  <c r="C186"/>
  <c r="E186" s="1"/>
  <c r="C187"/>
  <c r="G187" s="1"/>
  <c r="C188"/>
  <c r="E188" s="1"/>
  <c r="C189"/>
  <c r="G189" s="1"/>
  <c r="C190"/>
  <c r="E190" s="1"/>
  <c r="C191"/>
  <c r="G191" s="1"/>
  <c r="C192"/>
  <c r="E192" s="1"/>
  <c r="C193"/>
  <c r="G193" s="1"/>
  <c r="C194"/>
  <c r="E194" s="1"/>
  <c r="C195"/>
  <c r="G195" s="1"/>
  <c r="C196"/>
  <c r="E196" s="1"/>
  <c r="C197"/>
  <c r="G197" s="1"/>
  <c r="C198"/>
  <c r="G198" s="1"/>
  <c r="C199"/>
  <c r="F199" s="1"/>
  <c r="C200"/>
  <c r="E200" s="1"/>
  <c r="C201"/>
  <c r="F201" s="1"/>
  <c r="C182"/>
  <c r="E182" s="1"/>
  <c r="C163"/>
  <c r="E163" s="1"/>
  <c r="C164"/>
  <c r="E164" s="1"/>
  <c r="C165"/>
  <c r="E165" s="1"/>
  <c r="C166"/>
  <c r="E166" s="1"/>
  <c r="C167"/>
  <c r="E167" s="1"/>
  <c r="C168"/>
  <c r="E168" s="1"/>
  <c r="C169"/>
  <c r="E169" s="1"/>
  <c r="C170"/>
  <c r="E170" s="1"/>
  <c r="C171"/>
  <c r="E171" s="1"/>
  <c r="C172"/>
  <c r="E172" s="1"/>
  <c r="C173"/>
  <c r="E173" s="1"/>
  <c r="C174"/>
  <c r="E174" s="1"/>
  <c r="C175"/>
  <c r="E175" s="1"/>
  <c r="C176"/>
  <c r="E176" s="1"/>
  <c r="C177"/>
  <c r="F177" s="1"/>
  <c r="C178"/>
  <c r="E178" s="1"/>
  <c r="C179"/>
  <c r="E179" s="1"/>
  <c r="C180"/>
  <c r="E180" s="1"/>
  <c r="C181"/>
  <c r="E181" s="1"/>
  <c r="C162"/>
  <c r="H162" s="1"/>
  <c r="H174"/>
  <c r="C143"/>
  <c r="F143" s="1"/>
  <c r="C144"/>
  <c r="E144" s="1"/>
  <c r="C145"/>
  <c r="F145" s="1"/>
  <c r="C146"/>
  <c r="E146" s="1"/>
  <c r="C147"/>
  <c r="F147" s="1"/>
  <c r="C148"/>
  <c r="E148" s="1"/>
  <c r="C149"/>
  <c r="F149" s="1"/>
  <c r="C150"/>
  <c r="E150" s="1"/>
  <c r="C151"/>
  <c r="F151" s="1"/>
  <c r="C152"/>
  <c r="E152" s="1"/>
  <c r="C153"/>
  <c r="F153" s="1"/>
  <c r="C154"/>
  <c r="E154" s="1"/>
  <c r="C155"/>
  <c r="F155" s="1"/>
  <c r="C156"/>
  <c r="E156" s="1"/>
  <c r="C157"/>
  <c r="G157" s="1"/>
  <c r="C158"/>
  <c r="E158" s="1"/>
  <c r="C159"/>
  <c r="G159" s="1"/>
  <c r="C160"/>
  <c r="E160" s="1"/>
  <c r="C161"/>
  <c r="G161" s="1"/>
  <c r="C142"/>
  <c r="F142" s="1"/>
  <c r="C123"/>
  <c r="E123" s="1"/>
  <c r="C124"/>
  <c r="F124" s="1"/>
  <c r="C125"/>
  <c r="E125" s="1"/>
  <c r="C126"/>
  <c r="F126" s="1"/>
  <c r="C127"/>
  <c r="E127" s="1"/>
  <c r="C128"/>
  <c r="F128" s="1"/>
  <c r="C129"/>
  <c r="E129" s="1"/>
  <c r="C130"/>
  <c r="F130" s="1"/>
  <c r="C131"/>
  <c r="E131" s="1"/>
  <c r="C132"/>
  <c r="F132" s="1"/>
  <c r="C133"/>
  <c r="E133" s="1"/>
  <c r="C134"/>
  <c r="F134" s="1"/>
  <c r="C135"/>
  <c r="E135" s="1"/>
  <c r="C136"/>
  <c r="F136" s="1"/>
  <c r="C137"/>
  <c r="E137" s="1"/>
  <c r="C138"/>
  <c r="F138" s="1"/>
  <c r="C139"/>
  <c r="E139" s="1"/>
  <c r="C140"/>
  <c r="F140" s="1"/>
  <c r="C141"/>
  <c r="E141" s="1"/>
  <c r="C122"/>
  <c r="H122" s="1"/>
  <c r="C103"/>
  <c r="E103" s="1"/>
  <c r="C104"/>
  <c r="E104" s="1"/>
  <c r="C105"/>
  <c r="E105" s="1"/>
  <c r="C106"/>
  <c r="E106" s="1"/>
  <c r="C107"/>
  <c r="E107" s="1"/>
  <c r="C108"/>
  <c r="E108" s="1"/>
  <c r="C109"/>
  <c r="E109" s="1"/>
  <c r="C110"/>
  <c r="E110" s="1"/>
  <c r="C111"/>
  <c r="E111" s="1"/>
  <c r="C112"/>
  <c r="E112" s="1"/>
  <c r="C113"/>
  <c r="E113" s="1"/>
  <c r="C114"/>
  <c r="E114" s="1"/>
  <c r="C115"/>
  <c r="E115" s="1"/>
  <c r="C116"/>
  <c r="E116" s="1"/>
  <c r="C117"/>
  <c r="E117" s="1"/>
  <c r="C118"/>
  <c r="E118" s="1"/>
  <c r="C119"/>
  <c r="E119" s="1"/>
  <c r="C120"/>
  <c r="E120" s="1"/>
  <c r="C121"/>
  <c r="E121" s="1"/>
  <c r="H106"/>
  <c r="F108"/>
  <c r="C102"/>
  <c r="G102" s="1"/>
  <c r="C83"/>
  <c r="E83" s="1"/>
  <c r="C84"/>
  <c r="E84" s="1"/>
  <c r="C85"/>
  <c r="E85" s="1"/>
  <c r="C86"/>
  <c r="E86" s="1"/>
  <c r="C87"/>
  <c r="F87" s="1"/>
  <c r="C88"/>
  <c r="E88" s="1"/>
  <c r="C89"/>
  <c r="E89" s="1"/>
  <c r="C90"/>
  <c r="E90" s="1"/>
  <c r="C91"/>
  <c r="E91" s="1"/>
  <c r="C92"/>
  <c r="E92" s="1"/>
  <c r="C93"/>
  <c r="F93" s="1"/>
  <c r="C94"/>
  <c r="E94" s="1"/>
  <c r="C95"/>
  <c r="E95" s="1"/>
  <c r="C96"/>
  <c r="E96" s="1"/>
  <c r="C97"/>
  <c r="E97" s="1"/>
  <c r="C98"/>
  <c r="E98" s="1"/>
  <c r="C99"/>
  <c r="E99" s="1"/>
  <c r="C100"/>
  <c r="E100" s="1"/>
  <c r="C101"/>
  <c r="E101" s="1"/>
  <c r="C82"/>
  <c r="E82" s="1"/>
  <c r="C63"/>
  <c r="E63" s="1"/>
  <c r="C64"/>
  <c r="E64" s="1"/>
  <c r="C65"/>
  <c r="E65" s="1"/>
  <c r="C66"/>
  <c r="E66" s="1"/>
  <c r="C67"/>
  <c r="E67" s="1"/>
  <c r="C68"/>
  <c r="E68" s="1"/>
  <c r="C69"/>
  <c r="F69" s="1"/>
  <c r="C70"/>
  <c r="E70" s="1"/>
  <c r="C71"/>
  <c r="E71" s="1"/>
  <c r="C72"/>
  <c r="E72" s="1"/>
  <c r="C73"/>
  <c r="E73" s="1"/>
  <c r="C74"/>
  <c r="E74" s="1"/>
  <c r="C75"/>
  <c r="E75" s="1"/>
  <c r="C76"/>
  <c r="E76" s="1"/>
  <c r="C77"/>
  <c r="E77" s="1"/>
  <c r="C78"/>
  <c r="E78" s="1"/>
  <c r="C79"/>
  <c r="E79" s="1"/>
  <c r="C80"/>
  <c r="E80" s="1"/>
  <c r="C81"/>
  <c r="E81" s="1"/>
  <c r="C62"/>
  <c r="H62" s="1"/>
  <c r="C43"/>
  <c r="E43" s="1"/>
  <c r="C44"/>
  <c r="E44" s="1"/>
  <c r="C45"/>
  <c r="E45" s="1"/>
  <c r="C46"/>
  <c r="E46" s="1"/>
  <c r="C47"/>
  <c r="E47" s="1"/>
  <c r="C48"/>
  <c r="F48" s="1"/>
  <c r="C49"/>
  <c r="E49" s="1"/>
  <c r="C50"/>
  <c r="E50" s="1"/>
  <c r="C51"/>
  <c r="E51" s="1"/>
  <c r="C52"/>
  <c r="E52" s="1"/>
  <c r="C53"/>
  <c r="E53" s="1"/>
  <c r="C54"/>
  <c r="E54" s="1"/>
  <c r="C55"/>
  <c r="E55" s="1"/>
  <c r="C56"/>
  <c r="E56" s="1"/>
  <c r="C57"/>
  <c r="E57" s="1"/>
  <c r="C58"/>
  <c r="E58" s="1"/>
  <c r="C59"/>
  <c r="E59" s="1"/>
  <c r="C60"/>
  <c r="E60" s="1"/>
  <c r="C61"/>
  <c r="E61" s="1"/>
  <c r="C42"/>
  <c r="H42" s="1"/>
  <c r="C23"/>
  <c r="H23" s="1"/>
  <c r="C24"/>
  <c r="G24" s="1"/>
  <c r="C25"/>
  <c r="H25" s="1"/>
  <c r="C26"/>
  <c r="G26" s="1"/>
  <c r="C27"/>
  <c r="H27" s="1"/>
  <c r="C28"/>
  <c r="G28" s="1"/>
  <c r="C29"/>
  <c r="H29" s="1"/>
  <c r="C30"/>
  <c r="G30" s="1"/>
  <c r="C31"/>
  <c r="H31" s="1"/>
  <c r="C32"/>
  <c r="G32" s="1"/>
  <c r="C33"/>
  <c r="H33" s="1"/>
  <c r="C34"/>
  <c r="G34" s="1"/>
  <c r="C35"/>
  <c r="H35" s="1"/>
  <c r="C36"/>
  <c r="G36" s="1"/>
  <c r="C37"/>
  <c r="H37" s="1"/>
  <c r="C38"/>
  <c r="G38" s="1"/>
  <c r="C39"/>
  <c r="H39" s="1"/>
  <c r="C40"/>
  <c r="G40" s="1"/>
  <c r="C41"/>
  <c r="H41" s="1"/>
  <c r="C22"/>
  <c r="E22" s="1"/>
  <c r="C3"/>
  <c r="E3" s="1"/>
  <c r="C4"/>
  <c r="H4" s="1"/>
  <c r="C5"/>
  <c r="E5" s="1"/>
  <c r="C6"/>
  <c r="E6" s="1"/>
  <c r="C7"/>
  <c r="E7" s="1"/>
  <c r="C8"/>
  <c r="E8" s="1"/>
  <c r="C9"/>
  <c r="E9" s="1"/>
  <c r="C10"/>
  <c r="E10" s="1"/>
  <c r="C11"/>
  <c r="E11" s="1"/>
  <c r="C12"/>
  <c r="E12" s="1"/>
  <c r="C13"/>
  <c r="E13" s="1"/>
  <c r="C14"/>
  <c r="E14" s="1"/>
  <c r="C15"/>
  <c r="E15" s="1"/>
  <c r="C16"/>
  <c r="H16" s="1"/>
  <c r="C17"/>
  <c r="G17" s="1"/>
  <c r="C18"/>
  <c r="H18" s="1"/>
  <c r="C19"/>
  <c r="G19" s="1"/>
  <c r="C20"/>
  <c r="H20" s="1"/>
  <c r="C21"/>
  <c r="G21" s="1"/>
  <c r="F179" l="1"/>
  <c r="F163"/>
  <c r="H170"/>
  <c r="H220"/>
  <c r="H109"/>
  <c r="F171"/>
  <c r="E2"/>
  <c r="H129"/>
  <c r="H179"/>
  <c r="H163"/>
  <c r="H114"/>
  <c r="H137"/>
  <c r="F166"/>
  <c r="H207"/>
  <c r="G37"/>
  <c r="F208"/>
  <c r="H171"/>
  <c r="H205"/>
  <c r="H176"/>
  <c r="I169"/>
  <c r="I211"/>
  <c r="J17"/>
  <c r="J43"/>
  <c r="J83"/>
  <c r="J129"/>
  <c r="J152"/>
  <c r="J185"/>
  <c r="J216"/>
  <c r="J40"/>
  <c r="J80"/>
  <c r="J126"/>
  <c r="J150"/>
  <c r="J168"/>
  <c r="J214"/>
  <c r="H118"/>
  <c r="F135"/>
  <c r="I203"/>
  <c r="F119"/>
  <c r="G136"/>
  <c r="F216"/>
  <c r="H208"/>
  <c r="I158"/>
  <c r="I193"/>
  <c r="J24"/>
  <c r="J64"/>
  <c r="J105"/>
  <c r="J144"/>
  <c r="J166"/>
  <c r="J201"/>
  <c r="I166"/>
  <c r="H110"/>
  <c r="G128"/>
  <c r="G216"/>
  <c r="H211"/>
  <c r="I145"/>
  <c r="I190"/>
  <c r="I214"/>
  <c r="J22"/>
  <c r="J56"/>
  <c r="J96"/>
  <c r="J134"/>
  <c r="J160"/>
  <c r="J198"/>
  <c r="F209"/>
  <c r="J81"/>
  <c r="F29"/>
  <c r="H167"/>
  <c r="G217"/>
  <c r="J73"/>
  <c r="J176"/>
  <c r="F133"/>
  <c r="F176"/>
  <c r="G169"/>
  <c r="F205"/>
  <c r="I150"/>
  <c r="I171"/>
  <c r="I195"/>
  <c r="I217"/>
  <c r="J25"/>
  <c r="J48"/>
  <c r="J65"/>
  <c r="J88"/>
  <c r="J113"/>
  <c r="J136"/>
  <c r="J153"/>
  <c r="J169"/>
  <c r="J187"/>
  <c r="J203"/>
  <c r="J219"/>
  <c r="J217"/>
  <c r="J62"/>
  <c r="J131"/>
  <c r="J200"/>
  <c r="H210"/>
  <c r="I163"/>
  <c r="I187"/>
  <c r="I209"/>
  <c r="J59"/>
  <c r="J99"/>
  <c r="J147"/>
  <c r="J163"/>
  <c r="J179"/>
  <c r="F25"/>
  <c r="F111"/>
  <c r="H123"/>
  <c r="F180"/>
  <c r="F174"/>
  <c r="H166"/>
  <c r="H216"/>
  <c r="F211"/>
  <c r="I161"/>
  <c r="I185"/>
  <c r="I206"/>
  <c r="J9"/>
  <c r="J35"/>
  <c r="J57"/>
  <c r="J75"/>
  <c r="J97"/>
  <c r="J128"/>
  <c r="J145"/>
  <c r="J161"/>
  <c r="J177"/>
  <c r="J195"/>
  <c r="J211"/>
  <c r="I147"/>
  <c r="H209"/>
  <c r="J184"/>
  <c r="J33"/>
  <c r="J193"/>
  <c r="F116"/>
  <c r="F175"/>
  <c r="F168"/>
  <c r="G213"/>
  <c r="I155"/>
  <c r="I177"/>
  <c r="I201"/>
  <c r="J32"/>
  <c r="J51"/>
  <c r="J72"/>
  <c r="J91"/>
  <c r="J123"/>
  <c r="J139"/>
  <c r="J158"/>
  <c r="J174"/>
  <c r="J192"/>
  <c r="J208"/>
  <c r="G33"/>
  <c r="J41"/>
  <c r="J102"/>
  <c r="I179"/>
  <c r="J209"/>
  <c r="F37"/>
  <c r="H117"/>
  <c r="H131"/>
  <c r="H175"/>
  <c r="H168"/>
  <c r="G221"/>
  <c r="F214"/>
  <c r="G208"/>
  <c r="F203"/>
  <c r="I153"/>
  <c r="I174"/>
  <c r="I198"/>
  <c r="I219"/>
  <c r="J27"/>
  <c r="J49"/>
  <c r="J67"/>
  <c r="J89"/>
  <c r="J121"/>
  <c r="J137"/>
  <c r="J155"/>
  <c r="J171"/>
  <c r="J190"/>
  <c r="J206"/>
  <c r="I156"/>
  <c r="I180"/>
  <c r="I212"/>
  <c r="H180"/>
  <c r="H121"/>
  <c r="H105"/>
  <c r="F125"/>
  <c r="J70"/>
  <c r="J78"/>
  <c r="J86"/>
  <c r="J94"/>
  <c r="F41"/>
  <c r="G25"/>
  <c r="H139"/>
  <c r="F127"/>
  <c r="F178"/>
  <c r="H172"/>
  <c r="H218"/>
  <c r="F210"/>
  <c r="H203"/>
  <c r="I144"/>
  <c r="I152"/>
  <c r="I160"/>
  <c r="I168"/>
  <c r="I176"/>
  <c r="I184"/>
  <c r="I192"/>
  <c r="I200"/>
  <c r="I208"/>
  <c r="I216"/>
  <c r="J5"/>
  <c r="J13"/>
  <c r="J21"/>
  <c r="J29"/>
  <c r="J37"/>
  <c r="J45"/>
  <c r="J53"/>
  <c r="J61"/>
  <c r="J69"/>
  <c r="J77"/>
  <c r="J85"/>
  <c r="J93"/>
  <c r="J101"/>
  <c r="J109"/>
  <c r="J117"/>
  <c r="J125"/>
  <c r="J133"/>
  <c r="J141"/>
  <c r="J149"/>
  <c r="J157"/>
  <c r="J165"/>
  <c r="J173"/>
  <c r="J181"/>
  <c r="J189"/>
  <c r="J197"/>
  <c r="J205"/>
  <c r="J213"/>
  <c r="J221"/>
  <c r="I148"/>
  <c r="I172"/>
  <c r="I188"/>
  <c r="I204"/>
  <c r="I220"/>
  <c r="H113"/>
  <c r="F172"/>
  <c r="G218"/>
  <c r="J6"/>
  <c r="J14"/>
  <c r="J30"/>
  <c r="J38"/>
  <c r="J46"/>
  <c r="J54"/>
  <c r="J110"/>
  <c r="J118"/>
  <c r="J142"/>
  <c r="J182"/>
  <c r="G29"/>
  <c r="F115"/>
  <c r="F107"/>
  <c r="F141"/>
  <c r="H178"/>
  <c r="G173"/>
  <c r="F164"/>
  <c r="G219"/>
  <c r="G215"/>
  <c r="G210"/>
  <c r="F207"/>
  <c r="F204"/>
  <c r="I143"/>
  <c r="I151"/>
  <c r="I159"/>
  <c r="I167"/>
  <c r="I175"/>
  <c r="I183"/>
  <c r="I191"/>
  <c r="I199"/>
  <c r="I207"/>
  <c r="I215"/>
  <c r="J4"/>
  <c r="J12"/>
  <c r="J20"/>
  <c r="J28"/>
  <c r="J36"/>
  <c r="J44"/>
  <c r="J52"/>
  <c r="J60"/>
  <c r="J68"/>
  <c r="J76"/>
  <c r="J84"/>
  <c r="J92"/>
  <c r="J100"/>
  <c r="J108"/>
  <c r="J116"/>
  <c r="J124"/>
  <c r="J132"/>
  <c r="J140"/>
  <c r="J148"/>
  <c r="J156"/>
  <c r="J164"/>
  <c r="J172"/>
  <c r="J180"/>
  <c r="J188"/>
  <c r="J196"/>
  <c r="J204"/>
  <c r="J212"/>
  <c r="J220"/>
  <c r="H164"/>
  <c r="F220"/>
  <c r="G204"/>
  <c r="I142"/>
  <c r="I182"/>
  <c r="J11"/>
  <c r="J19"/>
  <c r="J107"/>
  <c r="J115"/>
  <c r="F170"/>
  <c r="G165"/>
  <c r="G220"/>
  <c r="H204"/>
  <c r="I149"/>
  <c r="I157"/>
  <c r="I165"/>
  <c r="I173"/>
  <c r="I181"/>
  <c r="I189"/>
  <c r="I197"/>
  <c r="I205"/>
  <c r="I213"/>
  <c r="J10"/>
  <c r="J18"/>
  <c r="J26"/>
  <c r="J34"/>
  <c r="J42"/>
  <c r="J50"/>
  <c r="J58"/>
  <c r="J66"/>
  <c r="J74"/>
  <c r="J82"/>
  <c r="J90"/>
  <c r="J98"/>
  <c r="J106"/>
  <c r="J114"/>
  <c r="J122"/>
  <c r="J130"/>
  <c r="J138"/>
  <c r="J146"/>
  <c r="J154"/>
  <c r="J162"/>
  <c r="J170"/>
  <c r="J178"/>
  <c r="J186"/>
  <c r="J194"/>
  <c r="J202"/>
  <c r="J210"/>
  <c r="J218"/>
  <c r="I164"/>
  <c r="I196"/>
  <c r="J8"/>
  <c r="J16"/>
  <c r="J104"/>
  <c r="J112"/>
  <c r="J120"/>
  <c r="F33"/>
  <c r="F120"/>
  <c r="F112"/>
  <c r="F104"/>
  <c r="G181"/>
  <c r="F167"/>
  <c r="F218"/>
  <c r="I146"/>
  <c r="I154"/>
  <c r="I162"/>
  <c r="I170"/>
  <c r="I178"/>
  <c r="I186"/>
  <c r="I194"/>
  <c r="I202"/>
  <c r="I210"/>
  <c r="I218"/>
  <c r="J7"/>
  <c r="J15"/>
  <c r="J23"/>
  <c r="J31"/>
  <c r="J39"/>
  <c r="J47"/>
  <c r="J55"/>
  <c r="J63"/>
  <c r="J71"/>
  <c r="J79"/>
  <c r="J87"/>
  <c r="J95"/>
  <c r="J103"/>
  <c r="J111"/>
  <c r="J119"/>
  <c r="J127"/>
  <c r="J135"/>
  <c r="J143"/>
  <c r="J151"/>
  <c r="J159"/>
  <c r="J167"/>
  <c r="J175"/>
  <c r="J183"/>
  <c r="J191"/>
  <c r="J199"/>
  <c r="J207"/>
  <c r="J215"/>
  <c r="J3"/>
  <c r="I221"/>
  <c r="I124"/>
  <c r="I126"/>
  <c r="I128"/>
  <c r="I130"/>
  <c r="I132"/>
  <c r="I134"/>
  <c r="I136"/>
  <c r="I138"/>
  <c r="I140"/>
  <c r="G140"/>
  <c r="G132"/>
  <c r="G124"/>
  <c r="I123"/>
  <c r="I125"/>
  <c r="I127"/>
  <c r="I129"/>
  <c r="I131"/>
  <c r="I133"/>
  <c r="I135"/>
  <c r="I137"/>
  <c r="I139"/>
  <c r="I141"/>
  <c r="I122"/>
  <c r="H120"/>
  <c r="F118"/>
  <c r="H116"/>
  <c r="F114"/>
  <c r="H112"/>
  <c r="F110"/>
  <c r="H108"/>
  <c r="F106"/>
  <c r="H104"/>
  <c r="I102"/>
  <c r="I104"/>
  <c r="I106"/>
  <c r="I108"/>
  <c r="I110"/>
  <c r="I112"/>
  <c r="I114"/>
  <c r="I116"/>
  <c r="I118"/>
  <c r="I120"/>
  <c r="I103"/>
  <c r="I105"/>
  <c r="I107"/>
  <c r="I109"/>
  <c r="I111"/>
  <c r="I113"/>
  <c r="I115"/>
  <c r="I117"/>
  <c r="I119"/>
  <c r="I121"/>
  <c r="I82"/>
  <c r="I84"/>
  <c r="I86"/>
  <c r="I88"/>
  <c r="I90"/>
  <c r="I92"/>
  <c r="I94"/>
  <c r="I96"/>
  <c r="I98"/>
  <c r="I100"/>
  <c r="I83"/>
  <c r="I85"/>
  <c r="I87"/>
  <c r="I89"/>
  <c r="I91"/>
  <c r="I93"/>
  <c r="I95"/>
  <c r="I97"/>
  <c r="I99"/>
  <c r="I101"/>
  <c r="I64"/>
  <c r="I66"/>
  <c r="I68"/>
  <c r="I70"/>
  <c r="I72"/>
  <c r="I74"/>
  <c r="I76"/>
  <c r="I78"/>
  <c r="I80"/>
  <c r="I63"/>
  <c r="I65"/>
  <c r="I67"/>
  <c r="I69"/>
  <c r="I71"/>
  <c r="I73"/>
  <c r="I75"/>
  <c r="I77"/>
  <c r="I79"/>
  <c r="I81"/>
  <c r="I62"/>
  <c r="I44"/>
  <c r="I46"/>
  <c r="I48"/>
  <c r="I50"/>
  <c r="I52"/>
  <c r="I54"/>
  <c r="I56"/>
  <c r="I58"/>
  <c r="I60"/>
  <c r="I43"/>
  <c r="I45"/>
  <c r="I47"/>
  <c r="I49"/>
  <c r="I51"/>
  <c r="I53"/>
  <c r="I55"/>
  <c r="I57"/>
  <c r="I59"/>
  <c r="I61"/>
  <c r="I42"/>
  <c r="G41"/>
  <c r="I24"/>
  <c r="I26"/>
  <c r="I28"/>
  <c r="I30"/>
  <c r="I32"/>
  <c r="I34"/>
  <c r="I36"/>
  <c r="I38"/>
  <c r="I40"/>
  <c r="I23"/>
  <c r="I25"/>
  <c r="I27"/>
  <c r="I29"/>
  <c r="I31"/>
  <c r="I33"/>
  <c r="I35"/>
  <c r="I37"/>
  <c r="I39"/>
  <c r="I41"/>
  <c r="I22"/>
  <c r="I4"/>
  <c r="I6"/>
  <c r="I8"/>
  <c r="I10"/>
  <c r="I12"/>
  <c r="I14"/>
  <c r="I16"/>
  <c r="I18"/>
  <c r="I20"/>
  <c r="I3"/>
  <c r="I5"/>
  <c r="I7"/>
  <c r="I9"/>
  <c r="I11"/>
  <c r="I13"/>
  <c r="I15"/>
  <c r="I17"/>
  <c r="I19"/>
  <c r="I21"/>
  <c r="G120"/>
  <c r="G118"/>
  <c r="G116"/>
  <c r="G114"/>
  <c r="G112"/>
  <c r="G110"/>
  <c r="G108"/>
  <c r="G106"/>
  <c r="G104"/>
  <c r="H141"/>
  <c r="F139"/>
  <c r="F137"/>
  <c r="H135"/>
  <c r="H133"/>
  <c r="F131"/>
  <c r="F129"/>
  <c r="H127"/>
  <c r="H125"/>
  <c r="F123"/>
  <c r="H181"/>
  <c r="F181"/>
  <c r="G179"/>
  <c r="G177"/>
  <c r="G175"/>
  <c r="H173"/>
  <c r="F173"/>
  <c r="G171"/>
  <c r="H169"/>
  <c r="F169"/>
  <c r="G167"/>
  <c r="H165"/>
  <c r="F165"/>
  <c r="G163"/>
  <c r="G162"/>
  <c r="G138"/>
  <c r="G134"/>
  <c r="G130"/>
  <c r="G126"/>
  <c r="F121"/>
  <c r="H119"/>
  <c r="F117"/>
  <c r="H115"/>
  <c r="F113"/>
  <c r="H111"/>
  <c r="F109"/>
  <c r="H107"/>
  <c r="F105"/>
  <c r="H103"/>
  <c r="E202"/>
  <c r="E183"/>
  <c r="E185"/>
  <c r="E187"/>
  <c r="E189"/>
  <c r="E191"/>
  <c r="E193"/>
  <c r="E195"/>
  <c r="E197"/>
  <c r="E199"/>
  <c r="E201"/>
  <c r="E198"/>
  <c r="E177"/>
  <c r="E162"/>
  <c r="E143"/>
  <c r="E145"/>
  <c r="E147"/>
  <c r="E149"/>
  <c r="E151"/>
  <c r="E153"/>
  <c r="E155"/>
  <c r="E157"/>
  <c r="E159"/>
  <c r="E161"/>
  <c r="E142"/>
  <c r="E122"/>
  <c r="E124"/>
  <c r="E126"/>
  <c r="E128"/>
  <c r="E130"/>
  <c r="E132"/>
  <c r="E134"/>
  <c r="E136"/>
  <c r="E138"/>
  <c r="E140"/>
  <c r="E102"/>
  <c r="E87"/>
  <c r="E93"/>
  <c r="E62"/>
  <c r="E69"/>
  <c r="E42"/>
  <c r="E48"/>
  <c r="E23"/>
  <c r="E25"/>
  <c r="E27"/>
  <c r="E29"/>
  <c r="E31"/>
  <c r="E33"/>
  <c r="E35"/>
  <c r="E37"/>
  <c r="E39"/>
  <c r="E41"/>
  <c r="E24"/>
  <c r="E26"/>
  <c r="E28"/>
  <c r="E30"/>
  <c r="E32"/>
  <c r="E34"/>
  <c r="E36"/>
  <c r="E38"/>
  <c r="E40"/>
  <c r="E21"/>
  <c r="E19"/>
  <c r="E17"/>
  <c r="E20"/>
  <c r="E18"/>
  <c r="E16"/>
  <c r="E4"/>
  <c r="F39"/>
  <c r="F35"/>
  <c r="F31"/>
  <c r="F27"/>
  <c r="F23"/>
  <c r="G39"/>
  <c r="G35"/>
  <c r="G31"/>
  <c r="G27"/>
  <c r="G23"/>
  <c r="G121"/>
  <c r="G119"/>
  <c r="G117"/>
  <c r="G115"/>
  <c r="G113"/>
  <c r="G111"/>
  <c r="G109"/>
  <c r="G107"/>
  <c r="G105"/>
  <c r="F103"/>
  <c r="H140"/>
  <c r="H138"/>
  <c r="H136"/>
  <c r="H134"/>
  <c r="H132"/>
  <c r="H130"/>
  <c r="H128"/>
  <c r="H126"/>
  <c r="H124"/>
  <c r="G180"/>
  <c r="G178"/>
  <c r="G176"/>
  <c r="G174"/>
  <c r="G172"/>
  <c r="G170"/>
  <c r="G168"/>
  <c r="G166"/>
  <c r="G164"/>
  <c r="H221"/>
  <c r="F221"/>
  <c r="H219"/>
  <c r="F219"/>
  <c r="H217"/>
  <c r="F217"/>
  <c r="H215"/>
  <c r="F215"/>
  <c r="H213"/>
  <c r="F213"/>
  <c r="G211"/>
  <c r="G209"/>
  <c r="G207"/>
  <c r="G205"/>
  <c r="G203"/>
  <c r="G122"/>
  <c r="F3"/>
  <c r="H3"/>
  <c r="G3"/>
  <c r="F22"/>
  <c r="H22"/>
  <c r="H24"/>
  <c r="G42"/>
  <c r="H61"/>
  <c r="F61"/>
  <c r="H60"/>
  <c r="F60"/>
  <c r="H59"/>
  <c r="F59"/>
  <c r="H58"/>
  <c r="F58"/>
  <c r="H57"/>
  <c r="F57"/>
  <c r="H56"/>
  <c r="F56"/>
  <c r="H55"/>
  <c r="F55"/>
  <c r="H54"/>
  <c r="F54"/>
  <c r="H53"/>
  <c r="F53"/>
  <c r="H52"/>
  <c r="F52"/>
  <c r="H51"/>
  <c r="F51"/>
  <c r="H50"/>
  <c r="F50"/>
  <c r="H49"/>
  <c r="F49"/>
  <c r="H47"/>
  <c r="F47"/>
  <c r="H46"/>
  <c r="F46"/>
  <c r="H45"/>
  <c r="F45"/>
  <c r="H44"/>
  <c r="F44"/>
  <c r="H43"/>
  <c r="F43"/>
  <c r="G62"/>
  <c r="H81"/>
  <c r="F81"/>
  <c r="H80"/>
  <c r="F80"/>
  <c r="H79"/>
  <c r="F79"/>
  <c r="H78"/>
  <c r="F78"/>
  <c r="H77"/>
  <c r="F77"/>
  <c r="H76"/>
  <c r="F76"/>
  <c r="H75"/>
  <c r="F75"/>
  <c r="H74"/>
  <c r="F74"/>
  <c r="H73"/>
  <c r="F73"/>
  <c r="H72"/>
  <c r="F72"/>
  <c r="H71"/>
  <c r="F71"/>
  <c r="H70"/>
  <c r="F70"/>
  <c r="H68"/>
  <c r="F68"/>
  <c r="H67"/>
  <c r="F67"/>
  <c r="H66"/>
  <c r="F66"/>
  <c r="H65"/>
  <c r="F65"/>
  <c r="H64"/>
  <c r="F64"/>
  <c r="H63"/>
  <c r="F63"/>
  <c r="G82"/>
  <c r="H101"/>
  <c r="F101"/>
  <c r="H100"/>
  <c r="F100"/>
  <c r="H99"/>
  <c r="F99"/>
  <c r="H98"/>
  <c r="F98"/>
  <c r="H97"/>
  <c r="F97"/>
  <c r="H96"/>
  <c r="F96"/>
  <c r="H95"/>
  <c r="F95"/>
  <c r="H94"/>
  <c r="F94"/>
  <c r="H92"/>
  <c r="F92"/>
  <c r="H91"/>
  <c r="F91"/>
  <c r="H90"/>
  <c r="F90"/>
  <c r="H89"/>
  <c r="F89"/>
  <c r="H88"/>
  <c r="F88"/>
  <c r="H86"/>
  <c r="F86"/>
  <c r="H85"/>
  <c r="F85"/>
  <c r="H84"/>
  <c r="F84"/>
  <c r="H83"/>
  <c r="F83"/>
  <c r="F102"/>
  <c r="H102"/>
  <c r="F122"/>
  <c r="H142"/>
  <c r="H161"/>
  <c r="F161"/>
  <c r="G160"/>
  <c r="H159"/>
  <c r="F159"/>
  <c r="G158"/>
  <c r="H157"/>
  <c r="F157"/>
  <c r="G156"/>
  <c r="H154"/>
  <c r="F154"/>
  <c r="G153"/>
  <c r="H152"/>
  <c r="F152"/>
  <c r="G151"/>
  <c r="H150"/>
  <c r="F150"/>
  <c r="G149"/>
  <c r="H148"/>
  <c r="F148"/>
  <c r="G147"/>
  <c r="H146"/>
  <c r="F146"/>
  <c r="G145"/>
  <c r="H144"/>
  <c r="F144"/>
  <c r="G143"/>
  <c r="F182"/>
  <c r="H182"/>
  <c r="G201"/>
  <c r="H200"/>
  <c r="F200"/>
  <c r="G199"/>
  <c r="H197"/>
  <c r="F197"/>
  <c r="G196"/>
  <c r="H195"/>
  <c r="F195"/>
  <c r="G194"/>
  <c r="H193"/>
  <c r="F193"/>
  <c r="G192"/>
  <c r="H191"/>
  <c r="F191"/>
  <c r="G190"/>
  <c r="H189"/>
  <c r="F189"/>
  <c r="G188"/>
  <c r="H187"/>
  <c r="F187"/>
  <c r="G186"/>
  <c r="H185"/>
  <c r="F185"/>
  <c r="G184"/>
  <c r="H183"/>
  <c r="F183"/>
  <c r="G22"/>
  <c r="H40"/>
  <c r="H38"/>
  <c r="H36"/>
  <c r="H34"/>
  <c r="H30"/>
  <c r="H28"/>
  <c r="F42"/>
  <c r="G61"/>
  <c r="G60"/>
  <c r="G59"/>
  <c r="G58"/>
  <c r="G57"/>
  <c r="G56"/>
  <c r="G55"/>
  <c r="G54"/>
  <c r="G53"/>
  <c r="G52"/>
  <c r="G51"/>
  <c r="G50"/>
  <c r="G49"/>
  <c r="G47"/>
  <c r="G46"/>
  <c r="G45"/>
  <c r="G44"/>
  <c r="G43"/>
  <c r="F62"/>
  <c r="G81"/>
  <c r="G80"/>
  <c r="G79"/>
  <c r="G78"/>
  <c r="G77"/>
  <c r="G76"/>
  <c r="G75"/>
  <c r="G74"/>
  <c r="G73"/>
  <c r="G72"/>
  <c r="G71"/>
  <c r="G70"/>
  <c r="G68"/>
  <c r="G67"/>
  <c r="G66"/>
  <c r="G65"/>
  <c r="G64"/>
  <c r="G63"/>
  <c r="F82"/>
  <c r="H82"/>
  <c r="G101"/>
  <c r="G100"/>
  <c r="G99"/>
  <c r="G98"/>
  <c r="G97"/>
  <c r="G96"/>
  <c r="G95"/>
  <c r="G94"/>
  <c r="G92"/>
  <c r="G91"/>
  <c r="G90"/>
  <c r="G89"/>
  <c r="G88"/>
  <c r="G86"/>
  <c r="G85"/>
  <c r="G84"/>
  <c r="G83"/>
  <c r="G142"/>
  <c r="H160"/>
  <c r="F160"/>
  <c r="H158"/>
  <c r="F158"/>
  <c r="H156"/>
  <c r="F156"/>
  <c r="G154"/>
  <c r="H153"/>
  <c r="G152"/>
  <c r="H151"/>
  <c r="G150"/>
  <c r="H149"/>
  <c r="G148"/>
  <c r="H147"/>
  <c r="G146"/>
  <c r="H145"/>
  <c r="G144"/>
  <c r="H143"/>
  <c r="G182"/>
  <c r="H201"/>
  <c r="G200"/>
  <c r="H199"/>
  <c r="H196"/>
  <c r="F196"/>
  <c r="H194"/>
  <c r="F194"/>
  <c r="H192"/>
  <c r="F192"/>
  <c r="H190"/>
  <c r="F190"/>
  <c r="H188"/>
  <c r="F188"/>
  <c r="H186"/>
  <c r="F186"/>
  <c r="H184"/>
  <c r="F184"/>
  <c r="H202"/>
  <c r="H198"/>
  <c r="F198"/>
  <c r="H177"/>
  <c r="G155"/>
  <c r="H155"/>
  <c r="G103"/>
  <c r="G93"/>
  <c r="H93"/>
  <c r="G69"/>
  <c r="H69"/>
  <c r="G48"/>
  <c r="H48"/>
  <c r="H26"/>
  <c r="G87"/>
  <c r="H87"/>
  <c r="H32"/>
  <c r="F162"/>
  <c r="G141"/>
  <c r="G139"/>
  <c r="G137"/>
  <c r="G135"/>
  <c r="G133"/>
  <c r="G131"/>
  <c r="G129"/>
  <c r="G127"/>
  <c r="G125"/>
  <c r="G123"/>
  <c r="F40"/>
  <c r="F38"/>
  <c r="F36"/>
  <c r="F34"/>
  <c r="F32"/>
  <c r="F30"/>
  <c r="F28"/>
  <c r="F26"/>
  <c r="F24"/>
  <c r="G15"/>
  <c r="G11"/>
  <c r="G7"/>
  <c r="G13"/>
  <c r="G9"/>
  <c r="G5"/>
  <c r="F4"/>
  <c r="G4"/>
  <c r="F14"/>
  <c r="F12"/>
  <c r="F10"/>
  <c r="F8"/>
  <c r="F6"/>
  <c r="H14"/>
  <c r="H12"/>
  <c r="H10"/>
  <c r="H8"/>
  <c r="H6"/>
  <c r="F15"/>
  <c r="F13"/>
  <c r="F11"/>
  <c r="F9"/>
  <c r="F7"/>
  <c r="F5"/>
  <c r="G14"/>
  <c r="G12"/>
  <c r="G10"/>
  <c r="G8"/>
  <c r="G6"/>
  <c r="H15"/>
  <c r="H13"/>
  <c r="H11"/>
  <c r="H9"/>
  <c r="H7"/>
  <c r="H5"/>
  <c r="F21"/>
  <c r="F19"/>
  <c r="F17"/>
  <c r="G20"/>
  <c r="G18"/>
  <c r="G16"/>
  <c r="H21"/>
  <c r="H19"/>
  <c r="H17"/>
  <c r="F20"/>
  <c r="F18"/>
  <c r="F16"/>
  <c r="G2"/>
  <c r="F2"/>
  <c r="H2"/>
  <c r="D2" l="1"/>
  <c r="B2"/>
  <c r="A2"/>
  <c r="CV19" i="23"/>
  <c r="CV19" i="22"/>
  <c r="CV19" i="21"/>
  <c r="CV19" i="20"/>
  <c r="CV19" i="19"/>
  <c r="CV19" i="18"/>
  <c r="CV19" i="17"/>
  <c r="CV19" i="16"/>
  <c r="CV19" i="15"/>
  <c r="CV19" i="12"/>
  <c r="CV38" i="23"/>
  <c r="BW38"/>
  <c r="CM38" s="1"/>
  <c r="BL38"/>
  <c r="BO38" s="1"/>
  <c r="BR38" s="1"/>
  <c r="CV37"/>
  <c r="BW37"/>
  <c r="CL37" s="1"/>
  <c r="BL37"/>
  <c r="BN37" s="1"/>
  <c r="BQ37" s="1"/>
  <c r="CV36"/>
  <c r="BW36"/>
  <c r="CM36" s="1"/>
  <c r="BL36"/>
  <c r="BO36" s="1"/>
  <c r="BR36" s="1"/>
  <c r="CV35"/>
  <c r="BW35"/>
  <c r="CL35" s="1"/>
  <c r="BL35"/>
  <c r="BN35" s="1"/>
  <c r="BQ35" s="1"/>
  <c r="CV34"/>
  <c r="BW34"/>
  <c r="CM34" s="1"/>
  <c r="BL34"/>
  <c r="BO34" s="1"/>
  <c r="BR34" s="1"/>
  <c r="CV33"/>
  <c r="BW33"/>
  <c r="BY33" s="1"/>
  <c r="CE33" s="1"/>
  <c r="BL33"/>
  <c r="BN33" s="1"/>
  <c r="BQ33" s="1"/>
  <c r="CV32"/>
  <c r="BW32"/>
  <c r="BZ32" s="1"/>
  <c r="CF32" s="1"/>
  <c r="BL32"/>
  <c r="BO32" s="1"/>
  <c r="BR32" s="1"/>
  <c r="CV31"/>
  <c r="BW31"/>
  <c r="BY31" s="1"/>
  <c r="CE31" s="1"/>
  <c r="BL31"/>
  <c r="BN31" s="1"/>
  <c r="BQ31" s="1"/>
  <c r="CV30"/>
  <c r="BW30"/>
  <c r="BZ30" s="1"/>
  <c r="CF30" s="1"/>
  <c r="BL30"/>
  <c r="BN30" s="1"/>
  <c r="BQ30" s="1"/>
  <c r="CV29"/>
  <c r="BW29"/>
  <c r="BY29" s="1"/>
  <c r="CE29" s="1"/>
  <c r="BL29"/>
  <c r="BN29" s="1"/>
  <c r="BQ29" s="1"/>
  <c r="CV28"/>
  <c r="BW28"/>
  <c r="CM28" s="1"/>
  <c r="BL28"/>
  <c r="BN28" s="1"/>
  <c r="BQ28" s="1"/>
  <c r="CV27"/>
  <c r="BW27"/>
  <c r="BY27" s="1"/>
  <c r="CE27" s="1"/>
  <c r="BL27"/>
  <c r="BN27" s="1"/>
  <c r="BQ27" s="1"/>
  <c r="CV26"/>
  <c r="BW26"/>
  <c r="CM26" s="1"/>
  <c r="BL26"/>
  <c r="BN26" s="1"/>
  <c r="BQ26" s="1"/>
  <c r="CV25"/>
  <c r="BW25"/>
  <c r="BY25" s="1"/>
  <c r="CE25" s="1"/>
  <c r="BL25"/>
  <c r="BN25" s="1"/>
  <c r="BQ25" s="1"/>
  <c r="CV24"/>
  <c r="BW24"/>
  <c r="CM24" s="1"/>
  <c r="BL24"/>
  <c r="BN24" s="1"/>
  <c r="BQ24" s="1"/>
  <c r="CV23"/>
  <c r="BW23"/>
  <c r="CM23" s="1"/>
  <c r="BL23"/>
  <c r="BM23" s="1"/>
  <c r="BP23" s="1"/>
  <c r="CV22"/>
  <c r="BW22"/>
  <c r="CB22" s="1"/>
  <c r="CH22" s="1"/>
  <c r="BL22"/>
  <c r="BN22" s="1"/>
  <c r="BQ22" s="1"/>
  <c r="CV21"/>
  <c r="BW21"/>
  <c r="CM21" s="1"/>
  <c r="BL21"/>
  <c r="BM21" s="1"/>
  <c r="BP21" s="1"/>
  <c r="CV20"/>
  <c r="BW20"/>
  <c r="CB20" s="1"/>
  <c r="CH20" s="1"/>
  <c r="BL20"/>
  <c r="BN20" s="1"/>
  <c r="BQ20" s="1"/>
  <c r="BW19"/>
  <c r="CM19" s="1"/>
  <c r="BU19"/>
  <c r="BL19"/>
  <c r="BM19" s="1"/>
  <c r="BP19" s="1"/>
  <c r="CV38" i="22"/>
  <c r="CV18" i="23" s="1"/>
  <c r="BW38" i="22"/>
  <c r="CC38" s="1"/>
  <c r="BL38"/>
  <c r="BM38" s="1"/>
  <c r="CV37"/>
  <c r="BW37"/>
  <c r="BL37"/>
  <c r="BN37" s="1"/>
  <c r="BQ37" s="1"/>
  <c r="CV36"/>
  <c r="BW36"/>
  <c r="CC36" s="1"/>
  <c r="CI36" s="1"/>
  <c r="BL36"/>
  <c r="CV35"/>
  <c r="BW35"/>
  <c r="BY35" s="1"/>
  <c r="CE35" s="1"/>
  <c r="BL35"/>
  <c r="BN35" s="1"/>
  <c r="BQ35" s="1"/>
  <c r="CV34"/>
  <c r="BW34"/>
  <c r="BY34" s="1"/>
  <c r="CE34" s="1"/>
  <c r="BL34"/>
  <c r="BM34" s="1"/>
  <c r="BP34" s="1"/>
  <c r="CV33"/>
  <c r="BW33"/>
  <c r="CB33" s="1"/>
  <c r="CH33" s="1"/>
  <c r="BL33"/>
  <c r="BN33" s="1"/>
  <c r="BQ33" s="1"/>
  <c r="CV32"/>
  <c r="BW32"/>
  <c r="CM32" s="1"/>
  <c r="BL32"/>
  <c r="BN32" s="1"/>
  <c r="BQ32" s="1"/>
  <c r="CV31"/>
  <c r="BW31"/>
  <c r="CM31" s="1"/>
  <c r="BL31"/>
  <c r="BN31" s="1"/>
  <c r="BQ31" s="1"/>
  <c r="CV30"/>
  <c r="BW30"/>
  <c r="CC30" s="1"/>
  <c r="CI30" s="1"/>
  <c r="BL30"/>
  <c r="BN30" s="1"/>
  <c r="BQ30" s="1"/>
  <c r="CV29"/>
  <c r="BW29"/>
  <c r="BL29"/>
  <c r="BN29" s="1"/>
  <c r="BQ29" s="1"/>
  <c r="CV28"/>
  <c r="BW28"/>
  <c r="CC28" s="1"/>
  <c r="CI28" s="1"/>
  <c r="BL28"/>
  <c r="CV27"/>
  <c r="BW27"/>
  <c r="BZ27" s="1"/>
  <c r="CF27" s="1"/>
  <c r="BL27"/>
  <c r="BN27" s="1"/>
  <c r="BQ27" s="1"/>
  <c r="CV26"/>
  <c r="BW26"/>
  <c r="CC26" s="1"/>
  <c r="CI26" s="1"/>
  <c r="BL26"/>
  <c r="BM26" s="1"/>
  <c r="BP26" s="1"/>
  <c r="CV25"/>
  <c r="BW25"/>
  <c r="CB25" s="1"/>
  <c r="CH25" s="1"/>
  <c r="BL25"/>
  <c r="CV24"/>
  <c r="BW24"/>
  <c r="CM24" s="1"/>
  <c r="BL24"/>
  <c r="BN24" s="1"/>
  <c r="BQ24" s="1"/>
  <c r="CV23"/>
  <c r="BW23"/>
  <c r="CM23" s="1"/>
  <c r="BL23"/>
  <c r="BN23" s="1"/>
  <c r="BQ23" s="1"/>
  <c r="CV22"/>
  <c r="BW22"/>
  <c r="CM22" s="1"/>
  <c r="BL22"/>
  <c r="BN22" s="1"/>
  <c r="BQ22" s="1"/>
  <c r="CV21"/>
  <c r="BW21"/>
  <c r="CM21" s="1"/>
  <c r="BL21"/>
  <c r="BN21" s="1"/>
  <c r="BQ21" s="1"/>
  <c r="CV20"/>
  <c r="BW20"/>
  <c r="CM20" s="1"/>
  <c r="BL20"/>
  <c r="BN20" s="1"/>
  <c r="BQ20" s="1"/>
  <c r="BW19"/>
  <c r="CM19" s="1"/>
  <c r="BU19"/>
  <c r="BL19"/>
  <c r="BN19" s="1"/>
  <c r="BQ19" s="1"/>
  <c r="CV38" i="21"/>
  <c r="CV18" i="22" s="1"/>
  <c r="BW38" i="21"/>
  <c r="BW18" i="22" s="1"/>
  <c r="BL38" i="21"/>
  <c r="BO38" s="1"/>
  <c r="CV37"/>
  <c r="BW37"/>
  <c r="CL37" s="1"/>
  <c r="BL37"/>
  <c r="BN37" s="1"/>
  <c r="BQ37" s="1"/>
  <c r="CV36"/>
  <c r="BW36"/>
  <c r="CM36" s="1"/>
  <c r="BL36"/>
  <c r="BO36" s="1"/>
  <c r="BR36" s="1"/>
  <c r="CV35"/>
  <c r="BW35"/>
  <c r="CL35" s="1"/>
  <c r="BL35"/>
  <c r="BN35" s="1"/>
  <c r="BQ35" s="1"/>
  <c r="CV34"/>
  <c r="BW34"/>
  <c r="CM34" s="1"/>
  <c r="BL34"/>
  <c r="BO34" s="1"/>
  <c r="BR34" s="1"/>
  <c r="CV33"/>
  <c r="BW33"/>
  <c r="CL33" s="1"/>
  <c r="BL33"/>
  <c r="BN33" s="1"/>
  <c r="BQ33" s="1"/>
  <c r="CV32"/>
  <c r="BW32"/>
  <c r="CM32" s="1"/>
  <c r="BL32"/>
  <c r="BO32" s="1"/>
  <c r="BR32" s="1"/>
  <c r="CV31"/>
  <c r="BW31"/>
  <c r="CL31" s="1"/>
  <c r="BL31"/>
  <c r="BN31" s="1"/>
  <c r="BQ31" s="1"/>
  <c r="CV30"/>
  <c r="BW30"/>
  <c r="CM30" s="1"/>
  <c r="BL30"/>
  <c r="CV29"/>
  <c r="BW29"/>
  <c r="CC29" s="1"/>
  <c r="CI29" s="1"/>
  <c r="BL29"/>
  <c r="BN29" s="1"/>
  <c r="BQ29" s="1"/>
  <c r="CV28"/>
  <c r="BW28"/>
  <c r="CM28" s="1"/>
  <c r="BL28"/>
  <c r="BN28" s="1"/>
  <c r="BQ28" s="1"/>
  <c r="CV27"/>
  <c r="BW27"/>
  <c r="CC27" s="1"/>
  <c r="CI27" s="1"/>
  <c r="BL27"/>
  <c r="BN27" s="1"/>
  <c r="BQ27" s="1"/>
  <c r="CV26"/>
  <c r="BW26"/>
  <c r="CM26" s="1"/>
  <c r="BL26"/>
  <c r="BN26" s="1"/>
  <c r="BQ26" s="1"/>
  <c r="CV25"/>
  <c r="BW25"/>
  <c r="CC25" s="1"/>
  <c r="CI25" s="1"/>
  <c r="BL25"/>
  <c r="BN25" s="1"/>
  <c r="BQ25" s="1"/>
  <c r="CV24"/>
  <c r="BW24"/>
  <c r="CM24" s="1"/>
  <c r="BL24"/>
  <c r="BN24" s="1"/>
  <c r="BQ24" s="1"/>
  <c r="CV23"/>
  <c r="BW23"/>
  <c r="BX23" s="1"/>
  <c r="CD23" s="1"/>
  <c r="BL23"/>
  <c r="BN23" s="1"/>
  <c r="BQ23" s="1"/>
  <c r="CV22"/>
  <c r="BW22"/>
  <c r="CM22" s="1"/>
  <c r="BL22"/>
  <c r="BM22" s="1"/>
  <c r="BP22" s="1"/>
  <c r="CV21"/>
  <c r="BW21"/>
  <c r="CM21" s="1"/>
  <c r="BL21"/>
  <c r="BN21" s="1"/>
  <c r="BQ21" s="1"/>
  <c r="CV20"/>
  <c r="BW20"/>
  <c r="CM20" s="1"/>
  <c r="BL20"/>
  <c r="BN20" s="1"/>
  <c r="BQ20" s="1"/>
  <c r="BW19"/>
  <c r="CM19" s="1"/>
  <c r="BU19"/>
  <c r="BL19"/>
  <c r="BN19" s="1"/>
  <c r="BQ19" s="1"/>
  <c r="CV38" i="20"/>
  <c r="CV18" i="21" s="1"/>
  <c r="BW38" i="20"/>
  <c r="BX38" s="1"/>
  <c r="BL38"/>
  <c r="BO38" s="1"/>
  <c r="CV37"/>
  <c r="BW37"/>
  <c r="CL37" s="1"/>
  <c r="BL37"/>
  <c r="BN37" s="1"/>
  <c r="BQ37" s="1"/>
  <c r="CV36"/>
  <c r="BW36"/>
  <c r="CM36" s="1"/>
  <c r="BL36"/>
  <c r="BO36" s="1"/>
  <c r="BR36" s="1"/>
  <c r="CV35"/>
  <c r="BW35"/>
  <c r="CL35" s="1"/>
  <c r="BL35"/>
  <c r="BN35" s="1"/>
  <c r="BQ35" s="1"/>
  <c r="CV34"/>
  <c r="BW34"/>
  <c r="CM34" s="1"/>
  <c r="BL34"/>
  <c r="BO34" s="1"/>
  <c r="BR34" s="1"/>
  <c r="CV33"/>
  <c r="BW33"/>
  <c r="CL33" s="1"/>
  <c r="BL33"/>
  <c r="BN33" s="1"/>
  <c r="BQ33" s="1"/>
  <c r="CV32"/>
  <c r="BW32"/>
  <c r="CM32" s="1"/>
  <c r="BL32"/>
  <c r="BO32" s="1"/>
  <c r="BR32" s="1"/>
  <c r="CV31"/>
  <c r="BW31"/>
  <c r="CL31" s="1"/>
  <c r="BL31"/>
  <c r="BM31" s="1"/>
  <c r="BP31" s="1"/>
  <c r="CV30"/>
  <c r="BW30"/>
  <c r="CM30" s="1"/>
  <c r="BL30"/>
  <c r="BO30" s="1"/>
  <c r="BR30" s="1"/>
  <c r="CV29"/>
  <c r="BW29"/>
  <c r="CL29" s="1"/>
  <c r="BL29"/>
  <c r="BN29" s="1"/>
  <c r="BQ29" s="1"/>
  <c r="CV28"/>
  <c r="BW28"/>
  <c r="BX28" s="1"/>
  <c r="CD28" s="1"/>
  <c r="BL28"/>
  <c r="BN28" s="1"/>
  <c r="BQ28" s="1"/>
  <c r="CV27"/>
  <c r="BW27"/>
  <c r="CC27" s="1"/>
  <c r="CI27" s="1"/>
  <c r="BL27"/>
  <c r="BM27" s="1"/>
  <c r="BP27" s="1"/>
  <c r="CV26"/>
  <c r="BW26"/>
  <c r="CB26" s="1"/>
  <c r="CH26" s="1"/>
  <c r="BL26"/>
  <c r="BN26" s="1"/>
  <c r="BQ26" s="1"/>
  <c r="CV25"/>
  <c r="BW25"/>
  <c r="CC25" s="1"/>
  <c r="CI25" s="1"/>
  <c r="BL25"/>
  <c r="BM25" s="1"/>
  <c r="BP25" s="1"/>
  <c r="CV24"/>
  <c r="BW24"/>
  <c r="BZ24" s="1"/>
  <c r="CF24" s="1"/>
  <c r="BL24"/>
  <c r="BN24" s="1"/>
  <c r="BQ24" s="1"/>
  <c r="CV23"/>
  <c r="BW23"/>
  <c r="CM23" s="1"/>
  <c r="BL23"/>
  <c r="BN23" s="1"/>
  <c r="BQ23" s="1"/>
  <c r="CV22"/>
  <c r="BW22"/>
  <c r="CA22" s="1"/>
  <c r="CG22" s="1"/>
  <c r="BL22"/>
  <c r="BN22" s="1"/>
  <c r="BQ22" s="1"/>
  <c r="CV21"/>
  <c r="BW21"/>
  <c r="CM21" s="1"/>
  <c r="BL21"/>
  <c r="BN21" s="1"/>
  <c r="BQ21" s="1"/>
  <c r="CV20"/>
  <c r="BW20"/>
  <c r="CM20" s="1"/>
  <c r="BL20"/>
  <c r="BN20" s="1"/>
  <c r="BQ20" s="1"/>
  <c r="BW19"/>
  <c r="CB19" s="1"/>
  <c r="CH19" s="1"/>
  <c r="BU19"/>
  <c r="BL19"/>
  <c r="BN19" s="1"/>
  <c r="BQ19" s="1"/>
  <c r="CV38" i="19"/>
  <c r="CV18" i="20" s="1"/>
  <c r="BW38" i="19"/>
  <c r="BZ38" s="1"/>
  <c r="BZ18" i="20" s="1"/>
  <c r="BL38" i="19"/>
  <c r="BO38" s="1"/>
  <c r="CV37"/>
  <c r="BW37"/>
  <c r="CL37" s="1"/>
  <c r="BL37"/>
  <c r="BN37" s="1"/>
  <c r="BQ37" s="1"/>
  <c r="CV36"/>
  <c r="BW36"/>
  <c r="CM36" s="1"/>
  <c r="BL36"/>
  <c r="BO36" s="1"/>
  <c r="BR36" s="1"/>
  <c r="CV35"/>
  <c r="BW35"/>
  <c r="CL35" s="1"/>
  <c r="BL35"/>
  <c r="BN35" s="1"/>
  <c r="BQ35" s="1"/>
  <c r="CV34"/>
  <c r="BW34"/>
  <c r="CM34" s="1"/>
  <c r="BL34"/>
  <c r="BO34" s="1"/>
  <c r="BR34" s="1"/>
  <c r="CV33"/>
  <c r="BW33"/>
  <c r="CL33" s="1"/>
  <c r="BL33"/>
  <c r="BN33" s="1"/>
  <c r="BQ33" s="1"/>
  <c r="CV32"/>
  <c r="BW32"/>
  <c r="CM32" s="1"/>
  <c r="BL32"/>
  <c r="BO32" s="1"/>
  <c r="BR32" s="1"/>
  <c r="CV31"/>
  <c r="BW31"/>
  <c r="CL31" s="1"/>
  <c r="BL31"/>
  <c r="BN31" s="1"/>
  <c r="BQ31" s="1"/>
  <c r="CV30"/>
  <c r="BW30"/>
  <c r="CM30" s="1"/>
  <c r="BL30"/>
  <c r="BN30" s="1"/>
  <c r="BQ30" s="1"/>
  <c r="CV29"/>
  <c r="BW29"/>
  <c r="BY29" s="1"/>
  <c r="CE29" s="1"/>
  <c r="BL29"/>
  <c r="BN29" s="1"/>
  <c r="BQ29" s="1"/>
  <c r="CV28"/>
  <c r="BW28"/>
  <c r="CM28" s="1"/>
  <c r="BL28"/>
  <c r="BN28" s="1"/>
  <c r="BQ28" s="1"/>
  <c r="CV27"/>
  <c r="BW27"/>
  <c r="BY27" s="1"/>
  <c r="CE27" s="1"/>
  <c r="BL27"/>
  <c r="BN27" s="1"/>
  <c r="BQ27" s="1"/>
  <c r="CV26"/>
  <c r="BW26"/>
  <c r="CM26" s="1"/>
  <c r="BL26"/>
  <c r="BN26" s="1"/>
  <c r="BQ26" s="1"/>
  <c r="CV25"/>
  <c r="BW25"/>
  <c r="BY25" s="1"/>
  <c r="CE25" s="1"/>
  <c r="BL25"/>
  <c r="BN25" s="1"/>
  <c r="BQ25" s="1"/>
  <c r="CV24"/>
  <c r="BW24"/>
  <c r="CM24" s="1"/>
  <c r="BL24"/>
  <c r="BN24" s="1"/>
  <c r="BQ24" s="1"/>
  <c r="CV23"/>
  <c r="BW23"/>
  <c r="CM23" s="1"/>
  <c r="BL23"/>
  <c r="BN23" s="1"/>
  <c r="BQ23" s="1"/>
  <c r="CV22"/>
  <c r="BW22"/>
  <c r="CM22" s="1"/>
  <c r="BL22"/>
  <c r="BN22" s="1"/>
  <c r="BQ22" s="1"/>
  <c r="CV21"/>
  <c r="BW21"/>
  <c r="CM21" s="1"/>
  <c r="BL21"/>
  <c r="BN21" s="1"/>
  <c r="BQ21" s="1"/>
  <c r="CV20"/>
  <c r="BW20"/>
  <c r="CM20" s="1"/>
  <c r="BL20"/>
  <c r="BN20" s="1"/>
  <c r="BQ20" s="1"/>
  <c r="BW19"/>
  <c r="CM19" s="1"/>
  <c r="BU19"/>
  <c r="BL19"/>
  <c r="BM19" s="1"/>
  <c r="BP19" s="1"/>
  <c r="CV38" i="18"/>
  <c r="CV18" i="19" s="1"/>
  <c r="BW38" i="18"/>
  <c r="CC38" s="1"/>
  <c r="BL38"/>
  <c r="BO38" s="1"/>
  <c r="CV37"/>
  <c r="BW37"/>
  <c r="CL37" s="1"/>
  <c r="BL37"/>
  <c r="BN37" s="1"/>
  <c r="BQ37" s="1"/>
  <c r="CV36"/>
  <c r="BW36"/>
  <c r="CB36" s="1"/>
  <c r="CH36" s="1"/>
  <c r="BL36"/>
  <c r="CV35"/>
  <c r="BW35"/>
  <c r="CM35" s="1"/>
  <c r="BL35"/>
  <c r="BN35" s="1"/>
  <c r="BQ35" s="1"/>
  <c r="CV34"/>
  <c r="BW34"/>
  <c r="CC34" s="1"/>
  <c r="CI34" s="1"/>
  <c r="BL34"/>
  <c r="BO34" s="1"/>
  <c r="BR34" s="1"/>
  <c r="CV33"/>
  <c r="BW33"/>
  <c r="CM33" s="1"/>
  <c r="BL33"/>
  <c r="BN33" s="1"/>
  <c r="BQ33" s="1"/>
  <c r="CV32"/>
  <c r="BW32"/>
  <c r="CC32" s="1"/>
  <c r="CI32" s="1"/>
  <c r="BL32"/>
  <c r="BN32" s="1"/>
  <c r="BQ32" s="1"/>
  <c r="CV31"/>
  <c r="BW31"/>
  <c r="CL31" s="1"/>
  <c r="BL31"/>
  <c r="BN31" s="1"/>
  <c r="BQ31" s="1"/>
  <c r="CV30"/>
  <c r="BW30"/>
  <c r="BY30" s="1"/>
  <c r="CE30" s="1"/>
  <c r="BL30"/>
  <c r="BO30" s="1"/>
  <c r="BR30" s="1"/>
  <c r="CV29"/>
  <c r="BW29"/>
  <c r="CM29" s="1"/>
  <c r="BL29"/>
  <c r="BN29" s="1"/>
  <c r="BQ29" s="1"/>
  <c r="CV28"/>
  <c r="BW28"/>
  <c r="CC28" s="1"/>
  <c r="CI28" s="1"/>
  <c r="BL28"/>
  <c r="BN28" s="1"/>
  <c r="BQ28" s="1"/>
  <c r="CV27"/>
  <c r="BW27"/>
  <c r="CL27" s="1"/>
  <c r="BL27"/>
  <c r="BN27" s="1"/>
  <c r="BQ27" s="1"/>
  <c r="CV26"/>
  <c r="BW26"/>
  <c r="BY26" s="1"/>
  <c r="CE26" s="1"/>
  <c r="BL26"/>
  <c r="CV25"/>
  <c r="BW25"/>
  <c r="CM25" s="1"/>
  <c r="BL25"/>
  <c r="BN25" s="1"/>
  <c r="BQ25" s="1"/>
  <c r="CV24"/>
  <c r="BW24"/>
  <c r="CC24" s="1"/>
  <c r="CI24" s="1"/>
  <c r="BL24"/>
  <c r="BN24" s="1"/>
  <c r="BQ24" s="1"/>
  <c r="CV23"/>
  <c r="BW23"/>
  <c r="CL23" s="1"/>
  <c r="BL23"/>
  <c r="BN23" s="1"/>
  <c r="BQ23" s="1"/>
  <c r="CV22"/>
  <c r="BW22"/>
  <c r="CM22" s="1"/>
  <c r="BL22"/>
  <c r="BO22" s="1"/>
  <c r="BR22" s="1"/>
  <c r="CV21"/>
  <c r="BW21"/>
  <c r="CL21" s="1"/>
  <c r="BL21"/>
  <c r="BN21" s="1"/>
  <c r="BQ21" s="1"/>
  <c r="CV20"/>
  <c r="BW20"/>
  <c r="CM20" s="1"/>
  <c r="BL20"/>
  <c r="BO20" s="1"/>
  <c r="BR20" s="1"/>
  <c r="BW19"/>
  <c r="CL19" s="1"/>
  <c r="BU19"/>
  <c r="BL19"/>
  <c r="BN19" s="1"/>
  <c r="BQ19" s="1"/>
  <c r="CV38" i="17"/>
  <c r="CV18" i="18" s="1"/>
  <c r="BW38" i="17"/>
  <c r="CA38" s="1"/>
  <c r="BL38"/>
  <c r="BO38" s="1"/>
  <c r="CV37"/>
  <c r="BW37"/>
  <c r="CL37" s="1"/>
  <c r="BL37"/>
  <c r="BN37" s="1"/>
  <c r="BQ37" s="1"/>
  <c r="CV36"/>
  <c r="BW36"/>
  <c r="CM36"/>
  <c r="BL36"/>
  <c r="BO36" s="1"/>
  <c r="BR36" s="1"/>
  <c r="CV35"/>
  <c r="BW35"/>
  <c r="CL35" s="1"/>
  <c r="BL35"/>
  <c r="BN35" s="1"/>
  <c r="BQ35" s="1"/>
  <c r="CV34"/>
  <c r="BW34"/>
  <c r="CM34" s="1"/>
  <c r="BL34"/>
  <c r="BO34" s="1"/>
  <c r="BR34" s="1"/>
  <c r="CV33"/>
  <c r="BW33"/>
  <c r="CL33" s="1"/>
  <c r="BL33"/>
  <c r="BN33" s="1"/>
  <c r="BQ33" s="1"/>
  <c r="CV32"/>
  <c r="BW32"/>
  <c r="CM32"/>
  <c r="BL32"/>
  <c r="BN32" s="1"/>
  <c r="BQ32" s="1"/>
  <c r="CV31"/>
  <c r="BW31"/>
  <c r="CL31" s="1"/>
  <c r="BL31"/>
  <c r="BN31" s="1"/>
  <c r="BQ31" s="1"/>
  <c r="CV30"/>
  <c r="BW30"/>
  <c r="CM30" s="1"/>
  <c r="CO30" s="1"/>
  <c r="BL30"/>
  <c r="BN30" s="1"/>
  <c r="BQ30" s="1"/>
  <c r="CV29"/>
  <c r="BW29"/>
  <c r="CC29" s="1"/>
  <c r="CI29" s="1"/>
  <c r="BL29"/>
  <c r="BM29" s="1"/>
  <c r="BP29" s="1"/>
  <c r="CV28"/>
  <c r="BW28"/>
  <c r="CM28" s="1"/>
  <c r="BL28"/>
  <c r="BN28" s="1"/>
  <c r="BQ28" s="1"/>
  <c r="CV27"/>
  <c r="BW27"/>
  <c r="CC27" s="1"/>
  <c r="CI27" s="1"/>
  <c r="BL27"/>
  <c r="BN27" s="1"/>
  <c r="BQ27" s="1"/>
  <c r="CV26"/>
  <c r="BW26"/>
  <c r="CM26" s="1"/>
  <c r="BL26"/>
  <c r="BN26" s="1"/>
  <c r="BQ26" s="1"/>
  <c r="CV25"/>
  <c r="BW25"/>
  <c r="CC25" s="1"/>
  <c r="CI25" s="1"/>
  <c r="BL25"/>
  <c r="BN25" s="1"/>
  <c r="BQ25" s="1"/>
  <c r="CV24"/>
  <c r="BW24"/>
  <c r="CM24" s="1"/>
  <c r="BL24"/>
  <c r="BN24" s="1"/>
  <c r="BQ24" s="1"/>
  <c r="CV23"/>
  <c r="BW23"/>
  <c r="CB23" s="1"/>
  <c r="CH23" s="1"/>
  <c r="BL23"/>
  <c r="BN23" s="1"/>
  <c r="BQ23" s="1"/>
  <c r="CV22"/>
  <c r="BW22"/>
  <c r="CM22" s="1"/>
  <c r="BL22"/>
  <c r="BM22" s="1"/>
  <c r="BP22" s="1"/>
  <c r="CV21"/>
  <c r="BW21"/>
  <c r="CB21"/>
  <c r="CH21" s="1"/>
  <c r="BL21"/>
  <c r="BN21" s="1"/>
  <c r="BQ21" s="1"/>
  <c r="CV20"/>
  <c r="BW20"/>
  <c r="CM20" s="1"/>
  <c r="BL20"/>
  <c r="BM20" s="1"/>
  <c r="BP20" s="1"/>
  <c r="BW19"/>
  <c r="CM19" s="1"/>
  <c r="BU19"/>
  <c r="BL19"/>
  <c r="BN19" s="1"/>
  <c r="BQ19" s="1"/>
  <c r="CV38" i="16"/>
  <c r="CV18" i="17" s="1"/>
  <c r="BW38" i="16"/>
  <c r="CC38" s="1"/>
  <c r="BL38"/>
  <c r="BO38" s="1"/>
  <c r="CV37"/>
  <c r="BW37"/>
  <c r="BL37"/>
  <c r="BN37" s="1"/>
  <c r="BQ37" s="1"/>
  <c r="CV36"/>
  <c r="BW36"/>
  <c r="BL36"/>
  <c r="BO36" s="1"/>
  <c r="BR36" s="1"/>
  <c r="CV35"/>
  <c r="BW35"/>
  <c r="CL35" s="1"/>
  <c r="BL35"/>
  <c r="BN35" s="1"/>
  <c r="BQ35" s="1"/>
  <c r="CV34"/>
  <c r="BW34"/>
  <c r="BX34" s="1"/>
  <c r="CD34" s="1"/>
  <c r="BL34"/>
  <c r="BO34"/>
  <c r="BR34" s="1"/>
  <c r="CV33"/>
  <c r="BW33"/>
  <c r="CL33" s="1"/>
  <c r="BL33"/>
  <c r="BN33" s="1"/>
  <c r="BQ33" s="1"/>
  <c r="CV32"/>
  <c r="BW32"/>
  <c r="CB32" s="1"/>
  <c r="CH32" s="1"/>
  <c r="BL32"/>
  <c r="BO32" s="1"/>
  <c r="BR32" s="1"/>
  <c r="CV31"/>
  <c r="BW31"/>
  <c r="CL31" s="1"/>
  <c r="BL31"/>
  <c r="BN31" s="1"/>
  <c r="BQ31" s="1"/>
  <c r="CV30"/>
  <c r="BW30"/>
  <c r="CM30" s="1"/>
  <c r="BL30"/>
  <c r="BM30" s="1"/>
  <c r="BP30" s="1"/>
  <c r="CV29"/>
  <c r="BW29"/>
  <c r="CC29" s="1"/>
  <c r="CI29" s="1"/>
  <c r="BL29"/>
  <c r="BN29" s="1"/>
  <c r="BQ29" s="1"/>
  <c r="CV28"/>
  <c r="BW28"/>
  <c r="CM28" s="1"/>
  <c r="BL28"/>
  <c r="BN28" s="1"/>
  <c r="BQ28" s="1"/>
  <c r="CV27"/>
  <c r="BW27"/>
  <c r="CC27" s="1"/>
  <c r="CI27" s="1"/>
  <c r="BL27"/>
  <c r="BN27" s="1"/>
  <c r="BQ27" s="1"/>
  <c r="CV26"/>
  <c r="BW26"/>
  <c r="CM26" s="1"/>
  <c r="BL26"/>
  <c r="BN26" s="1"/>
  <c r="BQ26" s="1"/>
  <c r="CV25"/>
  <c r="BW25"/>
  <c r="CC25" s="1"/>
  <c r="CI25" s="1"/>
  <c r="BL25"/>
  <c r="BN25" s="1"/>
  <c r="BQ25" s="1"/>
  <c r="CV24"/>
  <c r="BW24"/>
  <c r="CM24" s="1"/>
  <c r="BL24"/>
  <c r="BN24" s="1"/>
  <c r="BQ24" s="1"/>
  <c r="CV23"/>
  <c r="BW23"/>
  <c r="CB23" s="1"/>
  <c r="CH23" s="1"/>
  <c r="BL23"/>
  <c r="BN23" s="1"/>
  <c r="BQ23" s="1"/>
  <c r="CV22"/>
  <c r="BW22"/>
  <c r="CM22" s="1"/>
  <c r="BL22"/>
  <c r="BM22" s="1"/>
  <c r="BP22" s="1"/>
  <c r="CV21"/>
  <c r="BW21"/>
  <c r="CB21" s="1"/>
  <c r="CH21" s="1"/>
  <c r="BL21"/>
  <c r="BN21" s="1"/>
  <c r="BQ21" s="1"/>
  <c r="CV20"/>
  <c r="BW20"/>
  <c r="CM20" s="1"/>
  <c r="BL20"/>
  <c r="BM20" s="1"/>
  <c r="BP20" s="1"/>
  <c r="BW19"/>
  <c r="CM19" s="1"/>
  <c r="BU19"/>
  <c r="BL19"/>
  <c r="BN19" s="1"/>
  <c r="BQ19" s="1"/>
  <c r="CV38" i="15"/>
  <c r="CV18" i="16" s="1"/>
  <c r="BW38" i="15"/>
  <c r="BW18" i="16" s="1"/>
  <c r="BL38" i="15"/>
  <c r="BO38" s="1"/>
  <c r="CV37"/>
  <c r="BW37"/>
  <c r="BL37"/>
  <c r="BN37" s="1"/>
  <c r="BQ37" s="1"/>
  <c r="CV36"/>
  <c r="BW36"/>
  <c r="BL36"/>
  <c r="BO36" s="1"/>
  <c r="BR36" s="1"/>
  <c r="CV35"/>
  <c r="BW35"/>
  <c r="BL35"/>
  <c r="BN35" s="1"/>
  <c r="BQ35" s="1"/>
  <c r="CV34"/>
  <c r="BW34"/>
  <c r="BL34"/>
  <c r="BO34" s="1"/>
  <c r="BR34" s="1"/>
  <c r="CV33"/>
  <c r="BW33"/>
  <c r="CC33" s="1"/>
  <c r="CI33" s="1"/>
  <c r="BL33"/>
  <c r="BN33" s="1"/>
  <c r="BQ33" s="1"/>
  <c r="CV32"/>
  <c r="BW32"/>
  <c r="BL32"/>
  <c r="BO32" s="1"/>
  <c r="BR32" s="1"/>
  <c r="CV31"/>
  <c r="BW31"/>
  <c r="BL31"/>
  <c r="BN31" s="1"/>
  <c r="BQ31" s="1"/>
  <c r="CV30"/>
  <c r="BW30"/>
  <c r="BL30"/>
  <c r="BN30" s="1"/>
  <c r="BQ30" s="1"/>
  <c r="CV29"/>
  <c r="BW29"/>
  <c r="BY29" s="1"/>
  <c r="CE29" s="1"/>
  <c r="BL29"/>
  <c r="BN29" s="1"/>
  <c r="BQ29" s="1"/>
  <c r="CV28"/>
  <c r="BW28"/>
  <c r="CB28" s="1"/>
  <c r="CH28" s="1"/>
  <c r="BL28"/>
  <c r="BN28" s="1"/>
  <c r="BQ28" s="1"/>
  <c r="CV27"/>
  <c r="BW27"/>
  <c r="BY27" s="1"/>
  <c r="CE27" s="1"/>
  <c r="BL27"/>
  <c r="BN27" s="1"/>
  <c r="BQ27" s="1"/>
  <c r="CV26"/>
  <c r="BW26"/>
  <c r="BL26"/>
  <c r="BN26" s="1"/>
  <c r="BQ26" s="1"/>
  <c r="CV25"/>
  <c r="BW25"/>
  <c r="BY25" s="1"/>
  <c r="CE25" s="1"/>
  <c r="BL25"/>
  <c r="BN25" s="1"/>
  <c r="BQ25" s="1"/>
  <c r="CV24"/>
  <c r="BW24"/>
  <c r="BL24"/>
  <c r="BN24" s="1"/>
  <c r="BQ24" s="1"/>
  <c r="CV23"/>
  <c r="BW23"/>
  <c r="BL23"/>
  <c r="BM23" s="1"/>
  <c r="BP23" s="1"/>
  <c r="CV22"/>
  <c r="BW22"/>
  <c r="CB22" s="1"/>
  <c r="CH22" s="1"/>
  <c r="BL22"/>
  <c r="BN22" s="1"/>
  <c r="BQ22" s="1"/>
  <c r="CV21"/>
  <c r="BW21"/>
  <c r="CC21" s="1"/>
  <c r="CI21" s="1"/>
  <c r="BL21"/>
  <c r="BM21" s="1"/>
  <c r="BP21" s="1"/>
  <c r="CV20"/>
  <c r="BW20"/>
  <c r="CB20" s="1"/>
  <c r="CH20" s="1"/>
  <c r="BL20"/>
  <c r="BN20" s="1"/>
  <c r="BQ20" s="1"/>
  <c r="BW19"/>
  <c r="BU19"/>
  <c r="BL19"/>
  <c r="BM19" s="1"/>
  <c r="BP19" s="1"/>
  <c r="CV38" i="12"/>
  <c r="CV18" i="15" s="1"/>
  <c r="BW38" i="12"/>
  <c r="BL38"/>
  <c r="BO38" s="1"/>
  <c r="CV37"/>
  <c r="BW37"/>
  <c r="BZ37" s="1"/>
  <c r="CF37" s="1"/>
  <c r="BL37"/>
  <c r="BN37" s="1"/>
  <c r="BQ37" s="1"/>
  <c r="CV36"/>
  <c r="BW36"/>
  <c r="BL36"/>
  <c r="BO36" s="1"/>
  <c r="BR36" s="1"/>
  <c r="CV35"/>
  <c r="BW35"/>
  <c r="BL35"/>
  <c r="BN35" s="1"/>
  <c r="BQ35" s="1"/>
  <c r="CV34"/>
  <c r="BW34"/>
  <c r="BL34"/>
  <c r="BO34" s="1"/>
  <c r="BR34" s="1"/>
  <c r="CV33"/>
  <c r="BW33"/>
  <c r="BY33" s="1"/>
  <c r="CE33" s="1"/>
  <c r="BL33"/>
  <c r="BN33" s="1"/>
  <c r="BQ33" s="1"/>
  <c r="CV32"/>
  <c r="BW32"/>
  <c r="CB32" s="1"/>
  <c r="CH32" s="1"/>
  <c r="BL32"/>
  <c r="BO32" s="1"/>
  <c r="BR32" s="1"/>
  <c r="CV31"/>
  <c r="BW31"/>
  <c r="BX31" s="1"/>
  <c r="CD31" s="1"/>
  <c r="BL31"/>
  <c r="BN31" s="1"/>
  <c r="BQ31" s="1"/>
  <c r="CV30"/>
  <c r="BW30"/>
  <c r="BL30"/>
  <c r="BO30" s="1"/>
  <c r="BR30" s="1"/>
  <c r="CV29"/>
  <c r="BW29"/>
  <c r="CC29" s="1"/>
  <c r="CI29" s="1"/>
  <c r="BL29"/>
  <c r="BN29" s="1"/>
  <c r="BQ29" s="1"/>
  <c r="CV28"/>
  <c r="BW28"/>
  <c r="BL28"/>
  <c r="BN28" s="1"/>
  <c r="BQ28" s="1"/>
  <c r="CV27"/>
  <c r="BW27"/>
  <c r="CC27" s="1"/>
  <c r="CI27" s="1"/>
  <c r="BL27"/>
  <c r="BN27" s="1"/>
  <c r="BQ27" s="1"/>
  <c r="CV26"/>
  <c r="BW26"/>
  <c r="BL26"/>
  <c r="BN26" s="1"/>
  <c r="BQ26" s="1"/>
  <c r="CV25"/>
  <c r="BW25"/>
  <c r="CC25" s="1"/>
  <c r="CI25" s="1"/>
  <c r="BL25"/>
  <c r="BN25" s="1"/>
  <c r="BQ25" s="1"/>
  <c r="CV24"/>
  <c r="BW24"/>
  <c r="CA24" s="1"/>
  <c r="CG24" s="1"/>
  <c r="BL24"/>
  <c r="BN24" s="1"/>
  <c r="BQ24" s="1"/>
  <c r="CV23"/>
  <c r="BW23"/>
  <c r="CB23" s="1"/>
  <c r="CH23" s="1"/>
  <c r="BL23"/>
  <c r="BN23" s="1"/>
  <c r="BQ23" s="1"/>
  <c r="CV22"/>
  <c r="BW22"/>
  <c r="BL22"/>
  <c r="BM22" s="1"/>
  <c r="BP22" s="1"/>
  <c r="CV21"/>
  <c r="BW21"/>
  <c r="CB21" s="1"/>
  <c r="CH21" s="1"/>
  <c r="BL21"/>
  <c r="BN21" s="1"/>
  <c r="BQ21" s="1"/>
  <c r="CV20"/>
  <c r="BW20"/>
  <c r="BY20" s="1"/>
  <c r="CE20" s="1"/>
  <c r="BL20"/>
  <c r="BM20" s="1"/>
  <c r="BP20" s="1"/>
  <c r="BW19"/>
  <c r="BX19" s="1"/>
  <c r="CD19" s="1"/>
  <c r="BU19"/>
  <c r="BL19"/>
  <c r="BN19" s="1"/>
  <c r="BQ19" s="1"/>
  <c r="CV38" i="1"/>
  <c r="CV18" i="12" s="1"/>
  <c r="BW38" i="1"/>
  <c r="BZ38" s="1"/>
  <c r="CF38" s="1"/>
  <c r="CF18" i="12" s="1"/>
  <c r="BL38" i="1"/>
  <c r="BO38" s="1"/>
  <c r="BR38" s="1"/>
  <c r="BR18" i="12" s="1"/>
  <c r="CV37" i="1"/>
  <c r="BW37"/>
  <c r="CL37" s="1"/>
  <c r="BL37"/>
  <c r="BN37" s="1"/>
  <c r="BQ37" s="1"/>
  <c r="CV36"/>
  <c r="BW36"/>
  <c r="CM36" s="1"/>
  <c r="BL36"/>
  <c r="BO36" s="1"/>
  <c r="BR36" s="1"/>
  <c r="CV35"/>
  <c r="BW35"/>
  <c r="BY35" s="1"/>
  <c r="CE35" s="1"/>
  <c r="BL35"/>
  <c r="BN35" s="1"/>
  <c r="BQ35" s="1"/>
  <c r="CV34"/>
  <c r="BW34"/>
  <c r="CB34" s="1"/>
  <c r="CH34" s="1"/>
  <c r="BL34"/>
  <c r="BO34" s="1"/>
  <c r="BR34" s="1"/>
  <c r="CV33"/>
  <c r="BW33"/>
  <c r="BY33" s="1"/>
  <c r="CE33" s="1"/>
  <c r="BL33"/>
  <c r="BO33" s="1"/>
  <c r="BR33" s="1"/>
  <c r="CV32"/>
  <c r="BW32"/>
  <c r="BZ32" s="1"/>
  <c r="CF32" s="1"/>
  <c r="BL32"/>
  <c r="BO32" s="1"/>
  <c r="BR32" s="1"/>
  <c r="CV31"/>
  <c r="BW31"/>
  <c r="BY31" s="1"/>
  <c r="CE31" s="1"/>
  <c r="BL31"/>
  <c r="BO31" s="1"/>
  <c r="BR31" s="1"/>
  <c r="CV30"/>
  <c r="BW30"/>
  <c r="BZ30" s="1"/>
  <c r="CF30" s="1"/>
  <c r="BL30"/>
  <c r="BO30" s="1"/>
  <c r="BR30" s="1"/>
  <c r="CV29"/>
  <c r="BW29"/>
  <c r="CC29" s="1"/>
  <c r="CI29" s="1"/>
  <c r="BL29"/>
  <c r="BN29" s="1"/>
  <c r="BQ29" s="1"/>
  <c r="CV28"/>
  <c r="BW28"/>
  <c r="BZ28" s="1"/>
  <c r="CF28" s="1"/>
  <c r="BL28"/>
  <c r="BN28" s="1"/>
  <c r="BQ28" s="1"/>
  <c r="CV27"/>
  <c r="BW27"/>
  <c r="BY27" s="1"/>
  <c r="CE27" s="1"/>
  <c r="BL27"/>
  <c r="BO27" s="1"/>
  <c r="BR27" s="1"/>
  <c r="CV26"/>
  <c r="BW26"/>
  <c r="CA26" s="1"/>
  <c r="CG26" s="1"/>
  <c r="BL26"/>
  <c r="BN26" s="1"/>
  <c r="BQ26" s="1"/>
  <c r="CV25"/>
  <c r="BW25"/>
  <c r="CC25" s="1"/>
  <c r="CI25" s="1"/>
  <c r="BL25"/>
  <c r="BM25" s="1"/>
  <c r="BP25" s="1"/>
  <c r="CV24"/>
  <c r="BW24"/>
  <c r="BY24" s="1"/>
  <c r="CE24" s="1"/>
  <c r="BL24"/>
  <c r="BN24" s="1"/>
  <c r="BQ24" s="1"/>
  <c r="CV23"/>
  <c r="BW23"/>
  <c r="CL23" s="1"/>
  <c r="BL23"/>
  <c r="BN23" s="1"/>
  <c r="BQ23" s="1"/>
  <c r="CV22"/>
  <c r="BW22"/>
  <c r="CM22" s="1"/>
  <c r="BL22"/>
  <c r="BO22" s="1"/>
  <c r="BR22" s="1"/>
  <c r="CV21"/>
  <c r="BW21"/>
  <c r="CA21" s="1"/>
  <c r="CG21" s="1"/>
  <c r="BL21"/>
  <c r="BO21" s="1"/>
  <c r="BR21" s="1"/>
  <c r="CV20"/>
  <c r="BW20"/>
  <c r="CA20" s="1"/>
  <c r="CG20" s="1"/>
  <c r="BL20"/>
  <c r="BM20" s="1"/>
  <c r="BP20" s="1"/>
  <c r="CV19"/>
  <c r="BW19"/>
  <c r="BY19" s="1"/>
  <c r="CE19" s="1"/>
  <c r="BU19"/>
  <c r="BL19"/>
  <c r="BN19" s="1"/>
  <c r="BQ19" s="1"/>
  <c r="C7"/>
  <c r="D8" s="1"/>
  <c r="AF6"/>
  <c r="E6" i="23"/>
  <c r="B8"/>
  <c r="G8"/>
  <c r="Y35" s="1"/>
  <c r="I8"/>
  <c r="M8"/>
  <c r="B9"/>
  <c r="N9"/>
  <c r="E10"/>
  <c r="M17"/>
  <c r="K17" s="1"/>
  <c r="AA19"/>
  <c r="AC19"/>
  <c r="AA20"/>
  <c r="AC20"/>
  <c r="AD20" s="1"/>
  <c r="AA21"/>
  <c r="AC21"/>
  <c r="AD21" s="1"/>
  <c r="AA22"/>
  <c r="AC22"/>
  <c r="AD22" s="1"/>
  <c r="AA23"/>
  <c r="AC23"/>
  <c r="AD23" s="1"/>
  <c r="AA24"/>
  <c r="AC24"/>
  <c r="AD24" s="1"/>
  <c r="AA25"/>
  <c r="AC25"/>
  <c r="AD25" s="1"/>
  <c r="AA26"/>
  <c r="AC26"/>
  <c r="AD26" s="1"/>
  <c r="AA27"/>
  <c r="AC27"/>
  <c r="AD27" s="1"/>
  <c r="AA28"/>
  <c r="AC28"/>
  <c r="AD28" s="1"/>
  <c r="AA29"/>
  <c r="AC29"/>
  <c r="AD29" s="1"/>
  <c r="AA30"/>
  <c r="AC30"/>
  <c r="AD30" s="1"/>
  <c r="AA31"/>
  <c r="AC31"/>
  <c r="AD31" s="1"/>
  <c r="AA32"/>
  <c r="AC32"/>
  <c r="AD32" s="1"/>
  <c r="AA33"/>
  <c r="AC33"/>
  <c r="AD33" s="1"/>
  <c r="AA34"/>
  <c r="AC34"/>
  <c r="AD34" s="1"/>
  <c r="AA35"/>
  <c r="AC35"/>
  <c r="AD35" s="1"/>
  <c r="AA36"/>
  <c r="AC36"/>
  <c r="AD36" s="1"/>
  <c r="AA37"/>
  <c r="AC37"/>
  <c r="AD37" s="1"/>
  <c r="AA38"/>
  <c r="AC38"/>
  <c r="AD38" s="1"/>
  <c r="E6" i="22"/>
  <c r="B8"/>
  <c r="G8"/>
  <c r="Z19" s="1"/>
  <c r="I8"/>
  <c r="M8"/>
  <c r="B9"/>
  <c r="N9"/>
  <c r="E10"/>
  <c r="M17"/>
  <c r="G17" s="1"/>
  <c r="AC19"/>
  <c r="AC20"/>
  <c r="AD20" s="1"/>
  <c r="AC21"/>
  <c r="AD21" s="1"/>
  <c r="AC22"/>
  <c r="AD22" s="1"/>
  <c r="AC23"/>
  <c r="AD23" s="1"/>
  <c r="AC24"/>
  <c r="AD24" s="1"/>
  <c r="AC25"/>
  <c r="AD25" s="1"/>
  <c r="AC26"/>
  <c r="AD26" s="1"/>
  <c r="AC27"/>
  <c r="AD27" s="1"/>
  <c r="AC28"/>
  <c r="AD28" s="1"/>
  <c r="AC29"/>
  <c r="AD29" s="1"/>
  <c r="AC30"/>
  <c r="AD30" s="1"/>
  <c r="AC31"/>
  <c r="AD31" s="1"/>
  <c r="AC32"/>
  <c r="AD32" s="1"/>
  <c r="AC33"/>
  <c r="AD33" s="1"/>
  <c r="AC34"/>
  <c r="AD34" s="1"/>
  <c r="AC35"/>
  <c r="AD35" s="1"/>
  <c r="AC36"/>
  <c r="AD36" s="1"/>
  <c r="AC37"/>
  <c r="AD37" s="1"/>
  <c r="AC38"/>
  <c r="AC18" i="23" s="1"/>
  <c r="E6" i="21"/>
  <c r="B8"/>
  <c r="G8"/>
  <c r="Y38" s="1"/>
  <c r="AA19"/>
  <c r="I8"/>
  <c r="M8"/>
  <c r="B9"/>
  <c r="N9"/>
  <c r="E10"/>
  <c r="M17"/>
  <c r="E17" s="1"/>
  <c r="AC19"/>
  <c r="AC20"/>
  <c r="AD20" s="1"/>
  <c r="AC21"/>
  <c r="AD21" s="1"/>
  <c r="AC22"/>
  <c r="AD22" s="1"/>
  <c r="AC23"/>
  <c r="AD23" s="1"/>
  <c r="AC24"/>
  <c r="AD24" s="1"/>
  <c r="AC25"/>
  <c r="AD25" s="1"/>
  <c r="AC26"/>
  <c r="AD26" s="1"/>
  <c r="AC27"/>
  <c r="AD27" s="1"/>
  <c r="AC28"/>
  <c r="AD28" s="1"/>
  <c r="AC29"/>
  <c r="AD29" s="1"/>
  <c r="AC30"/>
  <c r="AD30" s="1"/>
  <c r="AC31"/>
  <c r="AD31" s="1"/>
  <c r="AC32"/>
  <c r="AD32" s="1"/>
  <c r="AC33"/>
  <c r="AD33" s="1"/>
  <c r="AC34"/>
  <c r="AD34" s="1"/>
  <c r="AC35"/>
  <c r="AD35" s="1"/>
  <c r="AC36"/>
  <c r="AD36" s="1"/>
  <c r="AC37"/>
  <c r="AD37" s="1"/>
  <c r="AC38"/>
  <c r="AC18" i="22" s="1"/>
  <c r="AD18" s="1"/>
  <c r="AD19" s="1"/>
  <c r="E6" i="20"/>
  <c r="B8"/>
  <c r="G8"/>
  <c r="AB29" s="1"/>
  <c r="I8"/>
  <c r="M8"/>
  <c r="B9"/>
  <c r="N9"/>
  <c r="E10"/>
  <c r="M17"/>
  <c r="E17" s="1"/>
  <c r="AC19"/>
  <c r="AC20"/>
  <c r="AD20" s="1"/>
  <c r="AC21"/>
  <c r="AD21" s="1"/>
  <c r="AC22"/>
  <c r="AD22" s="1"/>
  <c r="AC23"/>
  <c r="AD23" s="1"/>
  <c r="AC24"/>
  <c r="AD24" s="1"/>
  <c r="AC25"/>
  <c r="AD25" s="1"/>
  <c r="AC26"/>
  <c r="AD26" s="1"/>
  <c r="AC27"/>
  <c r="AD27" s="1"/>
  <c r="AC28"/>
  <c r="AD28" s="1"/>
  <c r="AC29"/>
  <c r="AD29" s="1"/>
  <c r="AC30"/>
  <c r="AD30" s="1"/>
  <c r="AC31"/>
  <c r="AD31" s="1"/>
  <c r="AC32"/>
  <c r="AD32" s="1"/>
  <c r="AC33"/>
  <c r="AD33" s="1"/>
  <c r="AC34"/>
  <c r="AD34" s="1"/>
  <c r="AC35"/>
  <c r="AD35" s="1"/>
  <c r="AC36"/>
  <c r="AD36" s="1"/>
  <c r="AC37"/>
  <c r="AD37" s="1"/>
  <c r="AC38"/>
  <c r="AC18" i="21" s="1"/>
  <c r="AD18" s="1"/>
  <c r="AD19" s="1"/>
  <c r="E6" i="19"/>
  <c r="B8"/>
  <c r="G8"/>
  <c r="Z38" s="1"/>
  <c r="I8"/>
  <c r="M8"/>
  <c r="B9"/>
  <c r="N9"/>
  <c r="E10"/>
  <c r="M17"/>
  <c r="K17" s="1"/>
  <c r="AC19"/>
  <c r="AC20"/>
  <c r="AD20" s="1"/>
  <c r="AC21"/>
  <c r="AD21" s="1"/>
  <c r="AC22"/>
  <c r="AD22" s="1"/>
  <c r="AC23"/>
  <c r="AD23" s="1"/>
  <c r="AC24"/>
  <c r="AD24" s="1"/>
  <c r="AC25"/>
  <c r="AD25" s="1"/>
  <c r="AC26"/>
  <c r="AD26" s="1"/>
  <c r="AC27"/>
  <c r="AD27" s="1"/>
  <c r="AC28"/>
  <c r="AD28" s="1"/>
  <c r="AC29"/>
  <c r="AD29" s="1"/>
  <c r="AC30"/>
  <c r="AD30" s="1"/>
  <c r="AC31"/>
  <c r="AD31" s="1"/>
  <c r="AC32"/>
  <c r="AD32" s="1"/>
  <c r="AC33"/>
  <c r="AD33" s="1"/>
  <c r="AC34"/>
  <c r="AD34" s="1"/>
  <c r="AC35"/>
  <c r="AD35" s="1"/>
  <c r="AC36"/>
  <c r="AD36" s="1"/>
  <c r="AC37"/>
  <c r="AD37" s="1"/>
  <c r="AC38"/>
  <c r="AC18" i="20" s="1"/>
  <c r="AD18" s="1"/>
  <c r="AD19" s="1"/>
  <c r="E6" i="18"/>
  <c r="B8"/>
  <c r="G8"/>
  <c r="AB25" s="1"/>
  <c r="I8"/>
  <c r="M8"/>
  <c r="B9"/>
  <c r="N9"/>
  <c r="E10"/>
  <c r="M17"/>
  <c r="E17" s="1"/>
  <c r="AC19"/>
  <c r="AC20"/>
  <c r="AD20" s="1"/>
  <c r="AC21"/>
  <c r="AD21" s="1"/>
  <c r="AC22"/>
  <c r="AD22" s="1"/>
  <c r="AC23"/>
  <c r="AD23" s="1"/>
  <c r="AC24"/>
  <c r="AD24" s="1"/>
  <c r="AC25"/>
  <c r="AD25" s="1"/>
  <c r="AC26"/>
  <c r="AD26" s="1"/>
  <c r="AA27"/>
  <c r="AC27"/>
  <c r="AD27" s="1"/>
  <c r="AC28"/>
  <c r="AD28" s="1"/>
  <c r="AC29"/>
  <c r="AD29" s="1"/>
  <c r="AC30"/>
  <c r="AD30" s="1"/>
  <c r="AC31"/>
  <c r="AD31" s="1"/>
  <c r="AC32"/>
  <c r="AD32" s="1"/>
  <c r="AC33"/>
  <c r="AD33" s="1"/>
  <c r="AC34"/>
  <c r="AD34" s="1"/>
  <c r="AC35"/>
  <c r="AD35" s="1"/>
  <c r="AC36"/>
  <c r="AD36" s="1"/>
  <c r="AC37"/>
  <c r="AD37" s="1"/>
  <c r="AC38"/>
  <c r="AC18" i="19" s="1"/>
  <c r="E6" i="17"/>
  <c r="B8"/>
  <c r="G8"/>
  <c r="Y35" s="1"/>
  <c r="I8"/>
  <c r="M8"/>
  <c r="B9"/>
  <c r="N9"/>
  <c r="E10"/>
  <c r="M17"/>
  <c r="G17" s="1"/>
  <c r="AC19"/>
  <c r="AC20"/>
  <c r="AD20" s="1"/>
  <c r="AC21"/>
  <c r="AD21" s="1"/>
  <c r="AC22"/>
  <c r="AD22" s="1"/>
  <c r="AC23"/>
  <c r="AD23" s="1"/>
  <c r="AC24"/>
  <c r="AD24" s="1"/>
  <c r="AC25"/>
  <c r="AD25" s="1"/>
  <c r="AC26"/>
  <c r="AD26" s="1"/>
  <c r="AC27"/>
  <c r="AD27" s="1"/>
  <c r="AC28"/>
  <c r="AD28" s="1"/>
  <c r="AC29"/>
  <c r="AD29" s="1"/>
  <c r="AC30"/>
  <c r="AD30" s="1"/>
  <c r="AC31"/>
  <c r="AD31" s="1"/>
  <c r="AC32"/>
  <c r="AD32" s="1"/>
  <c r="AC33"/>
  <c r="AD33" s="1"/>
  <c r="AC34"/>
  <c r="AD34" s="1"/>
  <c r="AC35"/>
  <c r="AD35" s="1"/>
  <c r="AC36"/>
  <c r="AD36" s="1"/>
  <c r="AC37"/>
  <c r="AD37" s="1"/>
  <c r="AC38"/>
  <c r="AC18" i="18" s="1"/>
  <c r="E6" i="16"/>
  <c r="B8"/>
  <c r="G8"/>
  <c r="Z31" s="1"/>
  <c r="I8"/>
  <c r="M8"/>
  <c r="B9"/>
  <c r="N9"/>
  <c r="E10"/>
  <c r="M17"/>
  <c r="G17" s="1"/>
  <c r="AC19"/>
  <c r="AC20"/>
  <c r="AD20" s="1"/>
  <c r="AC21"/>
  <c r="AD21" s="1"/>
  <c r="AC22"/>
  <c r="AD22" s="1"/>
  <c r="AC23"/>
  <c r="AD23" s="1"/>
  <c r="AC24"/>
  <c r="AD24" s="1"/>
  <c r="AC25"/>
  <c r="AD25" s="1"/>
  <c r="AC26"/>
  <c r="AD26" s="1"/>
  <c r="AC27"/>
  <c r="AD27" s="1"/>
  <c r="AC28"/>
  <c r="AD28" s="1"/>
  <c r="AC29"/>
  <c r="AD29" s="1"/>
  <c r="AC30"/>
  <c r="AD30" s="1"/>
  <c r="AC31"/>
  <c r="AD31" s="1"/>
  <c r="AC32"/>
  <c r="AD32" s="1"/>
  <c r="AC33"/>
  <c r="AD33" s="1"/>
  <c r="AC34"/>
  <c r="AD34" s="1"/>
  <c r="AC35"/>
  <c r="AD35" s="1"/>
  <c r="AC36"/>
  <c r="AD36" s="1"/>
  <c r="AC37"/>
  <c r="AD37" s="1"/>
  <c r="AC38"/>
  <c r="AC18" i="17" s="1"/>
  <c r="AD18" s="1"/>
  <c r="AD19" s="1"/>
  <c r="E6" i="15"/>
  <c r="B8"/>
  <c r="G8"/>
  <c r="Y31" s="1"/>
  <c r="I8"/>
  <c r="M8"/>
  <c r="B9"/>
  <c r="N9"/>
  <c r="E10"/>
  <c r="M17"/>
  <c r="I17" s="1"/>
  <c r="AC19"/>
  <c r="AC20"/>
  <c r="AD20" s="1"/>
  <c r="AC21"/>
  <c r="AD21" s="1"/>
  <c r="AC22"/>
  <c r="AD22" s="1"/>
  <c r="AC23"/>
  <c r="AD23" s="1"/>
  <c r="AC24"/>
  <c r="AD24" s="1"/>
  <c r="AC25"/>
  <c r="AD25" s="1"/>
  <c r="AC26"/>
  <c r="AD26" s="1"/>
  <c r="AC27"/>
  <c r="AD27" s="1"/>
  <c r="AC28"/>
  <c r="AD28" s="1"/>
  <c r="AC29"/>
  <c r="AD29" s="1"/>
  <c r="AC30"/>
  <c r="AD30" s="1"/>
  <c r="AC31"/>
  <c r="AD31" s="1"/>
  <c r="AC32"/>
  <c r="AD32" s="1"/>
  <c r="AC33"/>
  <c r="AD33" s="1"/>
  <c r="AC34"/>
  <c r="AD34" s="1"/>
  <c r="AC35"/>
  <c r="AD35" s="1"/>
  <c r="AC36"/>
  <c r="AD36" s="1"/>
  <c r="AC37"/>
  <c r="AD37" s="1"/>
  <c r="AC38"/>
  <c r="AD38" s="1"/>
  <c r="E6" i="12"/>
  <c r="B8"/>
  <c r="G8"/>
  <c r="Z19" s="1"/>
  <c r="I8"/>
  <c r="M8"/>
  <c r="B9"/>
  <c r="N9"/>
  <c r="E10"/>
  <c r="M17"/>
  <c r="G17" s="1"/>
  <c r="AC19"/>
  <c r="AC20"/>
  <c r="AD20" s="1"/>
  <c r="AC21"/>
  <c r="AD21" s="1"/>
  <c r="AC22"/>
  <c r="AD22" s="1"/>
  <c r="AC23"/>
  <c r="AD23" s="1"/>
  <c r="AC24"/>
  <c r="AD24" s="1"/>
  <c r="AC25"/>
  <c r="AD25" s="1"/>
  <c r="AC26"/>
  <c r="AD26" s="1"/>
  <c r="AC27"/>
  <c r="AD27" s="1"/>
  <c r="AC28"/>
  <c r="AD28" s="1"/>
  <c r="AC29"/>
  <c r="AD29" s="1"/>
  <c r="AC30"/>
  <c r="AD30" s="1"/>
  <c r="AC31"/>
  <c r="AD31" s="1"/>
  <c r="AC32"/>
  <c r="AD32" s="1"/>
  <c r="AC33"/>
  <c r="AD33" s="1"/>
  <c r="AC34"/>
  <c r="AD34" s="1"/>
  <c r="AC35"/>
  <c r="AD35" s="1"/>
  <c r="AC36"/>
  <c r="AD36" s="1"/>
  <c r="AC37"/>
  <c r="AD37" s="1"/>
  <c r="AC38"/>
  <c r="AC18" i="15" s="1"/>
  <c r="AD18" s="1"/>
  <c r="AD19" s="1"/>
  <c r="P5" i="1"/>
  <c r="AE5" s="1"/>
  <c r="P7"/>
  <c r="AE7" s="1"/>
  <c r="P9"/>
  <c r="AE9" s="1"/>
  <c r="P10"/>
  <c r="AE10" s="1"/>
  <c r="P11"/>
  <c r="AE11" s="1"/>
  <c r="P12"/>
  <c r="AE12" s="1"/>
  <c r="P13"/>
  <c r="AE13" s="1"/>
  <c r="P14"/>
  <c r="AE14" s="1"/>
  <c r="P15"/>
  <c r="AE15" s="1"/>
  <c r="E17"/>
  <c r="Q20"/>
  <c r="G17"/>
  <c r="I17"/>
  <c r="K17"/>
  <c r="Y19"/>
  <c r="Z19"/>
  <c r="AA19"/>
  <c r="AB19"/>
  <c r="AC19"/>
  <c r="AD19" s="1"/>
  <c r="Y20"/>
  <c r="Z20"/>
  <c r="AA20"/>
  <c r="AB20"/>
  <c r="AC20"/>
  <c r="AD20" s="1"/>
  <c r="Y21"/>
  <c r="Z21"/>
  <c r="AA21"/>
  <c r="AB21"/>
  <c r="AC21"/>
  <c r="AD21" s="1"/>
  <c r="Y22"/>
  <c r="Z22"/>
  <c r="AA22"/>
  <c r="AB22"/>
  <c r="AC22"/>
  <c r="AD22" s="1"/>
  <c r="Y23"/>
  <c r="Z23"/>
  <c r="AA23"/>
  <c r="AB23"/>
  <c r="AC23"/>
  <c r="AD23" s="1"/>
  <c r="Y24"/>
  <c r="Z24"/>
  <c r="AA24"/>
  <c r="AB24"/>
  <c r="AC24"/>
  <c r="AD24" s="1"/>
  <c r="Y25"/>
  <c r="Z25"/>
  <c r="AA25"/>
  <c r="AB25"/>
  <c r="AC25"/>
  <c r="AD25" s="1"/>
  <c r="Y26"/>
  <c r="Z26"/>
  <c r="AA26"/>
  <c r="AB26"/>
  <c r="AC26"/>
  <c r="AD26" s="1"/>
  <c r="Y27"/>
  <c r="Z27"/>
  <c r="AA27"/>
  <c r="AB27"/>
  <c r="AC27"/>
  <c r="AD27" s="1"/>
  <c r="Y28"/>
  <c r="Z28"/>
  <c r="AA28"/>
  <c r="AB28"/>
  <c r="AC28"/>
  <c r="AD28" s="1"/>
  <c r="Y29"/>
  <c r="Z29"/>
  <c r="AA29"/>
  <c r="AB29"/>
  <c r="AC29"/>
  <c r="AD29" s="1"/>
  <c r="Y30"/>
  <c r="Z30"/>
  <c r="AA30"/>
  <c r="AB30"/>
  <c r="AC30"/>
  <c r="AD30" s="1"/>
  <c r="Y31"/>
  <c r="Z31"/>
  <c r="AA31"/>
  <c r="AB31"/>
  <c r="AC31"/>
  <c r="AD31" s="1"/>
  <c r="Y32"/>
  <c r="Z32"/>
  <c r="AA32"/>
  <c r="AB32"/>
  <c r="AC32"/>
  <c r="AD32" s="1"/>
  <c r="Y33"/>
  <c r="Z33"/>
  <c r="AA33"/>
  <c r="AB33"/>
  <c r="AC33"/>
  <c r="AD33" s="1"/>
  <c r="Y34"/>
  <c r="Z34"/>
  <c r="AA34"/>
  <c r="AB34"/>
  <c r="AC34"/>
  <c r="AD34" s="1"/>
  <c r="Y35"/>
  <c r="Z35"/>
  <c r="AA35"/>
  <c r="AB35"/>
  <c r="AC35"/>
  <c r="AD35" s="1"/>
  <c r="Y36"/>
  <c r="Z36"/>
  <c r="AA36"/>
  <c r="AB36"/>
  <c r="AC36"/>
  <c r="AD36" s="1"/>
  <c r="Q37"/>
  <c r="Y37"/>
  <c r="Z37"/>
  <c r="AA37"/>
  <c r="AB37"/>
  <c r="AC37"/>
  <c r="AD37" s="1"/>
  <c r="Y38"/>
  <c r="Z38"/>
  <c r="AA38"/>
  <c r="AB38"/>
  <c r="AC38"/>
  <c r="AC18" i="12" s="1"/>
  <c r="AD18" s="1"/>
  <c r="AD19" s="1"/>
  <c r="Q24" i="1"/>
  <c r="Q25" i="15"/>
  <c r="Q20" i="16"/>
  <c r="Q23" i="19"/>
  <c r="Q19"/>
  <c r="Q25" i="22"/>
  <c r="Q23" i="16"/>
  <c r="Q24" i="19"/>
  <c r="Q24" i="22"/>
  <c r="Q36" i="16"/>
  <c r="Q34"/>
  <c r="Q32"/>
  <c r="Q30"/>
  <c r="Q28"/>
  <c r="Q26"/>
  <c r="Q36" i="19"/>
  <c r="Q34"/>
  <c r="Q32"/>
  <c r="Q30"/>
  <c r="Q28"/>
  <c r="Q26"/>
  <c r="Q35" i="22"/>
  <c r="Q33"/>
  <c r="Q31"/>
  <c r="Q29"/>
  <c r="Q27"/>
  <c r="Q35" i="16"/>
  <c r="Q33"/>
  <c r="Q31"/>
  <c r="Q29"/>
  <c r="Q27"/>
  <c r="Q35" i="19"/>
  <c r="Q33"/>
  <c r="Q31"/>
  <c r="Q29"/>
  <c r="Q27"/>
  <c r="Q36" i="22"/>
  <c r="Q34"/>
  <c r="Q32"/>
  <c r="Q30"/>
  <c r="Q28"/>
  <c r="Q26"/>
  <c r="Q22" i="19"/>
  <c r="Q21" i="16"/>
  <c r="Q21" i="19"/>
  <c r="Q22" i="16"/>
  <c r="Q28" i="1"/>
  <c r="Q28" i="17"/>
  <c r="Q36" i="1"/>
  <c r="Q22" i="22"/>
  <c r="Q19"/>
  <c r="Q23"/>
  <c r="Q25" i="1"/>
  <c r="Q29"/>
  <c r="E17" i="12"/>
  <c r="Q21" s="1"/>
  <c r="K17" i="17"/>
  <c r="Q35" i="1"/>
  <c r="Q34"/>
  <c r="Q33"/>
  <c r="Q32"/>
  <c r="Q31"/>
  <c r="Q30"/>
  <c r="Q27"/>
  <c r="Q26"/>
  <c r="Q23"/>
  <c r="Q22"/>
  <c r="Q33" i="17"/>
  <c r="Q36"/>
  <c r="Q32" i="12"/>
  <c r="Q23"/>
  <c r="Q19" i="1"/>
  <c r="CB38" i="20"/>
  <c r="BY38" i="18"/>
  <c r="CE38" s="1"/>
  <c r="CE18" i="19" s="1"/>
  <c r="AA24" i="21"/>
  <c r="AA20"/>
  <c r="AA37" i="16"/>
  <c r="AA35"/>
  <c r="AA34"/>
  <c r="AA31"/>
  <c r="AA30"/>
  <c r="AA27"/>
  <c r="AA26"/>
  <c r="AA23"/>
  <c r="AA22"/>
  <c r="AA19"/>
  <c r="AA37" i="17"/>
  <c r="AA35"/>
  <c r="AA34"/>
  <c r="AA31"/>
  <c r="AA30"/>
  <c r="AA27"/>
  <c r="AA26"/>
  <c r="AA23"/>
  <c r="AA22"/>
  <c r="AA19"/>
  <c r="AA23" i="20"/>
  <c r="AA22"/>
  <c r="AA19"/>
  <c r="AA38" i="21"/>
  <c r="AA37"/>
  <c r="AA36"/>
  <c r="AA35"/>
  <c r="AA34"/>
  <c r="AA33"/>
  <c r="AA32"/>
  <c r="AA31"/>
  <c r="AA30"/>
  <c r="AA29"/>
  <c r="AA28"/>
  <c r="AA27"/>
  <c r="AA26"/>
  <c r="AA25"/>
  <c r="AA23"/>
  <c r="AA21"/>
  <c r="BO25" i="23"/>
  <c r="BR25" s="1"/>
  <c r="BZ26"/>
  <c r="CF26" s="1"/>
  <c r="BZ28"/>
  <c r="CF28" s="1"/>
  <c r="BO29"/>
  <c r="BR29" s="1"/>
  <c r="BO35"/>
  <c r="BR35" s="1"/>
  <c r="BO21"/>
  <c r="BR21" s="1"/>
  <c r="BZ22"/>
  <c r="CF22" s="1"/>
  <c r="CL22"/>
  <c r="BX24"/>
  <c r="CD24" s="1"/>
  <c r="CL24"/>
  <c r="BX26"/>
  <c r="CD26" s="1"/>
  <c r="CB26"/>
  <c r="CH26" s="1"/>
  <c r="CL26"/>
  <c r="BX28"/>
  <c r="CD28" s="1"/>
  <c r="CL28"/>
  <c r="BM29"/>
  <c r="BP29" s="1"/>
  <c r="BX32"/>
  <c r="CD32" s="1"/>
  <c r="BM33"/>
  <c r="BP33" s="1"/>
  <c r="CB34"/>
  <c r="CH34" s="1"/>
  <c r="BX36"/>
  <c r="CD36" s="1"/>
  <c r="BM37"/>
  <c r="BP37" s="1"/>
  <c r="CB38"/>
  <c r="CH38" s="1"/>
  <c r="BX19" i="22"/>
  <c r="CD19" s="1"/>
  <c r="CB19"/>
  <c r="CH19" s="1"/>
  <c r="BO20"/>
  <c r="BR20" s="1"/>
  <c r="BZ21"/>
  <c r="CF21" s="1"/>
  <c r="CL21"/>
  <c r="BZ23"/>
  <c r="CF23" s="1"/>
  <c r="CL23"/>
  <c r="BO24"/>
  <c r="BR24" s="1"/>
  <c r="BZ25"/>
  <c r="CF25" s="1"/>
  <c r="CL25"/>
  <c r="BO26"/>
  <c r="BR26" s="1"/>
  <c r="BZ31"/>
  <c r="CF31" s="1"/>
  <c r="CL31"/>
  <c r="BO32"/>
  <c r="BR32" s="1"/>
  <c r="BZ33"/>
  <c r="CF33" s="1"/>
  <c r="CL33"/>
  <c r="BO34"/>
  <c r="BR34" s="1"/>
  <c r="BZ19"/>
  <c r="CF19" s="1"/>
  <c r="CL19"/>
  <c r="BW18" i="23"/>
  <c r="BX19" i="21"/>
  <c r="CD19" s="1"/>
  <c r="BO20"/>
  <c r="BR20" s="1"/>
  <c r="BZ21"/>
  <c r="CF21" s="1"/>
  <c r="CL21"/>
  <c r="CN21" s="1"/>
  <c r="BO22"/>
  <c r="BR22" s="1"/>
  <c r="BX24"/>
  <c r="CD24" s="1"/>
  <c r="BM25"/>
  <c r="BP25" s="1"/>
  <c r="BX26"/>
  <c r="CD26" s="1"/>
  <c r="CB26"/>
  <c r="CH26" s="1"/>
  <c r="BM27"/>
  <c r="BP27" s="1"/>
  <c r="BX28"/>
  <c r="CD28" s="1"/>
  <c r="BM29"/>
  <c r="BP29" s="1"/>
  <c r="CB30"/>
  <c r="CH30" s="1"/>
  <c r="CB32"/>
  <c r="CH32" s="1"/>
  <c r="BM33"/>
  <c r="BP33" s="1"/>
  <c r="BX34"/>
  <c r="CD34" s="1"/>
  <c r="CB34"/>
  <c r="CH34" s="1"/>
  <c r="BX36"/>
  <c r="CD36" s="1"/>
  <c r="BM37"/>
  <c r="BP37" s="1"/>
  <c r="BX38"/>
  <c r="CD38" s="1"/>
  <c r="CD18" i="22" s="1"/>
  <c r="CB38" i="21"/>
  <c r="CB18" i="22" s="1"/>
  <c r="BZ19" i="21"/>
  <c r="CF19" s="1"/>
  <c r="BZ24"/>
  <c r="CF24" s="1"/>
  <c r="BZ26"/>
  <c r="CF26" s="1"/>
  <c r="CL26"/>
  <c r="BZ28"/>
  <c r="CF28" s="1"/>
  <c r="BO29"/>
  <c r="BR29" s="1"/>
  <c r="BO31"/>
  <c r="BR31" s="1"/>
  <c r="BZ32"/>
  <c r="CF32" s="1"/>
  <c r="BO33"/>
  <c r="BR33" s="1"/>
  <c r="BZ34"/>
  <c r="CF34" s="1"/>
  <c r="CL34"/>
  <c r="CN34" s="1"/>
  <c r="BO35"/>
  <c r="BR35" s="1"/>
  <c r="CL36"/>
  <c r="CN36" s="1"/>
  <c r="BO37"/>
  <c r="BR37" s="1"/>
  <c r="BZ38"/>
  <c r="CF38" s="1"/>
  <c r="BL18" i="22"/>
  <c r="BZ21" i="20"/>
  <c r="CF21" s="1"/>
  <c r="CL21"/>
  <c r="BZ23"/>
  <c r="CF23" s="1"/>
  <c r="CL23"/>
  <c r="CO23" s="1"/>
  <c r="BW18" i="21"/>
  <c r="BX21" i="20"/>
  <c r="CD21" s="1"/>
  <c r="CB21"/>
  <c r="CH21" s="1"/>
  <c r="BM22"/>
  <c r="BP22" s="1"/>
  <c r="BX23"/>
  <c r="CD23" s="1"/>
  <c r="CB23"/>
  <c r="CH23" s="1"/>
  <c r="CL24"/>
  <c r="BO25"/>
  <c r="BR25" s="1"/>
  <c r="CL26"/>
  <c r="BO27"/>
  <c r="BR27" s="1"/>
  <c r="CL28"/>
  <c r="BZ30"/>
  <c r="CF30" s="1"/>
  <c r="CL30"/>
  <c r="BZ32"/>
  <c r="CF32" s="1"/>
  <c r="CL32"/>
  <c r="CO32" s="1"/>
  <c r="BO33"/>
  <c r="BR33" s="1"/>
  <c r="BZ34"/>
  <c r="CF34" s="1"/>
  <c r="BO35"/>
  <c r="BR35" s="1"/>
  <c r="BO37"/>
  <c r="BR37" s="1"/>
  <c r="BZ38"/>
  <c r="BZ18" i="21" s="1"/>
  <c r="BZ24" i="19"/>
  <c r="CF24" s="1"/>
  <c r="CC27"/>
  <c r="CI27" s="1"/>
  <c r="BO29"/>
  <c r="BR29" s="1"/>
  <c r="CL36"/>
  <c r="BO19"/>
  <c r="BR19" s="1"/>
  <c r="CL20"/>
  <c r="BZ22"/>
  <c r="CF22" s="1"/>
  <c r="BO23"/>
  <c r="BR23" s="1"/>
  <c r="CB24"/>
  <c r="CH24" s="1"/>
  <c r="CB28"/>
  <c r="CH28" s="1"/>
  <c r="BM29"/>
  <c r="BP29" s="1"/>
  <c r="BS29" s="1"/>
  <c r="BT29" s="1"/>
  <c r="BL18" i="20"/>
  <c r="BW18" i="19"/>
  <c r="BZ25" i="18"/>
  <c r="CF25" s="1"/>
  <c r="BO26"/>
  <c r="BR26" s="1"/>
  <c r="BZ27"/>
  <c r="CF27" s="1"/>
  <c r="BO28"/>
  <c r="BR28" s="1"/>
  <c r="BZ31"/>
  <c r="CF31" s="1"/>
  <c r="BZ33"/>
  <c r="CF33" s="1"/>
  <c r="BZ35"/>
  <c r="CF35" s="1"/>
  <c r="BO36"/>
  <c r="BR36" s="1"/>
  <c r="BL18" i="19"/>
  <c r="BX19" i="17"/>
  <c r="CD19" s="1"/>
  <c r="BO20"/>
  <c r="BR20" s="1"/>
  <c r="CL21"/>
  <c r="BX24"/>
  <c r="CD24" s="1"/>
  <c r="BX26"/>
  <c r="CD26" s="1"/>
  <c r="CB26"/>
  <c r="CH26" s="1"/>
  <c r="BX30"/>
  <c r="CD30" s="1"/>
  <c r="CB30"/>
  <c r="CH30" s="1"/>
  <c r="BX32"/>
  <c r="CD32" s="1"/>
  <c r="CB32"/>
  <c r="CH32" s="1"/>
  <c r="BX34"/>
  <c r="CD34" s="1"/>
  <c r="CB34"/>
  <c r="CH34" s="1"/>
  <c r="BX36"/>
  <c r="CD36" s="1"/>
  <c r="CB36"/>
  <c r="CH36" s="1"/>
  <c r="BM37"/>
  <c r="BP37" s="1"/>
  <c r="BW18" i="18"/>
  <c r="BZ19" i="17"/>
  <c r="CF19" s="1"/>
  <c r="BZ24"/>
  <c r="CF24" s="1"/>
  <c r="BZ26"/>
  <c r="CF26" s="1"/>
  <c r="CL26"/>
  <c r="CL28"/>
  <c r="BZ30"/>
  <c r="CF30" s="1"/>
  <c r="CL30"/>
  <c r="BO31"/>
  <c r="BR31" s="1"/>
  <c r="BZ32"/>
  <c r="CF32" s="1"/>
  <c r="CL32"/>
  <c r="BZ34"/>
  <c r="CF34" s="1"/>
  <c r="CL34"/>
  <c r="BO35"/>
  <c r="BR35" s="1"/>
  <c r="BZ36"/>
  <c r="CF36" s="1"/>
  <c r="CL36"/>
  <c r="CO36" s="1"/>
  <c r="BZ38"/>
  <c r="BL18" i="18"/>
  <c r="CB19" i="16"/>
  <c r="CH19" s="1"/>
  <c r="BO20"/>
  <c r="BR20" s="1"/>
  <c r="BO22"/>
  <c r="BR22" s="1"/>
  <c r="BX24"/>
  <c r="CD24" s="1"/>
  <c r="CB24"/>
  <c r="CH24" s="1"/>
  <c r="BX26"/>
  <c r="CD26" s="1"/>
  <c r="BM27"/>
  <c r="BP27" s="1"/>
  <c r="BX28"/>
  <c r="CD28" s="1"/>
  <c r="CB28"/>
  <c r="CH28" s="1"/>
  <c r="BX30"/>
  <c r="CD30" s="1"/>
  <c r="CB30"/>
  <c r="CH30" s="1"/>
  <c r="BM31"/>
  <c r="BP31" s="1"/>
  <c r="BX32"/>
  <c r="CD32" s="1"/>
  <c r="BM33"/>
  <c r="BP33" s="1"/>
  <c r="CB34"/>
  <c r="CH34" s="1"/>
  <c r="BX36"/>
  <c r="CD36" s="1"/>
  <c r="CB36"/>
  <c r="CH36" s="1"/>
  <c r="BM37"/>
  <c r="BP37" s="1"/>
  <c r="CB38"/>
  <c r="BL18" i="17"/>
  <c r="BZ19" i="16"/>
  <c r="CF19" s="1"/>
  <c r="BZ26"/>
  <c r="CF26" s="1"/>
  <c r="BO27"/>
  <c r="BR27" s="1"/>
  <c r="BS27" s="1"/>
  <c r="BT27" s="1"/>
  <c r="BZ28"/>
  <c r="CF28" s="1"/>
  <c r="CL28"/>
  <c r="CN28" s="1"/>
  <c r="BZ30"/>
  <c r="CF30" s="1"/>
  <c r="CL30"/>
  <c r="BO31"/>
  <c r="BR31" s="1"/>
  <c r="BZ32"/>
  <c r="CF32" s="1"/>
  <c r="CL32"/>
  <c r="BZ34"/>
  <c r="CF34" s="1"/>
  <c r="BO35"/>
  <c r="BR35" s="1"/>
  <c r="BZ36"/>
  <c r="CF36" s="1"/>
  <c r="BZ38"/>
  <c r="CF38" s="1"/>
  <c r="CF18" i="17" s="1"/>
  <c r="BW18"/>
  <c r="BZ24" i="15"/>
  <c r="CF24" s="1"/>
  <c r="BO25"/>
  <c r="BR25" s="1"/>
  <c r="BZ26"/>
  <c r="CF26" s="1"/>
  <c r="BO27"/>
  <c r="BR27" s="1"/>
  <c r="BZ28"/>
  <c r="CF28" s="1"/>
  <c r="BO29"/>
  <c r="BR29" s="1"/>
  <c r="BZ30"/>
  <c r="CF30" s="1"/>
  <c r="BZ32"/>
  <c r="CF32" s="1"/>
  <c r="BO33"/>
  <c r="BR33" s="1"/>
  <c r="BZ34"/>
  <c r="CF34" s="1"/>
  <c r="BO35"/>
  <c r="BR35" s="1"/>
  <c r="BZ36"/>
  <c r="CF36" s="1"/>
  <c r="BZ38"/>
  <c r="CF38" s="1"/>
  <c r="CF18" i="16" s="1"/>
  <c r="BL18"/>
  <c r="BO19" i="15"/>
  <c r="BR19" s="1"/>
  <c r="BO21"/>
  <c r="BR21" s="1"/>
  <c r="BZ22"/>
  <c r="CF22" s="1"/>
  <c r="BX24"/>
  <c r="CD24" s="1"/>
  <c r="CB24"/>
  <c r="CH24" s="1"/>
  <c r="BM25"/>
  <c r="BP25" s="1"/>
  <c r="BX26"/>
  <c r="CD26" s="1"/>
  <c r="CB26"/>
  <c r="CH26" s="1"/>
  <c r="BM27"/>
  <c r="BP27" s="1"/>
  <c r="BM29"/>
  <c r="BP29" s="1"/>
  <c r="BX30"/>
  <c r="CD30" s="1"/>
  <c r="CB30"/>
  <c r="CH30" s="1"/>
  <c r="BM31"/>
  <c r="BP31" s="1"/>
  <c r="BX32"/>
  <c r="CD32" s="1"/>
  <c r="CB32"/>
  <c r="CH32" s="1"/>
  <c r="BM33"/>
  <c r="BP33" s="1"/>
  <c r="BX34"/>
  <c r="CD34" s="1"/>
  <c r="CB34"/>
  <c r="CH34" s="1"/>
  <c r="BX36"/>
  <c r="CD36" s="1"/>
  <c r="CB36"/>
  <c r="CH36" s="1"/>
  <c r="BM37"/>
  <c r="BP37" s="1"/>
  <c r="CB38"/>
  <c r="CH38" s="1"/>
  <c r="CH18" i="16" s="1"/>
  <c r="BZ19" i="12"/>
  <c r="CF19" s="1"/>
  <c r="BO25"/>
  <c r="BR25" s="1"/>
  <c r="BZ26"/>
  <c r="CF26" s="1"/>
  <c r="BZ28"/>
  <c r="CF28" s="1"/>
  <c r="BO29"/>
  <c r="BR29" s="1"/>
  <c r="BZ30"/>
  <c r="CF30" s="1"/>
  <c r="BO31"/>
  <c r="BR31" s="1"/>
  <c r="BO33"/>
  <c r="BR33" s="1"/>
  <c r="BZ34"/>
  <c r="CF34" s="1"/>
  <c r="BZ36"/>
  <c r="CF36" s="1"/>
  <c r="BO37"/>
  <c r="BR37" s="1"/>
  <c r="BZ38"/>
  <c r="CB19"/>
  <c r="CH19" s="1"/>
  <c r="CB24"/>
  <c r="CH24" s="1"/>
  <c r="BM25"/>
  <c r="BP25" s="1"/>
  <c r="BX26"/>
  <c r="CD26" s="1"/>
  <c r="CB26"/>
  <c r="CH26" s="1"/>
  <c r="BX28"/>
  <c r="CD28" s="1"/>
  <c r="CB28"/>
  <c r="CH28" s="1"/>
  <c r="BM29"/>
  <c r="BP29" s="1"/>
  <c r="BX30"/>
  <c r="CD30" s="1"/>
  <c r="CB30"/>
  <c r="CH30" s="1"/>
  <c r="BM31"/>
  <c r="BP31" s="1"/>
  <c r="BM33"/>
  <c r="BP33" s="1"/>
  <c r="BX34"/>
  <c r="CD34" s="1"/>
  <c r="CB34"/>
  <c r="CH34" s="1"/>
  <c r="BM35"/>
  <c r="BP35" s="1"/>
  <c r="BX36"/>
  <c r="CD36" s="1"/>
  <c r="CB36"/>
  <c r="CH36" s="1"/>
  <c r="BM37"/>
  <c r="BP37" s="1"/>
  <c r="BX38"/>
  <c r="CB38"/>
  <c r="BW18" i="15"/>
  <c r="BZ34" i="1"/>
  <c r="CF34" s="1"/>
  <c r="BL18" i="12"/>
  <c r="CB25" i="23"/>
  <c r="CH25" s="1"/>
  <c r="BX25"/>
  <c r="CD25" s="1"/>
  <c r="BZ27"/>
  <c r="CF27" s="1"/>
  <c r="CB29"/>
  <c r="CH29" s="1"/>
  <c r="BO30"/>
  <c r="BR30" s="1"/>
  <c r="BM30"/>
  <c r="BP30" s="1"/>
  <c r="BX19"/>
  <c r="CD19" s="1"/>
  <c r="BZ19"/>
  <c r="CF19" s="1"/>
  <c r="CL19"/>
  <c r="CC20"/>
  <c r="CI20" s="1"/>
  <c r="BX21"/>
  <c r="CD21" s="1"/>
  <c r="CB21"/>
  <c r="CH21" s="1"/>
  <c r="BO22"/>
  <c r="BR22" s="1"/>
  <c r="BY22"/>
  <c r="CE22" s="1"/>
  <c r="CC22"/>
  <c r="CI22" s="1"/>
  <c r="CA25"/>
  <c r="CG25" s="1"/>
  <c r="CM27"/>
  <c r="CA19"/>
  <c r="CG19" s="1"/>
  <c r="CC19"/>
  <c r="CI19" s="1"/>
  <c r="BY21"/>
  <c r="CE21" s="1"/>
  <c r="CA21"/>
  <c r="CG21" s="1"/>
  <c r="CC21"/>
  <c r="CI21" s="1"/>
  <c r="BN32"/>
  <c r="BQ32" s="1"/>
  <c r="CA33"/>
  <c r="CG33" s="1"/>
  <c r="BY35"/>
  <c r="CE35" s="1"/>
  <c r="CC35"/>
  <c r="CI35" s="1"/>
  <c r="BN36"/>
  <c r="BQ36" s="1"/>
  <c r="CA37"/>
  <c r="CG37" s="1"/>
  <c r="CM37"/>
  <c r="CA24"/>
  <c r="CG24" s="1"/>
  <c r="CC24"/>
  <c r="CI24" s="1"/>
  <c r="BY26"/>
  <c r="CE26" s="1"/>
  <c r="CA26"/>
  <c r="CG26" s="1"/>
  <c r="CC26"/>
  <c r="CI26" s="1"/>
  <c r="BY28"/>
  <c r="CE28" s="1"/>
  <c r="CL30"/>
  <c r="CC32"/>
  <c r="CI32" s="1"/>
  <c r="BZ33"/>
  <c r="CF33" s="1"/>
  <c r="CA34"/>
  <c r="CG34" s="1"/>
  <c r="BX35"/>
  <c r="CD35" s="1"/>
  <c r="CB35"/>
  <c r="CH35" s="1"/>
  <c r="BY36"/>
  <c r="CE36" s="1"/>
  <c r="BZ37"/>
  <c r="CF37" s="1"/>
  <c r="BM38"/>
  <c r="BP38" s="1"/>
  <c r="CA38"/>
  <c r="CG38" s="1"/>
  <c r="BY19" i="22"/>
  <c r="CE19" s="1"/>
  <c r="CA19"/>
  <c r="CG19" s="1"/>
  <c r="CC19"/>
  <c r="CI19" s="1"/>
  <c r="BX20"/>
  <c r="CD20" s="1"/>
  <c r="CB20"/>
  <c r="CH20" s="1"/>
  <c r="BO21"/>
  <c r="BR21" s="1"/>
  <c r="BY21"/>
  <c r="CE21" s="1"/>
  <c r="CA21"/>
  <c r="CG21" s="1"/>
  <c r="CC21"/>
  <c r="CI21" s="1"/>
  <c r="BX22"/>
  <c r="CD22" s="1"/>
  <c r="BZ22"/>
  <c r="CF22" s="1"/>
  <c r="CB22"/>
  <c r="CH22" s="1"/>
  <c r="CL22"/>
  <c r="BM23"/>
  <c r="BP23" s="1"/>
  <c r="BO23"/>
  <c r="BR23" s="1"/>
  <c r="BY23"/>
  <c r="CE23" s="1"/>
  <c r="CA23"/>
  <c r="CG23" s="1"/>
  <c r="CC23"/>
  <c r="CI23" s="1"/>
  <c r="BY24"/>
  <c r="CE24" s="1"/>
  <c r="BY30"/>
  <c r="CE30" s="1"/>
  <c r="BY32"/>
  <c r="CE32" s="1"/>
  <c r="BY36"/>
  <c r="CE36" s="1"/>
  <c r="BY38"/>
  <c r="CB24"/>
  <c r="CH24" s="1"/>
  <c r="CB26"/>
  <c r="CH26" s="1"/>
  <c r="BZ26"/>
  <c r="CF26" s="1"/>
  <c r="CL28"/>
  <c r="BZ28"/>
  <c r="CF28" s="1"/>
  <c r="BM29"/>
  <c r="BP29" s="1"/>
  <c r="CL30"/>
  <c r="CN30" s="1"/>
  <c r="CB30"/>
  <c r="CH30" s="1"/>
  <c r="BZ30"/>
  <c r="CF30" s="1"/>
  <c r="BX30"/>
  <c r="CD30" s="1"/>
  <c r="BO31"/>
  <c r="BR31" s="1"/>
  <c r="BO33"/>
  <c r="BR33" s="1"/>
  <c r="BM33"/>
  <c r="BP33" s="1"/>
  <c r="BO35"/>
  <c r="BR35" s="1"/>
  <c r="CL36"/>
  <c r="BX36"/>
  <c r="CD36" s="1"/>
  <c r="BO37"/>
  <c r="BR37" s="1"/>
  <c r="CB38"/>
  <c r="CH38" s="1"/>
  <c r="CH18" i="23" s="1"/>
  <c r="BZ38" i="22"/>
  <c r="BZ18" i="23" s="1"/>
  <c r="BX38" i="22"/>
  <c r="CC20"/>
  <c r="CI20" s="1"/>
  <c r="BY22"/>
  <c r="CE22" s="1"/>
  <c r="CA22"/>
  <c r="CG22" s="1"/>
  <c r="CC22"/>
  <c r="CI22" s="1"/>
  <c r="CM26"/>
  <c r="CA30"/>
  <c r="CG30" s="1"/>
  <c r="CM30"/>
  <c r="CA36"/>
  <c r="CG36" s="1"/>
  <c r="CA38"/>
  <c r="CA18" i="23" s="1"/>
  <c r="BY25" i="22"/>
  <c r="CE25" s="1"/>
  <c r="CA25"/>
  <c r="CG25" s="1"/>
  <c r="CC25"/>
  <c r="CI25" s="1"/>
  <c r="BY29"/>
  <c r="CE29" s="1"/>
  <c r="CA29"/>
  <c r="CG29" s="1"/>
  <c r="BY31"/>
  <c r="CE31" s="1"/>
  <c r="CA31"/>
  <c r="CG31" s="1"/>
  <c r="CC31"/>
  <c r="CI31" s="1"/>
  <c r="BY33"/>
  <c r="CE33" s="1"/>
  <c r="CA33"/>
  <c r="CG33" s="1"/>
  <c r="CC33"/>
  <c r="CI33" s="1"/>
  <c r="BY37"/>
  <c r="CE37" s="1"/>
  <c r="CA37"/>
  <c r="CG37" s="1"/>
  <c r="BM19" i="21"/>
  <c r="BP19" s="1"/>
  <c r="BY19"/>
  <c r="CE19" s="1"/>
  <c r="CC19"/>
  <c r="CI19" s="1"/>
  <c r="CB20"/>
  <c r="CH20" s="1"/>
  <c r="CL20"/>
  <c r="CN20" s="1"/>
  <c r="BM21"/>
  <c r="BP21" s="1"/>
  <c r="BO21"/>
  <c r="BR21" s="1"/>
  <c r="BY21"/>
  <c r="CE21" s="1"/>
  <c r="CA21"/>
  <c r="CG21" s="1"/>
  <c r="CC21"/>
  <c r="CI21" s="1"/>
  <c r="BZ22"/>
  <c r="CF22" s="1"/>
  <c r="CB22"/>
  <c r="CH22" s="1"/>
  <c r="BM23"/>
  <c r="BP23" s="1"/>
  <c r="BY25"/>
  <c r="CE25" s="1"/>
  <c r="BY27"/>
  <c r="CE27" s="1"/>
  <c r="BY29"/>
  <c r="CE29" s="1"/>
  <c r="BO24"/>
  <c r="BR24" s="1"/>
  <c r="BM24"/>
  <c r="BP24" s="1"/>
  <c r="CL25"/>
  <c r="CB25"/>
  <c r="CH25" s="1"/>
  <c r="BZ25"/>
  <c r="CF25" s="1"/>
  <c r="BX25"/>
  <c r="CD25" s="1"/>
  <c r="CL27"/>
  <c r="CB27"/>
  <c r="CH27" s="1"/>
  <c r="BZ27"/>
  <c r="CF27" s="1"/>
  <c r="BX27"/>
  <c r="CD27" s="1"/>
  <c r="BO28"/>
  <c r="BR28" s="1"/>
  <c r="BM28"/>
  <c r="BP28" s="1"/>
  <c r="BS28" s="1"/>
  <c r="BT28" s="1"/>
  <c r="CL29"/>
  <c r="CN29" s="1"/>
  <c r="CB29"/>
  <c r="CH29" s="1"/>
  <c r="BZ29"/>
  <c r="CF29" s="1"/>
  <c r="BX29"/>
  <c r="CD29" s="1"/>
  <c r="CJ29" s="1"/>
  <c r="BO30"/>
  <c r="BR30" s="1"/>
  <c r="BM30"/>
  <c r="BP30" s="1"/>
  <c r="BN30"/>
  <c r="BQ30" s="1"/>
  <c r="BY20"/>
  <c r="CE20" s="1"/>
  <c r="CC20"/>
  <c r="CI20" s="1"/>
  <c r="CA22"/>
  <c r="CG22" s="1"/>
  <c r="CA25"/>
  <c r="CG25" s="1"/>
  <c r="CM25"/>
  <c r="CO25" s="1"/>
  <c r="CA27"/>
  <c r="CG27" s="1"/>
  <c r="CM27"/>
  <c r="CA29"/>
  <c r="CG29" s="1"/>
  <c r="CM29"/>
  <c r="CM31"/>
  <c r="BN32"/>
  <c r="BQ32" s="1"/>
  <c r="BY33"/>
  <c r="CE33" s="1"/>
  <c r="CA33"/>
  <c r="CG33" s="1"/>
  <c r="CC33"/>
  <c r="CI33" s="1"/>
  <c r="CM33"/>
  <c r="BY35"/>
  <c r="CE35" s="1"/>
  <c r="CA35"/>
  <c r="CG35" s="1"/>
  <c r="CC35"/>
  <c r="CI35" s="1"/>
  <c r="CM35"/>
  <c r="BN36"/>
  <c r="BQ36" s="1"/>
  <c r="BY37"/>
  <c r="CE37" s="1"/>
  <c r="CA37"/>
  <c r="CG37" s="1"/>
  <c r="CC37"/>
  <c r="CI37" s="1"/>
  <c r="CM37"/>
  <c r="BN38"/>
  <c r="BQ38" s="1"/>
  <c r="BQ18" i="22" s="1"/>
  <c r="BY24" i="21"/>
  <c r="CE24" s="1"/>
  <c r="CC24"/>
  <c r="CI24" s="1"/>
  <c r="BY26"/>
  <c r="CE26" s="1"/>
  <c r="CA26"/>
  <c r="CG26" s="1"/>
  <c r="CC26"/>
  <c r="CI26" s="1"/>
  <c r="CA28"/>
  <c r="CG28" s="1"/>
  <c r="CC28"/>
  <c r="CI28" s="1"/>
  <c r="CA30"/>
  <c r="CG30" s="1"/>
  <c r="BM32"/>
  <c r="BP32" s="1"/>
  <c r="BY32"/>
  <c r="CE32" s="1"/>
  <c r="CC32"/>
  <c r="CI32" s="1"/>
  <c r="BX33"/>
  <c r="CD33" s="1"/>
  <c r="BZ33"/>
  <c r="CF33" s="1"/>
  <c r="CB33"/>
  <c r="CH33" s="1"/>
  <c r="BY34"/>
  <c r="CE34" s="1"/>
  <c r="CA34"/>
  <c r="CG34" s="1"/>
  <c r="CC34"/>
  <c r="CI34" s="1"/>
  <c r="BX35"/>
  <c r="CD35" s="1"/>
  <c r="BZ35"/>
  <c r="CF35" s="1"/>
  <c r="CB35"/>
  <c r="CH35" s="1"/>
  <c r="BM36"/>
  <c r="BP36" s="1"/>
  <c r="CA36"/>
  <c r="CG36" s="1"/>
  <c r="CC36"/>
  <c r="CI36" s="1"/>
  <c r="BX37"/>
  <c r="CD37" s="1"/>
  <c r="BZ37"/>
  <c r="CF37" s="1"/>
  <c r="CB37"/>
  <c r="CH37" s="1"/>
  <c r="BM38"/>
  <c r="BP38" s="1"/>
  <c r="BP18" i="22" s="1"/>
  <c r="CC38" i="21"/>
  <c r="CI38" s="1"/>
  <c r="CI18" i="22" s="1"/>
  <c r="BM19" i="20"/>
  <c r="BP19" s="1"/>
  <c r="BO19"/>
  <c r="BR19" s="1"/>
  <c r="BY19"/>
  <c r="CE19" s="1"/>
  <c r="CC19"/>
  <c r="CI19" s="1"/>
  <c r="CB20"/>
  <c r="CH20" s="1"/>
  <c r="CL20"/>
  <c r="BM21"/>
  <c r="BP21" s="1"/>
  <c r="BO21"/>
  <c r="BR21" s="1"/>
  <c r="BY21"/>
  <c r="CE21" s="1"/>
  <c r="CA21"/>
  <c r="CG21" s="1"/>
  <c r="CC21"/>
  <c r="CI21" s="1"/>
  <c r="BZ22"/>
  <c r="CF22" s="1"/>
  <c r="CB22"/>
  <c r="CH22" s="1"/>
  <c r="BM23"/>
  <c r="BP23" s="1"/>
  <c r="BO23"/>
  <c r="BR23" s="1"/>
  <c r="BY23"/>
  <c r="CE23" s="1"/>
  <c r="CA23"/>
  <c r="CG23" s="1"/>
  <c r="CC23"/>
  <c r="CI23" s="1"/>
  <c r="BY25"/>
  <c r="CE25" s="1"/>
  <c r="BM24"/>
  <c r="BP24" s="1"/>
  <c r="CL25"/>
  <c r="CB25"/>
  <c r="CH25" s="1"/>
  <c r="BZ25"/>
  <c r="CF25" s="1"/>
  <c r="BX25"/>
  <c r="CD25" s="1"/>
  <c r="BO26"/>
  <c r="BR26" s="1"/>
  <c r="BM26"/>
  <c r="BP26" s="1"/>
  <c r="BO28"/>
  <c r="BR28" s="1"/>
  <c r="BM28"/>
  <c r="BP28" s="1"/>
  <c r="BY20"/>
  <c r="CE20" s="1"/>
  <c r="CA20"/>
  <c r="CG20" s="1"/>
  <c r="BY22"/>
  <c r="CE22" s="1"/>
  <c r="CC22"/>
  <c r="CI22" s="1"/>
  <c r="CA25"/>
  <c r="CG25"/>
  <c r="CM25"/>
  <c r="BY29"/>
  <c r="CE29" s="1"/>
  <c r="CA29"/>
  <c r="CG29" s="1"/>
  <c r="CC29"/>
  <c r="CI29" s="1"/>
  <c r="CM29"/>
  <c r="BN30"/>
  <c r="BQ30" s="1"/>
  <c r="BY31"/>
  <c r="CE31" s="1"/>
  <c r="CA31"/>
  <c r="CG31" s="1"/>
  <c r="CC31"/>
  <c r="CI31" s="1"/>
  <c r="CM31"/>
  <c r="BN32"/>
  <c r="BQ32" s="1"/>
  <c r="BY33"/>
  <c r="CE33" s="1"/>
  <c r="CA33"/>
  <c r="CG33" s="1"/>
  <c r="CC33"/>
  <c r="CI33" s="1"/>
  <c r="CM33"/>
  <c r="CO33" s="1"/>
  <c r="BN34"/>
  <c r="BQ34" s="1"/>
  <c r="BN36"/>
  <c r="BQ36" s="1"/>
  <c r="BY37"/>
  <c r="CE37" s="1"/>
  <c r="CA37"/>
  <c r="CG37" s="1"/>
  <c r="CC37"/>
  <c r="CI37" s="1"/>
  <c r="CM37"/>
  <c r="CO37" s="1"/>
  <c r="BY24"/>
  <c r="CE24" s="1"/>
  <c r="BY26"/>
  <c r="CE26" s="1"/>
  <c r="CA26"/>
  <c r="CG26" s="1"/>
  <c r="BY28"/>
  <c r="CE28" s="1"/>
  <c r="CC28"/>
  <c r="CI28" s="1"/>
  <c r="BX29"/>
  <c r="CD29" s="1"/>
  <c r="BZ29"/>
  <c r="CF29" s="1"/>
  <c r="CB29"/>
  <c r="CH29" s="1"/>
  <c r="BY30"/>
  <c r="CE30" s="1"/>
  <c r="CA30"/>
  <c r="CG30" s="1"/>
  <c r="CC30"/>
  <c r="CI30" s="1"/>
  <c r="BX31"/>
  <c r="CD31" s="1"/>
  <c r="BZ31"/>
  <c r="CF31" s="1"/>
  <c r="CB31"/>
  <c r="CH31" s="1"/>
  <c r="BM32"/>
  <c r="BP32" s="1"/>
  <c r="BY32"/>
  <c r="CE32" s="1"/>
  <c r="CC32"/>
  <c r="CI32" s="1"/>
  <c r="BX33"/>
  <c r="CD33" s="1"/>
  <c r="BZ33"/>
  <c r="CF33" s="1"/>
  <c r="CB33"/>
  <c r="CH33" s="1"/>
  <c r="BM34"/>
  <c r="BP34" s="1"/>
  <c r="BY34"/>
  <c r="CE34" s="1"/>
  <c r="CA34"/>
  <c r="CG34" s="1"/>
  <c r="BM36"/>
  <c r="BP36" s="1"/>
  <c r="CA36"/>
  <c r="CG36" s="1"/>
  <c r="CC36"/>
  <c r="CI36" s="1"/>
  <c r="BX37"/>
  <c r="CD37" s="1"/>
  <c r="BZ37"/>
  <c r="CF37" s="1"/>
  <c r="CB37"/>
  <c r="CH37" s="1"/>
  <c r="BY38"/>
  <c r="CE38" s="1"/>
  <c r="CA38"/>
  <c r="CG38" s="1"/>
  <c r="CC38"/>
  <c r="CC18" i="21" s="1"/>
  <c r="BO24" i="19"/>
  <c r="BR24" s="1"/>
  <c r="BM24"/>
  <c r="BP24" s="1"/>
  <c r="CL27"/>
  <c r="CB27"/>
  <c r="CH27" s="1"/>
  <c r="BZ27"/>
  <c r="CF27" s="1"/>
  <c r="BX27"/>
  <c r="CD27" s="1"/>
  <c r="CL29"/>
  <c r="CB29"/>
  <c r="CH29" s="1"/>
  <c r="BZ29"/>
  <c r="CF29" s="1"/>
  <c r="BX29"/>
  <c r="CD29" s="1"/>
  <c r="BO30"/>
  <c r="BR30" s="1"/>
  <c r="BX19"/>
  <c r="CD19" s="1"/>
  <c r="CB19"/>
  <c r="CH19" s="1"/>
  <c r="BY20"/>
  <c r="CE20" s="1"/>
  <c r="CC20"/>
  <c r="CI20" s="1"/>
  <c r="BX21"/>
  <c r="CD21" s="1"/>
  <c r="BZ21"/>
  <c r="CF21" s="1"/>
  <c r="CB21"/>
  <c r="CH21" s="1"/>
  <c r="CL21"/>
  <c r="BM22"/>
  <c r="BP22" s="1"/>
  <c r="BO22"/>
  <c r="BR22" s="1"/>
  <c r="BX23"/>
  <c r="CD23" s="1"/>
  <c r="BZ23"/>
  <c r="CF23" s="1"/>
  <c r="CB23"/>
  <c r="CH23" s="1"/>
  <c r="CL23"/>
  <c r="CO23" s="1"/>
  <c r="CA27"/>
  <c r="CG27" s="1"/>
  <c r="CM27"/>
  <c r="CA29"/>
  <c r="CG29" s="1"/>
  <c r="CM29"/>
  <c r="CA19"/>
  <c r="CG19" s="1"/>
  <c r="BY21"/>
  <c r="CE21" s="1"/>
  <c r="CA21"/>
  <c r="CG21" s="1"/>
  <c r="CC21"/>
  <c r="CI21" s="1"/>
  <c r="BY23"/>
  <c r="CE23" s="1"/>
  <c r="CA23"/>
  <c r="CG23" s="1"/>
  <c r="CC23"/>
  <c r="CI23" s="1"/>
  <c r="BY31"/>
  <c r="CE31" s="1"/>
  <c r="CA31"/>
  <c r="CG31" s="1"/>
  <c r="CC31"/>
  <c r="CI31" s="1"/>
  <c r="CM31"/>
  <c r="CA33"/>
  <c r="CG33" s="1"/>
  <c r="BN34"/>
  <c r="BQ34" s="1"/>
  <c r="BY35"/>
  <c r="CE35" s="1"/>
  <c r="CA35"/>
  <c r="CG35" s="1"/>
  <c r="CC35"/>
  <c r="CI35" s="1"/>
  <c r="CM35"/>
  <c r="CN35" s="1"/>
  <c r="BN36"/>
  <c r="BQ36" s="1"/>
  <c r="BY37"/>
  <c r="CE37" s="1"/>
  <c r="CA37"/>
  <c r="CG37" s="1"/>
  <c r="CC37"/>
  <c r="CI37" s="1"/>
  <c r="CM37"/>
  <c r="BN38"/>
  <c r="BQ38" s="1"/>
  <c r="CC26"/>
  <c r="CI26" s="1"/>
  <c r="CA28"/>
  <c r="CG28" s="1"/>
  <c r="CC30"/>
  <c r="CI30" s="1"/>
  <c r="BX31"/>
  <c r="CD31" s="1"/>
  <c r="BZ31"/>
  <c r="CF31" s="1"/>
  <c r="CB31"/>
  <c r="CH31" s="1"/>
  <c r="BM32"/>
  <c r="BP32" s="1"/>
  <c r="CA32"/>
  <c r="CG32" s="1"/>
  <c r="BM34"/>
  <c r="BP34" s="1"/>
  <c r="BY34"/>
  <c r="CE34" s="1"/>
  <c r="BX35"/>
  <c r="CD35" s="1"/>
  <c r="BZ35"/>
  <c r="CF35" s="1"/>
  <c r="CB35"/>
  <c r="CH35" s="1"/>
  <c r="CA36"/>
  <c r="CG36" s="1"/>
  <c r="BX37"/>
  <c r="CD37" s="1"/>
  <c r="BZ37"/>
  <c r="CF37" s="1"/>
  <c r="CB37"/>
  <c r="CH37" s="1"/>
  <c r="BM38"/>
  <c r="BP38" s="1"/>
  <c r="BP18" i="20" s="1"/>
  <c r="BY38" i="19"/>
  <c r="BY18" i="20" s="1"/>
  <c r="CC38" i="19"/>
  <c r="CI38" s="1"/>
  <c r="CI18" i="20" s="1"/>
  <c r="CC19" i="18"/>
  <c r="CI19" s="1"/>
  <c r="BN20"/>
  <c r="BQ20" s="1"/>
  <c r="CM21"/>
  <c r="BN22"/>
  <c r="BQ22" s="1"/>
  <c r="BY23"/>
  <c r="CE23" s="1"/>
  <c r="CA23"/>
  <c r="CG23" s="1"/>
  <c r="CC23"/>
  <c r="CI23" s="1"/>
  <c r="CM23"/>
  <c r="CL24"/>
  <c r="BZ26"/>
  <c r="CF26" s="1"/>
  <c r="CL28"/>
  <c r="CB30"/>
  <c r="CH30" s="1"/>
  <c r="BM31"/>
  <c r="BP31" s="1"/>
  <c r="CB32"/>
  <c r="CH32" s="1"/>
  <c r="BX32"/>
  <c r="CD32" s="1"/>
  <c r="BM33"/>
  <c r="BP33" s="1"/>
  <c r="BZ34"/>
  <c r="CF34" s="1"/>
  <c r="BX19"/>
  <c r="CD19" s="1"/>
  <c r="BM20"/>
  <c r="BP20" s="1"/>
  <c r="BZ21"/>
  <c r="CF21" s="1"/>
  <c r="BM22"/>
  <c r="BP22" s="1"/>
  <c r="CA22"/>
  <c r="CG22" s="1"/>
  <c r="BX23"/>
  <c r="CD23" s="1"/>
  <c r="BZ23"/>
  <c r="CF23" s="1"/>
  <c r="CB23"/>
  <c r="CH23" s="1"/>
  <c r="CM24"/>
  <c r="CM28"/>
  <c r="CN28" s="1"/>
  <c r="CM30"/>
  <c r="CM32"/>
  <c r="BY25"/>
  <c r="CE25" s="1"/>
  <c r="CA25"/>
  <c r="CG25" s="1"/>
  <c r="CC25"/>
  <c r="CI25" s="1"/>
  <c r="BY27"/>
  <c r="CE27" s="1"/>
  <c r="CA27"/>
  <c r="CG27" s="1"/>
  <c r="CC27"/>
  <c r="CI27" s="1"/>
  <c r="CA31"/>
  <c r="CG31" s="1"/>
  <c r="BY33"/>
  <c r="CE33" s="1"/>
  <c r="CC33"/>
  <c r="CI33" s="1"/>
  <c r="BY35"/>
  <c r="CE35" s="1"/>
  <c r="CA35"/>
  <c r="CG35" s="1"/>
  <c r="CC35"/>
  <c r="CI35" s="1"/>
  <c r="BM19" i="17"/>
  <c r="BP19" s="1"/>
  <c r="BO19"/>
  <c r="BR19" s="1"/>
  <c r="CA19"/>
  <c r="CG19" s="1"/>
  <c r="BM21"/>
  <c r="BP21" s="1"/>
  <c r="BO21"/>
  <c r="BR21" s="1"/>
  <c r="BY21"/>
  <c r="CE21" s="1"/>
  <c r="CA21"/>
  <c r="CG21" s="1"/>
  <c r="CC21"/>
  <c r="CI21" s="1"/>
  <c r="BX22"/>
  <c r="CD22" s="1"/>
  <c r="BZ22"/>
  <c r="CF22" s="1"/>
  <c r="CB22"/>
  <c r="CH22" s="1"/>
  <c r="CL22"/>
  <c r="BO23"/>
  <c r="BR23" s="1"/>
  <c r="BY25"/>
  <c r="CE25" s="1"/>
  <c r="BY29"/>
  <c r="CE29" s="1"/>
  <c r="BO24"/>
  <c r="BR24" s="1"/>
  <c r="BM24"/>
  <c r="BP24" s="1"/>
  <c r="CL25"/>
  <c r="BO28"/>
  <c r="BR28" s="1"/>
  <c r="CL29"/>
  <c r="BZ29"/>
  <c r="CF29" s="1"/>
  <c r="BO30"/>
  <c r="BR30" s="1"/>
  <c r="BY22"/>
  <c r="CE22" s="1"/>
  <c r="CA22"/>
  <c r="CG22" s="1"/>
  <c r="CC22"/>
  <c r="CI22" s="1"/>
  <c r="CA25"/>
  <c r="CG25" s="1"/>
  <c r="CM27"/>
  <c r="CM29"/>
  <c r="CN29" s="1"/>
  <c r="BY31"/>
  <c r="CE31" s="1"/>
  <c r="CC31"/>
  <c r="CI31" s="1"/>
  <c r="BN34"/>
  <c r="BQ34" s="1"/>
  <c r="BY35"/>
  <c r="CE35" s="1"/>
  <c r="CC35"/>
  <c r="CI35" s="1"/>
  <c r="BN36"/>
  <c r="BQ36" s="1"/>
  <c r="BY37"/>
  <c r="CE37" s="1"/>
  <c r="CA37"/>
  <c r="CG37" s="1"/>
  <c r="CC37"/>
  <c r="CI37" s="1"/>
  <c r="CM37"/>
  <c r="BY24"/>
  <c r="CE24" s="1"/>
  <c r="BY26"/>
  <c r="CE26" s="1"/>
  <c r="CA26"/>
  <c r="CG26" s="1"/>
  <c r="CC26"/>
  <c r="CI26" s="1"/>
  <c r="BY30"/>
  <c r="CE30" s="1"/>
  <c r="CA30"/>
  <c r="CG30" s="1"/>
  <c r="CC30"/>
  <c r="CI30" s="1"/>
  <c r="BZ31"/>
  <c r="CF31" s="1"/>
  <c r="BY32"/>
  <c r="CE32" s="1"/>
  <c r="CA32"/>
  <c r="CG32" s="1"/>
  <c r="CC32"/>
  <c r="CI32" s="1"/>
  <c r="BX33"/>
  <c r="CD33" s="1"/>
  <c r="CB33"/>
  <c r="CH33" s="1"/>
  <c r="BY34"/>
  <c r="CE34"/>
  <c r="CA34"/>
  <c r="CG34" s="1"/>
  <c r="CC34"/>
  <c r="CI34" s="1"/>
  <c r="BX35"/>
  <c r="CD35" s="1"/>
  <c r="CJ35" s="1"/>
  <c r="BZ35"/>
  <c r="CF35" s="1"/>
  <c r="CB35"/>
  <c r="CH35" s="1"/>
  <c r="BM36"/>
  <c r="BP36" s="1"/>
  <c r="BY36"/>
  <c r="CE36" s="1"/>
  <c r="CA36"/>
  <c r="CG36" s="1"/>
  <c r="CC36"/>
  <c r="CI36" s="1"/>
  <c r="BX37"/>
  <c r="CD37" s="1"/>
  <c r="BZ37"/>
  <c r="CF37" s="1"/>
  <c r="CB37"/>
  <c r="CH37" s="1"/>
  <c r="BM38"/>
  <c r="BM18" i="18" s="1"/>
  <c r="BY38" i="17"/>
  <c r="BY18" i="18" s="1"/>
  <c r="CC38" i="17"/>
  <c r="CI38" s="1"/>
  <c r="CI18" i="18" s="1"/>
  <c r="BM19" i="16"/>
  <c r="BP19" s="1"/>
  <c r="BO19"/>
  <c r="BR19" s="1"/>
  <c r="CC19"/>
  <c r="CI19" s="1"/>
  <c r="BM21"/>
  <c r="BP21" s="1"/>
  <c r="CB22"/>
  <c r="CH22" s="1"/>
  <c r="CL22"/>
  <c r="CO22" s="1"/>
  <c r="BO23"/>
  <c r="BR23" s="1"/>
  <c r="BY29"/>
  <c r="CE29" s="1"/>
  <c r="BZ25"/>
  <c r="CF25" s="1"/>
  <c r="BX25"/>
  <c r="CD25" s="1"/>
  <c r="BM26"/>
  <c r="BP26" s="1"/>
  <c r="CL29"/>
  <c r="CN29" s="1"/>
  <c r="CB29"/>
  <c r="CH29" s="1"/>
  <c r="BZ29"/>
  <c r="CF29" s="1"/>
  <c r="BX29"/>
  <c r="CD29" s="1"/>
  <c r="BO30"/>
  <c r="BR30" s="1"/>
  <c r="BN30"/>
  <c r="BQ30" s="1"/>
  <c r="CA22"/>
  <c r="CG22" s="1"/>
  <c r="CM25"/>
  <c r="CM27"/>
  <c r="CA29"/>
  <c r="CG29" s="1"/>
  <c r="CM29"/>
  <c r="CA31"/>
  <c r="CG31" s="1"/>
  <c r="BN32"/>
  <c r="BQ32" s="1"/>
  <c r="BY33"/>
  <c r="CE33" s="1"/>
  <c r="CA33"/>
  <c r="CG33" s="1"/>
  <c r="CC33"/>
  <c r="CI33" s="1"/>
  <c r="CM33"/>
  <c r="BN34"/>
  <c r="BQ34" s="1"/>
  <c r="BY35"/>
  <c r="CE35" s="1"/>
  <c r="CA35"/>
  <c r="CG35" s="1"/>
  <c r="CC35"/>
  <c r="CI35" s="1"/>
  <c r="CM35"/>
  <c r="BY37"/>
  <c r="CE37" s="1"/>
  <c r="CA37"/>
  <c r="CG37" s="1"/>
  <c r="CC37"/>
  <c r="CI37" s="1"/>
  <c r="BN38"/>
  <c r="CA24"/>
  <c r="CG24" s="1"/>
  <c r="CC24"/>
  <c r="CI24" s="1"/>
  <c r="CA28"/>
  <c r="CG28" s="1"/>
  <c r="CC28"/>
  <c r="CI28" s="1"/>
  <c r="BY30"/>
  <c r="CE30" s="1"/>
  <c r="CA30"/>
  <c r="CG30" s="1"/>
  <c r="CC30"/>
  <c r="CI30" s="1"/>
  <c r="BX31"/>
  <c r="CD31" s="1"/>
  <c r="CB31"/>
  <c r="CH31" s="1"/>
  <c r="BM32"/>
  <c r="BP32" s="1"/>
  <c r="BY32"/>
  <c r="CE32" s="1"/>
  <c r="BX33"/>
  <c r="CD33" s="1"/>
  <c r="BZ33"/>
  <c r="CF33" s="1"/>
  <c r="CB33"/>
  <c r="CH33" s="1"/>
  <c r="BM34"/>
  <c r="BP34" s="1"/>
  <c r="CA34"/>
  <c r="CG34" s="1"/>
  <c r="BX35"/>
  <c r="CD35" s="1"/>
  <c r="BZ35"/>
  <c r="CF35" s="1"/>
  <c r="CB35"/>
  <c r="CH35" s="1"/>
  <c r="BY36"/>
  <c r="CE36" s="1"/>
  <c r="CA36"/>
  <c r="CG36" s="1"/>
  <c r="CC36"/>
  <c r="CI36" s="1"/>
  <c r="BX37"/>
  <c r="CD37" s="1"/>
  <c r="BZ37"/>
  <c r="CF37" s="1"/>
  <c r="CB37"/>
  <c r="CH37" s="1"/>
  <c r="BM38"/>
  <c r="BP38" s="1"/>
  <c r="CA38"/>
  <c r="CG38" s="1"/>
  <c r="CG18" i="17" s="1"/>
  <c r="BM24" i="15"/>
  <c r="BP24" s="1"/>
  <c r="BX25"/>
  <c r="CD25" s="1"/>
  <c r="BO26"/>
  <c r="BR26" s="1"/>
  <c r="BM26"/>
  <c r="BP26" s="1"/>
  <c r="CB27"/>
  <c r="CH27" s="1"/>
  <c r="BX27"/>
  <c r="CD27" s="1"/>
  <c r="BM28"/>
  <c r="BP28" s="1"/>
  <c r="CB29"/>
  <c r="CH29" s="1"/>
  <c r="BX29"/>
  <c r="CD29" s="1"/>
  <c r="BM30"/>
  <c r="BP30" s="1"/>
  <c r="BX19"/>
  <c r="CD19" s="1"/>
  <c r="BZ19"/>
  <c r="CF19" s="1"/>
  <c r="CB19"/>
  <c r="CH19" s="1"/>
  <c r="BM20"/>
  <c r="BP20" s="1"/>
  <c r="CB21"/>
  <c r="CH21" s="1"/>
  <c r="BM22"/>
  <c r="BP22" s="1"/>
  <c r="BY22"/>
  <c r="CE22" s="1"/>
  <c r="CA22"/>
  <c r="CG22" s="1"/>
  <c r="CC22"/>
  <c r="CI22" s="1"/>
  <c r="BX23"/>
  <c r="CD23" s="1"/>
  <c r="BZ23"/>
  <c r="CF23" s="1"/>
  <c r="CB23"/>
  <c r="CH23" s="1"/>
  <c r="CA25"/>
  <c r="CG25" s="1"/>
  <c r="CA27"/>
  <c r="CG27" s="1"/>
  <c r="BY19"/>
  <c r="CE19" s="1"/>
  <c r="CA19"/>
  <c r="CG19" s="1"/>
  <c r="CC19"/>
  <c r="CI19" s="1"/>
  <c r="BY21"/>
  <c r="CE21" s="1"/>
  <c r="CA21"/>
  <c r="CG21" s="1"/>
  <c r="BY23"/>
  <c r="CE23" s="1"/>
  <c r="CA23"/>
  <c r="CG23" s="1"/>
  <c r="CC23"/>
  <c r="CI23" s="1"/>
  <c r="BY31"/>
  <c r="CE31" s="1"/>
  <c r="CA31"/>
  <c r="CG31" s="1"/>
  <c r="CC31"/>
  <c r="CI31" s="1"/>
  <c r="BN32"/>
  <c r="BQ32" s="1"/>
  <c r="CA33"/>
  <c r="CG33" s="1"/>
  <c r="BN34"/>
  <c r="BQ34" s="1"/>
  <c r="BY35"/>
  <c r="CE35" s="1"/>
  <c r="CA35"/>
  <c r="CG35" s="1"/>
  <c r="CC35"/>
  <c r="CI35" s="1"/>
  <c r="BY37"/>
  <c r="CE37" s="1"/>
  <c r="CA37"/>
  <c r="CG37" s="1"/>
  <c r="CC37"/>
  <c r="CI37" s="1"/>
  <c r="BN38"/>
  <c r="BY24"/>
  <c r="CE24" s="1"/>
  <c r="CA24"/>
  <c r="CG24" s="1"/>
  <c r="CC24"/>
  <c r="CI24" s="1"/>
  <c r="BY26"/>
  <c r="CE26" s="1"/>
  <c r="CA26"/>
  <c r="CG26" s="1"/>
  <c r="CC26"/>
  <c r="CI26" s="1"/>
  <c r="BY30"/>
  <c r="CE30" s="1"/>
  <c r="CA30"/>
  <c r="CG30" s="1"/>
  <c r="CC30"/>
  <c r="CI30" s="1"/>
  <c r="BX31"/>
  <c r="CD31" s="1"/>
  <c r="BZ31"/>
  <c r="CF31" s="1"/>
  <c r="CB31"/>
  <c r="CH31" s="1"/>
  <c r="BM32"/>
  <c r="BP32" s="1"/>
  <c r="BY32"/>
  <c r="CE32" s="1"/>
  <c r="CA32"/>
  <c r="CG32" s="1"/>
  <c r="CC32"/>
  <c r="CI32" s="1"/>
  <c r="BX33"/>
  <c r="CD33" s="1"/>
  <c r="CB33"/>
  <c r="CH33" s="1"/>
  <c r="BM34"/>
  <c r="BP34" s="1"/>
  <c r="BY34"/>
  <c r="CE34" s="1"/>
  <c r="CA34"/>
  <c r="CG34" s="1"/>
  <c r="CM34"/>
  <c r="CC34"/>
  <c r="CI34" s="1"/>
  <c r="BX35"/>
  <c r="CD35" s="1"/>
  <c r="CL35"/>
  <c r="BZ35"/>
  <c r="CF35" s="1"/>
  <c r="CB35"/>
  <c r="CH35" s="1"/>
  <c r="BY36"/>
  <c r="CE36" s="1"/>
  <c r="CA36"/>
  <c r="CG36" s="1"/>
  <c r="CC36"/>
  <c r="CI36" s="1"/>
  <c r="BX37"/>
  <c r="CD37" s="1"/>
  <c r="BZ37"/>
  <c r="CF37" s="1"/>
  <c r="CB37"/>
  <c r="CH37" s="1"/>
  <c r="BM38"/>
  <c r="BY38"/>
  <c r="CE38" s="1"/>
  <c r="CE18" i="16" s="1"/>
  <c r="BM19" i="12"/>
  <c r="BP19" s="1"/>
  <c r="BY19"/>
  <c r="CE19" s="1"/>
  <c r="CJ19" s="1"/>
  <c r="CC19"/>
  <c r="CI19" s="1"/>
  <c r="BX20"/>
  <c r="CD20" s="1"/>
  <c r="BZ20"/>
  <c r="CF20" s="1"/>
  <c r="CB20"/>
  <c r="CH20" s="1"/>
  <c r="BM21"/>
  <c r="BP21" s="1"/>
  <c r="BO21"/>
  <c r="BR21" s="1"/>
  <c r="BY21"/>
  <c r="CE21" s="1"/>
  <c r="CA21"/>
  <c r="CG21" s="1"/>
  <c r="BX22"/>
  <c r="CD22" s="1"/>
  <c r="BZ22"/>
  <c r="CF22" s="1"/>
  <c r="CB22"/>
  <c r="CH22" s="1"/>
  <c r="BM23"/>
  <c r="BP23" s="1"/>
  <c r="BO23"/>
  <c r="BR23" s="1"/>
  <c r="BY23"/>
  <c r="CE23" s="1"/>
  <c r="CA23"/>
  <c r="CG23" s="1"/>
  <c r="BY22"/>
  <c r="CE22" s="1"/>
  <c r="CL22"/>
  <c r="CA22"/>
  <c r="CG22" s="1"/>
  <c r="CC22"/>
  <c r="CI22" s="1"/>
  <c r="CA27"/>
  <c r="CG27" s="1"/>
  <c r="CA29"/>
  <c r="CG29" s="1"/>
  <c r="BN30"/>
  <c r="BQ30" s="1"/>
  <c r="BY31"/>
  <c r="CE31" s="1"/>
  <c r="CC31"/>
  <c r="CI31" s="1"/>
  <c r="CA33"/>
  <c r="CG33" s="1"/>
  <c r="CC33"/>
  <c r="CI33" s="1"/>
  <c r="BY35"/>
  <c r="CE35" s="1"/>
  <c r="CA35"/>
  <c r="CG35" s="1"/>
  <c r="CC35"/>
  <c r="CI35" s="1"/>
  <c r="CA37"/>
  <c r="CG37" s="1"/>
  <c r="CC37"/>
  <c r="CI37" s="1"/>
  <c r="BN38"/>
  <c r="BY26"/>
  <c r="CE26" s="1"/>
  <c r="CA26"/>
  <c r="CG26" s="1"/>
  <c r="CC26"/>
  <c r="CI26" s="1"/>
  <c r="BY28"/>
  <c r="CE28" s="1"/>
  <c r="CJ28" s="1"/>
  <c r="CA28"/>
  <c r="CG28" s="1"/>
  <c r="CC28"/>
  <c r="CI28" s="1"/>
  <c r="BM30"/>
  <c r="BP30" s="1"/>
  <c r="BY30"/>
  <c r="CE30" s="1"/>
  <c r="CL30"/>
  <c r="CA30"/>
  <c r="CG30" s="1"/>
  <c r="CC30"/>
  <c r="CI30" s="1"/>
  <c r="BX33"/>
  <c r="CD33" s="1"/>
  <c r="BM34"/>
  <c r="BP34" s="1"/>
  <c r="BY34"/>
  <c r="CE34" s="1"/>
  <c r="CA34"/>
  <c r="CG34" s="1"/>
  <c r="CC34"/>
  <c r="CI34" s="1"/>
  <c r="BX35"/>
  <c r="CD35" s="1"/>
  <c r="BZ35"/>
  <c r="CF35" s="1"/>
  <c r="CB35"/>
  <c r="CH35" s="1"/>
  <c r="BY36"/>
  <c r="CE36" s="1"/>
  <c r="CJ36" s="1"/>
  <c r="CA36"/>
  <c r="CG36" s="1"/>
  <c r="CC36"/>
  <c r="CI36" s="1"/>
  <c r="BX37"/>
  <c r="CD37" s="1"/>
  <c r="CB37"/>
  <c r="CH37" s="1"/>
  <c r="BM38"/>
  <c r="BM18" i="15" s="1"/>
  <c r="BY38" i="12"/>
  <c r="CE38" s="1"/>
  <c r="CA38"/>
  <c r="CA18" i="15" s="1"/>
  <c r="CC38" i="12"/>
  <c r="CC18" i="15" s="1"/>
  <c r="BY21" i="1"/>
  <c r="CE21" s="1"/>
  <c r="BY23"/>
  <c r="CE23" s="1"/>
  <c r="CC23"/>
  <c r="CI23" s="1"/>
  <c r="BO26"/>
  <c r="BR26" s="1"/>
  <c r="CB27"/>
  <c r="CH27" s="1"/>
  <c r="BX27"/>
  <c r="CD27" s="1"/>
  <c r="BZ29"/>
  <c r="CF29" s="1"/>
  <c r="CB19"/>
  <c r="CH19" s="1"/>
  <c r="CB21"/>
  <c r="CH21" s="1"/>
  <c r="CM25"/>
  <c r="BN30"/>
  <c r="BQ30" s="1"/>
  <c r="CA31"/>
  <c r="CG31" s="1"/>
  <c r="BN32"/>
  <c r="BQ32" s="1"/>
  <c r="BN34"/>
  <c r="BQ34" s="1"/>
  <c r="CC35"/>
  <c r="CI35" s="1"/>
  <c r="BY37"/>
  <c r="CE37" s="1"/>
  <c r="BY26"/>
  <c r="CE26" s="1"/>
  <c r="BM30"/>
  <c r="BP30" s="1"/>
  <c r="CA30"/>
  <c r="CG30" s="1"/>
  <c r="BX31"/>
  <c r="CD31" s="1"/>
  <c r="CB31"/>
  <c r="CH31" s="1"/>
  <c r="BZ33"/>
  <c r="CF33" s="1"/>
  <c r="CB35"/>
  <c r="CH35" s="1"/>
  <c r="BX37"/>
  <c r="CD37" s="1"/>
  <c r="CF38" i="22"/>
  <c r="CF18" i="23" s="1"/>
  <c r="CD38" i="22"/>
  <c r="CD18" i="23" s="1"/>
  <c r="BX18"/>
  <c r="CB18"/>
  <c r="CE38" i="22"/>
  <c r="CE18" i="23" s="1"/>
  <c r="BY18"/>
  <c r="BM18" i="22"/>
  <c r="BX18"/>
  <c r="CH38" i="21"/>
  <c r="CH18" i="22" s="1"/>
  <c r="CA18" i="21"/>
  <c r="CI38" i="20"/>
  <c r="CI18" i="21" s="1"/>
  <c r="CF38" i="17"/>
  <c r="CF18" i="18" s="1"/>
  <c r="BZ18"/>
  <c r="BQ38" i="16"/>
  <c r="BQ18" i="17" s="1"/>
  <c r="BN18"/>
  <c r="CH38" i="16"/>
  <c r="CB18" i="17"/>
  <c r="CH38" i="12"/>
  <c r="CH18" i="15" s="1"/>
  <c r="CB18"/>
  <c r="CD38" i="12"/>
  <c r="CD18" i="15" s="1"/>
  <c r="BX18"/>
  <c r="CF38" i="12"/>
  <c r="CF18" i="15" s="1"/>
  <c r="BZ18"/>
  <c r="CN27" i="19"/>
  <c r="CO24" i="18"/>
  <c r="CM38" i="21"/>
  <c r="CM18" i="22" s="1"/>
  <c r="CM38" i="20"/>
  <c r="CM18" i="21" s="1"/>
  <c r="CM38" i="22"/>
  <c r="CM18" i="23" s="1"/>
  <c r="CL38" i="22"/>
  <c r="CL38" i="21"/>
  <c r="CL18" i="22" s="1"/>
  <c r="CL38" i="20"/>
  <c r="CL18" i="21" s="1"/>
  <c r="CM38" i="17"/>
  <c r="CM18" i="18" s="1"/>
  <c r="CL38" i="17"/>
  <c r="CL18" i="18" s="1"/>
  <c r="BX26" i="1"/>
  <c r="CD26" s="1"/>
  <c r="BY29"/>
  <c r="CE29" s="1"/>
  <c r="BX25" i="18"/>
  <c r="CD25" s="1"/>
  <c r="CB25"/>
  <c r="CH25" s="1"/>
  <c r="CL25"/>
  <c r="BM28"/>
  <c r="BP28" s="1"/>
  <c r="BY28"/>
  <c r="CE28" s="1"/>
  <c r="CL33"/>
  <c r="CO33" s="1"/>
  <c r="CB35"/>
  <c r="CH35" s="1"/>
  <c r="CB30" i="20"/>
  <c r="CH30" s="1"/>
  <c r="CB34"/>
  <c r="CH34" s="1"/>
  <c r="CB21" i="21"/>
  <c r="CH21" s="1"/>
  <c r="CB23" i="22"/>
  <c r="CH23" s="1"/>
  <c r="CL24" i="1"/>
  <c r="BX22" i="15"/>
  <c r="CD22" s="1"/>
  <c r="BX23" i="16"/>
  <c r="CD23" s="1"/>
  <c r="BX21" i="17"/>
  <c r="CD21" s="1"/>
  <c r="BX27" i="18"/>
  <c r="CD27" s="1"/>
  <c r="CB27"/>
  <c r="CH27"/>
  <c r="BX35"/>
  <c r="CD35" s="1"/>
  <c r="CL35"/>
  <c r="BX20" i="19"/>
  <c r="CD20" s="1"/>
  <c r="BM23"/>
  <c r="BP23" s="1"/>
  <c r="CB28" i="20"/>
  <c r="CH28" s="1"/>
  <c r="BX30"/>
  <c r="CD30" s="1"/>
  <c r="CJ30" s="1"/>
  <c r="BM33"/>
  <c r="BP33" s="1"/>
  <c r="BX34"/>
  <c r="CD34" s="1"/>
  <c r="CB36"/>
  <c r="CH36" s="1"/>
  <c r="BM20" i="21"/>
  <c r="BP20" s="1"/>
  <c r="BX21"/>
  <c r="CD21" s="1"/>
  <c r="CB21" i="22"/>
  <c r="CH21" s="1"/>
  <c r="BM22"/>
  <c r="BP22" s="1"/>
  <c r="BX23"/>
  <c r="CD23" s="1"/>
  <c r="BX31"/>
  <c r="CD31" s="1"/>
  <c r="CB31"/>
  <c r="CH31" s="1"/>
  <c r="BM32"/>
  <c r="BP32" s="1"/>
  <c r="BX19" i="20"/>
  <c r="CD19" s="1"/>
  <c r="BX26"/>
  <c r="CD26" s="1"/>
  <c r="BX25" i="22"/>
  <c r="CD25" s="1"/>
  <c r="BX33"/>
  <c r="CD33" s="1"/>
  <c r="AC18" i="16"/>
  <c r="AD18" s="1"/>
  <c r="AD19" s="1"/>
  <c r="Q38" i="12"/>
  <c r="Q37"/>
  <c r="Q38" i="17"/>
  <c r="Q38" i="22"/>
  <c r="Q24" i="12"/>
  <c r="Q22"/>
  <c r="Q25"/>
  <c r="Q34"/>
  <c r="Q30"/>
  <c r="Q26"/>
  <c r="Q33"/>
  <c r="Q29"/>
  <c r="Q20" i="19"/>
  <c r="Q38" i="16"/>
  <c r="AA36"/>
  <c r="AA29"/>
  <c r="AA28"/>
  <c r="AA24"/>
  <c r="AA38" i="18"/>
  <c r="AA36"/>
  <c r="AA34"/>
  <c r="AA32"/>
  <c r="AA30"/>
  <c r="AA24"/>
  <c r="AA23"/>
  <c r="AA22"/>
  <c r="AA21"/>
  <c r="AA20"/>
  <c r="AA19"/>
  <c r="Q38" i="19"/>
  <c r="AA36"/>
  <c r="AA35"/>
  <c r="AA34"/>
  <c r="AA33"/>
  <c r="AA32"/>
  <c r="AA31"/>
  <c r="AA30"/>
  <c r="AA29"/>
  <c r="AA28"/>
  <c r="AA27"/>
  <c r="AA26"/>
  <c r="AA25"/>
  <c r="AA24"/>
  <c r="AA23"/>
  <c r="AA22"/>
  <c r="AA21"/>
  <c r="AA20"/>
  <c r="AA19"/>
  <c r="Q36" i="21"/>
  <c r="Q35"/>
  <c r="Q32"/>
  <c r="Q31"/>
  <c r="Q28"/>
  <c r="Q27"/>
  <c r="AA22"/>
  <c r="CM20" i="23"/>
  <c r="BN21"/>
  <c r="BQ21" s="1"/>
  <c r="BN23"/>
  <c r="BQ23" s="1"/>
  <c r="BN19"/>
  <c r="BQ19" s="1"/>
  <c r="BM20" i="22"/>
  <c r="BP20" s="1"/>
  <c r="BX21"/>
  <c r="CD21" s="1"/>
  <c r="CJ21" s="1"/>
  <c r="BM24"/>
  <c r="BP24" s="1"/>
  <c r="BZ18"/>
  <c r="CO21" i="21"/>
  <c r="BN22"/>
  <c r="BQ22" s="1"/>
  <c r="CM23"/>
  <c r="CO38" i="20"/>
  <c r="CO18" i="21" s="1"/>
  <c r="BN27" i="20"/>
  <c r="BQ27" s="1"/>
  <c r="BX32"/>
  <c r="CD32" s="1"/>
  <c r="CM19"/>
  <c r="BN18"/>
  <c r="CM27" i="18"/>
  <c r="CM31"/>
  <c r="CN31" s="1"/>
  <c r="BN20" i="17"/>
  <c r="BQ20" s="1"/>
  <c r="CM21"/>
  <c r="CO21" s="1"/>
  <c r="BN22"/>
  <c r="BQ22" s="1"/>
  <c r="BN20" i="16"/>
  <c r="BQ20" s="1"/>
  <c r="BN22"/>
  <c r="BQ22" s="1"/>
  <c r="CM23"/>
  <c r="BN21" i="15"/>
  <c r="BQ21" s="1"/>
  <c r="BN19"/>
  <c r="BQ19" s="1"/>
  <c r="BS19" s="1"/>
  <c r="BT19" s="1"/>
  <c r="BN20" i="12"/>
  <c r="BQ20" s="1"/>
  <c r="BN22"/>
  <c r="BQ22" s="1"/>
  <c r="AD38"/>
  <c r="CM22"/>
  <c r="CO22" s="1"/>
  <c r="AA37" i="15"/>
  <c r="AA35"/>
  <c r="AA33"/>
  <c r="AA31"/>
  <c r="AA29"/>
  <c r="AA27"/>
  <c r="AA25"/>
  <c r="AA23"/>
  <c r="AA21"/>
  <c r="AA36" i="17"/>
  <c r="AA32"/>
  <c r="AA28"/>
  <c r="AA24"/>
  <c r="AA20"/>
  <c r="AA37" i="18"/>
  <c r="AA33"/>
  <c r="AA29"/>
  <c r="AA28"/>
  <c r="CM25" i="22"/>
  <c r="CN26" i="17"/>
  <c r="Q22"/>
  <c r="CM26" i="15"/>
  <c r="Q37" i="17"/>
  <c r="Q20"/>
  <c r="Q27"/>
  <c r="Q31"/>
  <c r="Q35"/>
  <c r="Q26"/>
  <c r="Q30"/>
  <c r="Q34"/>
  <c r="Q19"/>
  <c r="Q21"/>
  <c r="CN27" i="21"/>
  <c r="Q25" i="17"/>
  <c r="Q32"/>
  <c r="Q24"/>
  <c r="Q29"/>
  <c r="Q23"/>
  <c r="Q20" i="22"/>
  <c r="Q38" i="1"/>
  <c r="AA26" i="12"/>
  <c r="AA20" i="16"/>
  <c r="CL33" i="15"/>
  <c r="CL23"/>
  <c r="BP38" i="12"/>
  <c r="BP18" i="15" s="1"/>
  <c r="Q29" i="21"/>
  <c r="Q33"/>
  <c r="Q37"/>
  <c r="Q21"/>
  <c r="Q22"/>
  <c r="Q19"/>
  <c r="Q26"/>
  <c r="Q30"/>
  <c r="Q34"/>
  <c r="Q38"/>
  <c r="Q23"/>
  <c r="Q25"/>
  <c r="Q20"/>
  <c r="Q24"/>
  <c r="BM36" i="18"/>
  <c r="BP36" s="1"/>
  <c r="BN36"/>
  <c r="BQ36" s="1"/>
  <c r="BN38"/>
  <c r="AA38" i="12"/>
  <c r="AA36"/>
  <c r="AA34"/>
  <c r="AA32"/>
  <c r="AA30"/>
  <c r="AA28"/>
  <c r="AA24"/>
  <c r="AA22"/>
  <c r="AA20"/>
  <c r="AA19"/>
  <c r="AA38" i="15"/>
  <c r="AA36"/>
  <c r="AA34"/>
  <c r="AA32"/>
  <c r="AA30"/>
  <c r="AA28"/>
  <c r="AA26"/>
  <c r="AA24"/>
  <c r="AA22"/>
  <c r="AA20"/>
  <c r="AA19"/>
  <c r="AA38" i="16"/>
  <c r="AA32"/>
  <c r="AA21"/>
  <c r="AA38" i="17"/>
  <c r="AA33"/>
  <c r="AA29"/>
  <c r="AA25"/>
  <c r="AA21"/>
  <c r="AA37" i="20"/>
  <c r="AA35"/>
  <c r="AA33"/>
  <c r="AA31"/>
  <c r="AA29"/>
  <c r="AA27"/>
  <c r="AA25"/>
  <c r="AA21"/>
  <c r="AA38" i="22"/>
  <c r="AA36"/>
  <c r="AA34"/>
  <c r="AA32"/>
  <c r="AA30"/>
  <c r="AA28"/>
  <c r="AA26"/>
  <c r="AA24"/>
  <c r="AA22"/>
  <c r="AA20"/>
  <c r="AA19"/>
  <c r="CM28" i="20"/>
  <c r="CN28" s="1"/>
  <c r="CM33" i="22"/>
  <c r="CO33" s="1"/>
  <c r="BN34"/>
  <c r="BQ34" s="1"/>
  <c r="CM37"/>
  <c r="AA25" i="16"/>
  <c r="AA31" i="18"/>
  <c r="AA26"/>
  <c r="AA32" i="20"/>
  <c r="AA33" i="12"/>
  <c r="AA35" i="22"/>
  <c r="AA25" i="12"/>
  <c r="AA31" i="22"/>
  <c r="CM33" i="23"/>
  <c r="AA37" i="12"/>
  <c r="AA29"/>
  <c r="AA21"/>
  <c r="AA36" i="20"/>
  <c r="AA28"/>
  <c r="AA27" i="22"/>
  <c r="AA35" i="12"/>
  <c r="AA31"/>
  <c r="AA27"/>
  <c r="AA23"/>
  <c r="AA33" i="16"/>
  <c r="AA37" i="19"/>
  <c r="AA38" i="20"/>
  <c r="AA34"/>
  <c r="AA30"/>
  <c r="AA26"/>
  <c r="AA20"/>
  <c r="AA37" i="22"/>
  <c r="AA33"/>
  <c r="AA29"/>
  <c r="AA25"/>
  <c r="AA21"/>
  <c r="Q19" i="16"/>
  <c r="Q25"/>
  <c r="CO26" i="17"/>
  <c r="AD38" i="22"/>
  <c r="CM38" i="12"/>
  <c r="CM18" i="15" s="1"/>
  <c r="BN25" i="20"/>
  <c r="BQ25" s="1"/>
  <c r="BN26" i="22"/>
  <c r="BQ26" s="1"/>
  <c r="BM34" i="17"/>
  <c r="BP34" s="1"/>
  <c r="BZ33"/>
  <c r="CF33" s="1"/>
  <c r="CB31"/>
  <c r="CH31" s="1"/>
  <c r="BX31"/>
  <c r="CD31" s="1"/>
  <c r="CA28"/>
  <c r="CG28" s="1"/>
  <c r="CA24"/>
  <c r="CG24" s="1"/>
  <c r="CM35"/>
  <c r="CA35"/>
  <c r="CG35" s="1"/>
  <c r="CM33"/>
  <c r="CC33"/>
  <c r="CI33" s="1"/>
  <c r="CA33"/>
  <c r="CG33" s="1"/>
  <c r="BY33"/>
  <c r="CE33" s="1"/>
  <c r="CM31"/>
  <c r="CA31"/>
  <c r="CG31" s="1"/>
  <c r="CA29"/>
  <c r="CG29" s="1"/>
  <c r="CM25"/>
  <c r="CN25" s="1"/>
  <c r="CA20"/>
  <c r="CG20" s="1"/>
  <c r="BX29"/>
  <c r="CD29" s="1"/>
  <c r="CB29"/>
  <c r="CH29" s="1"/>
  <c r="BX25"/>
  <c r="CD25" s="1"/>
  <c r="BZ25"/>
  <c r="CF25" s="1"/>
  <c r="CB25"/>
  <c r="CH25" s="1"/>
  <c r="BM23"/>
  <c r="BP23" s="1"/>
  <c r="BZ20"/>
  <c r="CF20" s="1"/>
  <c r="BO29"/>
  <c r="BR29" s="1"/>
  <c r="BM31"/>
  <c r="BP31" s="1"/>
  <c r="BM27"/>
  <c r="BP27" s="1"/>
  <c r="BZ21"/>
  <c r="CF21" s="1"/>
  <c r="CB19"/>
  <c r="CH19" s="1"/>
  <c r="AA38" i="19"/>
  <c r="AA24" i="20"/>
  <c r="AA23" i="22"/>
  <c r="AA35" i="18"/>
  <c r="AA25"/>
  <c r="CM37" i="15"/>
  <c r="CL31"/>
  <c r="CL32"/>
  <c r="CN32" s="1"/>
  <c r="CM31"/>
  <c r="CL30"/>
  <c r="CM35" i="12"/>
  <c r="CM35" i="1"/>
  <c r="CM32"/>
  <c r="CL31"/>
  <c r="CM31"/>
  <c r="CL36" i="15"/>
  <c r="CL24"/>
  <c r="CL37"/>
  <c r="CM36"/>
  <c r="CM35"/>
  <c r="CL34"/>
  <c r="CM32"/>
  <c r="CL28"/>
  <c r="CM29"/>
  <c r="CL19"/>
  <c r="CL26"/>
  <c r="CL38"/>
  <c r="CL18" i="16" s="1"/>
  <c r="CM30" i="15"/>
  <c r="CM24"/>
  <c r="CM33"/>
  <c r="CN33" s="1"/>
  <c r="CM23"/>
  <c r="CO23" s="1"/>
  <c r="CL22"/>
  <c r="CO22" s="1"/>
  <c r="CM22"/>
  <c r="CM19"/>
  <c r="Q21" i="1"/>
  <c r="CL27" i="12"/>
  <c r="CL35"/>
  <c r="CO35" s="1"/>
  <c r="CM34"/>
  <c r="CL33"/>
  <c r="CN33" s="1"/>
  <c r="CM30"/>
  <c r="CO30" s="1"/>
  <c r="CM26"/>
  <c r="CL37"/>
  <c r="CL20"/>
  <c r="CL36"/>
  <c r="CL28"/>
  <c r="CL21" i="15"/>
  <c r="CA19" i="12"/>
  <c r="CG19" s="1"/>
  <c r="CM33"/>
  <c r="CL21"/>
  <c r="CM36"/>
  <c r="CO36" s="1"/>
  <c r="CM31"/>
  <c r="CL34"/>
  <c r="CL26"/>
  <c r="CM20"/>
  <c r="CM28"/>
  <c r="CN28" s="1"/>
  <c r="CL19"/>
  <c r="CO19" s="1"/>
  <c r="CM19"/>
  <c r="CM27" i="1"/>
  <c r="CL38" i="12"/>
  <c r="BM30" i="18"/>
  <c r="BP30" s="1"/>
  <c r="BM26"/>
  <c r="BP26" s="1"/>
  <c r="BN26"/>
  <c r="BQ26" s="1"/>
  <c r="BM34"/>
  <c r="BP34" s="1"/>
  <c r="CO28" i="20"/>
  <c r="CL38" i="16"/>
  <c r="CL36"/>
  <c r="CL37"/>
  <c r="CM37"/>
  <c r="CN37" s="1"/>
  <c r="CM36"/>
  <c r="CN36" s="1"/>
  <c r="CO35" i="21"/>
  <c r="CN35"/>
  <c r="CO37"/>
  <c r="CN37"/>
  <c r="BR38" i="19"/>
  <c r="BR18" i="20" s="1"/>
  <c r="BO18"/>
  <c r="CN23" i="19"/>
  <c r="CO29" i="17"/>
  <c r="CM23"/>
  <c r="BN38"/>
  <c r="BN18" i="18" s="1"/>
  <c r="BY20" i="17"/>
  <c r="CE20" s="1"/>
  <c r="CB27"/>
  <c r="CH27" s="1"/>
  <c r="CL27"/>
  <c r="BY28" i="16"/>
  <c r="CE28" s="1"/>
  <c r="BY24"/>
  <c r="CE24" s="1"/>
  <c r="CA27"/>
  <c r="CG27" s="1"/>
  <c r="BY20"/>
  <c r="CE20" s="1"/>
  <c r="BM28"/>
  <c r="BP28" s="1"/>
  <c r="BX27"/>
  <c r="CD27" s="1"/>
  <c r="CB27"/>
  <c r="CH27" s="1"/>
  <c r="BY27"/>
  <c r="CE27" s="1"/>
  <c r="CC23"/>
  <c r="CI23" s="1"/>
  <c r="CA23"/>
  <c r="CG23" s="1"/>
  <c r="BY23"/>
  <c r="CE23" s="1"/>
  <c r="CB20"/>
  <c r="CH20" s="1"/>
  <c r="BO29"/>
  <c r="BR29" s="1"/>
  <c r="CL24"/>
  <c r="BZ24"/>
  <c r="CF24" s="1"/>
  <c r="CL23"/>
  <c r="CN23" s="1"/>
  <c r="BZ23"/>
  <c r="CF23" s="1"/>
  <c r="BY18"/>
  <c r="BY18" i="15"/>
  <c r="BQ38" i="12"/>
  <c r="BQ18" i="15" s="1"/>
  <c r="BN18"/>
  <c r="BX21" i="12"/>
  <c r="CD21" s="1"/>
  <c r="BZ31"/>
  <c r="CF31" s="1"/>
  <c r="CM27"/>
  <c r="CO27" s="1"/>
  <c r="CC20"/>
  <c r="CI20" s="1"/>
  <c r="CA20"/>
  <c r="CG20" s="1"/>
  <c r="BZ29"/>
  <c r="CF29" s="1"/>
  <c r="BO28"/>
  <c r="BR28" s="1"/>
  <c r="BX27"/>
  <c r="CD27" s="1"/>
  <c r="BZ27"/>
  <c r="CF27" s="1"/>
  <c r="CB27"/>
  <c r="CH27" s="1"/>
  <c r="BO26"/>
  <c r="BR26" s="1"/>
  <c r="CB25"/>
  <c r="CH25" s="1"/>
  <c r="BM24"/>
  <c r="BP24" s="1"/>
  <c r="BY29"/>
  <c r="CE29" s="1"/>
  <c r="BY27"/>
  <c r="CE27" s="1"/>
  <c r="BY25"/>
  <c r="CE25" s="1"/>
  <c r="BO22"/>
  <c r="BR22" s="1"/>
  <c r="BZ21"/>
  <c r="CF21" s="1"/>
  <c r="BL18" i="15"/>
  <c r="CM21" i="12"/>
  <c r="BN21" i="1"/>
  <c r="BQ21" s="1"/>
  <c r="BZ26"/>
  <c r="CF26" s="1"/>
  <c r="CB30"/>
  <c r="CH30" s="1"/>
  <c r="CB32"/>
  <c r="CH32" s="1"/>
  <c r="BY34"/>
  <c r="CE34" s="1"/>
  <c r="CB24"/>
  <c r="CH24" s="1"/>
  <c r="BN27"/>
  <c r="BQ27" s="1"/>
  <c r="BQ38" i="17"/>
  <c r="BQ18" i="18" s="1"/>
  <c r="CE18" i="15"/>
  <c r="Q19" i="12"/>
  <c r="Q36"/>
  <c r="Q28"/>
  <c r="Q31"/>
  <c r="Q21" i="22"/>
  <c r="Q25" i="19"/>
  <c r="Q24" i="16"/>
  <c r="Q20" i="18"/>
  <c r="CH38" i="20"/>
  <c r="CH18" i="21" s="1"/>
  <c r="CB18"/>
  <c r="CO25" i="17"/>
  <c r="CL29" i="23"/>
  <c r="CO29" s="1"/>
  <c r="CL33"/>
  <c r="CB37"/>
  <c r="CH37" s="1"/>
  <c r="BX37"/>
  <c r="CD37" s="1"/>
  <c r="BZ35"/>
  <c r="CF35" s="1"/>
  <c r="CB33"/>
  <c r="CH33" s="1"/>
  <c r="BX33"/>
  <c r="CD33" s="1"/>
  <c r="BM32"/>
  <c r="BP32" s="1"/>
  <c r="CC37"/>
  <c r="CI37" s="1"/>
  <c r="BY37"/>
  <c r="CE37" s="1"/>
  <c r="CM35"/>
  <c r="CA35"/>
  <c r="CG35" s="1"/>
  <c r="CC33"/>
  <c r="CI33" s="1"/>
  <c r="CM29"/>
  <c r="CA27"/>
  <c r="CG27" s="1"/>
  <c r="CL21"/>
  <c r="BZ21"/>
  <c r="CF21" s="1"/>
  <c r="BM20"/>
  <c r="BP20" s="1"/>
  <c r="BX29"/>
  <c r="CD29" s="1"/>
  <c r="BO28"/>
  <c r="BR28" s="1"/>
  <c r="CL27"/>
  <c r="CN27" s="1"/>
  <c r="BZ25"/>
  <c r="CF25" s="1"/>
  <c r="BM24"/>
  <c r="BP24" s="1"/>
  <c r="CO27"/>
  <c r="CM30"/>
  <c r="CO30" s="1"/>
  <c r="Q22"/>
  <c r="Q36"/>
  <c r="Q27"/>
  <c r="Q31"/>
  <c r="Q21"/>
  <c r="Q38"/>
  <c r="CC38"/>
  <c r="CI38" s="1"/>
  <c r="BY38"/>
  <c r="CE38" s="1"/>
  <c r="BM36"/>
  <c r="BP36" s="1"/>
  <c r="CC34"/>
  <c r="CI34" s="1"/>
  <c r="BY34"/>
  <c r="CE34" s="1"/>
  <c r="BY32"/>
  <c r="CE32" s="1"/>
  <c r="CC30"/>
  <c r="CI30" s="1"/>
  <c r="BY30"/>
  <c r="CE30" s="1"/>
  <c r="BN38"/>
  <c r="BQ38" s="1"/>
  <c r="CA29"/>
  <c r="CG29" s="1"/>
  <c r="CM25"/>
  <c r="BM22"/>
  <c r="BP22" s="1"/>
  <c r="CA20"/>
  <c r="CG20" s="1"/>
  <c r="BO20"/>
  <c r="BR20" s="1"/>
  <c r="BZ29"/>
  <c r="CF29" s="1"/>
  <c r="BM28"/>
  <c r="BP28" s="1"/>
  <c r="BX27"/>
  <c r="CD27" s="1"/>
  <c r="CB27"/>
  <c r="CH27" s="1"/>
  <c r="CL25"/>
  <c r="BO24"/>
  <c r="BR24" s="1"/>
  <c r="BM35"/>
  <c r="BP35" s="1"/>
  <c r="BX34"/>
  <c r="CD34"/>
  <c r="BX30"/>
  <c r="CD30" s="1"/>
  <c r="BZ20"/>
  <c r="CF20" s="1"/>
  <c r="BZ38"/>
  <c r="CF38" s="1"/>
  <c r="BO37"/>
  <c r="BR37" s="1"/>
  <c r="CL34"/>
  <c r="BZ34"/>
  <c r="CF34" s="1"/>
  <c r="BO31"/>
  <c r="BR31" s="1"/>
  <c r="CC29"/>
  <c r="CI29" s="1"/>
  <c r="CC27"/>
  <c r="CI27" s="1"/>
  <c r="CC25"/>
  <c r="CI25" s="1"/>
  <c r="Q24"/>
  <c r="Q29"/>
  <c r="Q26"/>
  <c r="Q34"/>
  <c r="BN25" i="22"/>
  <c r="BQ25" s="1"/>
  <c r="BO25"/>
  <c r="BR25" s="1"/>
  <c r="BM25"/>
  <c r="BP25" s="1"/>
  <c r="BO27"/>
  <c r="BR27" s="1"/>
  <c r="BM27"/>
  <c r="BP27" s="1"/>
  <c r="BN28"/>
  <c r="BQ28" s="1"/>
  <c r="BO28"/>
  <c r="BR28" s="1"/>
  <c r="BM28"/>
  <c r="BP28" s="1"/>
  <c r="CB32"/>
  <c r="CH32" s="1"/>
  <c r="BZ32"/>
  <c r="CF32" s="1"/>
  <c r="CA32"/>
  <c r="CG32" s="1"/>
  <c r="CC34"/>
  <c r="CI34" s="1"/>
  <c r="BX34"/>
  <c r="CD34" s="1"/>
  <c r="CM34"/>
  <c r="CB37"/>
  <c r="CH37" s="1"/>
  <c r="BZ37"/>
  <c r="CF37" s="1"/>
  <c r="CL37"/>
  <c r="CC37"/>
  <c r="CI37" s="1"/>
  <c r="BX37"/>
  <c r="CD37" s="1"/>
  <c r="CL18" i="23"/>
  <c r="CG38" i="22"/>
  <c r="CG18" i="23" s="1"/>
  <c r="CO22" i="22"/>
  <c r="CN22"/>
  <c r="CC24"/>
  <c r="CI24" s="1"/>
  <c r="CA24"/>
  <c r="CG24" s="1"/>
  <c r="CL26"/>
  <c r="CO26" s="1"/>
  <c r="CB27"/>
  <c r="CH27" s="1"/>
  <c r="CB29"/>
  <c r="CH29" s="1"/>
  <c r="BZ29"/>
  <c r="CF29" s="1"/>
  <c r="CL29"/>
  <c r="CC29"/>
  <c r="CI29" s="1"/>
  <c r="BX29"/>
  <c r="CD29" s="1"/>
  <c r="CM29"/>
  <c r="BN36"/>
  <c r="BQ36" s="1"/>
  <c r="BO36"/>
  <c r="BR36" s="1"/>
  <c r="BM36"/>
  <c r="BP36" s="1"/>
  <c r="CM33" i="1"/>
  <c r="CC38"/>
  <c r="CI38" s="1"/>
  <c r="CI18" i="12" s="1"/>
  <c r="BM37" i="1"/>
  <c r="BP37" s="1"/>
  <c r="P31" i="21"/>
  <c r="CN33" i="20"/>
  <c r="CN37"/>
  <c r="CN32"/>
  <c r="BZ19"/>
  <c r="CF19" s="1"/>
  <c r="CF38" i="19"/>
  <c r="CF18" i="20" s="1"/>
  <c r="BM26" i="19"/>
  <c r="BP26" s="1"/>
  <c r="BX36"/>
  <c r="CD36" s="1"/>
  <c r="CB34"/>
  <c r="CH34" s="1"/>
  <c r="BM33"/>
  <c r="BP33" s="1"/>
  <c r="CB30"/>
  <c r="CH30" s="1"/>
  <c r="CB26"/>
  <c r="CH26" s="1"/>
  <c r="CL30"/>
  <c r="CC29"/>
  <c r="CI29" s="1"/>
  <c r="BO19" i="18"/>
  <c r="BR19" s="1"/>
  <c r="BO18"/>
  <c r="BR38" i="17"/>
  <c r="BR18" i="18" s="1"/>
  <c r="CN30" i="16"/>
  <c r="CO30"/>
  <c r="BR38"/>
  <c r="BR18" i="17" s="1"/>
  <c r="BO18"/>
  <c r="CN22" i="16"/>
  <c r="BS25" i="12"/>
  <c r="BT25" s="1"/>
  <c r="Q37" i="23"/>
  <c r="Q28"/>
  <c r="Q32"/>
  <c r="Q30"/>
  <c r="Q19"/>
  <c r="Q35"/>
  <c r="Q25"/>
  <c r="Q20"/>
  <c r="Q23"/>
  <c r="Q33"/>
  <c r="CN26" i="22"/>
  <c r="CO37"/>
  <c r="CN37"/>
  <c r="P30" i="21"/>
  <c r="P33"/>
  <c r="P23"/>
  <c r="P24"/>
  <c r="P32"/>
  <c r="P26"/>
  <c r="P34"/>
  <c r="P28"/>
  <c r="P38"/>
  <c r="CN36" i="12" l="1"/>
  <c r="BM18" i="20"/>
  <c r="CJ33" i="21"/>
  <c r="CK27"/>
  <c r="CN21" i="17"/>
  <c r="CN20" i="12"/>
  <c r="CJ27" i="23"/>
  <c r="CO33" i="12"/>
  <c r="CN30"/>
  <c r="BY18" i="21"/>
  <c r="CO27"/>
  <c r="CO35" i="19"/>
  <c r="CO25" i="23"/>
  <c r="CN31" i="15"/>
  <c r="CO29" i="21"/>
  <c r="BS37"/>
  <c r="BT37" s="1"/>
  <c r="BV37" s="1"/>
  <c r="CN33" i="22"/>
  <c r="CO32" i="17"/>
  <c r="CJ32" i="16"/>
  <c r="CO36"/>
  <c r="CO32" i="15"/>
  <c r="CP33" s="1"/>
  <c r="CO25" i="20"/>
  <c r="BS31" i="16"/>
  <c r="BT31" s="1"/>
  <c r="CO34" i="21"/>
  <c r="CP35" s="1"/>
  <c r="CT35" s="1"/>
  <c r="CN30" i="23"/>
  <c r="CO20" i="21"/>
  <c r="CO33" i="15"/>
  <c r="CO34" i="17"/>
  <c r="CN20" i="20"/>
  <c r="K17"/>
  <c r="I17"/>
  <c r="BS38" i="16"/>
  <c r="BT38" s="1"/>
  <c r="BT18" i="17" s="1"/>
  <c r="BV19" s="1"/>
  <c r="BP18"/>
  <c r="CP33" i="20"/>
  <c r="CA18" i="18"/>
  <c r="CG38" i="17"/>
  <c r="CO20" i="20"/>
  <c r="CI38" i="16"/>
  <c r="CI18" i="17" s="1"/>
  <c r="CC18"/>
  <c r="CK29" i="19"/>
  <c r="CL31" i="23"/>
  <c r="CO27" i="17"/>
  <c r="BZ28"/>
  <c r="CF28" s="1"/>
  <c r="BN38" i="22"/>
  <c r="CN27" i="17"/>
  <c r="BZ23" i="23"/>
  <c r="CF23" s="1"/>
  <c r="BX31"/>
  <c r="CD31" s="1"/>
  <c r="BS34" i="17"/>
  <c r="BT34" s="1"/>
  <c r="BM32" i="18"/>
  <c r="BP32" s="1"/>
  <c r="CA32" i="12"/>
  <c r="CG32" s="1"/>
  <c r="BY24"/>
  <c r="CE24" s="1"/>
  <c r="BO26" i="17"/>
  <c r="BR26" s="1"/>
  <c r="CB33" i="19"/>
  <c r="CH33" s="1"/>
  <c r="CM27" i="20"/>
  <c r="BM30" i="22"/>
  <c r="BP30" s="1"/>
  <c r="CO38" i="17"/>
  <c r="CO18" i="18" s="1"/>
  <c r="CL20" i="15"/>
  <c r="CO20" s="1"/>
  <c r="CJ25" i="18"/>
  <c r="CC18" i="22"/>
  <c r="BS32" i="15"/>
  <c r="BT32" s="1"/>
  <c r="CA28"/>
  <c r="CG28" s="1"/>
  <c r="CC21" i="16"/>
  <c r="CI21" s="1"/>
  <c r="CM25" i="19"/>
  <c r="BX27" i="20"/>
  <c r="CD27" s="1"/>
  <c r="BX31" i="21"/>
  <c r="CD31" s="1"/>
  <c r="BY31"/>
  <c r="CE31" s="1"/>
  <c r="BO24" i="18"/>
  <c r="BR24" s="1"/>
  <c r="CL27" i="22"/>
  <c r="BM31" i="23"/>
  <c r="BP31" s="1"/>
  <c r="BS31" s="1"/>
  <c r="BT31" s="1"/>
  <c r="BX38"/>
  <c r="CD38" s="1"/>
  <c r="CC23" i="12"/>
  <c r="CI23" s="1"/>
  <c r="CK23" s="1"/>
  <c r="BX25"/>
  <c r="CD25" s="1"/>
  <c r="CB29"/>
  <c r="CH29" s="1"/>
  <c r="BM32"/>
  <c r="BP32" s="1"/>
  <c r="BZ20" i="16"/>
  <c r="CF20" s="1"/>
  <c r="BM24"/>
  <c r="BP24" s="1"/>
  <c r="CC20"/>
  <c r="CI20" s="1"/>
  <c r="CO29"/>
  <c r="BX27" i="17"/>
  <c r="CD27" s="1"/>
  <c r="CE38"/>
  <c r="CN38"/>
  <c r="CN18" i="18" s="1"/>
  <c r="CO36" i="21"/>
  <c r="CP36" s="1"/>
  <c r="CM38" i="15"/>
  <c r="CO38" s="1"/>
  <c r="CO18" i="16" s="1"/>
  <c r="CL24" i="12"/>
  <c r="CL31"/>
  <c r="CO31" s="1"/>
  <c r="CB18" i="16"/>
  <c r="CN38" i="21"/>
  <c r="CN18" i="22" s="1"/>
  <c r="CB24" i="17"/>
  <c r="CH24" s="1"/>
  <c r="CC19"/>
  <c r="CI19" s="1"/>
  <c r="CJ31"/>
  <c r="CN38" i="20"/>
  <c r="BM35"/>
  <c r="BP35" s="1"/>
  <c r="BS35" s="1"/>
  <c r="BT35" s="1"/>
  <c r="CB35" i="22"/>
  <c r="CH35" s="1"/>
  <c r="CB32" i="20"/>
  <c r="CH32" s="1"/>
  <c r="CB24"/>
  <c r="CH24" s="1"/>
  <c r="CN25"/>
  <c r="CE38" i="19"/>
  <c r="CE18" i="20" s="1"/>
  <c r="CF38"/>
  <c r="CF18" i="21" s="1"/>
  <c r="CB37" i="1"/>
  <c r="CH37" s="1"/>
  <c r="BY20"/>
  <c r="CE20" s="1"/>
  <c r="BZ33" i="12"/>
  <c r="CF33" s="1"/>
  <c r="CJ26"/>
  <c r="BN36"/>
  <c r="BQ36" s="1"/>
  <c r="BN32"/>
  <c r="BQ32" s="1"/>
  <c r="CA38" i="15"/>
  <c r="CG38" s="1"/>
  <c r="CC28"/>
  <c r="CI28" s="1"/>
  <c r="BX21"/>
  <c r="CD21" s="1"/>
  <c r="CL27"/>
  <c r="CB25"/>
  <c r="CH25" s="1"/>
  <c r="CC34" i="16"/>
  <c r="CI34" s="1"/>
  <c r="CK34" s="1"/>
  <c r="CA32"/>
  <c r="CG32" s="1"/>
  <c r="CC31"/>
  <c r="CI31" s="1"/>
  <c r="CK31" s="1"/>
  <c r="CC22"/>
  <c r="CI22" s="1"/>
  <c r="CL25"/>
  <c r="BX22"/>
  <c r="CD22" s="1"/>
  <c r="BY19"/>
  <c r="CE19" s="1"/>
  <c r="BM32" i="17"/>
  <c r="BP32" s="1"/>
  <c r="CJ26"/>
  <c r="BM28"/>
  <c r="BP28" s="1"/>
  <c r="BS28" s="1"/>
  <c r="BT28" s="1"/>
  <c r="BY27"/>
  <c r="CE27" s="1"/>
  <c r="BX20"/>
  <c r="CD20" s="1"/>
  <c r="CJ20" s="1"/>
  <c r="BY20" i="18"/>
  <c r="CE20" s="1"/>
  <c r="CA21"/>
  <c r="CG21" s="1"/>
  <c r="CC34" i="19"/>
  <c r="CI34" s="1"/>
  <c r="CA24"/>
  <c r="CG24" s="1"/>
  <c r="BO20"/>
  <c r="BR20" s="1"/>
  <c r="CA24" i="20"/>
  <c r="CG24" s="1"/>
  <c r="CM35"/>
  <c r="CO35" s="1"/>
  <c r="BX20"/>
  <c r="CD20" s="1"/>
  <c r="BY38" i="21"/>
  <c r="BZ31"/>
  <c r="CF31" s="1"/>
  <c r="BN34"/>
  <c r="BQ34" s="1"/>
  <c r="CA31"/>
  <c r="CG31" s="1"/>
  <c r="CC22"/>
  <c r="CI22" s="1"/>
  <c r="CA23"/>
  <c r="CG23" s="1"/>
  <c r="BX20"/>
  <c r="CD20" s="1"/>
  <c r="CC35" i="22"/>
  <c r="CI35" s="1"/>
  <c r="CA28"/>
  <c r="CG28" s="1"/>
  <c r="BY20"/>
  <c r="CE20" s="1"/>
  <c r="CB36"/>
  <c r="CH36" s="1"/>
  <c r="BM31"/>
  <c r="BP31" s="1"/>
  <c r="BS31" s="1"/>
  <c r="BT31" s="1"/>
  <c r="BX28"/>
  <c r="CD28" s="1"/>
  <c r="BZ24"/>
  <c r="CF24" s="1"/>
  <c r="BY26"/>
  <c r="CE26" s="1"/>
  <c r="CL20"/>
  <c r="BM19"/>
  <c r="BP19" s="1"/>
  <c r="CA28" i="23"/>
  <c r="CG28" s="1"/>
  <c r="CL38"/>
  <c r="CN38" s="1"/>
  <c r="CA31"/>
  <c r="CG31" s="1"/>
  <c r="BO20" i="12"/>
  <c r="BR20" s="1"/>
  <c r="BZ32"/>
  <c r="CF32" s="1"/>
  <c r="BZ24"/>
  <c r="CF24" s="1"/>
  <c r="BM35" i="15"/>
  <c r="BP35" s="1"/>
  <c r="BS35" s="1"/>
  <c r="BT35" s="1"/>
  <c r="BV35" s="1"/>
  <c r="BZ20"/>
  <c r="CF20" s="1"/>
  <c r="CL19" i="16"/>
  <c r="CN19" s="1"/>
  <c r="BM35"/>
  <c r="BP35" s="1"/>
  <c r="BS35" s="1"/>
  <c r="BT35" s="1"/>
  <c r="BO33" i="17"/>
  <c r="BR33" s="1"/>
  <c r="BX38"/>
  <c r="BM25"/>
  <c r="BP25" s="1"/>
  <c r="BM25" i="19"/>
  <c r="BP25" s="1"/>
  <c r="BZ34"/>
  <c r="CF34" s="1"/>
  <c r="BZ36" i="20"/>
  <c r="CF36" s="1"/>
  <c r="BM20"/>
  <c r="BP20" s="1"/>
  <c r="BZ30" i="21"/>
  <c r="CF30" s="1"/>
  <c r="CL24"/>
  <c r="CN24" s="1"/>
  <c r="CB36"/>
  <c r="CH36" s="1"/>
  <c r="CK36" s="1"/>
  <c r="BM31"/>
  <c r="BP31" s="1"/>
  <c r="BS31" s="1"/>
  <c r="BT31" s="1"/>
  <c r="BO38" i="22"/>
  <c r="BO30"/>
  <c r="BR30" s="1"/>
  <c r="BS30" s="1"/>
  <c r="BT30" s="1"/>
  <c r="BV30" s="1"/>
  <c r="BM25" i="23"/>
  <c r="BP25" s="1"/>
  <c r="CL36"/>
  <c r="CN36" s="1"/>
  <c r="CM32" i="16"/>
  <c r="CO32" s="1"/>
  <c r="CM34"/>
  <c r="BN29" i="17"/>
  <c r="BQ29" s="1"/>
  <c r="CC31" i="23"/>
  <c r="CI31" s="1"/>
  <c r="BX23" i="17"/>
  <c r="CD23" s="1"/>
  <c r="CM20" i="15"/>
  <c r="AD38" i="20"/>
  <c r="CN25" i="23"/>
  <c r="BO26"/>
  <c r="BR26" s="1"/>
  <c r="CO21" i="12"/>
  <c r="CG38"/>
  <c r="CG18" i="15" s="1"/>
  <c r="BZ23" i="17"/>
  <c r="CF23" s="1"/>
  <c r="CK35"/>
  <c r="CM37" i="18"/>
  <c r="CN37" s="1"/>
  <c r="CM21" i="16"/>
  <c r="BN18" i="22"/>
  <c r="BS34" i="16"/>
  <c r="BT34" s="1"/>
  <c r="BY21"/>
  <c r="CE21" s="1"/>
  <c r="CB27" i="20"/>
  <c r="CH27" s="1"/>
  <c r="CL25" i="19"/>
  <c r="BN34" i="23"/>
  <c r="BQ34" s="1"/>
  <c r="BM18" i="17"/>
  <c r="CJ32" i="20"/>
  <c r="CB23" i="21"/>
  <c r="CH23" s="1"/>
  <c r="BZ18" i="16"/>
  <c r="CC24" i="12"/>
  <c r="CI24" s="1"/>
  <c r="BM36" i="15"/>
  <c r="BP36" s="1"/>
  <c r="CC20"/>
  <c r="CI20" s="1"/>
  <c r="BY21" i="18"/>
  <c r="CE21" s="1"/>
  <c r="BM20" i="19"/>
  <c r="BP20" s="1"/>
  <c r="BX25"/>
  <c r="CD25" s="1"/>
  <c r="BM38" i="20"/>
  <c r="CB35"/>
  <c r="CH35" s="1"/>
  <c r="CJ31"/>
  <c r="CC35"/>
  <c r="CI35" s="1"/>
  <c r="BY23" i="21"/>
  <c r="CE23" s="1"/>
  <c r="CJ23" s="1"/>
  <c r="CA35" i="22"/>
  <c r="CG35" s="1"/>
  <c r="BM34" i="23"/>
  <c r="BP34" s="1"/>
  <c r="BS34" s="1"/>
  <c r="BT34" s="1"/>
  <c r="CA23"/>
  <c r="CG23" s="1"/>
  <c r="BM29" i="16"/>
  <c r="BP29" s="1"/>
  <c r="CN32" i="17"/>
  <c r="CL35" i="22"/>
  <c r="CN36" i="17"/>
  <c r="BO37" i="19"/>
  <c r="BR37" s="1"/>
  <c r="BM37"/>
  <c r="BP37" s="1"/>
  <c r="CA26" i="22"/>
  <c r="CG26" s="1"/>
  <c r="CB34"/>
  <c r="CH34" s="1"/>
  <c r="CC23" i="23"/>
  <c r="CI23" s="1"/>
  <c r="CM32"/>
  <c r="CA18" i="17"/>
  <c r="BZ32" i="19"/>
  <c r="CF32" s="1"/>
  <c r="CL19" i="20"/>
  <c r="BX33" i="1"/>
  <c r="CD33" s="1"/>
  <c r="CJ33" s="1"/>
  <c r="CM27" i="22"/>
  <c r="BZ34"/>
  <c r="CF34" s="1"/>
  <c r="CC32"/>
  <c r="CI32" s="1"/>
  <c r="CK32" s="1"/>
  <c r="BZ36" i="23"/>
  <c r="CF36" s="1"/>
  <c r="CJ36" s="1"/>
  <c r="CB36"/>
  <c r="CH36" s="1"/>
  <c r="BY23"/>
  <c r="CE23" s="1"/>
  <c r="CL32"/>
  <c r="BX20"/>
  <c r="CD20" s="1"/>
  <c r="BZ23" i="12"/>
  <c r="CF23" s="1"/>
  <c r="BZ25"/>
  <c r="CF25" s="1"/>
  <c r="BM28"/>
  <c r="BP28" s="1"/>
  <c r="CB31"/>
  <c r="CH31" s="1"/>
  <c r="BX20" i="16"/>
  <c r="CD20" s="1"/>
  <c r="BO24"/>
  <c r="BR24" s="1"/>
  <c r="CA20"/>
  <c r="CG20" s="1"/>
  <c r="CK20" s="1"/>
  <c r="BZ27" i="17"/>
  <c r="CF27" s="1"/>
  <c r="CJ27" s="1"/>
  <c r="CM38" i="16"/>
  <c r="CM18" i="17" s="1"/>
  <c r="CO20" i="12"/>
  <c r="CM24"/>
  <c r="CM21" i="15"/>
  <c r="CN30"/>
  <c r="BY19" i="17"/>
  <c r="CE19" s="1"/>
  <c r="CJ33"/>
  <c r="CC28"/>
  <c r="CI28" s="1"/>
  <c r="AD38" i="16"/>
  <c r="CO38" i="21"/>
  <c r="CO18" i="22" s="1"/>
  <c r="AD38" i="19"/>
  <c r="BN23" i="15"/>
  <c r="BQ23" s="1"/>
  <c r="BX36" i="20"/>
  <c r="CD36" s="1"/>
  <c r="CM22" i="23"/>
  <c r="CN22" s="1"/>
  <c r="BX37" i="18"/>
  <c r="CD37" s="1"/>
  <c r="CJ37" s="1"/>
  <c r="BX21" i="16"/>
  <c r="CD21" s="1"/>
  <c r="CL38" i="18"/>
  <c r="CL18" i="19" s="1"/>
  <c r="BZ18" i="17"/>
  <c r="BP38"/>
  <c r="CL35" i="1"/>
  <c r="CO35" s="1"/>
  <c r="CL21"/>
  <c r="BM36" i="12"/>
  <c r="BP36" s="1"/>
  <c r="CB33"/>
  <c r="CH33" s="1"/>
  <c r="CK33" s="1"/>
  <c r="BY37"/>
  <c r="CE37" s="1"/>
  <c r="CJ37" s="1"/>
  <c r="CA25"/>
  <c r="CG25" s="1"/>
  <c r="CC38" i="15"/>
  <c r="BZ21"/>
  <c r="CF21" s="1"/>
  <c r="BO28"/>
  <c r="BR28" s="1"/>
  <c r="BZ25"/>
  <c r="CF25" s="1"/>
  <c r="CC32" i="16"/>
  <c r="CI32" s="1"/>
  <c r="CM31"/>
  <c r="CN31" s="1"/>
  <c r="CA25"/>
  <c r="CG25" s="1"/>
  <c r="CB25"/>
  <c r="CH25" s="1"/>
  <c r="BZ22"/>
  <c r="CF22" s="1"/>
  <c r="CA19"/>
  <c r="CG19" s="1"/>
  <c r="CK19" s="1"/>
  <c r="CA27" i="17"/>
  <c r="CG27" s="1"/>
  <c r="CK27" s="1"/>
  <c r="CB20"/>
  <c r="CH20" s="1"/>
  <c r="BX21" i="18"/>
  <c r="CD21" s="1"/>
  <c r="BO25"/>
  <c r="BR25" s="1"/>
  <c r="CC21"/>
  <c r="CI21" s="1"/>
  <c r="BY26" i="19"/>
  <c r="CE26" s="1"/>
  <c r="BY33"/>
  <c r="CE33" s="1"/>
  <c r="CA22"/>
  <c r="CG22" s="1"/>
  <c r="BY36" i="20"/>
  <c r="CE36" s="1"/>
  <c r="CC24"/>
  <c r="CI24" s="1"/>
  <c r="BX22"/>
  <c r="CD22" s="1"/>
  <c r="BZ20"/>
  <c r="CF20" s="1"/>
  <c r="CJ20" s="1"/>
  <c r="CA38" i="21"/>
  <c r="BY36"/>
  <c r="CE36" s="1"/>
  <c r="BM34"/>
  <c r="BP34" s="1"/>
  <c r="CB31"/>
  <c r="CH31" s="1"/>
  <c r="BY28"/>
  <c r="CE28" s="1"/>
  <c r="CC31"/>
  <c r="CI31" s="1"/>
  <c r="BS30"/>
  <c r="BT30" s="1"/>
  <c r="CC23"/>
  <c r="CI23" s="1"/>
  <c r="BX22"/>
  <c r="CD22" s="1"/>
  <c r="BZ20"/>
  <c r="CF20" s="1"/>
  <c r="CJ20" s="1"/>
  <c r="CM28" i="22"/>
  <c r="CA20"/>
  <c r="CG20" s="1"/>
  <c r="CK20" s="1"/>
  <c r="BZ36"/>
  <c r="CF36" s="1"/>
  <c r="CL32"/>
  <c r="BO29"/>
  <c r="BR29" s="1"/>
  <c r="BX24"/>
  <c r="CD24" s="1"/>
  <c r="CJ24" s="1"/>
  <c r="BY28"/>
  <c r="CE28" s="1"/>
  <c r="CJ28" s="1"/>
  <c r="BM21"/>
  <c r="BP21" s="1"/>
  <c r="BO19"/>
  <c r="BR19" s="1"/>
  <c r="CC28" i="23"/>
  <c r="CI28" s="1"/>
  <c r="BY24"/>
  <c r="CE24" s="1"/>
  <c r="BY19"/>
  <c r="CE19" s="1"/>
  <c r="BX24" i="12"/>
  <c r="CD24" s="1"/>
  <c r="CK30" i="15"/>
  <c r="CC27"/>
  <c r="CI27" s="1"/>
  <c r="CK27" s="1"/>
  <c r="BO37" i="16"/>
  <c r="BR37" s="1"/>
  <c r="BO25"/>
  <c r="BR25" s="1"/>
  <c r="BM25"/>
  <c r="BP25" s="1"/>
  <c r="BX19"/>
  <c r="CD19" s="1"/>
  <c r="BO27" i="17"/>
  <c r="BR27" s="1"/>
  <c r="BS27" s="1"/>
  <c r="BT27" s="1"/>
  <c r="CB38"/>
  <c r="BM33"/>
  <c r="BP33" s="1"/>
  <c r="BS33" s="1"/>
  <c r="BT33" s="1"/>
  <c r="BZ37" i="18"/>
  <c r="CF37" s="1"/>
  <c r="BO35" i="19"/>
  <c r="BR35" s="1"/>
  <c r="CL36" i="20"/>
  <c r="BO31"/>
  <c r="BR31" s="1"/>
  <c r="BZ26"/>
  <c r="CF26" s="1"/>
  <c r="BO20"/>
  <c r="BR20" s="1"/>
  <c r="CL30" i="21"/>
  <c r="BO25"/>
  <c r="BR25" s="1"/>
  <c r="BS25" s="1"/>
  <c r="BT25" s="1"/>
  <c r="BU26" s="1"/>
  <c r="BX32"/>
  <c r="CD32" s="1"/>
  <c r="BL18" i="23"/>
  <c r="CB30"/>
  <c r="CH30" s="1"/>
  <c r="BZ24"/>
  <c r="CF24" s="1"/>
  <c r="CO30" i="20"/>
  <c r="CO28" i="12"/>
  <c r="BY32"/>
  <c r="CE32" s="1"/>
  <c r="CJ26" i="15"/>
  <c r="BN36"/>
  <c r="BQ36" s="1"/>
  <c r="BY26" i="16"/>
  <c r="CE26" s="1"/>
  <c r="CJ26" s="1"/>
  <c r="BY28" i="17"/>
  <c r="CE28" s="1"/>
  <c r="BY37" i="18"/>
  <c r="CE37" s="1"/>
  <c r="BY29"/>
  <c r="CE29" s="1"/>
  <c r="CB21"/>
  <c r="CH21" s="1"/>
  <c r="BX33" i="19"/>
  <c r="CD33" s="1"/>
  <c r="CC33"/>
  <c r="CI33" s="1"/>
  <c r="BM30" i="20"/>
  <c r="BP30" s="1"/>
  <c r="BY27"/>
  <c r="CE27" s="1"/>
  <c r="BO26" i="21"/>
  <c r="BR26" s="1"/>
  <c r="BY27" i="22"/>
  <c r="CE27" s="1"/>
  <c r="CM31" i="23"/>
  <c r="BO35" i="12"/>
  <c r="BR35" s="1"/>
  <c r="BS35" s="1"/>
  <c r="BT35" s="1"/>
  <c r="BO27"/>
  <c r="BR27" s="1"/>
  <c r="BO23" i="15"/>
  <c r="BR23" s="1"/>
  <c r="BS23" s="1"/>
  <c r="BT23" s="1"/>
  <c r="CL26" i="16"/>
  <c r="CB26"/>
  <c r="CH26" s="1"/>
  <c r="BX28" i="17"/>
  <c r="CD28" s="1"/>
  <c r="BZ23" i="21"/>
  <c r="CF23" s="1"/>
  <c r="BZ26" i="19"/>
  <c r="CF26" s="1"/>
  <c r="BX32"/>
  <c r="CD32" s="1"/>
  <c r="CO38" i="22"/>
  <c r="CO18" i="23" s="1"/>
  <c r="CL24" i="22"/>
  <c r="CN38"/>
  <c r="CN18" i="23" s="1"/>
  <c r="CM35" i="22"/>
  <c r="BX32"/>
  <c r="CD32" s="1"/>
  <c r="CJ32" s="1"/>
  <c r="BO33" i="23"/>
  <c r="BR33" s="1"/>
  <c r="BS33" s="1"/>
  <c r="BT33" s="1"/>
  <c r="CL20"/>
  <c r="CL23"/>
  <c r="CA30"/>
  <c r="CG30" s="1"/>
  <c r="CA36"/>
  <c r="CG36" s="1"/>
  <c r="CN29"/>
  <c r="BZ31"/>
  <c r="CF31" s="1"/>
  <c r="CO33"/>
  <c r="BX20" i="1"/>
  <c r="CD20" s="1"/>
  <c r="BO24" i="12"/>
  <c r="BR24" s="1"/>
  <c r="BS24" s="1"/>
  <c r="BT24" s="1"/>
  <c r="BO28" i="16"/>
  <c r="BR28" s="1"/>
  <c r="CL23" i="17"/>
  <c r="CN23" s="1"/>
  <c r="CC24"/>
  <c r="CI24" s="1"/>
  <c r="CM37" i="12"/>
  <c r="CO37" s="1"/>
  <c r="CL29"/>
  <c r="CL25" i="15"/>
  <c r="CL29"/>
  <c r="CM27"/>
  <c r="CN34" i="17"/>
  <c r="BO25"/>
  <c r="BR25" s="1"/>
  <c r="CN30"/>
  <c r="BM21" i="19"/>
  <c r="BP21" s="1"/>
  <c r="CM26" i="20"/>
  <c r="BS20" i="22"/>
  <c r="BT20" s="1"/>
  <c r="CJ25"/>
  <c r="BX27"/>
  <c r="CD27" s="1"/>
  <c r="BM37" i="20"/>
  <c r="BP37" s="1"/>
  <c r="BX24"/>
  <c r="CD24" s="1"/>
  <c r="CJ24" s="1"/>
  <c r="CB29" i="18"/>
  <c r="CH29" s="1"/>
  <c r="BX35" i="1"/>
  <c r="CD35" s="1"/>
  <c r="CC37"/>
  <c r="CI37" s="1"/>
  <c r="CA29"/>
  <c r="CG29" s="1"/>
  <c r="BM28"/>
  <c r="BP28" s="1"/>
  <c r="CA19"/>
  <c r="CG19" s="1"/>
  <c r="CL32" i="12"/>
  <c r="BN34"/>
  <c r="BQ34" s="1"/>
  <c r="BS34" s="1"/>
  <c r="BT34" s="1"/>
  <c r="CM23"/>
  <c r="CC21"/>
  <c r="CI21" s="1"/>
  <c r="BZ33" i="15"/>
  <c r="CF33" s="1"/>
  <c r="BY33"/>
  <c r="CE33" s="1"/>
  <c r="CJ33" s="1"/>
  <c r="CM25"/>
  <c r="BO22"/>
  <c r="BR22" s="1"/>
  <c r="BO20"/>
  <c r="BR20" s="1"/>
  <c r="BZ29"/>
  <c r="CF29" s="1"/>
  <c r="BY38" i="16"/>
  <c r="BM36"/>
  <c r="BP36" s="1"/>
  <c r="BZ31"/>
  <c r="CF31" s="1"/>
  <c r="CA26"/>
  <c r="CG26" s="1"/>
  <c r="BN36"/>
  <c r="BQ36" s="1"/>
  <c r="BS36" s="1"/>
  <c r="BT36" s="1"/>
  <c r="CK29"/>
  <c r="BO26"/>
  <c r="BR26" s="1"/>
  <c r="BM23"/>
  <c r="BP23" s="1"/>
  <c r="BS23" s="1"/>
  <c r="BT23" s="1"/>
  <c r="BO21"/>
  <c r="BR21" s="1"/>
  <c r="BS21" s="1"/>
  <c r="BT21" s="1"/>
  <c r="BU22" s="1"/>
  <c r="BM30" i="17"/>
  <c r="BP30" s="1"/>
  <c r="BY23"/>
  <c r="CE23" s="1"/>
  <c r="CC37" i="18"/>
  <c r="CI37" s="1"/>
  <c r="CC29"/>
  <c r="CI29" s="1"/>
  <c r="BS22"/>
  <c r="BT22" s="1"/>
  <c r="CL36"/>
  <c r="BO29"/>
  <c r="BR29" s="1"/>
  <c r="BY19"/>
  <c r="CE19" s="1"/>
  <c r="CJ19" s="1"/>
  <c r="BM36" i="19"/>
  <c r="BP36" s="1"/>
  <c r="BZ33"/>
  <c r="CF33" s="1"/>
  <c r="BY30"/>
  <c r="CE30" s="1"/>
  <c r="CM33"/>
  <c r="CN33" s="1"/>
  <c r="BY19"/>
  <c r="CE19" s="1"/>
  <c r="CJ19" s="1"/>
  <c r="BZ19"/>
  <c r="CF19" s="1"/>
  <c r="BO28"/>
  <c r="BR28" s="1"/>
  <c r="CC34" i="20"/>
  <c r="CI34" s="1"/>
  <c r="CK34" s="1"/>
  <c r="CA32"/>
  <c r="CG32" s="1"/>
  <c r="CC26"/>
  <c r="CI26" s="1"/>
  <c r="CA27"/>
  <c r="CG27" s="1"/>
  <c r="CK27" s="1"/>
  <c r="CC20"/>
  <c r="CI20" s="1"/>
  <c r="CK20" s="1"/>
  <c r="CL27"/>
  <c r="BO24"/>
  <c r="BR24" s="1"/>
  <c r="CL22"/>
  <c r="CA32" i="21"/>
  <c r="CG32" s="1"/>
  <c r="CK32" s="1"/>
  <c r="BY30"/>
  <c r="CE30" s="1"/>
  <c r="CA24"/>
  <c r="CG24" s="1"/>
  <c r="CA20"/>
  <c r="CG20" s="1"/>
  <c r="CK20" s="1"/>
  <c r="BM26"/>
  <c r="BP26" s="1"/>
  <c r="BS26" s="1"/>
  <c r="BT26" s="1"/>
  <c r="CL22"/>
  <c r="BO19"/>
  <c r="BR19" s="1"/>
  <c r="CA27" i="22"/>
  <c r="CG27" s="1"/>
  <c r="CK27" s="1"/>
  <c r="CA34"/>
  <c r="CG34" s="1"/>
  <c r="CK34" s="1"/>
  <c r="BM37"/>
  <c r="BP37" s="1"/>
  <c r="CL34"/>
  <c r="CO34" s="1"/>
  <c r="BX26"/>
  <c r="CD26" s="1"/>
  <c r="CJ26" s="1"/>
  <c r="CC36" i="23"/>
  <c r="CI36" s="1"/>
  <c r="CA32"/>
  <c r="CG32" s="1"/>
  <c r="CK32" s="1"/>
  <c r="CA22"/>
  <c r="CG22" s="1"/>
  <c r="CB19"/>
  <c r="CH19" s="1"/>
  <c r="BX38" i="15"/>
  <c r="BO37"/>
  <c r="BR37" s="1"/>
  <c r="CC29"/>
  <c r="CI29" s="1"/>
  <c r="BO33" i="16"/>
  <c r="BR33" s="1"/>
  <c r="BS33" s="1"/>
  <c r="BT33" s="1"/>
  <c r="BX38"/>
  <c r="BZ21"/>
  <c r="CF21" s="1"/>
  <c r="CL19" i="17"/>
  <c r="BM35"/>
  <c r="BP35" s="1"/>
  <c r="BS35" s="1"/>
  <c r="BT35" s="1"/>
  <c r="BZ29" i="18"/>
  <c r="CF29" s="1"/>
  <c r="CJ29" s="1"/>
  <c r="BZ22"/>
  <c r="CF22" s="1"/>
  <c r="BL18" i="21"/>
  <c r="BZ28" i="20"/>
  <c r="CF28" s="1"/>
  <c r="CJ28" s="1"/>
  <c r="BO22"/>
  <c r="BR22" s="1"/>
  <c r="BS22" s="1"/>
  <c r="BT22" s="1"/>
  <c r="BZ36" i="21"/>
  <c r="CF36" s="1"/>
  <c r="CL32"/>
  <c r="BO27"/>
  <c r="BR27" s="1"/>
  <c r="BS27" s="1"/>
  <c r="BT27" s="1"/>
  <c r="CB28"/>
  <c r="CH28" s="1"/>
  <c r="CK28" s="1"/>
  <c r="CL23"/>
  <c r="CN23" s="1"/>
  <c r="BM27" i="23"/>
  <c r="BP27" s="1"/>
  <c r="BO23"/>
  <c r="BR23" s="1"/>
  <c r="BS23" s="1"/>
  <c r="BT23" s="1"/>
  <c r="BO27"/>
  <c r="BR27" s="1"/>
  <c r="BS27" s="1"/>
  <c r="BT27" s="1"/>
  <c r="BO32" i="17"/>
  <c r="BR32" s="1"/>
  <c r="CM22" i="20"/>
  <c r="CM24"/>
  <c r="CO24" s="1"/>
  <c r="CK19" i="17"/>
  <c r="CO23" i="21"/>
  <c r="CB31" i="23"/>
  <c r="CH31" s="1"/>
  <c r="CC25" i="19"/>
  <c r="CI25" s="1"/>
  <c r="BX35" i="22"/>
  <c r="CD35" s="1"/>
  <c r="BO19" i="12"/>
  <c r="BR19" s="1"/>
  <c r="BY20" i="15"/>
  <c r="CE20" s="1"/>
  <c r="CC26" i="16"/>
  <c r="CI26" s="1"/>
  <c r="CA23" i="17"/>
  <c r="CG23" s="1"/>
  <c r="CK23" s="1"/>
  <c r="BM28" i="19"/>
  <c r="BP28" s="1"/>
  <c r="CB25"/>
  <c r="CH25" s="1"/>
  <c r="BX35" i="20"/>
  <c r="CD35" s="1"/>
  <c r="BY35"/>
  <c r="CE35" s="1"/>
  <c r="CC27" i="22"/>
  <c r="CI27" s="1"/>
  <c r="BM26" i="23"/>
  <c r="BP26" s="1"/>
  <c r="BX32" i="12"/>
  <c r="CD32" s="1"/>
  <c r="BX28" i="15"/>
  <c r="CD28" s="1"/>
  <c r="CL21" i="16"/>
  <c r="CO21" s="1"/>
  <c r="BO22" i="22"/>
  <c r="BR22" s="1"/>
  <c r="BS22" s="1"/>
  <c r="BT22" s="1"/>
  <c r="CP38"/>
  <c r="CR38" s="1"/>
  <c r="CR18" i="23" s="1"/>
  <c r="BM27" i="19"/>
  <c r="BP27" s="1"/>
  <c r="BZ35" i="22"/>
  <c r="CF35" s="1"/>
  <c r="BO19" i="23"/>
  <c r="BR19" s="1"/>
  <c r="BS19" s="1"/>
  <c r="BT19" s="1"/>
  <c r="CB32"/>
  <c r="CH32" s="1"/>
  <c r="CB23"/>
  <c r="CH23" s="1"/>
  <c r="CK23" s="1"/>
  <c r="BO20" i="1"/>
  <c r="BR20" s="1"/>
  <c r="BM26" i="12"/>
  <c r="BP26" s="1"/>
  <c r="BS26" s="1"/>
  <c r="BT26" s="1"/>
  <c r="BX29"/>
  <c r="CD29" s="1"/>
  <c r="CJ29" s="1"/>
  <c r="BX23"/>
  <c r="CD23" s="1"/>
  <c r="CL20" i="16"/>
  <c r="CN20" s="1"/>
  <c r="BZ27"/>
  <c r="CF27" s="1"/>
  <c r="CC20" i="17"/>
  <c r="CI20" s="1"/>
  <c r="CM25" i="12"/>
  <c r="CN25" s="1"/>
  <c r="CM32"/>
  <c r="CL23"/>
  <c r="CM28" i="15"/>
  <c r="CN28" s="1"/>
  <c r="CO26"/>
  <c r="CL25" i="12"/>
  <c r="CC18" i="18"/>
  <c r="CB28" i="17"/>
  <c r="CH28" s="1"/>
  <c r="CL20"/>
  <c r="BN31" i="20"/>
  <c r="BQ31" s="1"/>
  <c r="CM29" i="12"/>
  <c r="CO29" s="1"/>
  <c r="BN19" i="19"/>
  <c r="BQ19" s="1"/>
  <c r="BS19" s="1"/>
  <c r="BT19" s="1"/>
  <c r="BS24" i="22"/>
  <c r="BT24" s="1"/>
  <c r="BX22" i="23"/>
  <c r="CD22" s="1"/>
  <c r="CK31" i="22"/>
  <c r="BM29" i="20"/>
  <c r="BP29" s="1"/>
  <c r="BX20" i="15"/>
  <c r="CD20" s="1"/>
  <c r="CJ20" s="1"/>
  <c r="BM24" i="18"/>
  <c r="BP24" s="1"/>
  <c r="BY36" i="1"/>
  <c r="CE36" s="1"/>
  <c r="CA28"/>
  <c r="CG28" s="1"/>
  <c r="BX19"/>
  <c r="CD19" s="1"/>
  <c r="CC21"/>
  <c r="CI21" s="1"/>
  <c r="CC32" i="12"/>
  <c r="CI32" s="1"/>
  <c r="CA31"/>
  <c r="CG31" s="1"/>
  <c r="CK35" i="15"/>
  <c r="BS34"/>
  <c r="BT34" s="1"/>
  <c r="CK31"/>
  <c r="BY28"/>
  <c r="CE28" s="1"/>
  <c r="CA29"/>
  <c r="CG29" s="1"/>
  <c r="CK29" s="1"/>
  <c r="CA20"/>
  <c r="CG20" s="1"/>
  <c r="BO30"/>
  <c r="BR30" s="1"/>
  <c r="BS30" s="1"/>
  <c r="BT30" s="1"/>
  <c r="BZ27"/>
  <c r="CF27" s="1"/>
  <c r="BY34" i="16"/>
  <c r="CE34" s="1"/>
  <c r="CJ34" s="1"/>
  <c r="BY31"/>
  <c r="CE31" s="1"/>
  <c r="BY22"/>
  <c r="CE22" s="1"/>
  <c r="CL27"/>
  <c r="BY25"/>
  <c r="CE25" s="1"/>
  <c r="CA21"/>
  <c r="CG21" s="1"/>
  <c r="BM26" i="17"/>
  <c r="BP26" s="1"/>
  <c r="BS26" s="1"/>
  <c r="BT26" s="1"/>
  <c r="CC23"/>
  <c r="CI23" s="1"/>
  <c r="CB19" i="18"/>
  <c r="CH19" s="1"/>
  <c r="CK19" s="1"/>
  <c r="BX30"/>
  <c r="CD30" s="1"/>
  <c r="CC19" i="19"/>
  <c r="CI19" s="1"/>
  <c r="CK19" s="1"/>
  <c r="CA25"/>
  <c r="CG25" s="1"/>
  <c r="CL19"/>
  <c r="BZ25"/>
  <c r="CF25" s="1"/>
  <c r="BZ35" i="20"/>
  <c r="CF35" s="1"/>
  <c r="CA28"/>
  <c r="CG28" s="1"/>
  <c r="BN38"/>
  <c r="CA35"/>
  <c r="CG35" s="1"/>
  <c r="BZ27"/>
  <c r="CF27" s="1"/>
  <c r="CA19"/>
  <c r="CG19" s="1"/>
  <c r="CC30" i="21"/>
  <c r="CI30" s="1"/>
  <c r="CK30" s="1"/>
  <c r="BY22"/>
  <c r="CE22" s="1"/>
  <c r="BO23"/>
  <c r="BR23" s="1"/>
  <c r="BS23" s="1"/>
  <c r="BT23" s="1"/>
  <c r="CA19"/>
  <c r="CG19" s="1"/>
  <c r="CM36" i="22"/>
  <c r="CO36" s="1"/>
  <c r="BM35"/>
  <c r="BP35" s="1"/>
  <c r="CB28"/>
  <c r="CH28" s="1"/>
  <c r="CK28" s="1"/>
  <c r="BZ20"/>
  <c r="CF20" s="1"/>
  <c r="BX23" i="23"/>
  <c r="CD23" s="1"/>
  <c r="BY20"/>
  <c r="CE20" s="1"/>
  <c r="BM27" i="12"/>
  <c r="BP27" s="1"/>
  <c r="BS27" s="1"/>
  <c r="BT27" s="1"/>
  <c r="BO31" i="15"/>
  <c r="BR31" s="1"/>
  <c r="CC25"/>
  <c r="CI25" s="1"/>
  <c r="CL34" i="16"/>
  <c r="BO37" i="17"/>
  <c r="BR37" s="1"/>
  <c r="BS37" s="1"/>
  <c r="BT37" s="1"/>
  <c r="CL24"/>
  <c r="CO24" s="1"/>
  <c r="BO22"/>
  <c r="BR22" s="1"/>
  <c r="BX22" i="18"/>
  <c r="CD22" s="1"/>
  <c r="CL34" i="20"/>
  <c r="BO29"/>
  <c r="BR29" s="1"/>
  <c r="CL28" i="21"/>
  <c r="CL19"/>
  <c r="BM35"/>
  <c r="BP35" s="1"/>
  <c r="BS35" s="1"/>
  <c r="BT35" s="1"/>
  <c r="BX30"/>
  <c r="CD30" s="1"/>
  <c r="CJ30" s="1"/>
  <c r="CB24"/>
  <c r="CH24" s="1"/>
  <c r="CK24" s="1"/>
  <c r="CB19"/>
  <c r="CH19" s="1"/>
  <c r="CB28" i="23"/>
  <c r="CH28" s="1"/>
  <c r="CB24"/>
  <c r="CH24" s="1"/>
  <c r="T33" i="1"/>
  <c r="T25"/>
  <c r="G17" i="21"/>
  <c r="T31" i="1"/>
  <c r="T23"/>
  <c r="T35"/>
  <c r="T27"/>
  <c r="T19"/>
  <c r="T29"/>
  <c r="T21"/>
  <c r="I17" i="21"/>
  <c r="Y27"/>
  <c r="K17" i="22"/>
  <c r="Q40" i="21"/>
  <c r="G17" i="23"/>
  <c r="E17"/>
  <c r="K17" i="16"/>
  <c r="AB33" i="21"/>
  <c r="Z22"/>
  <c r="AB21"/>
  <c r="Y30"/>
  <c r="Z25"/>
  <c r="AB34"/>
  <c r="AB24"/>
  <c r="Y21"/>
  <c r="Y20"/>
  <c r="Y23"/>
  <c r="Z32"/>
  <c r="Z33"/>
  <c r="AB27"/>
  <c r="Y26"/>
  <c r="AB31"/>
  <c r="Z34" i="12"/>
  <c r="AB37"/>
  <c r="Y22"/>
  <c r="Z37" i="19"/>
  <c r="AB32" i="12"/>
  <c r="Y22" i="19"/>
  <c r="AB33" i="12"/>
  <c r="AB29" i="19"/>
  <c r="AB30"/>
  <c r="AB35" i="12"/>
  <c r="Z38"/>
  <c r="Y19" i="19"/>
  <c r="Y21" i="12"/>
  <c r="Z21" i="16"/>
  <c r="Z35" i="12"/>
  <c r="Y25"/>
  <c r="AB20"/>
  <c r="Z23"/>
  <c r="Y32" i="16"/>
  <c r="Y29" i="19"/>
  <c r="Y34"/>
  <c r="Z22"/>
  <c r="Z37" i="12"/>
  <c r="Y23"/>
  <c r="Y28" i="19"/>
  <c r="AB31"/>
  <c r="Y37" i="12"/>
  <c r="Y31" i="19"/>
  <c r="AB35"/>
  <c r="Y32"/>
  <c r="Z32" i="12"/>
  <c r="Z21"/>
  <c r="AB30" i="16"/>
  <c r="AB20"/>
  <c r="AB29"/>
  <c r="I17" i="23"/>
  <c r="K17" i="15"/>
  <c r="K17" i="18"/>
  <c r="I17"/>
  <c r="G17"/>
  <c r="E17" i="17"/>
  <c r="I17"/>
  <c r="T36" s="1"/>
  <c r="G17" i="20"/>
  <c r="BS28" i="12"/>
  <c r="BT28" s="1"/>
  <c r="BV28" s="1"/>
  <c r="CK20"/>
  <c r="CO35" i="15"/>
  <c r="CO31"/>
  <c r="CJ34"/>
  <c r="CO28" i="18"/>
  <c r="CN24"/>
  <c r="AD38"/>
  <c r="BM19"/>
  <c r="BP19" s="1"/>
  <c r="BS19" s="1"/>
  <c r="BT19" s="1"/>
  <c r="CC36"/>
  <c r="CI36" s="1"/>
  <c r="CC30"/>
  <c r="CI30" s="1"/>
  <c r="CC26"/>
  <c r="CI26" s="1"/>
  <c r="CJ35"/>
  <c r="BY32"/>
  <c r="CE32" s="1"/>
  <c r="CJ32" s="1"/>
  <c r="BS28"/>
  <c r="BT28" s="1"/>
  <c r="CM34"/>
  <c r="CA32"/>
  <c r="CG32" s="1"/>
  <c r="CK32" s="1"/>
  <c r="CA30"/>
  <c r="CG30" s="1"/>
  <c r="CM26"/>
  <c r="CC20"/>
  <c r="CI20" s="1"/>
  <c r="BZ19"/>
  <c r="CF19" s="1"/>
  <c r="BZ38"/>
  <c r="BO35"/>
  <c r="BR35" s="1"/>
  <c r="CL34"/>
  <c r="CN34" s="1"/>
  <c r="BO33"/>
  <c r="BR33" s="1"/>
  <c r="BS33" s="1"/>
  <c r="BT33" s="1"/>
  <c r="BZ32"/>
  <c r="CF32" s="1"/>
  <c r="CL32"/>
  <c r="BO31"/>
  <c r="BR31" s="1"/>
  <c r="BZ30"/>
  <c r="CF30" s="1"/>
  <c r="CJ30" s="1"/>
  <c r="CL30"/>
  <c r="BZ28"/>
  <c r="CF28" s="1"/>
  <c r="BO27"/>
  <c r="BR27" s="1"/>
  <c r="CL26"/>
  <c r="BZ24"/>
  <c r="CF24" s="1"/>
  <c r="CM19"/>
  <c r="CA19"/>
  <c r="CG19" s="1"/>
  <c r="BM23"/>
  <c r="BP23" s="1"/>
  <c r="CB20"/>
  <c r="CH20" s="1"/>
  <c r="CK20" s="1"/>
  <c r="BO23"/>
  <c r="BR23" s="1"/>
  <c r="CL20"/>
  <c r="CO20" s="1"/>
  <c r="CO31"/>
  <c r="CN29" i="19"/>
  <c r="CN30"/>
  <c r="CO30"/>
  <c r="CK25"/>
  <c r="BO27"/>
  <c r="BR27" s="1"/>
  <c r="BZ30"/>
  <c r="CF30" s="1"/>
  <c r="BO31"/>
  <c r="BR31" s="1"/>
  <c r="CL32"/>
  <c r="BX26"/>
  <c r="CD26" s="1"/>
  <c r="CL26"/>
  <c r="BX30"/>
  <c r="CD30" s="1"/>
  <c r="BM31"/>
  <c r="BP31" s="1"/>
  <c r="BS31" s="1"/>
  <c r="BT31" s="1"/>
  <c r="CB32"/>
  <c r="CH32" s="1"/>
  <c r="BX34"/>
  <c r="CD34" s="1"/>
  <c r="BM35"/>
  <c r="BP35" s="1"/>
  <c r="CB36"/>
  <c r="CH36" s="1"/>
  <c r="CK36" s="1"/>
  <c r="BX38"/>
  <c r="BO26"/>
  <c r="BR26" s="1"/>
  <c r="CC18" i="20"/>
  <c r="BX22" i="19"/>
  <c r="CD22" s="1"/>
  <c r="CB22"/>
  <c r="CH22" s="1"/>
  <c r="CB20"/>
  <c r="CH20" s="1"/>
  <c r="CL38"/>
  <c r="CM38"/>
  <c r="CM18" i="20" s="1"/>
  <c r="CA38" i="19"/>
  <c r="CC36"/>
  <c r="CI36" s="1"/>
  <c r="BY36"/>
  <c r="CE36" s="1"/>
  <c r="CA34"/>
  <c r="CG34" s="1"/>
  <c r="CK34" s="1"/>
  <c r="CC32"/>
  <c r="CI32" s="1"/>
  <c r="CK32" s="1"/>
  <c r="BY32"/>
  <c r="CE32" s="1"/>
  <c r="CA30"/>
  <c r="CG30" s="1"/>
  <c r="CK30" s="1"/>
  <c r="CC28"/>
  <c r="CI28" s="1"/>
  <c r="BY28"/>
  <c r="CE28" s="1"/>
  <c r="CA26"/>
  <c r="CG26" s="1"/>
  <c r="CC24"/>
  <c r="CI24" s="1"/>
  <c r="BY24"/>
  <c r="CE24" s="1"/>
  <c r="BN32"/>
  <c r="BQ32" s="1"/>
  <c r="BS32" s="1"/>
  <c r="BT32" s="1"/>
  <c r="CC22"/>
  <c r="CI22" s="1"/>
  <c r="BY22"/>
  <c r="CE22" s="1"/>
  <c r="CA20"/>
  <c r="CG20" s="1"/>
  <c r="CK20" s="1"/>
  <c r="BM30"/>
  <c r="BP30" s="1"/>
  <c r="BS30" s="1"/>
  <c r="BT30" s="1"/>
  <c r="BU30" s="1"/>
  <c r="CJ27"/>
  <c r="CB38"/>
  <c r="CL28"/>
  <c r="BX28"/>
  <c r="CD28" s="1"/>
  <c r="CL24"/>
  <c r="BX24"/>
  <c r="CD24" s="1"/>
  <c r="CL22"/>
  <c r="BO21"/>
  <c r="BR21" s="1"/>
  <c r="BZ20"/>
  <c r="CF20" s="1"/>
  <c r="BW18" i="20"/>
  <c r="BZ36" i="19"/>
  <c r="CF36" s="1"/>
  <c r="CL34"/>
  <c r="BO33"/>
  <c r="BR33" s="1"/>
  <c r="BS33" s="1"/>
  <c r="BT33" s="1"/>
  <c r="BZ28"/>
  <c r="CF28" s="1"/>
  <c r="BO25"/>
  <c r="BR25" s="1"/>
  <c r="AD18"/>
  <c r="AD19" s="1"/>
  <c r="CI38" i="18"/>
  <c r="CI18" i="19" s="1"/>
  <c r="CC18"/>
  <c r="BR38" i="18"/>
  <c r="BR18" i="19" s="1"/>
  <c r="BO18"/>
  <c r="CO34" i="18"/>
  <c r="BY36"/>
  <c r="CE36" s="1"/>
  <c r="BN34"/>
  <c r="BQ34" s="1"/>
  <c r="BS34" s="1"/>
  <c r="BT34" s="1"/>
  <c r="BN30"/>
  <c r="BQ30" s="1"/>
  <c r="BS30" s="1"/>
  <c r="BT30" s="1"/>
  <c r="BM38"/>
  <c r="BY34"/>
  <c r="CE34" s="1"/>
  <c r="CB37"/>
  <c r="CH37" s="1"/>
  <c r="CK37" s="1"/>
  <c r="CB31"/>
  <c r="CH31" s="1"/>
  <c r="BX31"/>
  <c r="CD31" s="1"/>
  <c r="CB33"/>
  <c r="CH33" s="1"/>
  <c r="BX33"/>
  <c r="CD33" s="1"/>
  <c r="CJ33" s="1"/>
  <c r="CL29"/>
  <c r="CN29" s="1"/>
  <c r="BX29"/>
  <c r="CD29" s="1"/>
  <c r="BY24"/>
  <c r="CE24" s="1"/>
  <c r="CM38"/>
  <c r="CA37"/>
  <c r="CG37" s="1"/>
  <c r="CA33"/>
  <c r="CG33" s="1"/>
  <c r="CC31"/>
  <c r="CI31" s="1"/>
  <c r="BY31"/>
  <c r="CE31" s="1"/>
  <c r="CA29"/>
  <c r="CG29" s="1"/>
  <c r="CA38"/>
  <c r="CM36"/>
  <c r="CA36"/>
  <c r="CG36" s="1"/>
  <c r="CK36" s="1"/>
  <c r="CA34"/>
  <c r="CG34" s="1"/>
  <c r="CA28"/>
  <c r="CG28" s="1"/>
  <c r="CA26"/>
  <c r="CG26" s="1"/>
  <c r="CA24"/>
  <c r="CG24" s="1"/>
  <c r="CC22"/>
  <c r="CI22" s="1"/>
  <c r="BY22"/>
  <c r="CE22" s="1"/>
  <c r="CJ22" s="1"/>
  <c r="CA20"/>
  <c r="CG20" s="1"/>
  <c r="BS20"/>
  <c r="BT20" s="1"/>
  <c r="BX38"/>
  <c r="CB38"/>
  <c r="BM37"/>
  <c r="BP37" s="1"/>
  <c r="BO37"/>
  <c r="BR37" s="1"/>
  <c r="BX36"/>
  <c r="CD36" s="1"/>
  <c r="BZ36"/>
  <c r="CF36" s="1"/>
  <c r="BM35"/>
  <c r="BP35" s="1"/>
  <c r="BX34"/>
  <c r="CD34" s="1"/>
  <c r="CB34"/>
  <c r="CH34" s="1"/>
  <c r="BM29"/>
  <c r="BP29" s="1"/>
  <c r="BS29" s="1"/>
  <c r="BT29" s="1"/>
  <c r="BV29" s="1"/>
  <c r="BX28"/>
  <c r="CD28" s="1"/>
  <c r="CB28"/>
  <c r="CH28" s="1"/>
  <c r="BM27"/>
  <c r="BP27" s="1"/>
  <c r="BX26"/>
  <c r="CD26" s="1"/>
  <c r="CB26"/>
  <c r="CH26" s="1"/>
  <c r="BM25"/>
  <c r="BP25" s="1"/>
  <c r="BS25" s="1"/>
  <c r="BT25" s="1"/>
  <c r="BU25" s="1"/>
  <c r="BX24"/>
  <c r="CD24" s="1"/>
  <c r="CJ24" s="1"/>
  <c r="CB24"/>
  <c r="CH24" s="1"/>
  <c r="BO32"/>
  <c r="BR32" s="1"/>
  <c r="CB22"/>
  <c r="CH22" s="1"/>
  <c r="CK22" s="1"/>
  <c r="BM21"/>
  <c r="BP21" s="1"/>
  <c r="BX20"/>
  <c r="CD20" s="1"/>
  <c r="BY18" i="19"/>
  <c r="CL22" i="18"/>
  <c r="CN22" s="1"/>
  <c r="BO21"/>
  <c r="BR21" s="1"/>
  <c r="BZ20"/>
  <c r="CF20" s="1"/>
  <c r="AD18"/>
  <c r="AD19" s="1"/>
  <c r="AD38" i="17"/>
  <c r="CK23" i="16"/>
  <c r="CK24" i="15"/>
  <c r="CJ24"/>
  <c r="BO24"/>
  <c r="BR24" s="1"/>
  <c r="BS24" s="1"/>
  <c r="BT24" s="1"/>
  <c r="CN23"/>
  <c r="CN35"/>
  <c r="CJ37"/>
  <c r="CK36"/>
  <c r="CJ35"/>
  <c r="CP32"/>
  <c r="K17" i="12"/>
  <c r="I17"/>
  <c r="I17" i="19"/>
  <c r="G17"/>
  <c r="K17" i="21"/>
  <c r="I17" i="16"/>
  <c r="E17" i="22"/>
  <c r="Q37" s="1"/>
  <c r="Q40" s="1"/>
  <c r="E17" i="16"/>
  <c r="Q37" s="1"/>
  <c r="Q40" s="1"/>
  <c r="E17" i="19"/>
  <c r="Q37" s="1"/>
  <c r="Q40" s="1"/>
  <c r="I17" i="22"/>
  <c r="T37" i="1"/>
  <c r="T36"/>
  <c r="T34"/>
  <c r="T32"/>
  <c r="T30"/>
  <c r="T28"/>
  <c r="T26"/>
  <c r="T24"/>
  <c r="T22"/>
  <c r="G17" i="15"/>
  <c r="AD18" i="23"/>
  <c r="AD19" s="1"/>
  <c r="CD38" i="20"/>
  <c r="CD18" i="21" s="1"/>
  <c r="BX18"/>
  <c r="CN26"/>
  <c r="CO26"/>
  <c r="CP27" s="1"/>
  <c r="CN34" i="23"/>
  <c r="CO34"/>
  <c r="CO38"/>
  <c r="BR38" i="20"/>
  <c r="BR18" i="21" s="1"/>
  <c r="BO18"/>
  <c r="BS36" i="23"/>
  <c r="BT36" s="1"/>
  <c r="CN36" i="15"/>
  <c r="CK27" i="19"/>
  <c r="CO28" i="16"/>
  <c r="CP29" s="1"/>
  <c r="BS33" i="21"/>
  <c r="BT33" s="1"/>
  <c r="CP30" i="16"/>
  <c r="CT30" s="1"/>
  <c r="CN34" i="22"/>
  <c r="BS38" i="23"/>
  <c r="BT38" s="1"/>
  <c r="CN33"/>
  <c r="CN21" i="12"/>
  <c r="CP21" s="1"/>
  <c r="CN19"/>
  <c r="CP20" s="1"/>
  <c r="CR20" s="1"/>
  <c r="CO31" i="1"/>
  <c r="CN35"/>
  <c r="CK36" i="12"/>
  <c r="CJ35"/>
  <c r="CJ33"/>
  <c r="CJ31" i="15"/>
  <c r="CK26"/>
  <c r="CK20"/>
  <c r="BS20"/>
  <c r="BT20" s="1"/>
  <c r="CJ25"/>
  <c r="CJ25" i="16"/>
  <c r="CJ21"/>
  <c r="BS19" i="17"/>
  <c r="BT19" s="1"/>
  <c r="CJ21" i="19"/>
  <c r="BS24"/>
  <c r="BT24" s="1"/>
  <c r="BS32" i="20"/>
  <c r="BT32" s="1"/>
  <c r="CK22"/>
  <c r="BS36" i="21"/>
  <c r="BT36" s="1"/>
  <c r="CK26"/>
  <c r="BS24"/>
  <c r="BT24" s="1"/>
  <c r="BV24" s="1"/>
  <c r="BS23" i="22"/>
  <c r="BT23" s="1"/>
  <c r="CK34" i="17"/>
  <c r="CN30" i="20"/>
  <c r="AD38" i="21"/>
  <c r="BS26" i="15"/>
  <c r="BT26" s="1"/>
  <c r="CO31" i="21"/>
  <c r="C7" i="19"/>
  <c r="Y37" i="16"/>
  <c r="Z38" i="23"/>
  <c r="Z24" i="20"/>
  <c r="AB23" i="15"/>
  <c r="Y24" i="17"/>
  <c r="Y34" i="18"/>
  <c r="AB20" i="23"/>
  <c r="Y26" i="20"/>
  <c r="Y34" i="23"/>
  <c r="AB19" i="22"/>
  <c r="Y34" i="16"/>
  <c r="AB32" i="23"/>
  <c r="Z33"/>
  <c r="Y26" i="18"/>
  <c r="Z28" i="22"/>
  <c r="AB21" i="18"/>
  <c r="Z28" i="16"/>
  <c r="AB25"/>
  <c r="Z24"/>
  <c r="AB32" i="22"/>
  <c r="Z30" i="17"/>
  <c r="AB36" i="15"/>
  <c r="Y23" i="17"/>
  <c r="Y29"/>
  <c r="Y35" i="15"/>
  <c r="Z25" i="17"/>
  <c r="Z22"/>
  <c r="Y33" i="18"/>
  <c r="Z29" i="20"/>
  <c r="C7" i="22"/>
  <c r="Z31" i="19"/>
  <c r="AB22" i="12"/>
  <c r="AB22" i="21"/>
  <c r="Y37"/>
  <c r="Y19" i="12"/>
  <c r="Z25" i="19"/>
  <c r="Y28" i="21"/>
  <c r="Y31" i="12"/>
  <c r="AB31"/>
  <c r="Z32" i="19"/>
  <c r="Z29" i="12"/>
  <c r="AB28" i="19"/>
  <c r="Z19" i="21"/>
  <c r="Y25" i="19"/>
  <c r="AB29" i="21"/>
  <c r="Y35" i="19"/>
  <c r="Z26" i="21"/>
  <c r="Y36" i="12"/>
  <c r="Z23" i="19"/>
  <c r="Z31" i="21"/>
  <c r="Z29"/>
  <c r="Z21"/>
  <c r="Y28" i="12"/>
  <c r="AB19" i="21"/>
  <c r="AB19" i="19"/>
  <c r="AB24"/>
  <c r="Z22" i="12"/>
  <c r="Z20" i="19"/>
  <c r="Z36" i="12"/>
  <c r="AB32" i="21"/>
  <c r="Y36"/>
  <c r="Y32" i="12"/>
  <c r="Y33" i="21"/>
  <c r="AB25" i="19"/>
  <c r="Y21"/>
  <c r="Z30" i="21"/>
  <c r="C7" i="17"/>
  <c r="AB30" i="23"/>
  <c r="AB27"/>
  <c r="Y26"/>
  <c r="Z26"/>
  <c r="AB19"/>
  <c r="Z32"/>
  <c r="Z26" i="20"/>
  <c r="Y37" i="18"/>
  <c r="Z23" i="16"/>
  <c r="AB19" i="18"/>
  <c r="Y36" i="23"/>
  <c r="Z30" i="16"/>
  <c r="Y22" i="20"/>
  <c r="Y35" i="18"/>
  <c r="AB23" i="20"/>
  <c r="Z19" i="16"/>
  <c r="AB19" i="20"/>
  <c r="Y21" i="18"/>
  <c r="AB28" i="17"/>
  <c r="Y21"/>
  <c r="AB37"/>
  <c r="Y20"/>
  <c r="AB21" i="15"/>
  <c r="Z32" i="17"/>
  <c r="AB21" i="16"/>
  <c r="AB32" i="20"/>
  <c r="AB26" i="23"/>
  <c r="Y32" i="18"/>
  <c r="Y21" i="16"/>
  <c r="Y29"/>
  <c r="Z22" i="15"/>
  <c r="AB33" i="17"/>
  <c r="AB36"/>
  <c r="AB27" i="22"/>
  <c r="C7" i="16"/>
  <c r="C7" i="20"/>
  <c r="C7" i="15"/>
  <c r="Y33" i="23"/>
  <c r="Y21"/>
  <c r="AB29"/>
  <c r="AB34"/>
  <c r="AB31"/>
  <c r="Y24"/>
  <c r="Z21"/>
  <c r="Z36"/>
  <c r="AB38"/>
  <c r="Z31"/>
  <c r="AB36"/>
  <c r="Y34" i="22"/>
  <c r="AB36" i="20"/>
  <c r="Z25"/>
  <c r="Z37" i="22"/>
  <c r="Z34" i="16"/>
  <c r="Y27"/>
  <c r="Y37" i="22"/>
  <c r="Y38" i="16"/>
  <c r="Y30" i="18"/>
  <c r="Y28" i="20"/>
  <c r="Z22"/>
  <c r="AB36" i="16"/>
  <c r="Y19"/>
  <c r="Z22" i="18"/>
  <c r="Y37" i="20"/>
  <c r="Z29" i="16"/>
  <c r="Z27" i="20"/>
  <c r="Y24" i="16"/>
  <c r="Z36" i="20"/>
  <c r="Z31"/>
  <c r="Z25" i="16"/>
  <c r="AB28"/>
  <c r="AB20" i="20"/>
  <c r="Z37" i="16"/>
  <c r="Y28" i="22"/>
  <c r="AB33" i="23"/>
  <c r="Z35" i="18"/>
  <c r="Y34" i="17"/>
  <c r="Z32" i="15"/>
  <c r="AB24" i="17"/>
  <c r="Y25"/>
  <c r="AB23"/>
  <c r="Z26" i="15"/>
  <c r="Y38" i="17"/>
  <c r="Y32" i="15"/>
  <c r="Z24" i="17"/>
  <c r="AB38" i="16"/>
  <c r="Z33"/>
  <c r="AB33" i="20"/>
  <c r="Z23" i="23"/>
  <c r="Y33" i="16"/>
  <c r="Y23"/>
  <c r="Y36"/>
  <c r="Z20" i="20"/>
  <c r="AB19" i="16"/>
  <c r="AB24"/>
  <c r="AB35" i="20"/>
  <c r="Z19" i="15"/>
  <c r="Z36" i="17"/>
  <c r="Y31" i="18"/>
  <c r="Z21" i="17"/>
  <c r="AB21" i="22"/>
  <c r="Y37" i="23"/>
  <c r="AB27" i="15"/>
  <c r="Y23" i="20"/>
  <c r="Y31" i="16"/>
  <c r="C7" i="12"/>
  <c r="P6" i="1"/>
  <c r="AE6" s="1"/>
  <c r="C7" i="23"/>
  <c r="C7" i="18"/>
  <c r="C7" i="21"/>
  <c r="Z29" i="23"/>
  <c r="Y23"/>
  <c r="AB25"/>
  <c r="Z35"/>
  <c r="Z27"/>
  <c r="Y22"/>
  <c r="AB21"/>
  <c r="Z37"/>
  <c r="Y38"/>
  <c r="AB24"/>
  <c r="Z22"/>
  <c r="Z30"/>
  <c r="Y28"/>
  <c r="Z34"/>
  <c r="Y32"/>
  <c r="AB35"/>
  <c r="Y27"/>
  <c r="Y30"/>
  <c r="Z19"/>
  <c r="Y19"/>
  <c r="Z24"/>
  <c r="Y20"/>
  <c r="Y35" i="22"/>
  <c r="AB23"/>
  <c r="AB38" i="20"/>
  <c r="Z26" i="18"/>
  <c r="AB31" i="22"/>
  <c r="AB32" i="18"/>
  <c r="AB26" i="17"/>
  <c r="AB37" i="23"/>
  <c r="Y23" i="22"/>
  <c r="P23" s="1"/>
  <c r="AB22" i="16"/>
  <c r="AB24" i="18"/>
  <c r="AB28" i="22"/>
  <c r="P28" s="1"/>
  <c r="Z36" i="16"/>
  <c r="Z20"/>
  <c r="AB27"/>
  <c r="Y19" i="18"/>
  <c r="AB35"/>
  <c r="AB26"/>
  <c r="Z19" i="20"/>
  <c r="Z37"/>
  <c r="Y25"/>
  <c r="Z28"/>
  <c r="Z28" i="23"/>
  <c r="Y33" i="20"/>
  <c r="Z30" i="18"/>
  <c r="Y25" i="16"/>
  <c r="AB34"/>
  <c r="AB28" i="23"/>
  <c r="Y35" i="20"/>
  <c r="Z32" i="16"/>
  <c r="Z33" i="20"/>
  <c r="Y28" i="18"/>
  <c r="AB37" i="20"/>
  <c r="Y31" i="23"/>
  <c r="AB37" i="18"/>
  <c r="Y35" i="16"/>
  <c r="AB24" i="20"/>
  <c r="Z38"/>
  <c r="Y34"/>
  <c r="Y20"/>
  <c r="AB35" i="16"/>
  <c r="Y28"/>
  <c r="Z27"/>
  <c r="Z26"/>
  <c r="AB23" i="23"/>
  <c r="Z30" i="20"/>
  <c r="AB31" i="16"/>
  <c r="Y20"/>
  <c r="Z23" i="22"/>
  <c r="AB33"/>
  <c r="AB26"/>
  <c r="Y21" i="20"/>
  <c r="Y30" i="22"/>
  <c r="AB26" i="15"/>
  <c r="Z31"/>
  <c r="Z38" i="17"/>
  <c r="Y29" i="15"/>
  <c r="Z33" i="17"/>
  <c r="Z19"/>
  <c r="Y38" i="15"/>
  <c r="AB20" i="17"/>
  <c r="AB31"/>
  <c r="AB22" i="15"/>
  <c r="AB30"/>
  <c r="Y19" i="17"/>
  <c r="AB32" i="15"/>
  <c r="AB29" i="17"/>
  <c r="AB19"/>
  <c r="Y26" i="15"/>
  <c r="Y36" i="17"/>
  <c r="Z31"/>
  <c r="AB37" i="15"/>
  <c r="Y22" i="17"/>
  <c r="Z35" i="15"/>
  <c r="Z29"/>
  <c r="AB38" i="17"/>
  <c r="Y27" i="22"/>
  <c r="Y29" i="18"/>
  <c r="AB33" i="16"/>
  <c r="Z36" i="18"/>
  <c r="Y25"/>
  <c r="Z21" i="20"/>
  <c r="Y25" i="23"/>
  <c r="AB34" i="20"/>
  <c r="Z22" i="16"/>
  <c r="AB23" i="18"/>
  <c r="AB28" i="20"/>
  <c r="Y38"/>
  <c r="Z31" i="18"/>
  <c r="AB21" i="20"/>
  <c r="Y29" i="23"/>
  <c r="Y29" i="20"/>
  <c r="AB25"/>
  <c r="Z34"/>
  <c r="Z32"/>
  <c r="Y30"/>
  <c r="Y24"/>
  <c r="P24" s="1"/>
  <c r="AB29" i="22"/>
  <c r="AB30" i="17"/>
  <c r="AB34"/>
  <c r="Y28" i="15"/>
  <c r="Z35" i="17"/>
  <c r="Y27" i="20"/>
  <c r="Y31" i="17"/>
  <c r="Y36" i="20"/>
  <c r="Z29" i="17"/>
  <c r="AB22" i="20"/>
  <c r="AB26" i="16"/>
  <c r="Y26" i="17"/>
  <c r="Z23" i="15"/>
  <c r="BO18" i="12"/>
  <c r="CC33" i="1"/>
  <c r="CI33" s="1"/>
  <c r="AD38"/>
  <c r="T38" s="1"/>
  <c r="BN20"/>
  <c r="BQ20" s="1"/>
  <c r="CM21"/>
  <c r="CL29"/>
  <c r="CL27"/>
  <c r="CN27" s="1"/>
  <c r="CM37"/>
  <c r="CN37" s="1"/>
  <c r="CC27"/>
  <c r="CI27" s="1"/>
  <c r="CK27" s="1"/>
  <c r="BM38"/>
  <c r="BM18" i="12" s="1"/>
  <c r="BZ37" i="1"/>
  <c r="CF37" s="1"/>
  <c r="CJ37" s="1"/>
  <c r="BZ35"/>
  <c r="CF35" s="1"/>
  <c r="CJ35" s="1"/>
  <c r="BM34"/>
  <c r="BP34" s="1"/>
  <c r="BS34" s="1"/>
  <c r="BT34" s="1"/>
  <c r="BM32"/>
  <c r="BP32" s="1"/>
  <c r="BS32" s="1"/>
  <c r="BT32" s="1"/>
  <c r="BZ31"/>
  <c r="CF31" s="1"/>
  <c r="CJ31" s="1"/>
  <c r="BN38"/>
  <c r="BQ38" s="1"/>
  <c r="BQ18" i="12" s="1"/>
  <c r="CA37" i="1"/>
  <c r="CG37" s="1"/>
  <c r="BN36"/>
  <c r="BQ36" s="1"/>
  <c r="CA35"/>
  <c r="CG35" s="1"/>
  <c r="CK35" s="1"/>
  <c r="CA33"/>
  <c r="CG33" s="1"/>
  <c r="CC31"/>
  <c r="CI31" s="1"/>
  <c r="CK31" s="1"/>
  <c r="CM29"/>
  <c r="CA27"/>
  <c r="CG27" s="1"/>
  <c r="BX23"/>
  <c r="CD23" s="1"/>
  <c r="BZ21"/>
  <c r="CF21" s="1"/>
  <c r="BX21"/>
  <c r="CD21" s="1"/>
  <c r="BZ19"/>
  <c r="CF19" s="1"/>
  <c r="CJ19" s="1"/>
  <c r="CL19" s="1"/>
  <c r="BX29"/>
  <c r="CD29" s="1"/>
  <c r="CJ29" s="1"/>
  <c r="CB29"/>
  <c r="CH29" s="1"/>
  <c r="BO28"/>
  <c r="BR28" s="1"/>
  <c r="BZ27"/>
  <c r="CF27" s="1"/>
  <c r="BM26"/>
  <c r="BP26" s="1"/>
  <c r="CM23"/>
  <c r="CA23"/>
  <c r="CG23" s="1"/>
  <c r="BN22"/>
  <c r="BQ22" s="1"/>
  <c r="CC19"/>
  <c r="CI19" s="1"/>
  <c r="CK19" s="1"/>
  <c r="CM19" s="1"/>
  <c r="BO19"/>
  <c r="BR19" s="1"/>
  <c r="BM19"/>
  <c r="BP19" s="1"/>
  <c r="BY38"/>
  <c r="CM38"/>
  <c r="CM18" i="12" s="1"/>
  <c r="CM28" i="1"/>
  <c r="BM27"/>
  <c r="BP27" s="1"/>
  <c r="BZ24"/>
  <c r="CF24" s="1"/>
  <c r="BZ20"/>
  <c r="CF20" s="1"/>
  <c r="CJ20" s="1"/>
  <c r="CL32"/>
  <c r="CO32" s="1"/>
  <c r="CL30"/>
  <c r="CB26"/>
  <c r="CH26" s="1"/>
  <c r="BN25"/>
  <c r="BQ25" s="1"/>
  <c r="CC26"/>
  <c r="CI26" s="1"/>
  <c r="CA24"/>
  <c r="CG24" s="1"/>
  <c r="CC20"/>
  <c r="CI20" s="1"/>
  <c r="BM35"/>
  <c r="BP35" s="1"/>
  <c r="BW18" i="12"/>
  <c r="BZ22" i="1"/>
  <c r="CF22" s="1"/>
  <c r="CC18" i="12"/>
  <c r="BX36" i="1"/>
  <c r="CD36" s="1"/>
  <c r="CB38"/>
  <c r="CA38"/>
  <c r="CG38" s="1"/>
  <c r="CG18" i="12" s="1"/>
  <c r="CL38" i="1"/>
  <c r="CB28"/>
  <c r="CH28" s="1"/>
  <c r="CM24"/>
  <c r="CN24" s="1"/>
  <c r="BX24"/>
  <c r="CD24" s="1"/>
  <c r="CB20"/>
  <c r="CH20" s="1"/>
  <c r="CL20"/>
  <c r="CM20"/>
  <c r="BX34"/>
  <c r="CD34" s="1"/>
  <c r="CJ34" s="1"/>
  <c r="CC32"/>
  <c r="CI32" s="1"/>
  <c r="CM30"/>
  <c r="CC30"/>
  <c r="CI30" s="1"/>
  <c r="CK30" s="1"/>
  <c r="CM26"/>
  <c r="CL26"/>
  <c r="BO25"/>
  <c r="BR25" s="1"/>
  <c r="BM21"/>
  <c r="BP21" s="1"/>
  <c r="CM34"/>
  <c r="CL28"/>
  <c r="CC36"/>
  <c r="CI36" s="1"/>
  <c r="BY30"/>
  <c r="CE30" s="1"/>
  <c r="CC28"/>
  <c r="CI28" s="1"/>
  <c r="BY28"/>
  <c r="CE28" s="1"/>
  <c r="CC24"/>
  <c r="CI24" s="1"/>
  <c r="CC22"/>
  <c r="CI22" s="1"/>
  <c r="BX38"/>
  <c r="CD38" s="1"/>
  <c r="CD18" i="12" s="1"/>
  <c r="BO37" i="1"/>
  <c r="BR37" s="1"/>
  <c r="BS37" s="1"/>
  <c r="BT37" s="1"/>
  <c r="CL22"/>
  <c r="CN22" s="1"/>
  <c r="Z35" i="16"/>
  <c r="AB32"/>
  <c r="AB34" i="15"/>
  <c r="Z20" i="17"/>
  <c r="Z33" i="15"/>
  <c r="Y30" i="17"/>
  <c r="Z28"/>
  <c r="AB33" i="15"/>
  <c r="Z27" i="17"/>
  <c r="Y28"/>
  <c r="Z38" i="15"/>
  <c r="AB21" i="17"/>
  <c r="Y33"/>
  <c r="Y38" i="22"/>
  <c r="Y26" i="16"/>
  <c r="Z30" i="22"/>
  <c r="Y32"/>
  <c r="Z35" i="20"/>
  <c r="AB27" i="17"/>
  <c r="AB37" i="16"/>
  <c r="Z28" i="15"/>
  <c r="Y30" i="16"/>
  <c r="Y31" i="20"/>
  <c r="Y32" i="17"/>
  <c r="AB23" i="16"/>
  <c r="AB27" i="20"/>
  <c r="AB22" i="23"/>
  <c r="Z38" i="16"/>
  <c r="Z20" i="23"/>
  <c r="Z26" i="17"/>
  <c r="Z25" i="23"/>
  <c r="AB31" i="20"/>
  <c r="AB31" i="18"/>
  <c r="Y22" i="16"/>
  <c r="Z38" i="22"/>
  <c r="Z26"/>
  <c r="Y24" i="21"/>
  <c r="Z34"/>
  <c r="AB26"/>
  <c r="Z28" i="12"/>
  <c r="AB37" i="19"/>
  <c r="AB21"/>
  <c r="Y29" i="21"/>
  <c r="P29" s="1"/>
  <c r="AB22" i="19"/>
  <c r="AB38"/>
  <c r="Y26"/>
  <c r="AB28" i="12"/>
  <c r="Z30"/>
  <c r="Z27"/>
  <c r="Z30" i="19"/>
  <c r="AB24" i="12"/>
  <c r="AB36"/>
  <c r="Y38"/>
  <c r="AB37" i="21"/>
  <c r="Y20" i="12"/>
  <c r="Y22" i="21"/>
  <c r="Y34"/>
  <c r="Z21" i="19"/>
  <c r="AB38" i="21"/>
  <c r="AB30"/>
  <c r="Y26" i="12"/>
  <c r="Y30"/>
  <c r="Z24" i="19"/>
  <c r="AB29" i="12"/>
  <c r="AB26"/>
  <c r="Y36" i="19"/>
  <c r="Y20"/>
  <c r="AB36"/>
  <c r="AB20"/>
  <c r="Y31" i="21"/>
  <c r="AB23" i="19"/>
  <c r="Z19"/>
  <c r="AB23" i="12"/>
  <c r="AB25" i="21"/>
  <c r="AB38" i="12"/>
  <c r="Y27" i="19"/>
  <c r="Z20" i="21"/>
  <c r="Z24"/>
  <c r="Z28"/>
  <c r="AB30" i="12"/>
  <c r="AB25"/>
  <c r="Z37" i="21"/>
  <c r="Y32"/>
  <c r="Z35"/>
  <c r="Z31" i="12"/>
  <c r="Z26"/>
  <c r="Z27" i="21"/>
  <c r="Z23"/>
  <c r="Y34" i="12"/>
  <c r="Y23" i="19"/>
  <c r="Z36" i="21"/>
  <c r="Y29" i="12"/>
  <c r="AB23" i="21"/>
  <c r="Y33" i="19"/>
  <c r="AB27"/>
  <c r="Y35" i="21"/>
  <c r="Y19"/>
  <c r="Z20" i="12"/>
  <c r="AB32" i="19"/>
  <c r="Y24"/>
  <c r="Y27" i="12"/>
  <c r="Y33"/>
  <c r="Y24"/>
  <c r="Z36" i="19"/>
  <c r="AB19" i="12"/>
  <c r="AB27"/>
  <c r="Z33"/>
  <c r="AB36" i="21"/>
  <c r="Z33" i="19"/>
  <c r="Z27"/>
  <c r="AB35" i="21"/>
  <c r="Z24" i="12"/>
  <c r="Y35"/>
  <c r="Z25"/>
  <c r="Z26" i="19"/>
  <c r="AB21" i="12"/>
  <c r="AB34"/>
  <c r="Y38" i="19"/>
  <c r="AB26"/>
  <c r="Y25" i="21"/>
  <c r="AB20"/>
  <c r="AB28"/>
  <c r="Z38"/>
  <c r="B8" i="25"/>
  <c r="B177"/>
  <c r="B69"/>
  <c r="B26"/>
  <c r="B155"/>
  <c r="B48"/>
  <c r="B103"/>
  <c r="B136"/>
  <c r="B93"/>
  <c r="D8"/>
  <c r="D177"/>
  <c r="D48"/>
  <c r="D69"/>
  <c r="D26"/>
  <c r="D93"/>
  <c r="D103"/>
  <c r="D136"/>
  <c r="D155"/>
  <c r="CN29" i="22"/>
  <c r="CF18"/>
  <c r="CO33" i="21"/>
  <c r="CN33"/>
  <c r="CJ32"/>
  <c r="CJ35"/>
  <c r="CK29"/>
  <c r="BS21"/>
  <c r="BT21" s="1"/>
  <c r="BS22"/>
  <c r="BT22" s="1"/>
  <c r="BV22" s="1"/>
  <c r="CJ37"/>
  <c r="CJ24"/>
  <c r="CN31"/>
  <c r="CJ25"/>
  <c r="CK22"/>
  <c r="CK25"/>
  <c r="CO19"/>
  <c r="CG18"/>
  <c r="CK38" i="20"/>
  <c r="CK18" i="21" s="1"/>
  <c r="CJ36" i="20"/>
  <c r="CJ29"/>
  <c r="CK28"/>
  <c r="CK31"/>
  <c r="BS26"/>
  <c r="BT26" s="1"/>
  <c r="CK23"/>
  <c r="CJ21"/>
  <c r="CJ34"/>
  <c r="CK33"/>
  <c r="CJ23"/>
  <c r="CN23"/>
  <c r="BS27"/>
  <c r="BT27" s="1"/>
  <c r="BU27" s="1"/>
  <c r="CK19"/>
  <c r="CO21" i="19"/>
  <c r="CN21"/>
  <c r="CO37"/>
  <c r="CN37"/>
  <c r="BS34"/>
  <c r="BT34" s="1"/>
  <c r="BS21"/>
  <c r="BT21" s="1"/>
  <c r="BS23"/>
  <c r="BT23" s="1"/>
  <c r="CJ20"/>
  <c r="CJ35"/>
  <c r="CN21" i="18"/>
  <c r="CO21"/>
  <c r="CO23"/>
  <c r="CN23"/>
  <c r="CN27"/>
  <c r="CO27"/>
  <c r="CN33"/>
  <c r="CK27"/>
  <c r="CK30"/>
  <c r="BS31"/>
  <c r="BT31" s="1"/>
  <c r="CN35"/>
  <c r="CO19"/>
  <c r="CK26" i="17"/>
  <c r="CJ28"/>
  <c r="BS23"/>
  <c r="BT23" s="1"/>
  <c r="CJ22"/>
  <c r="CK21"/>
  <c r="BS31"/>
  <c r="BT31" s="1"/>
  <c r="CJ23"/>
  <c r="CJ32"/>
  <c r="CK30"/>
  <c r="BS20"/>
  <c r="BT20" s="1"/>
  <c r="CN33"/>
  <c r="CN35"/>
  <c r="CN19"/>
  <c r="CR30" i="16"/>
  <c r="CO23"/>
  <c r="BS28"/>
  <c r="BT28" s="1"/>
  <c r="BU28" s="1"/>
  <c r="CJ30"/>
  <c r="CJ37"/>
  <c r="BS37"/>
  <c r="BT37" s="1"/>
  <c r="BS29"/>
  <c r="BT29" s="1"/>
  <c r="BV29" s="1"/>
  <c r="BS25"/>
  <c r="BT25" s="1"/>
  <c r="BS22"/>
  <c r="BT22" s="1"/>
  <c r="CO36" i="15"/>
  <c r="CP36" s="1"/>
  <c r="CT36" s="1"/>
  <c r="CO30"/>
  <c r="CP31" s="1"/>
  <c r="CK22"/>
  <c r="CJ27"/>
  <c r="BS29"/>
  <c r="BT29" s="1"/>
  <c r="BS27"/>
  <c r="BT27" s="1"/>
  <c r="BV27" s="1"/>
  <c r="BS25"/>
  <c r="BT25" s="1"/>
  <c r="BU26" s="1"/>
  <c r="CI38" i="12"/>
  <c r="CN27"/>
  <c r="CP28" s="1"/>
  <c r="CJ22"/>
  <c r="CK21"/>
  <c r="CJ20"/>
  <c r="BS31"/>
  <c r="BT31" s="1"/>
  <c r="CN21" i="23"/>
  <c r="CO21"/>
  <c r="CJ26"/>
  <c r="CT38" i="22"/>
  <c r="CT18" i="23" s="1"/>
  <c r="BS33" i="22"/>
  <c r="BT33" s="1"/>
  <c r="CO30" i="21"/>
  <c r="CN30"/>
  <c r="CO32"/>
  <c r="CN32"/>
  <c r="CK35"/>
  <c r="CK21"/>
  <c r="CP21"/>
  <c r="CJ19"/>
  <c r="BU22"/>
  <c r="BO18" i="22"/>
  <c r="BR38" i="21"/>
  <c r="CK33"/>
  <c r="CK19"/>
  <c r="CJ21"/>
  <c r="BS32"/>
  <c r="BT32" s="1"/>
  <c r="CN19"/>
  <c r="CP37"/>
  <c r="CT37" s="1"/>
  <c r="BS20"/>
  <c r="BT20" s="1"/>
  <c r="BV21" s="1"/>
  <c r="CO21" i="20"/>
  <c r="CP21" s="1"/>
  <c r="CN21"/>
  <c r="CO29"/>
  <c r="CN29"/>
  <c r="CN31"/>
  <c r="CO31"/>
  <c r="CK30"/>
  <c r="BS30"/>
  <c r="BT30" s="1"/>
  <c r="BU30" s="1"/>
  <c r="BS19"/>
  <c r="BT19" s="1"/>
  <c r="BS25"/>
  <c r="BT25" s="1"/>
  <c r="BU26" s="1"/>
  <c r="CJ19"/>
  <c r="CJ26"/>
  <c r="BS33"/>
  <c r="BT33" s="1"/>
  <c r="BS29"/>
  <c r="BT29" s="1"/>
  <c r="CJ37"/>
  <c r="BS34"/>
  <c r="BT34" s="1"/>
  <c r="CJ33"/>
  <c r="CK25"/>
  <c r="CK21"/>
  <c r="BS37"/>
  <c r="BT37" s="1"/>
  <c r="CK29"/>
  <c r="CK26"/>
  <c r="CK37"/>
  <c r="BS28"/>
  <c r="BT28" s="1"/>
  <c r="BU28" s="1"/>
  <c r="CJ25"/>
  <c r="BS21"/>
  <c r="BT21" s="1"/>
  <c r="BV30" i="19"/>
  <c r="CN31"/>
  <c r="CO31"/>
  <c r="CK23"/>
  <c r="BQ18" i="20"/>
  <c r="BS38" i="19"/>
  <c r="BS18" i="20" s="1"/>
  <c r="CN20" i="19"/>
  <c r="CO20"/>
  <c r="CJ32"/>
  <c r="CK26"/>
  <c r="CJ37"/>
  <c r="BS36"/>
  <c r="BT36" s="1"/>
  <c r="CJ31"/>
  <c r="CJ23"/>
  <c r="BS20"/>
  <c r="BT20" s="1"/>
  <c r="CJ29"/>
  <c r="CO27"/>
  <c r="BS25"/>
  <c r="BT25" s="1"/>
  <c r="BS26"/>
  <c r="BT26" s="1"/>
  <c r="CK21"/>
  <c r="CO29"/>
  <c r="CP30" s="1"/>
  <c r="CO36"/>
  <c r="CK25" i="18"/>
  <c r="BS36"/>
  <c r="BT36" s="1"/>
  <c r="CO29"/>
  <c r="CO35"/>
  <c r="CJ31"/>
  <c r="CJ27"/>
  <c r="CK35"/>
  <c r="BS24"/>
  <c r="BT24" s="1"/>
  <c r="CK23"/>
  <c r="CJ23"/>
  <c r="BS21"/>
  <c r="BT21" s="1"/>
  <c r="BU22" s="1"/>
  <c r="CN22" i="17"/>
  <c r="CO22"/>
  <c r="CO28"/>
  <c r="CN28"/>
  <c r="CO31"/>
  <c r="CN31"/>
  <c r="CN37"/>
  <c r="CO37"/>
  <c r="CJ21"/>
  <c r="BS21"/>
  <c r="BT21" s="1"/>
  <c r="BV21" s="1"/>
  <c r="CJ19"/>
  <c r="CO23"/>
  <c r="CK33"/>
  <c r="CO35"/>
  <c r="CP26"/>
  <c r="CK36"/>
  <c r="CO33"/>
  <c r="CP33" s="1"/>
  <c r="CJ36"/>
  <c r="CK32"/>
  <c r="CK37"/>
  <c r="CK25"/>
  <c r="CK22"/>
  <c r="CN33" i="16"/>
  <c r="CO33"/>
  <c r="CO35"/>
  <c r="CN35"/>
  <c r="CJ33"/>
  <c r="CK37"/>
  <c r="CK36"/>
  <c r="BS32"/>
  <c r="BT32" s="1"/>
  <c r="BV32" s="1"/>
  <c r="CK35"/>
  <c r="BS30"/>
  <c r="BT30" s="1"/>
  <c r="CJ29"/>
  <c r="CP23"/>
  <c r="CT23" s="1"/>
  <c r="CO37"/>
  <c r="CP37" s="1"/>
  <c r="CK28"/>
  <c r="CK24"/>
  <c r="CK33"/>
  <c r="CK22"/>
  <c r="BS19"/>
  <c r="BT19" s="1"/>
  <c r="BR38" i="15"/>
  <c r="BR18" i="16" s="1"/>
  <c r="BO18"/>
  <c r="BV20" i="15"/>
  <c r="BU20"/>
  <c r="BS22"/>
  <c r="BT22" s="1"/>
  <c r="CJ32"/>
  <c r="CK37"/>
  <c r="CK23"/>
  <c r="CK21"/>
  <c r="CN26"/>
  <c r="CJ22"/>
  <c r="CJ19"/>
  <c r="CJ29"/>
  <c r="BS28"/>
  <c r="BT28" s="1"/>
  <c r="BS37"/>
  <c r="BT37" s="1"/>
  <c r="BS33"/>
  <c r="BT33" s="1"/>
  <c r="BV33" s="1"/>
  <c r="BS31"/>
  <c r="BT31" s="1"/>
  <c r="CJ31" i="12"/>
  <c r="BS37"/>
  <c r="BT37" s="1"/>
  <c r="BO18" i="15"/>
  <c r="BR38" i="12"/>
  <c r="CK24"/>
  <c r="BS33"/>
  <c r="BT33" s="1"/>
  <c r="CJ21"/>
  <c r="CJ25"/>
  <c r="BS32"/>
  <c r="BT32" s="1"/>
  <c r="CK26"/>
  <c r="CN22"/>
  <c r="BS22"/>
  <c r="BT22" s="1"/>
  <c r="CK25"/>
  <c r="CK19"/>
  <c r="CN31"/>
  <c r="CP31" s="1"/>
  <c r="CR31" s="1"/>
  <c r="CJ38"/>
  <c r="CJ18" i="15" s="1"/>
  <c r="CJ34" i="12"/>
  <c r="T20" i="1"/>
  <c r="CO27"/>
  <c r="AB25" i="17"/>
  <c r="AB24" i="15"/>
  <c r="Z28" i="19"/>
  <c r="Y27" i="17"/>
  <c r="Y37"/>
  <c r="Z23"/>
  <c r="Z35" i="19"/>
  <c r="Z29"/>
  <c r="AB32" i="17"/>
  <c r="Z34" i="19"/>
  <c r="AB35" i="17"/>
  <c r="AB22"/>
  <c r="Y30" i="19"/>
  <c r="Y30" i="15"/>
  <c r="Y19" i="20"/>
  <c r="AB26"/>
  <c r="Z37" i="17"/>
  <c r="AB34" i="19"/>
  <c r="Y32" i="20"/>
  <c r="Y21" i="15"/>
  <c r="Z38" i="18"/>
  <c r="AB33" i="19"/>
  <c r="Z34" i="17"/>
  <c r="AB30" i="20"/>
  <c r="Z23"/>
  <c r="Y22" i="18"/>
  <c r="Z19"/>
  <c r="Y37" i="19"/>
  <c r="Y23" i="18"/>
  <c r="BU29" i="16"/>
  <c r="BV28"/>
  <c r="CN32" i="22"/>
  <c r="CO32"/>
  <c r="CP33" s="1"/>
  <c r="CO24" i="1"/>
  <c r="CE18" i="18"/>
  <c r="CO38" i="16"/>
  <c r="CO18" i="17" s="1"/>
  <c r="CO38" i="12"/>
  <c r="CO18" i="15" s="1"/>
  <c r="CL18"/>
  <c r="CN38" i="12"/>
  <c r="CN26"/>
  <c r="CO26"/>
  <c r="CO25"/>
  <c r="CO24" i="15"/>
  <c r="CN24"/>
  <c r="CN19"/>
  <c r="CO19"/>
  <c r="CO37"/>
  <c r="CN37"/>
  <c r="BN18" i="19"/>
  <c r="BQ38" i="18"/>
  <c r="CH18" i="17"/>
  <c r="CE18" i="21"/>
  <c r="BQ38" i="15"/>
  <c r="BQ18" i="16" s="1"/>
  <c r="BN18"/>
  <c r="BU32"/>
  <c r="CO29" i="22"/>
  <c r="CO20" i="16"/>
  <c r="CJ27" i="12"/>
  <c r="CJ27" i="16"/>
  <c r="CK27"/>
  <c r="Q40" i="17"/>
  <c r="CN21" i="1"/>
  <c r="CK34" i="15"/>
  <c r="CK33"/>
  <c r="CJ35" i="16"/>
  <c r="BU21" i="21"/>
  <c r="CN24" i="16"/>
  <c r="CO24"/>
  <c r="CO34" i="12"/>
  <c r="CN34"/>
  <c r="CN21" i="15"/>
  <c r="CO21"/>
  <c r="CO29"/>
  <c r="CP30" s="1"/>
  <c r="CN29"/>
  <c r="CO34"/>
  <c r="CN34"/>
  <c r="CO25" i="22"/>
  <c r="CN25"/>
  <c r="CP26" s="1"/>
  <c r="CN25" i="18"/>
  <c r="CO25"/>
  <c r="BM18" i="16"/>
  <c r="BP38" i="15"/>
  <c r="CL18" i="17"/>
  <c r="BS26" i="18"/>
  <c r="BT26" s="1"/>
  <c r="CN35" i="12"/>
  <c r="CN22" i="15"/>
  <c r="CK20" i="17"/>
  <c r="CK29"/>
  <c r="CP30"/>
  <c r="CJ38" i="22"/>
  <c r="CJ18" i="23" s="1"/>
  <c r="CJ23" i="16"/>
  <c r="CN32" i="12"/>
  <c r="CK37"/>
  <c r="CK35"/>
  <c r="CK27"/>
  <c r="CK22"/>
  <c r="BS19"/>
  <c r="BT19" s="1"/>
  <c r="CO26" i="20"/>
  <c r="CN26"/>
  <c r="CP32"/>
  <c r="CR32" s="1"/>
  <c r="BS28" i="23"/>
  <c r="BT28" s="1"/>
  <c r="BU29" s="1"/>
  <c r="CJ25" i="17"/>
  <c r="CJ29"/>
  <c r="CK31"/>
  <c r="CK34" i="12"/>
  <c r="CK28"/>
  <c r="CK31"/>
  <c r="BS21"/>
  <c r="BT21" s="1"/>
  <c r="CK32" i="15"/>
  <c r="CK19"/>
  <c r="CJ23"/>
  <c r="CJ31" i="16"/>
  <c r="CK21"/>
  <c r="CJ37" i="17"/>
  <c r="BS36"/>
  <c r="BT36" s="1"/>
  <c r="CJ26" i="18"/>
  <c r="CK28" i="19"/>
  <c r="CK37"/>
  <c r="CK35"/>
  <c r="CK31"/>
  <c r="CK36" i="20"/>
  <c r="BS36"/>
  <c r="BT36" s="1"/>
  <c r="BS24"/>
  <c r="BT24" s="1"/>
  <c r="CJ22"/>
  <c r="BS26" i="1"/>
  <c r="BT26" s="1"/>
  <c r="BS30" i="12"/>
  <c r="BT30" s="1"/>
  <c r="BU31" s="1"/>
  <c r="BS23"/>
  <c r="BT23" s="1"/>
  <c r="BS26" i="16"/>
  <c r="BT26" s="1"/>
  <c r="BS30" i="17"/>
  <c r="BT30" s="1"/>
  <c r="BS24"/>
  <c r="BT24" s="1"/>
  <c r="BU24" s="1"/>
  <c r="BS23" i="20"/>
  <c r="BT23" s="1"/>
  <c r="CK37" i="21"/>
  <c r="CJ27"/>
  <c r="CN25"/>
  <c r="BS19"/>
  <c r="BT19" s="1"/>
  <c r="CK22" i="22"/>
  <c r="CJ34" i="17"/>
  <c r="CJ26" i="21"/>
  <c r="BS20" i="12"/>
  <c r="BT20" s="1"/>
  <c r="BS20" i="16"/>
  <c r="BT20" s="1"/>
  <c r="CK30"/>
  <c r="BS22" i="19"/>
  <c r="BT22" s="1"/>
  <c r="CK35" i="23"/>
  <c r="CJ36" i="15"/>
  <c r="CJ30"/>
  <c r="CJ36" i="16"/>
  <c r="CJ28"/>
  <c r="CJ24"/>
  <c r="BS29" i="21"/>
  <c r="BT29" s="1"/>
  <c r="CJ28"/>
  <c r="CO30" i="22"/>
  <c r="CP30" s="1"/>
  <c r="BS29"/>
  <c r="BT29" s="1"/>
  <c r="BS29" i="12"/>
  <c r="BT29" s="1"/>
  <c r="CO19" i="17"/>
  <c r="CN36" i="19"/>
  <c r="BS21" i="15"/>
  <c r="BT21" s="1"/>
  <c r="BS22" i="17"/>
  <c r="BT22" s="1"/>
  <c r="BS31" i="20"/>
  <c r="BT31" s="1"/>
  <c r="BS29" i="17"/>
  <c r="BT29" s="1"/>
  <c r="BU30" s="1"/>
  <c r="CN19" i="18"/>
  <c r="CO19" i="23"/>
  <c r="Q30" i="18"/>
  <c r="Q38"/>
  <c r="Q22"/>
  <c r="Q25"/>
  <c r="Q35"/>
  <c r="Q27"/>
  <c r="Q36"/>
  <c r="Q24"/>
  <c r="Q28"/>
  <c r="Q34"/>
  <c r="Q23"/>
  <c r="Q37"/>
  <c r="Q33"/>
  <c r="Q29"/>
  <c r="Q32"/>
  <c r="Q19"/>
  <c r="Q26"/>
  <c r="Q31"/>
  <c r="Q21"/>
  <c r="B181" i="25"/>
  <c r="B179"/>
  <c r="B175"/>
  <c r="B173"/>
  <c r="B171"/>
  <c r="B169"/>
  <c r="B167"/>
  <c r="B165"/>
  <c r="B163"/>
  <c r="B161"/>
  <c r="B159"/>
  <c r="B157"/>
  <c r="B153"/>
  <c r="B151"/>
  <c r="B149"/>
  <c r="B147"/>
  <c r="B145"/>
  <c r="B143"/>
  <c r="B141"/>
  <c r="B139"/>
  <c r="B137"/>
  <c r="B135"/>
  <c r="B133"/>
  <c r="B131"/>
  <c r="B129"/>
  <c r="B127"/>
  <c r="B125"/>
  <c r="B123"/>
  <c r="B121"/>
  <c r="B119"/>
  <c r="B117"/>
  <c r="B115"/>
  <c r="B113"/>
  <c r="B111"/>
  <c r="B109"/>
  <c r="B107"/>
  <c r="B105"/>
  <c r="B101"/>
  <c r="B99"/>
  <c r="B97"/>
  <c r="B95"/>
  <c r="B91"/>
  <c r="B89"/>
  <c r="B86"/>
  <c r="B84"/>
  <c r="B81"/>
  <c r="B79"/>
  <c r="B77"/>
  <c r="B75"/>
  <c r="B73"/>
  <c r="B71"/>
  <c r="B67"/>
  <c r="B65"/>
  <c r="B63"/>
  <c r="B61"/>
  <c r="B59"/>
  <c r="B57"/>
  <c r="B55"/>
  <c r="B53"/>
  <c r="B51"/>
  <c r="B49"/>
  <c r="B47"/>
  <c r="B45"/>
  <c r="B43"/>
  <c r="B41"/>
  <c r="B39"/>
  <c r="B37"/>
  <c r="B35"/>
  <c r="B33"/>
  <c r="B31"/>
  <c r="B29"/>
  <c r="B27"/>
  <c r="B25"/>
  <c r="B23"/>
  <c r="B182"/>
  <c r="B180"/>
  <c r="B178"/>
  <c r="B176"/>
  <c r="B174"/>
  <c r="B172"/>
  <c r="B170"/>
  <c r="B168"/>
  <c r="B166"/>
  <c r="B164"/>
  <c r="B162"/>
  <c r="B160"/>
  <c r="B158"/>
  <c r="B156"/>
  <c r="B154"/>
  <c r="B152"/>
  <c r="B150"/>
  <c r="B148"/>
  <c r="B146"/>
  <c r="B144"/>
  <c r="B142"/>
  <c r="B140"/>
  <c r="B138"/>
  <c r="B134"/>
  <c r="B132"/>
  <c r="B130"/>
  <c r="B128"/>
  <c r="B126"/>
  <c r="B124"/>
  <c r="B122"/>
  <c r="B120"/>
  <c r="B118"/>
  <c r="B116"/>
  <c r="B114"/>
  <c r="B112"/>
  <c r="B110"/>
  <c r="B108"/>
  <c r="B106"/>
  <c r="B104"/>
  <c r="B102"/>
  <c r="B100"/>
  <c r="B98"/>
  <c r="B96"/>
  <c r="B94"/>
  <c r="B92"/>
  <c r="B90"/>
  <c r="B88"/>
  <c r="B85"/>
  <c r="B83"/>
  <c r="B80"/>
  <c r="B78"/>
  <c r="B76"/>
  <c r="B74"/>
  <c r="B72"/>
  <c r="B70"/>
  <c r="B68"/>
  <c r="B66"/>
  <c r="B64"/>
  <c r="B62"/>
  <c r="B60"/>
  <c r="B58"/>
  <c r="B56"/>
  <c r="B54"/>
  <c r="B52"/>
  <c r="B50"/>
  <c r="B46"/>
  <c r="B44"/>
  <c r="B42"/>
  <c r="B40"/>
  <c r="B38"/>
  <c r="B36"/>
  <c r="B34"/>
  <c r="B32"/>
  <c r="B30"/>
  <c r="B28"/>
  <c r="B24"/>
  <c r="B20"/>
  <c r="B16"/>
  <c r="B15"/>
  <c r="B11"/>
  <c r="B7"/>
  <c r="B3"/>
  <c r="B22"/>
  <c r="B19"/>
  <c r="B6"/>
  <c r="B10"/>
  <c r="B14"/>
  <c r="B13"/>
  <c r="B9"/>
  <c r="B5"/>
  <c r="B18"/>
  <c r="B82"/>
  <c r="B17"/>
  <c r="B21"/>
  <c r="B4"/>
  <c r="B12"/>
  <c r="Q27" i="12"/>
  <c r="E17" i="15"/>
  <c r="A17" i="25"/>
  <c r="A21"/>
  <c r="A16"/>
  <c r="A20"/>
  <c r="A19"/>
  <c r="A18"/>
  <c r="D182"/>
  <c r="D180"/>
  <c r="D178"/>
  <c r="D176"/>
  <c r="D174"/>
  <c r="D172"/>
  <c r="D170"/>
  <c r="D168"/>
  <c r="D166"/>
  <c r="D164"/>
  <c r="D162"/>
  <c r="D160"/>
  <c r="D158"/>
  <c r="D156"/>
  <c r="D153"/>
  <c r="D151"/>
  <c r="D149"/>
  <c r="D147"/>
  <c r="D145"/>
  <c r="D143"/>
  <c r="D141"/>
  <c r="D139"/>
  <c r="D137"/>
  <c r="D135"/>
  <c r="D133"/>
  <c r="D131"/>
  <c r="D129"/>
  <c r="D127"/>
  <c r="D125"/>
  <c r="D123"/>
  <c r="D121"/>
  <c r="D119"/>
  <c r="D117"/>
  <c r="D115"/>
  <c r="D113"/>
  <c r="D111"/>
  <c r="D181"/>
  <c r="D179"/>
  <c r="D175"/>
  <c r="D173"/>
  <c r="D171"/>
  <c r="D169"/>
  <c r="D167"/>
  <c r="D165"/>
  <c r="D163"/>
  <c r="D161"/>
  <c r="D159"/>
  <c r="D157"/>
  <c r="D154"/>
  <c r="D152"/>
  <c r="D150"/>
  <c r="D148"/>
  <c r="D146"/>
  <c r="D144"/>
  <c r="D142"/>
  <c r="D140"/>
  <c r="D138"/>
  <c r="D134"/>
  <c r="D132"/>
  <c r="D130"/>
  <c r="D128"/>
  <c r="D126"/>
  <c r="D124"/>
  <c r="D122"/>
  <c r="D118"/>
  <c r="D114"/>
  <c r="D110"/>
  <c r="D108"/>
  <c r="D106"/>
  <c r="D104"/>
  <c r="D102"/>
  <c r="D100"/>
  <c r="D98"/>
  <c r="D96"/>
  <c r="D94"/>
  <c r="D92"/>
  <c r="D90"/>
  <c r="D88"/>
  <c r="D85"/>
  <c r="D83"/>
  <c r="D80"/>
  <c r="D78"/>
  <c r="D76"/>
  <c r="D74"/>
  <c r="D72"/>
  <c r="D70"/>
  <c r="D68"/>
  <c r="D66"/>
  <c r="D64"/>
  <c r="D62"/>
  <c r="D60"/>
  <c r="D58"/>
  <c r="D56"/>
  <c r="D54"/>
  <c r="D52"/>
  <c r="D50"/>
  <c r="D46"/>
  <c r="D44"/>
  <c r="D41"/>
  <c r="D39"/>
  <c r="D37"/>
  <c r="D35"/>
  <c r="D33"/>
  <c r="D31"/>
  <c r="D29"/>
  <c r="D27"/>
  <c r="D25"/>
  <c r="D23"/>
  <c r="D120"/>
  <c r="D116"/>
  <c r="D112"/>
  <c r="D109"/>
  <c r="D107"/>
  <c r="D105"/>
  <c r="D101"/>
  <c r="D99"/>
  <c r="D97"/>
  <c r="D95"/>
  <c r="D91"/>
  <c r="D89"/>
  <c r="D86"/>
  <c r="D84"/>
  <c r="D81"/>
  <c r="D79"/>
  <c r="D77"/>
  <c r="D75"/>
  <c r="D73"/>
  <c r="D71"/>
  <c r="D67"/>
  <c r="D65"/>
  <c r="D63"/>
  <c r="D61"/>
  <c r="D59"/>
  <c r="D57"/>
  <c r="D55"/>
  <c r="D53"/>
  <c r="D51"/>
  <c r="D49"/>
  <c r="D47"/>
  <c r="D45"/>
  <c r="D43"/>
  <c r="D40"/>
  <c r="D38"/>
  <c r="D36"/>
  <c r="D34"/>
  <c r="D32"/>
  <c r="D30"/>
  <c r="D28"/>
  <c r="D24"/>
  <c r="D22"/>
  <c r="D14"/>
  <c r="D10"/>
  <c r="D82"/>
  <c r="D42"/>
  <c r="D19"/>
  <c r="D16"/>
  <c r="D20"/>
  <c r="D11"/>
  <c r="D5"/>
  <c r="D13"/>
  <c r="D4"/>
  <c r="D3"/>
  <c r="D12"/>
  <c r="D6"/>
  <c r="D17"/>
  <c r="D21"/>
  <c r="D18"/>
  <c r="D7"/>
  <c r="D15"/>
  <c r="D9"/>
  <c r="F212"/>
  <c r="H212"/>
  <c r="G212"/>
  <c r="CP30" i="23"/>
  <c r="CT30" s="1"/>
  <c r="CK34" i="21"/>
  <c r="CJ34"/>
  <c r="CQ32" i="20"/>
  <c r="BV33"/>
  <c r="CK32"/>
  <c r="CS33" s="1"/>
  <c r="CJ30" i="17"/>
  <c r="BV31"/>
  <c r="CP32"/>
  <c r="BV27" i="16"/>
  <c r="CN26"/>
  <c r="CO26"/>
  <c r="CJ23" i="12"/>
  <c r="CK30"/>
  <c r="CK29"/>
  <c r="CO26" i="23"/>
  <c r="CN26"/>
  <c r="CN35"/>
  <c r="CO35"/>
  <c r="CO37"/>
  <c r="CN37"/>
  <c r="CK34"/>
  <c r="CK30"/>
  <c r="CK26"/>
  <c r="BS35"/>
  <c r="BT35" s="1"/>
  <c r="D220" i="25"/>
  <c r="B220"/>
  <c r="D218"/>
  <c r="B218"/>
  <c r="D216"/>
  <c r="B216"/>
  <c r="D214"/>
  <c r="B214"/>
  <c r="D212"/>
  <c r="B212"/>
  <c r="D210"/>
  <c r="B210"/>
  <c r="D208"/>
  <c r="B208"/>
  <c r="D206"/>
  <c r="B206"/>
  <c r="D204"/>
  <c r="B204"/>
  <c r="CK20" i="23"/>
  <c r="CK38"/>
  <c r="BS32"/>
  <c r="BT32" s="1"/>
  <c r="CK33"/>
  <c r="CJ37"/>
  <c r="CJ22"/>
  <c r="CK21"/>
  <c r="BS30"/>
  <c r="BT30" s="1"/>
  <c r="BS26"/>
  <c r="BT26" s="1"/>
  <c r="CJ28"/>
  <c r="CK24"/>
  <c r="BS25"/>
  <c r="BT25" s="1"/>
  <c r="BS29"/>
  <c r="BT29" s="1"/>
  <c r="CJ30"/>
  <c r="CJ32"/>
  <c r="D221" i="25"/>
  <c r="B221"/>
  <c r="D219"/>
  <c r="B219"/>
  <c r="D217"/>
  <c r="B217"/>
  <c r="D215"/>
  <c r="B215"/>
  <c r="D213"/>
  <c r="B213"/>
  <c r="D211"/>
  <c r="B211"/>
  <c r="D209"/>
  <c r="B209"/>
  <c r="D207"/>
  <c r="B207"/>
  <c r="D205"/>
  <c r="B205"/>
  <c r="D203"/>
  <c r="B203"/>
  <c r="CJ34" i="23"/>
  <c r="CJ33"/>
  <c r="CJ35"/>
  <c r="CJ23"/>
  <c r="CJ21"/>
  <c r="CJ25"/>
  <c r="BS21"/>
  <c r="BT21" s="1"/>
  <c r="D202" i="25"/>
  <c r="B202"/>
  <c r="CK19" i="23"/>
  <c r="CN19"/>
  <c r="CO21" i="22"/>
  <c r="CN21"/>
  <c r="CN23"/>
  <c r="CO23"/>
  <c r="BP38"/>
  <c r="BM18" i="23"/>
  <c r="CJ34" i="22"/>
  <c r="CJ36"/>
  <c r="BS35"/>
  <c r="BT35" s="1"/>
  <c r="CJ30"/>
  <c r="CK23"/>
  <c r="CK25"/>
  <c r="BS37"/>
  <c r="BT37" s="1"/>
  <c r="BU37" s="1"/>
  <c r="D200" i="25"/>
  <c r="B200"/>
  <c r="D198"/>
  <c r="B198"/>
  <c r="D196"/>
  <c r="B196"/>
  <c r="D194"/>
  <c r="B194"/>
  <c r="D192"/>
  <c r="B192"/>
  <c r="D190"/>
  <c r="B190"/>
  <c r="D188"/>
  <c r="B188"/>
  <c r="D186"/>
  <c r="B186"/>
  <c r="D184"/>
  <c r="B184"/>
  <c r="CJ37" i="22"/>
  <c r="CJ31"/>
  <c r="CK36"/>
  <c r="D201" i="25"/>
  <c r="B201"/>
  <c r="D199"/>
  <c r="B199"/>
  <c r="D197"/>
  <c r="B197"/>
  <c r="D195"/>
  <c r="B195"/>
  <c r="D193"/>
  <c r="B193"/>
  <c r="D191"/>
  <c r="B191"/>
  <c r="D189"/>
  <c r="B189"/>
  <c r="D187"/>
  <c r="B187"/>
  <c r="D185"/>
  <c r="B185"/>
  <c r="D183"/>
  <c r="B183"/>
  <c r="CP18" i="23"/>
  <c r="BS36" i="22"/>
  <c r="BT36" s="1"/>
  <c r="BV36" s="1"/>
  <c r="CJ29"/>
  <c r="CK26"/>
  <c r="CK24"/>
  <c r="BS28"/>
  <c r="BT28" s="1"/>
  <c r="BS25"/>
  <c r="BT25" s="1"/>
  <c r="BU25" s="1"/>
  <c r="CJ33"/>
  <c r="BS32"/>
  <c r="BT32" s="1"/>
  <c r="BU32" s="1"/>
  <c r="CJ27"/>
  <c r="CJ23"/>
  <c r="CK30"/>
  <c r="CK21"/>
  <c r="BS19"/>
  <c r="BT19" s="1"/>
  <c r="CK24" i="17"/>
  <c r="CJ24"/>
  <c r="B87" i="25"/>
  <c r="D87"/>
  <c r="BU30" i="12"/>
  <c r="CQ31"/>
  <c r="CJ30"/>
  <c r="CO37" i="1"/>
  <c r="BZ18" i="12"/>
  <c r="BZ36" i="1"/>
  <c r="CF36" s="1"/>
  <c r="CL36"/>
  <c r="BM33"/>
  <c r="BP33" s="1"/>
  <c r="BN33"/>
  <c r="BQ33" s="1"/>
  <c r="CC34"/>
  <c r="CI34" s="1"/>
  <c r="CL34"/>
  <c r="CL33"/>
  <c r="CO33" s="1"/>
  <c r="BN18" i="12"/>
  <c r="CA36" i="1"/>
  <c r="CG36" s="1"/>
  <c r="BM36"/>
  <c r="BP36" s="1"/>
  <c r="BS36" s="1"/>
  <c r="BT36" s="1"/>
  <c r="CA34"/>
  <c r="CG34" s="1"/>
  <c r="CB33"/>
  <c r="CH33" s="1"/>
  <c r="CB36"/>
  <c r="CH36" s="1"/>
  <c r="BO35"/>
  <c r="BR35" s="1"/>
  <c r="P22" i="21"/>
  <c r="P37"/>
  <c r="A220" i="25"/>
  <c r="A218"/>
  <c r="A216"/>
  <c r="A214"/>
  <c r="A212"/>
  <c r="A210"/>
  <c r="A208"/>
  <c r="A206"/>
  <c r="A204"/>
  <c r="A202"/>
  <c r="A200"/>
  <c r="A198"/>
  <c r="A196"/>
  <c r="A194"/>
  <c r="A192"/>
  <c r="A190"/>
  <c r="A188"/>
  <c r="A186"/>
  <c r="A184"/>
  <c r="A182"/>
  <c r="A180"/>
  <c r="A178"/>
  <c r="A176"/>
  <c r="A174"/>
  <c r="A172"/>
  <c r="A170"/>
  <c r="A168"/>
  <c r="A166"/>
  <c r="A164"/>
  <c r="A162"/>
  <c r="A160"/>
  <c r="A158"/>
  <c r="A156"/>
  <c r="A154"/>
  <c r="A152"/>
  <c r="A150"/>
  <c r="A148"/>
  <c r="A146"/>
  <c r="A144"/>
  <c r="A142"/>
  <c r="A140"/>
  <c r="A138"/>
  <c r="A136"/>
  <c r="A134"/>
  <c r="A132"/>
  <c r="A130"/>
  <c r="A128"/>
  <c r="A126"/>
  <c r="A124"/>
  <c r="A122"/>
  <c r="A120"/>
  <c r="A118"/>
  <c r="A116"/>
  <c r="A114"/>
  <c r="A112"/>
  <c r="A110"/>
  <c r="A108"/>
  <c r="A106"/>
  <c r="A104"/>
  <c r="A102"/>
  <c r="A100"/>
  <c r="A98"/>
  <c r="A96"/>
  <c r="A94"/>
  <c r="A92"/>
  <c r="A90"/>
  <c r="A88"/>
  <c r="A86"/>
  <c r="A84"/>
  <c r="A82"/>
  <c r="A80"/>
  <c r="A78"/>
  <c r="A76"/>
  <c r="A74"/>
  <c r="A72"/>
  <c r="A70"/>
  <c r="A68"/>
  <c r="A66"/>
  <c r="A64"/>
  <c r="A62"/>
  <c r="A60"/>
  <c r="A58"/>
  <c r="A56"/>
  <c r="A54"/>
  <c r="A52"/>
  <c r="A50"/>
  <c r="A48"/>
  <c r="A46"/>
  <c r="A44"/>
  <c r="A42"/>
  <c r="A40"/>
  <c r="A38"/>
  <c r="A36"/>
  <c r="A34"/>
  <c r="A32"/>
  <c r="A30"/>
  <c r="A28"/>
  <c r="A26"/>
  <c r="A24"/>
  <c r="A22"/>
  <c r="A221"/>
  <c r="A219"/>
  <c r="A217"/>
  <c r="A215"/>
  <c r="A213"/>
  <c r="A211"/>
  <c r="A209"/>
  <c r="A207"/>
  <c r="A205"/>
  <c r="A203"/>
  <c r="A201"/>
  <c r="A199"/>
  <c r="A197"/>
  <c r="A195"/>
  <c r="A193"/>
  <c r="A191"/>
  <c r="A189"/>
  <c r="A187"/>
  <c r="A185"/>
  <c r="A183"/>
  <c r="A181"/>
  <c r="A179"/>
  <c r="A177"/>
  <c r="A175"/>
  <c r="A173"/>
  <c r="A171"/>
  <c r="A169"/>
  <c r="A167"/>
  <c r="A165"/>
  <c r="A163"/>
  <c r="A161"/>
  <c r="A159"/>
  <c r="A157"/>
  <c r="A155"/>
  <c r="A153"/>
  <c r="A151"/>
  <c r="A149"/>
  <c r="A147"/>
  <c r="A145"/>
  <c r="A143"/>
  <c r="A141"/>
  <c r="A139"/>
  <c r="A137"/>
  <c r="A135"/>
  <c r="A133"/>
  <c r="A131"/>
  <c r="A129"/>
  <c r="A127"/>
  <c r="A125"/>
  <c r="A123"/>
  <c r="A121"/>
  <c r="A119"/>
  <c r="A117"/>
  <c r="A115"/>
  <c r="A113"/>
  <c r="A111"/>
  <c r="A109"/>
  <c r="A107"/>
  <c r="A105"/>
  <c r="A103"/>
  <c r="A101"/>
  <c r="A99"/>
  <c r="A97"/>
  <c r="A95"/>
  <c r="A93"/>
  <c r="A91"/>
  <c r="A89"/>
  <c r="A87"/>
  <c r="A85"/>
  <c r="A83"/>
  <c r="A81"/>
  <c r="A79"/>
  <c r="A77"/>
  <c r="A75"/>
  <c r="A73"/>
  <c r="A71"/>
  <c r="A69"/>
  <c r="A67"/>
  <c r="A65"/>
  <c r="A63"/>
  <c r="A61"/>
  <c r="A59"/>
  <c r="A57"/>
  <c r="A55"/>
  <c r="A53"/>
  <c r="A51"/>
  <c r="A49"/>
  <c r="A47"/>
  <c r="A45"/>
  <c r="A43"/>
  <c r="A41"/>
  <c r="A39"/>
  <c r="A37"/>
  <c r="A35"/>
  <c r="A33"/>
  <c r="A31"/>
  <c r="A29"/>
  <c r="A27"/>
  <c r="A25"/>
  <c r="A23"/>
  <c r="A3"/>
  <c r="A11"/>
  <c r="A9"/>
  <c r="A6"/>
  <c r="A10"/>
  <c r="A14"/>
  <c r="A7"/>
  <c r="A15"/>
  <c r="A5"/>
  <c r="A13"/>
  <c r="A4"/>
  <c r="A8"/>
  <c r="A12"/>
  <c r="P25" i="21"/>
  <c r="P21"/>
  <c r="P27"/>
  <c r="CJ26" i="1"/>
  <c r="BS27"/>
  <c r="BT27" s="1"/>
  <c r="BS25"/>
  <c r="BT25" s="1"/>
  <c r="BS30"/>
  <c r="BT30" s="1"/>
  <c r="CK29"/>
  <c r="CO22"/>
  <c r="CO21"/>
  <c r="BS21"/>
  <c r="BT21" s="1"/>
  <c r="CK21"/>
  <c r="CN23"/>
  <c r="CO23"/>
  <c r="CJ27"/>
  <c r="CN31"/>
  <c r="CN32"/>
  <c r="BM31"/>
  <c r="BP31" s="1"/>
  <c r="BN31"/>
  <c r="BQ31" s="1"/>
  <c r="BX28"/>
  <c r="CD28" s="1"/>
  <c r="BX32"/>
  <c r="CD32" s="1"/>
  <c r="BX30"/>
  <c r="CD30" s="1"/>
  <c r="BM29"/>
  <c r="BP29" s="1"/>
  <c r="BO29"/>
  <c r="BR29" s="1"/>
  <c r="CL25"/>
  <c r="BY25"/>
  <c r="CE25" s="1"/>
  <c r="CA32"/>
  <c r="CG32" s="1"/>
  <c r="BY32"/>
  <c r="CE32" s="1"/>
  <c r="CA25"/>
  <c r="CG25" s="1"/>
  <c r="CB23"/>
  <c r="CH23" s="1"/>
  <c r="BZ23"/>
  <c r="CF23" s="1"/>
  <c r="CJ23" s="1"/>
  <c r="CA22"/>
  <c r="CG22" s="1"/>
  <c r="BY22"/>
  <c r="CE22" s="1"/>
  <c r="BM22"/>
  <c r="BP22" s="1"/>
  <c r="BX25"/>
  <c r="CD25" s="1"/>
  <c r="BZ25"/>
  <c r="CF25" s="1"/>
  <c r="CB25"/>
  <c r="CH25" s="1"/>
  <c r="BM24"/>
  <c r="BP24" s="1"/>
  <c r="BO24"/>
  <c r="BR24" s="1"/>
  <c r="BM23"/>
  <c r="BP23" s="1"/>
  <c r="CB22"/>
  <c r="CH22" s="1"/>
  <c r="BX22"/>
  <c r="CD22" s="1"/>
  <c r="BO23"/>
  <c r="BR23" s="1"/>
  <c r="Q40"/>
  <c r="BU36" i="22"/>
  <c r="BV33"/>
  <c r="BU33"/>
  <c r="CO19"/>
  <c r="CN19"/>
  <c r="CN31"/>
  <c r="CO31"/>
  <c r="CC18" i="23"/>
  <c r="CI38" i="22"/>
  <c r="CJ22"/>
  <c r="CJ19"/>
  <c r="CK29"/>
  <c r="BS27"/>
  <c r="BT27" s="1"/>
  <c r="CK37"/>
  <c r="CK33"/>
  <c r="BS21"/>
  <c r="BT21" s="1"/>
  <c r="CK19"/>
  <c r="BS26"/>
  <c r="BT26" s="1"/>
  <c r="BS34"/>
  <c r="BT34" s="1"/>
  <c r="CN35"/>
  <c r="BU30" i="23"/>
  <c r="CN23"/>
  <c r="CO23"/>
  <c r="CK27"/>
  <c r="CK25"/>
  <c r="CK29"/>
  <c r="BS20"/>
  <c r="BT20" s="1"/>
  <c r="CJ29"/>
  <c r="BS37"/>
  <c r="BT37" s="1"/>
  <c r="BV38" s="1"/>
  <c r="CO24"/>
  <c r="CN24"/>
  <c r="CO28"/>
  <c r="CN28"/>
  <c r="CJ38"/>
  <c r="BS24"/>
  <c r="BT24" s="1"/>
  <c r="CK37"/>
  <c r="CK22"/>
  <c r="CJ19"/>
  <c r="BS22"/>
  <c r="BT22" s="1"/>
  <c r="Q40"/>
  <c r="Z24" i="22"/>
  <c r="Y21"/>
  <c r="Y19"/>
  <c r="Z29"/>
  <c r="Y29"/>
  <c r="P29" s="1"/>
  <c r="AB22" i="18"/>
  <c r="Z21" i="22"/>
  <c r="AB30"/>
  <c r="P30" s="1"/>
  <c r="Y20" i="18"/>
  <c r="AB24" i="22"/>
  <c r="Z20"/>
  <c r="AB30" i="18"/>
  <c r="Z20"/>
  <c r="Z36" i="22"/>
  <c r="AB38"/>
  <c r="P38" s="1"/>
  <c r="Z22"/>
  <c r="AB36" i="18"/>
  <c r="Y38"/>
  <c r="Z33"/>
  <c r="AB27"/>
  <c r="Z25"/>
  <c r="Z24"/>
  <c r="AB34"/>
  <c r="Z28"/>
  <c r="AB33"/>
  <c r="Z27"/>
  <c r="AB34" i="22"/>
  <c r="Y20"/>
  <c r="AB25"/>
  <c r="Z31"/>
  <c r="Y36"/>
  <c r="Z21" i="18"/>
  <c r="Y33" i="22"/>
  <c r="Z25"/>
  <c r="AB35"/>
  <c r="Y36" i="15"/>
  <c r="AB31"/>
  <c r="Z24"/>
  <c r="Y22"/>
  <c r="AB20"/>
  <c r="Y19"/>
  <c r="Z34"/>
  <c r="Y33"/>
  <c r="AB29"/>
  <c r="Z21"/>
  <c r="Z37"/>
  <c r="AB20" i="22"/>
  <c r="AB38" i="18"/>
  <c r="AB36" i="22"/>
  <c r="AB22"/>
  <c r="Y24" i="18"/>
  <c r="Z29"/>
  <c r="AB20"/>
  <c r="Z32"/>
  <c r="Z23"/>
  <c r="AB29"/>
  <c r="Z32" i="22"/>
  <c r="P32" s="1"/>
  <c r="Y24"/>
  <c r="Z35"/>
  <c r="P35" s="1"/>
  <c r="Y24" i="15"/>
  <c r="Z25"/>
  <c r="Z27"/>
  <c r="AB25"/>
  <c r="Y25"/>
  <c r="Z30"/>
  <c r="Y34"/>
  <c r="Y27"/>
  <c r="Z33" i="22"/>
  <c r="Y22"/>
  <c r="P22" s="1"/>
  <c r="Y25"/>
  <c r="AB38" i="15"/>
  <c r="AB37" i="22"/>
  <c r="Z27"/>
  <c r="P27" s="1"/>
  <c r="Z34"/>
  <c r="Y31"/>
  <c r="P31" s="1"/>
  <c r="Y23" i="15"/>
  <c r="AB28"/>
  <c r="Z36"/>
  <c r="Z20"/>
  <c r="Y36" i="18"/>
  <c r="Y37" i="15"/>
  <c r="AB35"/>
  <c r="AB19"/>
  <c r="Y27" i="18"/>
  <c r="AB28"/>
  <c r="Z37"/>
  <c r="Y20" i="15"/>
  <c r="Z34" i="18"/>
  <c r="Y26" i="22"/>
  <c r="P26" s="1"/>
  <c r="D8" i="19"/>
  <c r="D8" i="15"/>
  <c r="D8" i="17"/>
  <c r="D8" i="23"/>
  <c r="D8" i="20"/>
  <c r="D8" i="12"/>
  <c r="D8" i="16"/>
  <c r="D8" i="22"/>
  <c r="D8" i="21"/>
  <c r="D8" i="18"/>
  <c r="P8" i="1"/>
  <c r="AE8" s="1"/>
  <c r="Q30" i="20"/>
  <c r="Q20"/>
  <c r="Q21"/>
  <c r="Q25"/>
  <c r="Q35"/>
  <c r="Q34"/>
  <c r="Q29"/>
  <c r="Q28"/>
  <c r="Q22"/>
  <c r="Q19"/>
  <c r="Q38"/>
  <c r="Q33"/>
  <c r="Q32"/>
  <c r="Q27"/>
  <c r="Q24"/>
  <c r="Q26"/>
  <c r="Q23"/>
  <c r="Q37"/>
  <c r="Q36"/>
  <c r="Q31"/>
  <c r="Q20" i="12"/>
  <c r="Q35"/>
  <c r="CR33" i="15" l="1"/>
  <c r="CT33"/>
  <c r="CR36" i="21"/>
  <c r="CT36"/>
  <c r="CA18" i="16"/>
  <c r="CP35" i="15"/>
  <c r="CP22" i="17"/>
  <c r="BU37" i="21"/>
  <c r="BU20" i="17"/>
  <c r="BS28" i="19"/>
  <c r="BT28" s="1"/>
  <c r="CJ33"/>
  <c r="CJ32" i="12"/>
  <c r="CJ27" i="20"/>
  <c r="BV38" i="16"/>
  <c r="BV18" i="17" s="1"/>
  <c r="CP33" i="21"/>
  <c r="CT33" s="1"/>
  <c r="CO28" i="1"/>
  <c r="CK33"/>
  <c r="CP34" i="23"/>
  <c r="BV36"/>
  <c r="CK32" i="12"/>
  <c r="CO32"/>
  <c r="CP32" s="1"/>
  <c r="CR32" s="1"/>
  <c r="BS25" i="17"/>
  <c r="BT25" s="1"/>
  <c r="CQ26" s="1"/>
  <c r="CU26" s="1"/>
  <c r="P26" s="1"/>
  <c r="CK32" i="16"/>
  <c r="BU26" i="23"/>
  <c r="BV26" i="15"/>
  <c r="BT38" i="19"/>
  <c r="CN20" i="15"/>
  <c r="CP38" i="17"/>
  <c r="CR38" s="1"/>
  <c r="CR18" i="18" s="1"/>
  <c r="CK35" i="20"/>
  <c r="CN35"/>
  <c r="CJ31" i="23"/>
  <c r="CP29" i="18"/>
  <c r="CP30" i="20"/>
  <c r="CO37" i="18"/>
  <c r="BU24" i="22"/>
  <c r="BS27" i="19"/>
  <c r="BT27" s="1"/>
  <c r="BU27" s="1"/>
  <c r="CJ35" i="22"/>
  <c r="BV22" i="20"/>
  <c r="CK36" i="23"/>
  <c r="CK29" i="18"/>
  <c r="BS28" i="1"/>
  <c r="BT28" s="1"/>
  <c r="CJ24" i="23"/>
  <c r="CK31"/>
  <c r="CK31" i="21"/>
  <c r="CK24" i="19"/>
  <c r="BS32" i="17"/>
  <c r="BT32" s="1"/>
  <c r="CQ33" s="1"/>
  <c r="CK25" i="15"/>
  <c r="BV32" i="23"/>
  <c r="CK28" i="15"/>
  <c r="CO22" i="23"/>
  <c r="CP22" s="1"/>
  <c r="CQ30"/>
  <c r="CU30" s="1"/>
  <c r="P30" s="1"/>
  <c r="BV37" i="22"/>
  <c r="CK34" i="1"/>
  <c r="BU30" i="22"/>
  <c r="CN36"/>
  <c r="CP37" s="1"/>
  <c r="BV29" i="20"/>
  <c r="BV28"/>
  <c r="CP31" i="17"/>
  <c r="CJ28" i="15"/>
  <c r="CJ35" i="20"/>
  <c r="CS21" i="21"/>
  <c r="CK26" i="16"/>
  <c r="BV20" i="22"/>
  <c r="CO25" i="15"/>
  <c r="CJ25" i="19"/>
  <c r="BS34" i="21"/>
  <c r="BT34" s="1"/>
  <c r="CJ19" i="16"/>
  <c r="CO27" i="15"/>
  <c r="BU35" i="20"/>
  <c r="CO24" i="12"/>
  <c r="BS24" i="16"/>
  <c r="BT24" s="1"/>
  <c r="BU25" s="1"/>
  <c r="CO27" i="22"/>
  <c r="BU32" i="15"/>
  <c r="CK33" i="19"/>
  <c r="CP27" i="17"/>
  <c r="CQ27" s="1"/>
  <c r="CR30" i="23"/>
  <c r="BS18" i="17"/>
  <c r="BV27" i="20"/>
  <c r="CP31" i="21"/>
  <c r="BU32" i="20"/>
  <c r="CK33" i="18"/>
  <c r="CP34"/>
  <c r="CJ34" i="19"/>
  <c r="BS27" i="18"/>
  <c r="BT27" s="1"/>
  <c r="CP34" i="22"/>
  <c r="CT34" s="1"/>
  <c r="CJ36" i="21"/>
  <c r="CJ26" i="19"/>
  <c r="BS20" i="20"/>
  <c r="BT20" s="1"/>
  <c r="BU21" s="1"/>
  <c r="CK28" i="23"/>
  <c r="CJ20" i="22"/>
  <c r="CK21" i="18"/>
  <c r="CJ22" i="16"/>
  <c r="CJ21" i="15"/>
  <c r="CK37" i="1"/>
  <c r="CJ20" i="16"/>
  <c r="BV29" i="23"/>
  <c r="BV26" i="16"/>
  <c r="BU31" i="17"/>
  <c r="CK31" i="18"/>
  <c r="CJ28"/>
  <c r="BS35"/>
  <c r="BT35" s="1"/>
  <c r="BV28"/>
  <c r="CJ22" i="21"/>
  <c r="CK25" i="16"/>
  <c r="CK28" i="17"/>
  <c r="CJ20" i="23"/>
  <c r="BS37" i="19"/>
  <c r="BT37" s="1"/>
  <c r="BU37" s="1"/>
  <c r="CK35" i="22"/>
  <c r="CJ21" i="18"/>
  <c r="BS20" i="1"/>
  <c r="BT20" s="1"/>
  <c r="BU21" s="1"/>
  <c r="T21" i="17"/>
  <c r="T27" i="20"/>
  <c r="BV34" i="17"/>
  <c r="BU34"/>
  <c r="CR34" i="22"/>
  <c r="BU35" i="23"/>
  <c r="BV35"/>
  <c r="CR30" i="22"/>
  <c r="CT30"/>
  <c r="CQ30"/>
  <c r="CQ31" i="17"/>
  <c r="CT31"/>
  <c r="CU31" s="1"/>
  <c r="P31" s="1"/>
  <c r="BU34" i="21"/>
  <c r="BV34"/>
  <c r="CP26" i="15"/>
  <c r="BU27" i="12"/>
  <c r="BV26"/>
  <c r="BV27" i="23"/>
  <c r="BU27"/>
  <c r="BV28"/>
  <c r="BU28"/>
  <c r="BU36" i="16"/>
  <c r="BV37"/>
  <c r="BU31" i="22"/>
  <c r="BV31"/>
  <c r="CT22" i="23"/>
  <c r="CR22"/>
  <c r="CR33" i="22"/>
  <c r="CT33"/>
  <c r="CQ33"/>
  <c r="BU35" i="21"/>
  <c r="BV35"/>
  <c r="BV23" i="22"/>
  <c r="BU23"/>
  <c r="BU25" i="12"/>
  <c r="BU24"/>
  <c r="BV23" i="21"/>
  <c r="BU23"/>
  <c r="BU27" i="17"/>
  <c r="BV26"/>
  <c r="BV27"/>
  <c r="BU26"/>
  <c r="BU30" i="15"/>
  <c r="BV30"/>
  <c r="BV31" i="21"/>
  <c r="BU32"/>
  <c r="BU31"/>
  <c r="BV25" i="17"/>
  <c r="BU25"/>
  <c r="BV28"/>
  <c r="BU28"/>
  <c r="BU32" i="19"/>
  <c r="CQ35" i="21"/>
  <c r="BV27"/>
  <c r="BU27"/>
  <c r="BV28"/>
  <c r="BU28"/>
  <c r="BV29" i="19"/>
  <c r="BV28"/>
  <c r="BU29"/>
  <c r="CN19"/>
  <c r="CO19"/>
  <c r="CO22" i="21"/>
  <c r="CN22"/>
  <c r="CN27" i="20"/>
  <c r="CO27"/>
  <c r="CN20" i="23"/>
  <c r="CO20"/>
  <c r="CT33" i="20"/>
  <c r="CR33"/>
  <c r="CU33" s="1"/>
  <c r="P33" s="1"/>
  <c r="CO36"/>
  <c r="CN36"/>
  <c r="CO28" i="22"/>
  <c r="CP29" s="1"/>
  <c r="CR29" s="1"/>
  <c r="CN28"/>
  <c r="CI38" i="15"/>
  <c r="CI18" i="16" s="1"/>
  <c r="CC18"/>
  <c r="BP38" i="20"/>
  <c r="BM18" i="21"/>
  <c r="BX18" i="18"/>
  <c r="CD38" i="17"/>
  <c r="BU20" i="22"/>
  <c r="CJ36" i="1"/>
  <c r="CP27" i="23"/>
  <c r="CQ27" s="1"/>
  <c r="CN27" i="22"/>
  <c r="CP27" s="1"/>
  <c r="BV30" i="23"/>
  <c r="BV32" i="22"/>
  <c r="BU29"/>
  <c r="BV25"/>
  <c r="BS22" i="1"/>
  <c r="BT22" s="1"/>
  <c r="BV22" s="1"/>
  <c r="BU37"/>
  <c r="CO33" i="19"/>
  <c r="CT32" i="20"/>
  <c r="CN32" i="16"/>
  <c r="BU29" i="20"/>
  <c r="CM18" i="16"/>
  <c r="BU28" i="12"/>
  <c r="BU32"/>
  <c r="CO24" i="21"/>
  <c r="CP24" s="1"/>
  <c r="CQ24" s="1"/>
  <c r="BV32"/>
  <c r="BU24"/>
  <c r="CP28" i="18"/>
  <c r="BS32"/>
  <c r="BT32" s="1"/>
  <c r="CJ24" i="19"/>
  <c r="CJ22"/>
  <c r="BS35"/>
  <c r="BT35" s="1"/>
  <c r="BU36" s="1"/>
  <c r="CO26" i="18"/>
  <c r="BU20"/>
  <c r="CO31" i="16"/>
  <c r="CP31" s="1"/>
  <c r="CD38"/>
  <c r="BX18" i="17"/>
  <c r="CO31" i="23"/>
  <c r="CP31" s="1"/>
  <c r="CQ31" s="1"/>
  <c r="CN31"/>
  <c r="BX18" i="16"/>
  <c r="CD38" i="15"/>
  <c r="BY18" i="17"/>
  <c r="CE38" i="16"/>
  <c r="CE18" i="17" s="1"/>
  <c r="CN24" i="22"/>
  <c r="CO24"/>
  <c r="BO18" i="23"/>
  <c r="BR38" i="22"/>
  <c r="BR18" i="23" s="1"/>
  <c r="CG18" i="18"/>
  <c r="BV29" i="22"/>
  <c r="BU29" i="12"/>
  <c r="BV23"/>
  <c r="BV32" i="20"/>
  <c r="CR37" i="21"/>
  <c r="CK38" i="16"/>
  <c r="CK18" i="17" s="1"/>
  <c r="CN38" i="15"/>
  <c r="BU25" i="19"/>
  <c r="BU36" i="23"/>
  <c r="CS30"/>
  <c r="BV26"/>
  <c r="BV24" i="22"/>
  <c r="CN24" i="17"/>
  <c r="CP25" s="1"/>
  <c r="BU26" i="16"/>
  <c r="BU33" i="20"/>
  <c r="CP36" i="19"/>
  <c r="CN27" i="15"/>
  <c r="CP27" s="1"/>
  <c r="CN38" i="16"/>
  <c r="CN18" i="17" s="1"/>
  <c r="CP19" s="1"/>
  <c r="CR23" i="16"/>
  <c r="BV26" i="19"/>
  <c r="CN24" i="12"/>
  <c r="CP25" s="1"/>
  <c r="CR25" s="1"/>
  <c r="BV20" i="17"/>
  <c r="CO28" i="15"/>
  <c r="CN24" i="20"/>
  <c r="CP25" s="1"/>
  <c r="CJ31" i="21"/>
  <c r="CO19" i="20"/>
  <c r="CN19"/>
  <c r="CO27" i="16"/>
  <c r="CN27"/>
  <c r="CO34" i="20"/>
  <c r="CN34"/>
  <c r="CP35" s="1"/>
  <c r="CN22"/>
  <c r="CO22"/>
  <c r="BP18" i="18"/>
  <c r="BS38" i="17"/>
  <c r="CO28" i="21"/>
  <c r="CN28"/>
  <c r="BQ38" i="20"/>
  <c r="BQ18" i="21" s="1"/>
  <c r="BN18"/>
  <c r="CO20" i="17"/>
  <c r="CP20" s="1"/>
  <c r="CN20"/>
  <c r="CN20" i="22"/>
  <c r="CP21" s="1"/>
  <c r="CO20"/>
  <c r="BU38" i="16"/>
  <c r="BU18" i="17" s="1"/>
  <c r="BU31" i="15"/>
  <c r="BU28" i="18"/>
  <c r="CP32" i="21"/>
  <c r="CQ37"/>
  <c r="CR35"/>
  <c r="BV27" i="1"/>
  <c r="CN25" i="15"/>
  <c r="CJ24" i="1"/>
  <c r="CK23" i="21"/>
  <c r="CS24" s="1"/>
  <c r="CK24" i="20"/>
  <c r="CQ34" i="22"/>
  <c r="BU26" i="1"/>
  <c r="CS31" i="12"/>
  <c r="BU27" i="16"/>
  <c r="CN20" i="18"/>
  <c r="CQ33" i="20"/>
  <c r="CP19" i="23"/>
  <c r="CT19" s="1"/>
  <c r="CP38" i="21"/>
  <c r="CJ38" i="20"/>
  <c r="CJ18" i="21" s="1"/>
  <c r="CQ30" i="16"/>
  <c r="BU22" i="20"/>
  <c r="CO19" i="16"/>
  <c r="CK26" i="1"/>
  <c r="CO36" i="23"/>
  <c r="CP37" s="1"/>
  <c r="CQ37" s="1"/>
  <c r="BS36" i="15"/>
  <c r="BT36" s="1"/>
  <c r="CS36" s="1"/>
  <c r="CJ24" i="12"/>
  <c r="CN23"/>
  <c r="CO23"/>
  <c r="CP23" s="1"/>
  <c r="CO32" i="23"/>
  <c r="CN32"/>
  <c r="CN18" i="21"/>
  <c r="CP19" s="1"/>
  <c r="CP38" i="20"/>
  <c r="CA18" i="22"/>
  <c r="CG38" i="21"/>
  <c r="CO25" i="19"/>
  <c r="CN25"/>
  <c r="CN34" i="16"/>
  <c r="CO34"/>
  <c r="CH38" i="17"/>
  <c r="CH18" i="18" s="1"/>
  <c r="CB18"/>
  <c r="CE38" i="21"/>
  <c r="BY18" i="22"/>
  <c r="CN25" i="16"/>
  <c r="CO25"/>
  <c r="CP26" s="1"/>
  <c r="BN18" i="23"/>
  <c r="BQ38" i="22"/>
  <c r="BQ18" i="23" s="1"/>
  <c r="CS37" i="21"/>
  <c r="BV34" i="15"/>
  <c r="BV21" i="20"/>
  <c r="BV30" i="16"/>
  <c r="BU27" i="15"/>
  <c r="BV22" i="16"/>
  <c r="CO22" i="18"/>
  <c r="CP23" s="1"/>
  <c r="BV20" i="20"/>
  <c r="BU35" i="19"/>
  <c r="CP34" i="21"/>
  <c r="BS23" i="18"/>
  <c r="BT23" s="1"/>
  <c r="BU24" s="1"/>
  <c r="CN29" i="12"/>
  <c r="CP29" s="1"/>
  <c r="CO35" i="22"/>
  <c r="CP35" s="1"/>
  <c r="BS36" i="12"/>
  <c r="BT36" s="1"/>
  <c r="BV36" s="1"/>
  <c r="CN21" i="16"/>
  <c r="CN37" i="12"/>
  <c r="CP37" s="1"/>
  <c r="CR37" s="1"/>
  <c r="T21" i="19"/>
  <c r="T33" i="20"/>
  <c r="T24" i="17"/>
  <c r="T38"/>
  <c r="T37" i="19"/>
  <c r="T22" i="17"/>
  <c r="T35"/>
  <c r="T23" i="23"/>
  <c r="T25" i="20"/>
  <c r="T37" i="17"/>
  <c r="T29" i="19"/>
  <c r="T19" i="17"/>
  <c r="T23"/>
  <c r="T28"/>
  <c r="T31" i="21"/>
  <c r="L31" s="1"/>
  <c r="N31" s="1"/>
  <c r="T26" i="17"/>
  <c r="T27"/>
  <c r="T30"/>
  <c r="T21" i="16"/>
  <c r="T20" i="17"/>
  <c r="T20" i="19"/>
  <c r="T25" i="17"/>
  <c r="T29"/>
  <c r="T32"/>
  <c r="T34" i="15"/>
  <c r="T24" i="19"/>
  <c r="T31" i="17"/>
  <c r="T34"/>
  <c r="T24" i="18"/>
  <c r="T33" i="17"/>
  <c r="T28" i="12"/>
  <c r="T20" i="20"/>
  <c r="T22" i="23"/>
  <c r="T34"/>
  <c r="T26" i="22"/>
  <c r="L26" s="1"/>
  <c r="N26" s="1"/>
  <c r="T29" i="18"/>
  <c r="T26" i="20"/>
  <c r="T19"/>
  <c r="T32"/>
  <c r="T21"/>
  <c r="T38" i="23"/>
  <c r="T20"/>
  <c r="T38" i="18"/>
  <c r="T33" i="22"/>
  <c r="T31" i="16"/>
  <c r="T23" i="18"/>
  <c r="T27" i="16"/>
  <c r="T32" i="23"/>
  <c r="T37"/>
  <c r="T29"/>
  <c r="T19" i="16"/>
  <c r="T23"/>
  <c r="T30" i="23"/>
  <c r="T24"/>
  <c r="T28" i="20"/>
  <c r="T36" i="18"/>
  <c r="T31" i="22"/>
  <c r="L31" s="1"/>
  <c r="N31" s="1"/>
  <c r="T24" i="15"/>
  <c r="T28" i="18"/>
  <c r="T19" i="22"/>
  <c r="T37" i="18"/>
  <c r="T34" i="22"/>
  <c r="T33" i="18"/>
  <c r="T30" i="16"/>
  <c r="T25" i="12"/>
  <c r="T28" i="22"/>
  <c r="L28" s="1"/>
  <c r="N28" s="1"/>
  <c r="T34" i="16"/>
  <c r="T35" i="12"/>
  <c r="T25" i="23"/>
  <c r="T36" i="22"/>
  <c r="T24" i="20"/>
  <c r="L24" s="1"/>
  <c r="N24" s="1"/>
  <c r="T30" i="21"/>
  <c r="L30" s="1"/>
  <c r="N30" s="1"/>
  <c r="T19" i="15"/>
  <c r="T25" i="18"/>
  <c r="T32"/>
  <c r="T38" i="16"/>
  <c r="CP20" i="23"/>
  <c r="CQ20" s="1"/>
  <c r="T28"/>
  <c r="T21"/>
  <c r="T31"/>
  <c r="T35"/>
  <c r="T22" i="22"/>
  <c r="L22" s="1"/>
  <c r="N22" s="1"/>
  <c r="T26" i="18"/>
  <c r="T27" i="22"/>
  <c r="L27" s="1"/>
  <c r="N27" s="1"/>
  <c r="T35" i="16"/>
  <c r="T25"/>
  <c r="T26"/>
  <c r="T27" i="23"/>
  <c r="T33"/>
  <c r="T36"/>
  <c r="T23" i="22"/>
  <c r="L23" s="1"/>
  <c r="N23" s="1"/>
  <c r="T35" i="21"/>
  <c r="CP20" i="16"/>
  <c r="CR20" s="1"/>
  <c r="T26" i="23"/>
  <c r="T19"/>
  <c r="CO20" i="1"/>
  <c r="CP21" s="1"/>
  <c r="CT21" s="1"/>
  <c r="T23" i="20"/>
  <c r="T31"/>
  <c r="T19" i="21"/>
  <c r="T33" i="19"/>
  <c r="T22" i="18"/>
  <c r="T30"/>
  <c r="T34"/>
  <c r="T19"/>
  <c r="T22" i="20"/>
  <c r="T29"/>
  <c r="T36"/>
  <c r="T32" i="19"/>
  <c r="T21" i="18"/>
  <c r="T27"/>
  <c r="T31"/>
  <c r="T35"/>
  <c r="T33" i="15"/>
  <c r="T19" i="12"/>
  <c r="T27"/>
  <c r="T32"/>
  <c r="T20" i="18"/>
  <c r="T26" i="15"/>
  <c r="T20" i="21"/>
  <c r="T35" i="20"/>
  <c r="T37"/>
  <c r="T34"/>
  <c r="T29" i="21"/>
  <c r="L29" s="1"/>
  <c r="N29" s="1"/>
  <c r="T38" i="20"/>
  <c r="T30"/>
  <c r="T30" i="15"/>
  <c r="T38"/>
  <c r="T21" i="21"/>
  <c r="L21" s="1"/>
  <c r="N21" s="1"/>
  <c r="T28" i="19"/>
  <c r="T36"/>
  <c r="T29" i="15"/>
  <c r="T37"/>
  <c r="T38" i="19"/>
  <c r="T23" i="12"/>
  <c r="T31"/>
  <c r="T22"/>
  <c r="T36"/>
  <c r="T34" i="21"/>
  <c r="L34" s="1"/>
  <c r="N34" s="1"/>
  <c r="T25" i="15"/>
  <c r="T20"/>
  <c r="T22"/>
  <c r="T38" i="21"/>
  <c r="L38" s="1"/>
  <c r="N38" s="1"/>
  <c r="T25"/>
  <c r="L25" s="1"/>
  <c r="N25" s="1"/>
  <c r="T36"/>
  <c r="T33"/>
  <c r="L33" s="1"/>
  <c r="N33" s="1"/>
  <c r="T22"/>
  <c r="L22" s="1"/>
  <c r="N22" s="1"/>
  <c r="CP30" i="12"/>
  <c r="CP22"/>
  <c r="CS37"/>
  <c r="BV32"/>
  <c r="BU26"/>
  <c r="CP20" i="15"/>
  <c r="CQ20" s="1"/>
  <c r="BU23" i="12"/>
  <c r="BV27"/>
  <c r="BV31"/>
  <c r="BV25" i="15"/>
  <c r="BV24" i="17"/>
  <c r="CS31"/>
  <c r="BV30"/>
  <c r="CQ30"/>
  <c r="CU30" s="1"/>
  <c r="P30" s="1"/>
  <c r="BU21"/>
  <c r="CP36"/>
  <c r="CT36" s="1"/>
  <c r="BV30" i="18"/>
  <c r="BU31"/>
  <c r="BU30"/>
  <c r="BV31"/>
  <c r="BV20"/>
  <c r="CN32"/>
  <c r="CO32"/>
  <c r="CN30"/>
  <c r="CO30"/>
  <c r="CF38"/>
  <c r="CF18" i="19" s="1"/>
  <c r="BZ18"/>
  <c r="CN26" i="18"/>
  <c r="BV24"/>
  <c r="BU29"/>
  <c r="CJ20"/>
  <c r="CP21" i="19"/>
  <c r="CJ36"/>
  <c r="CK22"/>
  <c r="BV27"/>
  <c r="CP20"/>
  <c r="CS20" s="1"/>
  <c r="BV33"/>
  <c r="BU33"/>
  <c r="CN34"/>
  <c r="CO34"/>
  <c r="CH38"/>
  <c r="CH18" i="20" s="1"/>
  <c r="CB18"/>
  <c r="CG38" i="19"/>
  <c r="CA18" i="20"/>
  <c r="CN38" i="19"/>
  <c r="CN18" i="20" s="1"/>
  <c r="CL18"/>
  <c r="CO38" i="19"/>
  <c r="CO18" i="20" s="1"/>
  <c r="CO26" i="19"/>
  <c r="CN26"/>
  <c r="CO32"/>
  <c r="CN32"/>
  <c r="CN22"/>
  <c r="CO22"/>
  <c r="CN24"/>
  <c r="CO24"/>
  <c r="CN28"/>
  <c r="CO28"/>
  <c r="CP29" s="1"/>
  <c r="BX18" i="20"/>
  <c r="CD38" i="19"/>
  <c r="CJ28"/>
  <c r="BU34"/>
  <c r="BV34"/>
  <c r="BU26"/>
  <c r="BU28"/>
  <c r="BV21"/>
  <c r="BV35"/>
  <c r="CJ30"/>
  <c r="BU32" i="18"/>
  <c r="BV32"/>
  <c r="CH38"/>
  <c r="CH18" i="19" s="1"/>
  <c r="CB18"/>
  <c r="CG38" i="18"/>
  <c r="CA18" i="19"/>
  <c r="CM18"/>
  <c r="CO38" i="18"/>
  <c r="CO18" i="19" s="1"/>
  <c r="CN38" i="18"/>
  <c r="CN18" i="19" s="1"/>
  <c r="BP38" i="18"/>
  <c r="BP18" i="19" s="1"/>
  <c r="BM18"/>
  <c r="CD38" i="18"/>
  <c r="BX18" i="19"/>
  <c r="CN36" i="18"/>
  <c r="CO36"/>
  <c r="CK24"/>
  <c r="CK28"/>
  <c r="CS29" s="1"/>
  <c r="BV21"/>
  <c r="BU21"/>
  <c r="BV34"/>
  <c r="CP35"/>
  <c r="CR35" s="1"/>
  <c r="BS37"/>
  <c r="BT37" s="1"/>
  <c r="BU37" s="1"/>
  <c r="CK26"/>
  <c r="CK34"/>
  <c r="CS34" s="1"/>
  <c r="CJ34"/>
  <c r="CJ36"/>
  <c r="CP27"/>
  <c r="CR27" s="1"/>
  <c r="CP24"/>
  <c r="CT30" i="17"/>
  <c r="CR31"/>
  <c r="CP35"/>
  <c r="CP23"/>
  <c r="CT23" s="1"/>
  <c r="BU25" i="15"/>
  <c r="CR32"/>
  <c r="CT32"/>
  <c r="CP28"/>
  <c r="CT28" s="1"/>
  <c r="CP34"/>
  <c r="CS34" s="1"/>
  <c r="CP29"/>
  <c r="CQ29" s="1"/>
  <c r="CR36"/>
  <c r="CT31" i="12"/>
  <c r="BV29"/>
  <c r="BV24"/>
  <c r="CR28"/>
  <c r="CQ28"/>
  <c r="CU28" s="1"/>
  <c r="P28" s="1"/>
  <c r="CT28"/>
  <c r="BV30"/>
  <c r="T23" i="19"/>
  <c r="T21" i="12"/>
  <c r="T24" i="21"/>
  <c r="L24" s="1"/>
  <c r="N24" s="1"/>
  <c r="T26"/>
  <c r="L26" s="1"/>
  <c r="N26" s="1"/>
  <c r="T28"/>
  <c r="L28" s="1"/>
  <c r="N28" s="1"/>
  <c r="T37"/>
  <c r="L37" s="1"/>
  <c r="N37" s="1"/>
  <c r="T27"/>
  <c r="L27" s="1"/>
  <c r="N27" s="1"/>
  <c r="T24" i="22"/>
  <c r="T29"/>
  <c r="L29" s="1"/>
  <c r="N29" s="1"/>
  <c r="T35"/>
  <c r="L35" s="1"/>
  <c r="N35" s="1"/>
  <c r="T27" i="19"/>
  <c r="T31"/>
  <c r="T35"/>
  <c r="T19"/>
  <c r="T25" i="22"/>
  <c r="T30"/>
  <c r="L30" s="1"/>
  <c r="N30" s="1"/>
  <c r="T26" i="19"/>
  <c r="T30"/>
  <c r="T34"/>
  <c r="T25"/>
  <c r="T22"/>
  <c r="T22" i="16"/>
  <c r="T36"/>
  <c r="T32"/>
  <c r="T28"/>
  <c r="T20"/>
  <c r="T24"/>
  <c r="T37"/>
  <c r="T33"/>
  <c r="T29"/>
  <c r="T24" i="12"/>
  <c r="T37"/>
  <c r="T33"/>
  <c r="T29"/>
  <c r="T20"/>
  <c r="T26"/>
  <c r="T38"/>
  <c r="T34"/>
  <c r="T30"/>
  <c r="T21" i="22"/>
  <c r="T20"/>
  <c r="T32"/>
  <c r="L32" s="1"/>
  <c r="N32" s="1"/>
  <c r="T37"/>
  <c r="T40" i="1"/>
  <c r="T38" i="22"/>
  <c r="L38" s="1"/>
  <c r="N38" s="1"/>
  <c r="T32" i="21"/>
  <c r="L32" s="1"/>
  <c r="N32" s="1"/>
  <c r="T23"/>
  <c r="L23" s="1"/>
  <c r="N23" s="1"/>
  <c r="BS19" i="1"/>
  <c r="BT19" s="1"/>
  <c r="BV19" s="1"/>
  <c r="T28" i="15"/>
  <c r="T32"/>
  <c r="T36"/>
  <c r="T21"/>
  <c r="T31"/>
  <c r="T35"/>
  <c r="CS20" i="12"/>
  <c r="T23" i="15"/>
  <c r="T27"/>
  <c r="CP19" i="18"/>
  <c r="CR19" s="1"/>
  <c r="CT30" i="20"/>
  <c r="CR30"/>
  <c r="CS30"/>
  <c r="CQ30"/>
  <c r="CU30" s="1"/>
  <c r="CR34" i="21"/>
  <c r="CT34"/>
  <c r="CQ34"/>
  <c r="CQ29" i="16"/>
  <c r="CR29"/>
  <c r="CS29"/>
  <c r="CT29"/>
  <c r="CR34" i="23"/>
  <c r="CT34"/>
  <c r="CJ21" i="1"/>
  <c r="BU27"/>
  <c r="CP23" i="22"/>
  <c r="CS33" i="21"/>
  <c r="CP31" i="19"/>
  <c r="CQ31" s="1"/>
  <c r="CK24" i="1"/>
  <c r="CN26"/>
  <c r="CO30"/>
  <c r="CP30" s="1"/>
  <c r="CN20"/>
  <c r="CK28"/>
  <c r="P26" i="20"/>
  <c r="P29"/>
  <c r="P35"/>
  <c r="P36"/>
  <c r="P23"/>
  <c r="P27"/>
  <c r="P22"/>
  <c r="R16" i="1"/>
  <c r="P25" i="20"/>
  <c r="P37"/>
  <c r="P34"/>
  <c r="P28"/>
  <c r="P32"/>
  <c r="P38"/>
  <c r="P21"/>
  <c r="P20"/>
  <c r="P30"/>
  <c r="CN29" i="1"/>
  <c r="CT20" i="12"/>
  <c r="CK23" i="1"/>
  <c r="CO29"/>
  <c r="BV37"/>
  <c r="CK20"/>
  <c r="CO38"/>
  <c r="CO18" i="12" s="1"/>
  <c r="BS35" i="1"/>
  <c r="BT35" s="1"/>
  <c r="BV35" s="1"/>
  <c r="BP38"/>
  <c r="BY18" i="12"/>
  <c r="CE38" i="1"/>
  <c r="CE18" i="12" s="1"/>
  <c r="CK32" i="1"/>
  <c r="CJ30"/>
  <c r="CJ28"/>
  <c r="CN28"/>
  <c r="CL18" i="12"/>
  <c r="CN38" i="1"/>
  <c r="CN18" i="12" s="1"/>
  <c r="CO26" i="1"/>
  <c r="CH38"/>
  <c r="CH18" i="12" s="1"/>
  <c r="CB18"/>
  <c r="CQ20"/>
  <c r="CN30" i="1"/>
  <c r="BX18" i="12"/>
  <c r="CA18"/>
  <c r="CN19" i="1"/>
  <c r="CO19" s="1"/>
  <c r="P31" i="20"/>
  <c r="CP26" i="23"/>
  <c r="CQ26" s="1"/>
  <c r="CT30" i="19"/>
  <c r="CQ30"/>
  <c r="CR30"/>
  <c r="BV24"/>
  <c r="BU24"/>
  <c r="CP20" i="18"/>
  <c r="CR20" s="1"/>
  <c r="CP37" i="15"/>
  <c r="CT37" s="1"/>
  <c r="CP24"/>
  <c r="CI18"/>
  <c r="CK38" i="12"/>
  <c r="CK18" i="15" s="1"/>
  <c r="CP34" i="12"/>
  <c r="CQ34" s="1"/>
  <c r="CQ33" i="21"/>
  <c r="CU33" s="1"/>
  <c r="CR33"/>
  <c r="CP20"/>
  <c r="CQ20" s="1"/>
  <c r="CP30"/>
  <c r="CQ30" s="1"/>
  <c r="CR24"/>
  <c r="BV25"/>
  <c r="BU25"/>
  <c r="BV33"/>
  <c r="BU33"/>
  <c r="BS38"/>
  <c r="BR18" i="22"/>
  <c r="CQ21" i="21"/>
  <c r="CT21"/>
  <c r="CR21"/>
  <c r="BV26"/>
  <c r="BV35" i="20"/>
  <c r="BU34"/>
  <c r="BV34"/>
  <c r="BV30"/>
  <c r="BU20"/>
  <c r="BV26"/>
  <c r="CP31"/>
  <c r="CQ31" s="1"/>
  <c r="CP29"/>
  <c r="BV25" i="19"/>
  <c r="BU20"/>
  <c r="BU21"/>
  <c r="BV20"/>
  <c r="BV32"/>
  <c r="BU31"/>
  <c r="BV31"/>
  <c r="CT29" i="18"/>
  <c r="CQ29"/>
  <c r="CR29"/>
  <c r="BV25"/>
  <c r="BV22"/>
  <c r="CR35" i="17"/>
  <c r="CT35"/>
  <c r="CR33"/>
  <c r="CT33"/>
  <c r="CT26"/>
  <c r="CS26"/>
  <c r="CR26"/>
  <c r="CP34"/>
  <c r="CP37"/>
  <c r="CQ37" s="1"/>
  <c r="CP29"/>
  <c r="CQ29" s="1"/>
  <c r="CP28"/>
  <c r="BU35" i="16"/>
  <c r="BV35"/>
  <c r="CQ37"/>
  <c r="CR37"/>
  <c r="CT37"/>
  <c r="CS37"/>
  <c r="CP34"/>
  <c r="CQ34" s="1"/>
  <c r="BV31"/>
  <c r="BU30"/>
  <c r="CP35"/>
  <c r="CP36"/>
  <c r="BV36"/>
  <c r="BU31"/>
  <c r="BU37"/>
  <c r="BU33" i="15"/>
  <c r="CQ33"/>
  <c r="BU34"/>
  <c r="BV32"/>
  <c r="BV31"/>
  <c r="CQ32"/>
  <c r="BU36"/>
  <c r="BU35"/>
  <c r="BU28"/>
  <c r="BV28"/>
  <c r="CP25"/>
  <c r="CQ25" s="1"/>
  <c r="BV29"/>
  <c r="BU29"/>
  <c r="CQ36"/>
  <c r="BU37" i="12"/>
  <c r="BV37"/>
  <c r="CS28"/>
  <c r="BU33"/>
  <c r="BV33"/>
  <c r="BR18" i="15"/>
  <c r="BS38" i="12"/>
  <c r="BV26" i="1"/>
  <c r="CP22"/>
  <c r="CR22" s="1"/>
  <c r="CP32"/>
  <c r="CT32" s="1"/>
  <c r="BS23"/>
  <c r="BT23" s="1"/>
  <c r="BV23" s="1"/>
  <c r="BS24"/>
  <c r="BT24" s="1"/>
  <c r="BU25" s="1"/>
  <c r="BS29"/>
  <c r="BT29" s="1"/>
  <c r="BU29" s="1"/>
  <c r="BS31"/>
  <c r="BT31" s="1"/>
  <c r="BU31" s="1"/>
  <c r="CJ22"/>
  <c r="CP24"/>
  <c r="CR37" i="22"/>
  <c r="CT37"/>
  <c r="CQ37"/>
  <c r="CS37"/>
  <c r="CR28" i="15"/>
  <c r="CQ28"/>
  <c r="BV29" i="17"/>
  <c r="BU29"/>
  <c r="BV31" i="20"/>
  <c r="BU31"/>
  <c r="BU22" i="17"/>
  <c r="BV22"/>
  <c r="BV23"/>
  <c r="BU21" i="15"/>
  <c r="BV21"/>
  <c r="BV22"/>
  <c r="CS30" i="16"/>
  <c r="BU20" i="12"/>
  <c r="BV20"/>
  <c r="BV20" i="21"/>
  <c r="BU24" i="20"/>
  <c r="BV24"/>
  <c r="BU25"/>
  <c r="BV25"/>
  <c r="BV35" i="18"/>
  <c r="BU35"/>
  <c r="BU32" i="17"/>
  <c r="BV33"/>
  <c r="BV21" i="12"/>
  <c r="BU21"/>
  <c r="CQ28" i="18"/>
  <c r="CR28"/>
  <c r="CT28"/>
  <c r="CS22" i="12"/>
  <c r="CR22"/>
  <c r="CQ22"/>
  <c r="CT22"/>
  <c r="CS30" i="17"/>
  <c r="CR30"/>
  <c r="CP22" i="15"/>
  <c r="CP23"/>
  <c r="CT25"/>
  <c r="BU27" i="18"/>
  <c r="BU26"/>
  <c r="BV27"/>
  <c r="BV26"/>
  <c r="CR21" i="12"/>
  <c r="CT21"/>
  <c r="CS21"/>
  <c r="CQ21"/>
  <c r="BP18" i="16"/>
  <c r="BS38" i="15"/>
  <c r="CT32" i="21"/>
  <c r="CR32"/>
  <c r="CS32"/>
  <c r="CQ32"/>
  <c r="CP25" i="16"/>
  <c r="CP24"/>
  <c r="CS31" i="15"/>
  <c r="CQ31"/>
  <c r="CR31"/>
  <c r="CT31"/>
  <c r="CQ21" i="19"/>
  <c r="CT21"/>
  <c r="CS21"/>
  <c r="CR21"/>
  <c r="CT22" i="17"/>
  <c r="CR22"/>
  <c r="CS22"/>
  <c r="CQ22"/>
  <c r="CR38" i="21"/>
  <c r="CR18" i="22" s="1"/>
  <c r="CT38" i="21"/>
  <c r="CT18" i="22" s="1"/>
  <c r="CP18"/>
  <c r="CT21" i="20"/>
  <c r="CQ21"/>
  <c r="CS21"/>
  <c r="CR21"/>
  <c r="CT38" i="17"/>
  <c r="CT18" i="18" s="1"/>
  <c r="CP26" i="20"/>
  <c r="BU37"/>
  <c r="CP21" i="15"/>
  <c r="CS31" i="19"/>
  <c r="BU20" i="21"/>
  <c r="CP26" i="12"/>
  <c r="BU36" i="18"/>
  <c r="BU22" i="12"/>
  <c r="CS30" i="19"/>
  <c r="CP37"/>
  <c r="BU22" i="15"/>
  <c r="BV25" i="12"/>
  <c r="BV35" i="17"/>
  <c r="CQ35"/>
  <c r="BU35"/>
  <c r="CS35"/>
  <c r="BU24" i="15"/>
  <c r="BV23"/>
  <c r="BU23"/>
  <c r="CT36" i="19"/>
  <c r="CR36"/>
  <c r="CS36"/>
  <c r="BU29" i="21"/>
  <c r="BV29"/>
  <c r="BV30"/>
  <c r="BU30"/>
  <c r="BU34" i="16"/>
  <c r="BU33"/>
  <c r="BV33"/>
  <c r="BV34"/>
  <c r="BU22" i="19"/>
  <c r="BV22"/>
  <c r="BU23"/>
  <c r="BV20" i="16"/>
  <c r="BU20"/>
  <c r="BU21"/>
  <c r="BV21"/>
  <c r="BU36" i="21"/>
  <c r="CQ36"/>
  <c r="BV36"/>
  <c r="BU37" i="17"/>
  <c r="BV37"/>
  <c r="CS37"/>
  <c r="CP25" i="21"/>
  <c r="CP26"/>
  <c r="BV23" i="20"/>
  <c r="BU23"/>
  <c r="BV36"/>
  <c r="BV37"/>
  <c r="BU36"/>
  <c r="BV33" i="18"/>
  <c r="BU33"/>
  <c r="BU36" i="17"/>
  <c r="BV36"/>
  <c r="BV23" i="16"/>
  <c r="BU23"/>
  <c r="BV24"/>
  <c r="CS32" i="15"/>
  <c r="CS33"/>
  <c r="BV34" i="12"/>
  <c r="BU34"/>
  <c r="BV35"/>
  <c r="CT27" i="21"/>
  <c r="CS27"/>
  <c r="CR27"/>
  <c r="CQ27"/>
  <c r="CQ34" i="18"/>
  <c r="CT34"/>
  <c r="CR34"/>
  <c r="CT35" i="15"/>
  <c r="CR35"/>
  <c r="CQ35"/>
  <c r="CS35"/>
  <c r="CT30"/>
  <c r="CQ30"/>
  <c r="CR30"/>
  <c r="CS30"/>
  <c r="CP35" i="12"/>
  <c r="CP36"/>
  <c r="CK38" i="15"/>
  <c r="CK18" i="16" s="1"/>
  <c r="CG18"/>
  <c r="CT31" i="21"/>
  <c r="CS31"/>
  <c r="CQ31"/>
  <c r="CR31"/>
  <c r="CP26" i="18"/>
  <c r="CP25"/>
  <c r="CS29" i="15"/>
  <c r="CT29"/>
  <c r="CR29"/>
  <c r="CS34" i="12"/>
  <c r="BQ18" i="19"/>
  <c r="BS38" i="18"/>
  <c r="CR24" i="15"/>
  <c r="CQ24"/>
  <c r="CS24"/>
  <c r="CT24"/>
  <c r="CN18" i="16"/>
  <c r="CP19" s="1"/>
  <c r="CP38" i="15"/>
  <c r="CN18"/>
  <c r="CP19" s="1"/>
  <c r="BT18" i="20"/>
  <c r="BU38" i="19"/>
  <c r="BU18" i="20" s="1"/>
  <c r="BS33" i="1"/>
  <c r="BT33" s="1"/>
  <c r="BV33" s="1"/>
  <c r="CN33"/>
  <c r="CP33" s="1"/>
  <c r="CP21" i="18"/>
  <c r="CR21" s="1"/>
  <c r="BV23" i="19"/>
  <c r="CS29" i="17"/>
  <c r="BV36" i="18"/>
  <c r="BU24" i="16"/>
  <c r="BV24" i="15"/>
  <c r="BU23" i="17"/>
  <c r="CP33" i="12"/>
  <c r="CS36" i="21"/>
  <c r="BU34" i="18"/>
  <c r="CU29" i="16"/>
  <c r="P29" s="1"/>
  <c r="BV22" i="12"/>
  <c r="CP27"/>
  <c r="BU35"/>
  <c r="CS23" i="16"/>
  <c r="CQ23"/>
  <c r="Q19" i="15"/>
  <c r="Q20"/>
  <c r="Q36"/>
  <c r="Q32"/>
  <c r="Q28"/>
  <c r="Q35"/>
  <c r="Q31"/>
  <c r="Q27"/>
  <c r="Q24"/>
  <c r="Q38"/>
  <c r="Q23"/>
  <c r="Q34"/>
  <c r="Q30"/>
  <c r="Q33"/>
  <c r="Q29"/>
  <c r="Q26"/>
  <c r="Q21"/>
  <c r="Q22"/>
  <c r="Q37"/>
  <c r="P34" i="22"/>
  <c r="P25"/>
  <c r="P24"/>
  <c r="Q40" i="18"/>
  <c r="CS34" i="21"/>
  <c r="CS35"/>
  <c r="CS32" i="20"/>
  <c r="CU32" s="1"/>
  <c r="CP34" i="19"/>
  <c r="CR32" i="17"/>
  <c r="CT32"/>
  <c r="CS32"/>
  <c r="CP27" i="16"/>
  <c r="CT27" i="15"/>
  <c r="CS27"/>
  <c r="CQ27"/>
  <c r="CR27"/>
  <c r="CP35" i="23"/>
  <c r="CS22"/>
  <c r="CP23"/>
  <c r="CQ23" s="1"/>
  <c r="CP38"/>
  <c r="CS38" s="1"/>
  <c r="CR26"/>
  <c r="CT26"/>
  <c r="BP18"/>
  <c r="BS38" i="22"/>
  <c r="CR23"/>
  <c r="CT23"/>
  <c r="CS34"/>
  <c r="CP22"/>
  <c r="CQ30" i="12"/>
  <c r="CT30"/>
  <c r="CR30"/>
  <c r="CS30"/>
  <c r="BU34" i="1"/>
  <c r="BU33"/>
  <c r="BV34"/>
  <c r="CO34"/>
  <c r="CN34"/>
  <c r="CO36"/>
  <c r="CN36"/>
  <c r="CK36"/>
  <c r="CP23"/>
  <c r="BV28"/>
  <c r="BU28"/>
  <c r="CK22"/>
  <c r="CO25"/>
  <c r="CN25"/>
  <c r="CR32"/>
  <c r="CT24"/>
  <c r="CJ25"/>
  <c r="CK25"/>
  <c r="CJ32"/>
  <c r="BU26" i="22"/>
  <c r="BV26"/>
  <c r="BU27"/>
  <c r="BV27"/>
  <c r="CI18" i="23"/>
  <c r="CK38" i="22"/>
  <c r="CK18" i="23" s="1"/>
  <c r="BU35" i="22"/>
  <c r="CS30"/>
  <c r="CS33"/>
  <c r="CU33" s="1"/>
  <c r="CS22"/>
  <c r="CP19"/>
  <c r="CQ22"/>
  <c r="BV28"/>
  <c r="CP36"/>
  <c r="BV34"/>
  <c r="BU34"/>
  <c r="BU21"/>
  <c r="BV21"/>
  <c r="CS26"/>
  <c r="CT26"/>
  <c r="CQ26"/>
  <c r="CR26"/>
  <c r="CP31"/>
  <c r="CP32"/>
  <c r="BV35"/>
  <c r="BU22"/>
  <c r="BV22"/>
  <c r="BU28"/>
  <c r="BU33" i="23"/>
  <c r="BV33"/>
  <c r="BU23"/>
  <c r="BV23"/>
  <c r="BV24"/>
  <c r="BU24"/>
  <c r="BV37"/>
  <c r="BU37"/>
  <c r="BU20"/>
  <c r="BV20"/>
  <c r="CS34"/>
  <c r="BV25"/>
  <c r="BU34"/>
  <c r="BV21"/>
  <c r="BV31"/>
  <c r="BU31"/>
  <c r="CQ22"/>
  <c r="BU22"/>
  <c r="BV22"/>
  <c r="CP29"/>
  <c r="CP28"/>
  <c r="CP24"/>
  <c r="CP25"/>
  <c r="CR19"/>
  <c r="BU25"/>
  <c r="CS31"/>
  <c r="BU38"/>
  <c r="CQ34"/>
  <c r="BV34"/>
  <c r="BU21"/>
  <c r="BU32"/>
  <c r="P36" i="15"/>
  <c r="P21" i="22"/>
  <c r="P33"/>
  <c r="Q40" i="12"/>
  <c r="Q40" i="20"/>
  <c r="CQ23" i="12" l="1"/>
  <c r="CR23"/>
  <c r="CS23"/>
  <c r="CT23"/>
  <c r="CS35" i="20"/>
  <c r="CQ35"/>
  <c r="CQ29" i="12"/>
  <c r="CR29"/>
  <c r="CS29"/>
  <c r="CR27" i="22"/>
  <c r="CQ27"/>
  <c r="CS27" i="17"/>
  <c r="BU33"/>
  <c r="CP38" i="19"/>
  <c r="BU35" i="1"/>
  <c r="CS31" i="20"/>
  <c r="CP38" i="12"/>
  <c r="CR37" i="15"/>
  <c r="CS34" i="16"/>
  <c r="BV32" i="17"/>
  <c r="CT27" i="18"/>
  <c r="CU29" i="15"/>
  <c r="P29" s="1"/>
  <c r="L29" s="1"/>
  <c r="N29" s="1"/>
  <c r="CP33" i="19"/>
  <c r="CR33" s="1"/>
  <c r="CP33" i="23"/>
  <c r="CP32" i="16"/>
  <c r="CU34" i="22"/>
  <c r="CS23" i="23"/>
  <c r="CQ32" i="17"/>
  <c r="CQ35" i="18"/>
  <c r="CR34" i="15"/>
  <c r="CP18" i="18"/>
  <c r="CS33" i="17"/>
  <c r="CS30" i="21"/>
  <c r="CP28" i="19"/>
  <c r="CP30" i="18"/>
  <c r="BU36" i="12"/>
  <c r="CU31"/>
  <c r="P31" s="1"/>
  <c r="L31" s="1"/>
  <c r="N31" s="1"/>
  <c r="CQ34" i="15"/>
  <c r="CQ23" i="17"/>
  <c r="BV37" i="19"/>
  <c r="CP20" i="22"/>
  <c r="CU37" i="21"/>
  <c r="CK38" i="17"/>
  <c r="CK18" i="18" s="1"/>
  <c r="CU35" i="21"/>
  <c r="P35" s="1"/>
  <c r="L35" s="1"/>
  <c r="N35" s="1"/>
  <c r="CU30" i="22"/>
  <c r="CR23" i="17"/>
  <c r="CR23" i="23"/>
  <c r="CU23" s="1"/>
  <c r="P23" s="1"/>
  <c r="L23" s="1"/>
  <c r="N23" s="1"/>
  <c r="BV31" i="1"/>
  <c r="CP24" i="17"/>
  <c r="CT34" i="15"/>
  <c r="CQ27" i="18"/>
  <c r="CU37" i="22"/>
  <c r="P37" s="1"/>
  <c r="L37" s="1"/>
  <c r="N37" s="1"/>
  <c r="CT37" i="12"/>
  <c r="CP29" i="1"/>
  <c r="CT27" i="17"/>
  <c r="BV36" i="19"/>
  <c r="CP21" i="23"/>
  <c r="CT21" s="1"/>
  <c r="CR27" i="17"/>
  <c r="CU27" s="1"/>
  <c r="P27" s="1"/>
  <c r="L27" s="1"/>
  <c r="N27" s="1"/>
  <c r="CT23" i="23"/>
  <c r="CU33" i="15"/>
  <c r="P33" s="1"/>
  <c r="L33" s="1"/>
  <c r="N33" s="1"/>
  <c r="BV38" i="19"/>
  <c r="BV18" i="20" s="1"/>
  <c r="CU30" i="16"/>
  <c r="P30" s="1"/>
  <c r="CP31" i="1"/>
  <c r="CQ31" s="1"/>
  <c r="CP28" i="22"/>
  <c r="CP27" i="20"/>
  <c r="BV25" i="16"/>
  <c r="BV21" i="1"/>
  <c r="CP19"/>
  <c r="CU19" s="1"/>
  <c r="P19" s="1"/>
  <c r="L19" s="1"/>
  <c r="N19" s="1"/>
  <c r="L27" i="20"/>
  <c r="N27" s="1"/>
  <c r="CT31" i="16"/>
  <c r="CR31"/>
  <c r="CQ31"/>
  <c r="CS31"/>
  <c r="CR33" i="23"/>
  <c r="CT33"/>
  <c r="CQ33"/>
  <c r="CU33" s="1"/>
  <c r="P33" s="1"/>
  <c r="L33" s="1"/>
  <c r="N33" s="1"/>
  <c r="CS33"/>
  <c r="CQ21" i="22"/>
  <c r="CS21"/>
  <c r="CQ28"/>
  <c r="CS28"/>
  <c r="CS23" i="18"/>
  <c r="CT23"/>
  <c r="CQ21" i="23"/>
  <c r="CS21"/>
  <c r="CR21"/>
  <c r="CR38" i="20"/>
  <c r="CR18" i="21" s="1"/>
  <c r="CT38" i="20"/>
  <c r="CT18" i="21" s="1"/>
  <c r="CP18"/>
  <c r="CR25" i="20"/>
  <c r="CT25"/>
  <c r="CE18" i="22"/>
  <c r="CJ38" i="21"/>
  <c r="CJ18" i="22" s="1"/>
  <c r="CG18"/>
  <c r="CK38" i="21"/>
  <c r="CK18" i="22" s="1"/>
  <c r="BS18" i="18"/>
  <c r="BT38" i="17"/>
  <c r="CD18" i="16"/>
  <c r="CJ38" i="15"/>
  <c r="CJ18" i="16" s="1"/>
  <c r="CR35" i="20"/>
  <c r="CT35"/>
  <c r="CU35" s="1"/>
  <c r="BP18" i="21"/>
  <c r="BS38" i="20"/>
  <c r="CS25"/>
  <c r="BU22" i="1"/>
  <c r="CR36" i="17"/>
  <c r="CP33" i="18"/>
  <c r="CR33" s="1"/>
  <c r="BU37" i="15"/>
  <c r="CS20" i="22"/>
  <c r="CT29" i="12"/>
  <c r="CT27" i="22"/>
  <c r="CP36" i="23"/>
  <c r="CU34" i="21"/>
  <c r="CS25" i="12"/>
  <c r="CQ37" i="15"/>
  <c r="CQ36" i="19"/>
  <c r="CP38" i="16"/>
  <c r="CQ38" s="1"/>
  <c r="CQ25" i="20"/>
  <c r="CU25" s="1"/>
  <c r="CS23" i="17"/>
  <c r="CT29" i="22"/>
  <c r="CQ24" i="18"/>
  <c r="CT24" i="21"/>
  <c r="CP27" i="1"/>
  <c r="CR27" s="1"/>
  <c r="CR27" i="23"/>
  <c r="CP22" i="18"/>
  <c r="CP31"/>
  <c r="CR31" s="1"/>
  <c r="CP20" i="20"/>
  <c r="CP24" i="12"/>
  <c r="CP23" i="20"/>
  <c r="CP22"/>
  <c r="CS26" i="15"/>
  <c r="CQ26"/>
  <c r="CR26"/>
  <c r="CT26"/>
  <c r="CP28" i="21"/>
  <c r="CP29"/>
  <c r="CU23" i="12"/>
  <c r="P23" s="1"/>
  <c r="L23" s="1"/>
  <c r="N23" s="1"/>
  <c r="CT25"/>
  <c r="CP21" i="17"/>
  <c r="CU34" i="23"/>
  <c r="P34" s="1"/>
  <c r="L34" s="1"/>
  <c r="N34" s="1"/>
  <c r="CS27"/>
  <c r="CU27" s="1"/>
  <c r="P27" s="1"/>
  <c r="L27" s="1"/>
  <c r="N27" s="1"/>
  <c r="CQ36" i="17"/>
  <c r="CU36" s="1"/>
  <c r="P36" s="1"/>
  <c r="L36" s="1"/>
  <c r="N36" s="1"/>
  <c r="CS29" i="22"/>
  <c r="CQ25" i="12"/>
  <c r="CT27" i="23"/>
  <c r="CP33" i="16"/>
  <c r="BV36" i="1"/>
  <c r="CT32" i="16"/>
  <c r="CQ29" i="22"/>
  <c r="CU29" s="1"/>
  <c r="CR31" i="19"/>
  <c r="CU31" s="1"/>
  <c r="P31" s="1"/>
  <c r="L31" s="1"/>
  <c r="N31" s="1"/>
  <c r="CS36" i="17"/>
  <c r="BV23" i="18"/>
  <c r="CQ37" i="12"/>
  <c r="CU37" s="1"/>
  <c r="P37" s="1"/>
  <c r="L37" s="1"/>
  <c r="N37" s="1"/>
  <c r="CP28" i="16"/>
  <c r="CP22"/>
  <c r="CP21"/>
  <c r="BV36" i="15"/>
  <c r="BV37"/>
  <c r="CP24" i="22"/>
  <c r="CP25"/>
  <c r="CD18" i="17"/>
  <c r="CJ38" i="16"/>
  <c r="CJ18" i="17" s="1"/>
  <c r="CD18" i="18"/>
  <c r="CJ38" i="17"/>
  <c r="CJ18" i="18" s="1"/>
  <c r="CP37" i="20"/>
  <c r="CP36"/>
  <c r="CP23" i="21"/>
  <c r="CP22"/>
  <c r="BU24" i="1"/>
  <c r="CS20" i="23"/>
  <c r="CT20" i="22"/>
  <c r="CT20" i="16"/>
  <c r="BU36" i="1"/>
  <c r="CU24" i="21"/>
  <c r="CS32" i="12"/>
  <c r="CQ32" i="16"/>
  <c r="CS28" i="15"/>
  <c r="CS24" i="1"/>
  <c r="CU21" i="21"/>
  <c r="BU23" i="18"/>
  <c r="CP32" i="23"/>
  <c r="CP24" i="20"/>
  <c r="CT31" i="23"/>
  <c r="CR31"/>
  <c r="CU36" i="15"/>
  <c r="CS27" i="22"/>
  <c r="CU27" s="1"/>
  <c r="CS37" i="15"/>
  <c r="CT32" i="12"/>
  <c r="CR34"/>
  <c r="CU34" s="1"/>
  <c r="P34" s="1"/>
  <c r="L34" s="1"/>
  <c r="N34" s="1"/>
  <c r="CQ32"/>
  <c r="CU22" i="23"/>
  <c r="P22" s="1"/>
  <c r="L22" s="1"/>
  <c r="N22" s="1"/>
  <c r="CU36" i="21"/>
  <c r="P36" s="1"/>
  <c r="L36" s="1"/>
  <c r="N36" s="1"/>
  <c r="CT34" i="12"/>
  <c r="CU34" i="15"/>
  <c r="P34" s="1"/>
  <c r="L34" s="1"/>
  <c r="N34" s="1"/>
  <c r="CU32"/>
  <c r="P32" s="1"/>
  <c r="L32" s="1"/>
  <c r="N32" s="1"/>
  <c r="CP34" i="20"/>
  <c r="CP28"/>
  <c r="CT20" i="23"/>
  <c r="L30" i="17"/>
  <c r="N30" s="1"/>
  <c r="L33" i="20"/>
  <c r="N33" s="1"/>
  <c r="L26" i="17"/>
  <c r="N26" s="1"/>
  <c r="L25" i="20"/>
  <c r="N25" s="1"/>
  <c r="L20"/>
  <c r="N20" s="1"/>
  <c r="T40" i="17"/>
  <c r="L33" i="22"/>
  <c r="N33" s="1"/>
  <c r="L31" i="17"/>
  <c r="N31" s="1"/>
  <c r="L28" i="12"/>
  <c r="N28" s="1"/>
  <c r="L24" i="22"/>
  <c r="N24" s="1"/>
  <c r="L26" i="20"/>
  <c r="N26" s="1"/>
  <c r="L28"/>
  <c r="N28" s="1"/>
  <c r="L21" i="22"/>
  <c r="N21" s="1"/>
  <c r="L32" i="20"/>
  <c r="N32" s="1"/>
  <c r="L30" i="16"/>
  <c r="N30" s="1"/>
  <c r="T40" i="20"/>
  <c r="L31"/>
  <c r="N31" s="1"/>
  <c r="T40" i="23"/>
  <c r="L22" i="20"/>
  <c r="N22" s="1"/>
  <c r="L35"/>
  <c r="N35" s="1"/>
  <c r="L21"/>
  <c r="N21" s="1"/>
  <c r="CR20" i="19"/>
  <c r="CQ20"/>
  <c r="CT20" i="18"/>
  <c r="L34" i="22"/>
  <c r="N34" s="1"/>
  <c r="CS20" i="16"/>
  <c r="T40" i="18"/>
  <c r="L30" i="23"/>
  <c r="N30" s="1"/>
  <c r="CR20"/>
  <c r="CT20" i="19"/>
  <c r="L34" i="20"/>
  <c r="N34" s="1"/>
  <c r="L29"/>
  <c r="N29" s="1"/>
  <c r="CP19" i="12"/>
  <c r="CR19" s="1"/>
  <c r="CR20" i="15"/>
  <c r="CT19" i="18"/>
  <c r="L30" i="20"/>
  <c r="N30" s="1"/>
  <c r="L37"/>
  <c r="N37" s="1"/>
  <c r="CS20" i="15"/>
  <c r="L36" i="20"/>
  <c r="N36" s="1"/>
  <c r="CQ20" i="18"/>
  <c r="L23" i="20"/>
  <c r="N23" s="1"/>
  <c r="T40" i="22"/>
  <c r="CQ20" i="16"/>
  <c r="T40" i="15"/>
  <c r="CT20"/>
  <c r="CU20" i="12"/>
  <c r="P20" s="1"/>
  <c r="L20" s="1"/>
  <c r="N20" s="1"/>
  <c r="CP20" i="1"/>
  <c r="CQ20" s="1"/>
  <c r="CQ38" i="23"/>
  <c r="BU20" i="1"/>
  <c r="BV20"/>
  <c r="CQ21"/>
  <c r="CS21"/>
  <c r="L25" i="22"/>
  <c r="N25" s="1"/>
  <c r="L38" i="20"/>
  <c r="N38" s="1"/>
  <c r="T40" i="12"/>
  <c r="CQ30" i="18"/>
  <c r="CS30"/>
  <c r="CT30"/>
  <c r="CR30"/>
  <c r="CT21"/>
  <c r="CS20"/>
  <c r="CR22"/>
  <c r="CS27"/>
  <c r="CU27" s="1"/>
  <c r="P27" s="1"/>
  <c r="L27" s="1"/>
  <c r="N27" s="1"/>
  <c r="CR23"/>
  <c r="CT35"/>
  <c r="CP37"/>
  <c r="CR37" s="1"/>
  <c r="CP19" i="19"/>
  <c r="CT19" s="1"/>
  <c r="CP32" i="18"/>
  <c r="CT31" i="19"/>
  <c r="CU30"/>
  <c r="P30" s="1"/>
  <c r="L30" s="1"/>
  <c r="N30" s="1"/>
  <c r="T40"/>
  <c r="CP24"/>
  <c r="CP25"/>
  <c r="CP22"/>
  <c r="CP23"/>
  <c r="CD18" i="20"/>
  <c r="CJ38" i="19"/>
  <c r="CJ18" i="20" s="1"/>
  <c r="CP26" i="19"/>
  <c r="CP27"/>
  <c r="CK38"/>
  <c r="CK18" i="20" s="1"/>
  <c r="CG18"/>
  <c r="CR28" i="19"/>
  <c r="CR38"/>
  <c r="CR18" i="20" s="1"/>
  <c r="CT38" i="19"/>
  <c r="CT18" i="20" s="1"/>
  <c r="CP32" i="19"/>
  <c r="CP19" i="20"/>
  <c r="CP35" i="19"/>
  <c r="CT37" i="18"/>
  <c r="CS37"/>
  <c r="CG18" i="19"/>
  <c r="CK38" i="18"/>
  <c r="CK18" i="19" s="1"/>
  <c r="CD18"/>
  <c r="CJ38" i="18"/>
  <c r="CJ18" i="19" s="1"/>
  <c r="CS21" i="18"/>
  <c r="CP38"/>
  <c r="CT38" s="1"/>
  <c r="CT18" i="19" s="1"/>
  <c r="CS28" i="18"/>
  <c r="CU28" s="1"/>
  <c r="P28" s="1"/>
  <c r="L28" s="1"/>
  <c r="N28" s="1"/>
  <c r="CS35"/>
  <c r="BV37"/>
  <c r="CP36"/>
  <c r="CT24"/>
  <c r="CR24"/>
  <c r="CQ21"/>
  <c r="CQ23"/>
  <c r="CU23" s="1"/>
  <c r="P23" s="1"/>
  <c r="L23" s="1"/>
  <c r="N23" s="1"/>
  <c r="CS24"/>
  <c r="CU32" i="17"/>
  <c r="P32" s="1"/>
  <c r="L32" s="1"/>
  <c r="N32" s="1"/>
  <c r="CU33"/>
  <c r="P33" s="1"/>
  <c r="L33" s="1"/>
  <c r="N33" s="1"/>
  <c r="L29" i="16"/>
  <c r="N29" s="1"/>
  <c r="CR25" i="15"/>
  <c r="CS25"/>
  <c r="CU22" i="12"/>
  <c r="P22" s="1"/>
  <c r="L22" s="1"/>
  <c r="N22" s="1"/>
  <c r="T40" i="16"/>
  <c r="T40" i="21"/>
  <c r="L36" i="15"/>
  <c r="N36" s="1"/>
  <c r="CT19" i="21"/>
  <c r="CR19"/>
  <c r="CS23" i="22"/>
  <c r="CQ23"/>
  <c r="CU32" i="12"/>
  <c r="P32" s="1"/>
  <c r="L32" s="1"/>
  <c r="N32" s="1"/>
  <c r="CU22" i="17"/>
  <c r="P22" s="1"/>
  <c r="L22" s="1"/>
  <c r="N22" s="1"/>
  <c r="CU32" i="21"/>
  <c r="CS26" i="23"/>
  <c r="CU26" s="1"/>
  <c r="P26" s="1"/>
  <c r="L26" s="1"/>
  <c r="N26" s="1"/>
  <c r="CR21" i="1"/>
  <c r="BP18" i="12"/>
  <c r="BS38" i="1"/>
  <c r="BV30"/>
  <c r="CR24"/>
  <c r="BV29"/>
  <c r="BU23"/>
  <c r="CQ23"/>
  <c r="CP38"/>
  <c r="CP18" i="12" s="1"/>
  <c r="CJ38" i="1"/>
  <c r="CJ18" i="12" s="1"/>
  <c r="CR29" i="1"/>
  <c r="CS29"/>
  <c r="CT29"/>
  <c r="CQ29"/>
  <c r="CP28"/>
  <c r="CQ24"/>
  <c r="CU24" s="1"/>
  <c r="P24" s="1"/>
  <c r="L24" s="1"/>
  <c r="N24" s="1"/>
  <c r="BU30"/>
  <c r="BV24"/>
  <c r="CQ27"/>
  <c r="CK38"/>
  <c r="CK18" i="12" s="1"/>
  <c r="CT23" i="1"/>
  <c r="CQ22"/>
  <c r="BV32"/>
  <c r="CQ32"/>
  <c r="CS32"/>
  <c r="BV25"/>
  <c r="CS22"/>
  <c r="BU32"/>
  <c r="CT22"/>
  <c r="CR29" i="19"/>
  <c r="CQ29"/>
  <c r="CT29"/>
  <c r="CS29"/>
  <c r="BT38" i="21"/>
  <c r="BS18" i="22"/>
  <c r="CR30" i="21"/>
  <c r="CT30"/>
  <c r="CU31"/>
  <c r="CT20"/>
  <c r="CS20"/>
  <c r="CR20"/>
  <c r="CR31" i="20"/>
  <c r="CT31"/>
  <c r="CU31" s="1"/>
  <c r="CR29"/>
  <c r="CQ29"/>
  <c r="CT29"/>
  <c r="CS29"/>
  <c r="CU29" i="18"/>
  <c r="P29" s="1"/>
  <c r="L29" s="1"/>
  <c r="N29" s="1"/>
  <c r="CT28" i="17"/>
  <c r="CS28"/>
  <c r="CQ28"/>
  <c r="CR28"/>
  <c r="CR37"/>
  <c r="CU37" s="1"/>
  <c r="P37" s="1"/>
  <c r="L37" s="1"/>
  <c r="N37" s="1"/>
  <c r="CT37"/>
  <c r="CR34"/>
  <c r="CQ34"/>
  <c r="CT34"/>
  <c r="CS34"/>
  <c r="CU23"/>
  <c r="P23" s="1"/>
  <c r="L23" s="1"/>
  <c r="N23" s="1"/>
  <c r="CT29"/>
  <c r="CR29"/>
  <c r="CS36" i="16"/>
  <c r="CT36"/>
  <c r="CQ36"/>
  <c r="CR36"/>
  <c r="CR34"/>
  <c r="CT34"/>
  <c r="CU37"/>
  <c r="P37" s="1"/>
  <c r="L37" s="1"/>
  <c r="N37" s="1"/>
  <c r="CR35"/>
  <c r="CQ35"/>
  <c r="CT35"/>
  <c r="CS35"/>
  <c r="CU28" i="15"/>
  <c r="P28" s="1"/>
  <c r="L28" s="1"/>
  <c r="N28" s="1"/>
  <c r="CU35"/>
  <c r="P35" s="1"/>
  <c r="L35" s="1"/>
  <c r="N35" s="1"/>
  <c r="BT38" i="12"/>
  <c r="CQ38" s="1"/>
  <c r="BS18" i="15"/>
  <c r="CP37" i="1"/>
  <c r="CT37" s="1"/>
  <c r="CR23"/>
  <c r="CR19" i="15"/>
  <c r="CT19"/>
  <c r="CQ33" i="1"/>
  <c r="CT33"/>
  <c r="CR33"/>
  <c r="BV19" i="20"/>
  <c r="CR19" i="16"/>
  <c r="CT19"/>
  <c r="CT26" i="18"/>
  <c r="CR26"/>
  <c r="CQ26"/>
  <c r="CS26"/>
  <c r="CS35" i="12"/>
  <c r="CR35"/>
  <c r="CT35"/>
  <c r="CQ35"/>
  <c r="CS26" i="21"/>
  <c r="CR26"/>
  <c r="CQ26"/>
  <c r="CT26"/>
  <c r="CS37" i="19"/>
  <c r="CQ37"/>
  <c r="CT37"/>
  <c r="CR37"/>
  <c r="CT26" i="12"/>
  <c r="CR26"/>
  <c r="CS26"/>
  <c r="CQ26"/>
  <c r="CR21" i="15"/>
  <c r="CQ21"/>
  <c r="CS21"/>
  <c r="CT21"/>
  <c r="CT26" i="20"/>
  <c r="CQ26"/>
  <c r="CS26"/>
  <c r="CR26"/>
  <c r="CS19" i="17"/>
  <c r="CQ19"/>
  <c r="CR19"/>
  <c r="CT19"/>
  <c r="CR25" i="16"/>
  <c r="CQ25"/>
  <c r="CT25"/>
  <c r="CS25"/>
  <c r="CT22" i="15"/>
  <c r="CR22"/>
  <c r="CS22"/>
  <c r="CQ22"/>
  <c r="CS33" i="1"/>
  <c r="CU34" i="18"/>
  <c r="P34" s="1"/>
  <c r="L34" s="1"/>
  <c r="N34" s="1"/>
  <c r="CU21" i="20"/>
  <c r="CU21" i="19"/>
  <c r="P21" s="1"/>
  <c r="L21" s="1"/>
  <c r="N21" s="1"/>
  <c r="CQ27" i="12"/>
  <c r="CT27"/>
  <c r="CR27"/>
  <c r="CS27"/>
  <c r="CT33" i="16"/>
  <c r="CR33"/>
  <c r="CS33"/>
  <c r="CQ33"/>
  <c r="CQ20" i="17"/>
  <c r="CS20"/>
  <c r="CT20"/>
  <c r="CR20"/>
  <c r="CR33" i="12"/>
  <c r="CS33"/>
  <c r="CQ33"/>
  <c r="CT33"/>
  <c r="CR38"/>
  <c r="CR18" i="15" s="1"/>
  <c r="CP18"/>
  <c r="CT38" i="12"/>
  <c r="CT18" i="15" s="1"/>
  <c r="CT38"/>
  <c r="CT18" i="16" s="1"/>
  <c r="CR38" i="15"/>
  <c r="CR18" i="16" s="1"/>
  <c r="CP18"/>
  <c r="BS18" i="19"/>
  <c r="BT38" i="18"/>
  <c r="CT25"/>
  <c r="CS25"/>
  <c r="CR25"/>
  <c r="CQ25"/>
  <c r="CS36" i="12"/>
  <c r="CR36"/>
  <c r="CQ36"/>
  <c r="CT36"/>
  <c r="CR25" i="21"/>
  <c r="CS25"/>
  <c r="CT25"/>
  <c r="CQ25"/>
  <c r="CS27" i="20"/>
  <c r="CR27"/>
  <c r="CQ27"/>
  <c r="CT27"/>
  <c r="CT38" i="16"/>
  <c r="CT18" i="17" s="1"/>
  <c r="CS38" i="16"/>
  <c r="CS18" i="17" s="1"/>
  <c r="CR24" i="16"/>
  <c r="CT24"/>
  <c r="CQ24"/>
  <c r="CS24"/>
  <c r="BT38" i="15"/>
  <c r="BS18" i="16"/>
  <c r="CT23" i="15"/>
  <c r="CR23"/>
  <c r="CS23"/>
  <c r="CQ23"/>
  <c r="CU23" i="16"/>
  <c r="P23" s="1"/>
  <c r="L23" s="1"/>
  <c r="N23" s="1"/>
  <c r="CU25" i="12"/>
  <c r="P25" s="1"/>
  <c r="L25" s="1"/>
  <c r="N25" s="1"/>
  <c r="CU24" i="15"/>
  <c r="P24" s="1"/>
  <c r="L24" s="1"/>
  <c r="N24" s="1"/>
  <c r="CU30"/>
  <c r="P30" s="1"/>
  <c r="L30" s="1"/>
  <c r="N30" s="1"/>
  <c r="CU27" i="21"/>
  <c r="CU36" i="19"/>
  <c r="P36" s="1"/>
  <c r="L36" s="1"/>
  <c r="N36" s="1"/>
  <c r="CU35" i="17"/>
  <c r="P35" s="1"/>
  <c r="L35" s="1"/>
  <c r="N35" s="1"/>
  <c r="CU31" i="15"/>
  <c r="P31" s="1"/>
  <c r="L31" s="1"/>
  <c r="N31" s="1"/>
  <c r="CU21" i="12"/>
  <c r="P21" s="1"/>
  <c r="L21" s="1"/>
  <c r="N21" s="1"/>
  <c r="CU29" i="17"/>
  <c r="P29" s="1"/>
  <c r="L29" s="1"/>
  <c r="N29" s="1"/>
  <c r="Q40" i="15"/>
  <c r="CT34" i="19"/>
  <c r="CQ34"/>
  <c r="CR34"/>
  <c r="CS34"/>
  <c r="CS26" i="16"/>
  <c r="CR26"/>
  <c r="CQ26"/>
  <c r="CT26"/>
  <c r="CR27"/>
  <c r="CT27"/>
  <c r="CQ27"/>
  <c r="CS27"/>
  <c r="CU27" i="15"/>
  <c r="P27" s="1"/>
  <c r="L27" s="1"/>
  <c r="N27" s="1"/>
  <c r="CT37" i="23"/>
  <c r="CS37"/>
  <c r="CR37"/>
  <c r="CQ36"/>
  <c r="CT36"/>
  <c r="CS36"/>
  <c r="CR36"/>
  <c r="CR38"/>
  <c r="CT38"/>
  <c r="CR35"/>
  <c r="CT35"/>
  <c r="CS35"/>
  <c r="CQ35"/>
  <c r="CR21" i="22"/>
  <c r="CT21"/>
  <c r="CR22"/>
  <c r="CT22"/>
  <c r="CR28"/>
  <c r="CT28"/>
  <c r="BT38"/>
  <c r="CS38" s="1"/>
  <c r="CS18" i="23" s="1"/>
  <c r="BS18"/>
  <c r="CS25" i="17"/>
  <c r="CQ25"/>
  <c r="CR25"/>
  <c r="CT25"/>
  <c r="CR24"/>
  <c r="CS24"/>
  <c r="CQ24"/>
  <c r="CT24"/>
  <c r="CU29" i="12"/>
  <c r="P29" s="1"/>
  <c r="L29" s="1"/>
  <c r="N29" s="1"/>
  <c r="CU30"/>
  <c r="P30" s="1"/>
  <c r="L30" s="1"/>
  <c r="N30" s="1"/>
  <c r="CT38" i="1"/>
  <c r="CT18" i="12" s="1"/>
  <c r="CR38" i="1"/>
  <c r="CR18" i="12" s="1"/>
  <c r="CP34" i="1"/>
  <c r="CP35"/>
  <c r="CP36"/>
  <c r="CS23"/>
  <c r="CR31"/>
  <c r="CS31"/>
  <c r="CP25"/>
  <c r="CP26"/>
  <c r="CQ30"/>
  <c r="CT30"/>
  <c r="CR30"/>
  <c r="CS30"/>
  <c r="CT31" i="22"/>
  <c r="CR31"/>
  <c r="CQ31"/>
  <c r="CS31"/>
  <c r="CR36"/>
  <c r="CQ36"/>
  <c r="CT36"/>
  <c r="CS36"/>
  <c r="CT19"/>
  <c r="CR19"/>
  <c r="CU26"/>
  <c r="CQ32"/>
  <c r="CS32"/>
  <c r="CT32"/>
  <c r="CR32"/>
  <c r="CT35"/>
  <c r="CS35"/>
  <c r="CR35"/>
  <c r="CQ35"/>
  <c r="CR25" i="23"/>
  <c r="CT25"/>
  <c r="CS25"/>
  <c r="CQ25"/>
  <c r="CS28"/>
  <c r="CT28"/>
  <c r="CQ28"/>
  <c r="CR28"/>
  <c r="CR24"/>
  <c r="CT24"/>
  <c r="CQ24"/>
  <c r="CS24"/>
  <c r="CT29"/>
  <c r="CQ29"/>
  <c r="CR29"/>
  <c r="CS29"/>
  <c r="CU31"/>
  <c r="P31" s="1"/>
  <c r="L31" s="1"/>
  <c r="N31" s="1"/>
  <c r="CU21" l="1"/>
  <c r="P21" s="1"/>
  <c r="L21" s="1"/>
  <c r="N21" s="1"/>
  <c r="CT31" i="1"/>
  <c r="CP18" i="20"/>
  <c r="CQ38" i="19"/>
  <c r="CQ18" i="20" s="1"/>
  <c r="CQ37" i="18"/>
  <c r="CU23" i="22"/>
  <c r="CU21" i="18"/>
  <c r="P21" s="1"/>
  <c r="L21" s="1"/>
  <c r="N21" s="1"/>
  <c r="CT33" i="19"/>
  <c r="CQ33" i="18"/>
  <c r="CP18" i="19"/>
  <c r="CS33"/>
  <c r="CS33" i="18"/>
  <c r="CT28" i="19"/>
  <c r="CS28"/>
  <c r="CQ28"/>
  <c r="CU28" s="1"/>
  <c r="P28" s="1"/>
  <c r="L28" s="1"/>
  <c r="N28" s="1"/>
  <c r="CQ33"/>
  <c r="CT33" i="18"/>
  <c r="CQ20" i="22"/>
  <c r="CU20" s="1"/>
  <c r="P20" s="1"/>
  <c r="L20" s="1"/>
  <c r="N20" s="1"/>
  <c r="CR20"/>
  <c r="CR32" i="16"/>
  <c r="CU32" s="1"/>
  <c r="P32" s="1"/>
  <c r="L32" s="1"/>
  <c r="N32" s="1"/>
  <c r="CS32"/>
  <c r="CU20" i="23"/>
  <c r="P20" s="1"/>
  <c r="L20" s="1"/>
  <c r="N20" s="1"/>
  <c r="CU21" i="1"/>
  <c r="P21" s="1"/>
  <c r="L21" s="1"/>
  <c r="N21" s="1"/>
  <c r="CS20"/>
  <c r="CT20"/>
  <c r="CR20"/>
  <c r="CQ22" i="16"/>
  <c r="CT22"/>
  <c r="CR22"/>
  <c r="CS22"/>
  <c r="CT21"/>
  <c r="CS21"/>
  <c r="CR21"/>
  <c r="CQ21"/>
  <c r="CU33" i="18"/>
  <c r="P33" s="1"/>
  <c r="L33" s="1"/>
  <c r="N33" s="1"/>
  <c r="CR38" i="16"/>
  <c r="CR18" i="17" s="1"/>
  <c r="CS38" i="12"/>
  <c r="CS18" i="15" s="1"/>
  <c r="CU30" i="21"/>
  <c r="CU20" i="18"/>
  <c r="P20" s="1"/>
  <c r="L20" s="1"/>
  <c r="N20" s="1"/>
  <c r="CU26" i="15"/>
  <c r="P26" s="1"/>
  <c r="L26" s="1"/>
  <c r="N26" s="1"/>
  <c r="CR37" i="20"/>
  <c r="CT37"/>
  <c r="CQ37"/>
  <c r="CS37"/>
  <c r="CR32" i="23"/>
  <c r="CT32"/>
  <c r="CS32"/>
  <c r="CQ32"/>
  <c r="CQ24" i="22"/>
  <c r="CT24"/>
  <c r="CR24"/>
  <c r="CS24"/>
  <c r="CQ20" i="20"/>
  <c r="CR20"/>
  <c r="CT20"/>
  <c r="CS20"/>
  <c r="BT38"/>
  <c r="BS18" i="21"/>
  <c r="CS24" i="20"/>
  <c r="CT24"/>
  <c r="CQ24"/>
  <c r="CR24"/>
  <c r="CQ22" i="21"/>
  <c r="CT22"/>
  <c r="CS22"/>
  <c r="CR22"/>
  <c r="CR25" i="22"/>
  <c r="CQ25"/>
  <c r="CS25"/>
  <c r="CT25"/>
  <c r="CT29" i="21"/>
  <c r="CR29"/>
  <c r="CQ29"/>
  <c r="CS29"/>
  <c r="CR24" i="12"/>
  <c r="CT24"/>
  <c r="CS24"/>
  <c r="CQ24"/>
  <c r="CU31" i="16"/>
  <c r="P31" s="1"/>
  <c r="L31" s="1"/>
  <c r="N31" s="1"/>
  <c r="CP18" i="17"/>
  <c r="CU20" i="19"/>
  <c r="P20" s="1"/>
  <c r="L20" s="1"/>
  <c r="N20" s="1"/>
  <c r="CT19" i="12"/>
  <c r="CQ31" i="18"/>
  <c r="CT22"/>
  <c r="CS22"/>
  <c r="CQ22"/>
  <c r="CR34" i="20"/>
  <c r="CQ34"/>
  <c r="CS34"/>
  <c r="CT34"/>
  <c r="CT28"/>
  <c r="CR28"/>
  <c r="CQ28"/>
  <c r="CS28"/>
  <c r="CS23" i="21"/>
  <c r="CQ23"/>
  <c r="CT23"/>
  <c r="CR23"/>
  <c r="CR23" i="20"/>
  <c r="CT23"/>
  <c r="CS23"/>
  <c r="CQ23"/>
  <c r="BT18" i="18"/>
  <c r="BU38" i="17"/>
  <c r="BU18" i="18" s="1"/>
  <c r="CQ38" i="17"/>
  <c r="BV38"/>
  <c r="BV18" i="18" s="1"/>
  <c r="CS38" i="17"/>
  <c r="CS18" i="18" s="1"/>
  <c r="CU37"/>
  <c r="P37" s="1"/>
  <c r="L37" s="1"/>
  <c r="N37" s="1"/>
  <c r="CS31"/>
  <c r="CT31"/>
  <c r="CU30"/>
  <c r="P30" s="1"/>
  <c r="L30" s="1"/>
  <c r="N30" s="1"/>
  <c r="CR36" i="20"/>
  <c r="CT36"/>
  <c r="CQ36"/>
  <c r="CU36" s="1"/>
  <c r="CS36"/>
  <c r="CR28" i="21"/>
  <c r="CT28"/>
  <c r="CS28"/>
  <c r="CQ28"/>
  <c r="CT28" i="16"/>
  <c r="CR28"/>
  <c r="CS28"/>
  <c r="CQ28"/>
  <c r="CS22" i="20"/>
  <c r="CR22"/>
  <c r="CT22"/>
  <c r="CQ22"/>
  <c r="CS38" i="21"/>
  <c r="CS18" i="22" s="1"/>
  <c r="CT21" i="17"/>
  <c r="CR21"/>
  <c r="CQ21"/>
  <c r="CS21"/>
  <c r="CT27" i="1"/>
  <c r="CS27"/>
  <c r="CU27" s="1"/>
  <c r="P27" s="1"/>
  <c r="L27" s="1"/>
  <c r="N27" s="1"/>
  <c r="CU37" i="15"/>
  <c r="P37" s="1"/>
  <c r="L37" s="1"/>
  <c r="N37" s="1"/>
  <c r="CS19" i="20"/>
  <c r="CU20" i="16"/>
  <c r="P20" s="1"/>
  <c r="L20" s="1"/>
  <c r="N20" s="1"/>
  <c r="CR19" i="19"/>
  <c r="CQ19" i="20"/>
  <c r="CU20" i="15"/>
  <c r="P20" s="1"/>
  <c r="L20" s="1"/>
  <c r="N20" s="1"/>
  <c r="CU34" i="17"/>
  <c r="P34" s="1"/>
  <c r="L34" s="1"/>
  <c r="N34" s="1"/>
  <c r="CQ32" i="18"/>
  <c r="CR32"/>
  <c r="CT32"/>
  <c r="CS32"/>
  <c r="CU24"/>
  <c r="P24" s="1"/>
  <c r="L24" s="1"/>
  <c r="N24" s="1"/>
  <c r="CU35"/>
  <c r="P35" s="1"/>
  <c r="L35" s="1"/>
  <c r="N35" s="1"/>
  <c r="CR35" i="19"/>
  <c r="CQ35"/>
  <c r="CT35"/>
  <c r="CS35"/>
  <c r="CQ32"/>
  <c r="CR32"/>
  <c r="CT32"/>
  <c r="CS32"/>
  <c r="CR26"/>
  <c r="CQ26"/>
  <c r="CS26"/>
  <c r="CT26"/>
  <c r="CR22"/>
  <c r="CQ22"/>
  <c r="CT22"/>
  <c r="CS22"/>
  <c r="CR24"/>
  <c r="CS24"/>
  <c r="CQ24"/>
  <c r="CT24"/>
  <c r="CR19" i="20"/>
  <c r="CT19"/>
  <c r="CQ27" i="19"/>
  <c r="CR27"/>
  <c r="CS27"/>
  <c r="CT27"/>
  <c r="CR23"/>
  <c r="CT23"/>
  <c r="CS23"/>
  <c r="CQ23"/>
  <c r="CR25"/>
  <c r="CT25"/>
  <c r="CQ25"/>
  <c r="CS25"/>
  <c r="CS38"/>
  <c r="CS18" i="20" s="1"/>
  <c r="CT36" i="18"/>
  <c r="CS36"/>
  <c r="CR36"/>
  <c r="CQ36"/>
  <c r="CR38"/>
  <c r="CR18" i="19" s="1"/>
  <c r="P38" i="17"/>
  <c r="L38" s="1"/>
  <c r="N38" s="1"/>
  <c r="CU35" i="16"/>
  <c r="P35" s="1"/>
  <c r="L35" s="1"/>
  <c r="N35" s="1"/>
  <c r="CU25" i="15"/>
  <c r="P25" s="1"/>
  <c r="L25" s="1"/>
  <c r="N25" s="1"/>
  <c r="CR37" i="1"/>
  <c r="CU37" i="23"/>
  <c r="P37" s="1"/>
  <c r="L37" s="1"/>
  <c r="N37" s="1"/>
  <c r="CU24" i="16"/>
  <c r="P24" s="1"/>
  <c r="L24" s="1"/>
  <c r="N24" s="1"/>
  <c r="CU33"/>
  <c r="P33" s="1"/>
  <c r="L33" s="1"/>
  <c r="N33" s="1"/>
  <c r="CU22" i="15"/>
  <c r="P22" s="1"/>
  <c r="L22" s="1"/>
  <c r="N22" s="1"/>
  <c r="CU26" i="12"/>
  <c r="P26" s="1"/>
  <c r="L26" s="1"/>
  <c r="N26" s="1"/>
  <c r="CU35"/>
  <c r="P35" s="1"/>
  <c r="L35" s="1"/>
  <c r="N35" s="1"/>
  <c r="BS18"/>
  <c r="BT38" i="1"/>
  <c r="CU29"/>
  <c r="P29" s="1"/>
  <c r="L29" s="1"/>
  <c r="N29" s="1"/>
  <c r="CU23"/>
  <c r="P23" s="1"/>
  <c r="L23" s="1"/>
  <c r="N23" s="1"/>
  <c r="CS37"/>
  <c r="CQ28"/>
  <c r="CR28"/>
  <c r="CT28"/>
  <c r="CS28"/>
  <c r="CQ37"/>
  <c r="CU32"/>
  <c r="P32" s="1"/>
  <c r="L32" s="1"/>
  <c r="N32" s="1"/>
  <c r="CU22"/>
  <c r="P22" s="1"/>
  <c r="L22" s="1"/>
  <c r="N22" s="1"/>
  <c r="CU20" i="21"/>
  <c r="P20" s="1"/>
  <c r="L20" s="1"/>
  <c r="N20" s="1"/>
  <c r="CU29" i="19"/>
  <c r="P29" s="1"/>
  <c r="L29" s="1"/>
  <c r="N29" s="1"/>
  <c r="CU25" i="18"/>
  <c r="P25" s="1"/>
  <c r="L25" s="1"/>
  <c r="N25" s="1"/>
  <c r="CU34" i="16"/>
  <c r="P34" s="1"/>
  <c r="L34" s="1"/>
  <c r="N34" s="1"/>
  <c r="CU28" i="22"/>
  <c r="CU22"/>
  <c r="BT18"/>
  <c r="CS19" s="1"/>
  <c r="BU38" i="21"/>
  <c r="BU18" i="22" s="1"/>
  <c r="BV38" i="21"/>
  <c r="BV18" i="22" s="1"/>
  <c r="CQ38" i="21"/>
  <c r="CU25"/>
  <c r="CU29" i="20"/>
  <c r="CU28" i="17"/>
  <c r="P28" s="1"/>
  <c r="L28" s="1"/>
  <c r="N28" s="1"/>
  <c r="CU19"/>
  <c r="P19" s="1"/>
  <c r="L19" s="1"/>
  <c r="N19" s="1"/>
  <c r="CU36" i="16"/>
  <c r="P36" s="1"/>
  <c r="L36" s="1"/>
  <c r="N36" s="1"/>
  <c r="BT18" i="15"/>
  <c r="CS19" s="1"/>
  <c r="BV38" i="12"/>
  <c r="BV18" i="15" s="1"/>
  <c r="BU38" i="12"/>
  <c r="BU18" i="15" s="1"/>
  <c r="BV38"/>
  <c r="BV18" i="16" s="1"/>
  <c r="BT18"/>
  <c r="BU38" i="15"/>
  <c r="BU18" i="16" s="1"/>
  <c r="CQ18" i="17"/>
  <c r="BV38" i="18"/>
  <c r="BV18" i="19" s="1"/>
  <c r="BT18"/>
  <c r="BU38" i="18"/>
  <c r="BU18" i="19" s="1"/>
  <c r="CU38" i="12"/>
  <c r="CQ18" i="15"/>
  <c r="CQ38"/>
  <c r="CS38"/>
  <c r="CS18" i="16" s="1"/>
  <c r="CU20" i="17"/>
  <c r="P20" s="1"/>
  <c r="L20" s="1"/>
  <c r="N20" s="1"/>
  <c r="CU25" i="16"/>
  <c r="P25" s="1"/>
  <c r="L25" s="1"/>
  <c r="N25" s="1"/>
  <c r="CU26" i="20"/>
  <c r="CU21" i="15"/>
  <c r="P21" s="1"/>
  <c r="L21" s="1"/>
  <c r="N21" s="1"/>
  <c r="CU37" i="19"/>
  <c r="P37" s="1"/>
  <c r="L37" s="1"/>
  <c r="N37" s="1"/>
  <c r="CQ38" i="18"/>
  <c r="CU21" i="22"/>
  <c r="CU35" i="23"/>
  <c r="P35" s="1"/>
  <c r="L35" s="1"/>
  <c r="N35" s="1"/>
  <c r="CU38"/>
  <c r="P38" s="1"/>
  <c r="L38" s="1"/>
  <c r="N38" s="1"/>
  <c r="CU23" i="15"/>
  <c r="P23" s="1"/>
  <c r="L23" s="1"/>
  <c r="N23" s="1"/>
  <c r="CU27" i="20"/>
  <c r="CU36" i="12"/>
  <c r="P36" s="1"/>
  <c r="L36" s="1"/>
  <c r="N36" s="1"/>
  <c r="CU33"/>
  <c r="P33" s="1"/>
  <c r="L33" s="1"/>
  <c r="N33" s="1"/>
  <c r="CU27"/>
  <c r="P27" s="1"/>
  <c r="L27" s="1"/>
  <c r="N27" s="1"/>
  <c r="CU26" i="21"/>
  <c r="CU26" i="18"/>
  <c r="P26" s="1"/>
  <c r="L26" s="1"/>
  <c r="N26" s="1"/>
  <c r="CU33" i="1"/>
  <c r="P33" s="1"/>
  <c r="L33" s="1"/>
  <c r="N33" s="1"/>
  <c r="CS38" i="18"/>
  <c r="CS18" i="19" s="1"/>
  <c r="CU34"/>
  <c r="P34" s="1"/>
  <c r="CU27" i="16"/>
  <c r="P27" s="1"/>
  <c r="CU26"/>
  <c r="P26" s="1"/>
  <c r="L26" s="1"/>
  <c r="N26" s="1"/>
  <c r="CU24" i="23"/>
  <c r="P24" s="1"/>
  <c r="L24" s="1"/>
  <c r="N24" s="1"/>
  <c r="CU28"/>
  <c r="P28" s="1"/>
  <c r="L28" s="1"/>
  <c r="N28" s="1"/>
  <c r="CU36"/>
  <c r="P36" s="1"/>
  <c r="L36" s="1"/>
  <c r="N36" s="1"/>
  <c r="BT18"/>
  <c r="CS19" s="1"/>
  <c r="BU38" i="22"/>
  <c r="BU18" i="23" s="1"/>
  <c r="BV38" i="22"/>
  <c r="BV18" i="23" s="1"/>
  <c r="CQ38" i="22"/>
  <c r="CU24" i="17"/>
  <c r="P24" s="1"/>
  <c r="CU25"/>
  <c r="P25" s="1"/>
  <c r="L25" s="1"/>
  <c r="N25" s="1"/>
  <c r="CT36" i="1"/>
  <c r="CR36"/>
  <c r="CQ36"/>
  <c r="CS36"/>
  <c r="CT34"/>
  <c r="CQ34"/>
  <c r="CR34"/>
  <c r="CS34"/>
  <c r="CQ35"/>
  <c r="CS35"/>
  <c r="CR35"/>
  <c r="CT35"/>
  <c r="CR25"/>
  <c r="CS25"/>
  <c r="CT25"/>
  <c r="CQ25"/>
  <c r="CU30"/>
  <c r="P30" s="1"/>
  <c r="L30" s="1"/>
  <c r="N30" s="1"/>
  <c r="CS26"/>
  <c r="CQ26"/>
  <c r="CR26"/>
  <c r="CT26"/>
  <c r="CU31"/>
  <c r="P31" s="1"/>
  <c r="L31" s="1"/>
  <c r="N31" s="1"/>
  <c r="CU35" i="22"/>
  <c r="CU31"/>
  <c r="CU32"/>
  <c r="CU36"/>
  <c r="P36" s="1"/>
  <c r="L36" s="1"/>
  <c r="N36" s="1"/>
  <c r="CU29" i="23"/>
  <c r="P29" s="1"/>
  <c r="L29" s="1"/>
  <c r="N29" s="1"/>
  <c r="CU25"/>
  <c r="P25" s="1"/>
  <c r="L25" s="1"/>
  <c r="N25" s="1"/>
  <c r="CU22" i="16" l="1"/>
  <c r="P22" s="1"/>
  <c r="L22" s="1"/>
  <c r="N22" s="1"/>
  <c r="CU31" i="18"/>
  <c r="P31" s="1"/>
  <c r="L31" s="1"/>
  <c r="N31" s="1"/>
  <c r="CU35" i="19"/>
  <c r="P35" s="1"/>
  <c r="L35" s="1"/>
  <c r="N35" s="1"/>
  <c r="CU23" i="21"/>
  <c r="CU34" i="20"/>
  <c r="CU33" i="19"/>
  <c r="P33" s="1"/>
  <c r="L33" s="1"/>
  <c r="N33" s="1"/>
  <c r="CU20" i="20"/>
  <c r="CU20" i="1"/>
  <c r="P20" s="1"/>
  <c r="L20" s="1"/>
  <c r="N20" s="1"/>
  <c r="BV19" i="18"/>
  <c r="CQ19"/>
  <c r="CU19" s="1"/>
  <c r="P19" s="1"/>
  <c r="L19" s="1"/>
  <c r="N19" s="1"/>
  <c r="CS19"/>
  <c r="CU28" i="16"/>
  <c r="P28" s="1"/>
  <c r="L28" s="1"/>
  <c r="N28" s="1"/>
  <c r="CU25" i="22"/>
  <c r="CU28" i="20"/>
  <c r="CU24"/>
  <c r="CU22" i="21"/>
  <c r="CU21" i="17"/>
  <c r="P21" s="1"/>
  <c r="L21" s="1"/>
  <c r="N21" s="1"/>
  <c r="CU22" i="18"/>
  <c r="P22" s="1"/>
  <c r="L22" s="1"/>
  <c r="N22" s="1"/>
  <c r="CU22" i="20"/>
  <c r="CU28" i="21"/>
  <c r="CU32" i="23"/>
  <c r="P32" s="1"/>
  <c r="L32" s="1"/>
  <c r="N32" s="1"/>
  <c r="CU38" i="17"/>
  <c r="CU18" i="18" s="1"/>
  <c r="CQ18"/>
  <c r="CS38" i="20"/>
  <c r="CS18" i="21" s="1"/>
  <c r="BU38" i="20"/>
  <c r="BU18" i="21" s="1"/>
  <c r="CQ38" i="20"/>
  <c r="BV38"/>
  <c r="BV18" i="21" s="1"/>
  <c r="BT18"/>
  <c r="CU23" i="20"/>
  <c r="CU29" i="21"/>
  <c r="CU24" i="22"/>
  <c r="CU37" i="20"/>
  <c r="CU23" i="19"/>
  <c r="P23" s="1"/>
  <c r="L23" s="1"/>
  <c r="N23" s="1"/>
  <c r="CU24" i="12"/>
  <c r="P24" s="1"/>
  <c r="L24" s="1"/>
  <c r="N24" s="1"/>
  <c r="CU38" i="16"/>
  <c r="CU18" i="17" s="1"/>
  <c r="CU21" i="16"/>
  <c r="P21" s="1"/>
  <c r="L21" s="1"/>
  <c r="N21" s="1"/>
  <c r="CU19" i="20"/>
  <c r="P19" s="1"/>
  <c r="P40" s="1"/>
  <c r="S43" s="1"/>
  <c r="A49" s="1"/>
  <c r="CU37" i="1"/>
  <c r="P37" s="1"/>
  <c r="L37" s="1"/>
  <c r="N37" s="1"/>
  <c r="CU32" i="18"/>
  <c r="P32" s="1"/>
  <c r="L32" s="1"/>
  <c r="N32" s="1"/>
  <c r="CU22" i="19"/>
  <c r="P22" s="1"/>
  <c r="L22" s="1"/>
  <c r="N22" s="1"/>
  <c r="CU26"/>
  <c r="P26" s="1"/>
  <c r="L26" s="1"/>
  <c r="N26" s="1"/>
  <c r="CU38"/>
  <c r="CU25"/>
  <c r="P25" s="1"/>
  <c r="L25" s="1"/>
  <c r="N25" s="1"/>
  <c r="CU27"/>
  <c r="P27" s="1"/>
  <c r="L27" s="1"/>
  <c r="N27" s="1"/>
  <c r="CU24"/>
  <c r="P24" s="1"/>
  <c r="L24" s="1"/>
  <c r="N24" s="1"/>
  <c r="CU32"/>
  <c r="P32" s="1"/>
  <c r="L32" s="1"/>
  <c r="N32" s="1"/>
  <c r="CU36" i="18"/>
  <c r="P36" s="1"/>
  <c r="L36" s="1"/>
  <c r="N36" s="1"/>
  <c r="P38" i="16"/>
  <c r="L38" s="1"/>
  <c r="N38" s="1"/>
  <c r="CU18" i="15"/>
  <c r="P38" i="12"/>
  <c r="L38" s="1"/>
  <c r="N38" s="1"/>
  <c r="BT18"/>
  <c r="BV38" i="1"/>
  <c r="BV18" i="12" s="1"/>
  <c r="CQ38" i="1"/>
  <c r="BU38"/>
  <c r="BU18" i="12" s="1"/>
  <c r="CS38" i="1"/>
  <c r="CS18" i="12" s="1"/>
  <c r="CU28" i="1"/>
  <c r="P28" s="1"/>
  <c r="L28" s="1"/>
  <c r="N28" s="1"/>
  <c r="CU38" i="21"/>
  <c r="CU18" i="22" s="1"/>
  <c r="CQ18"/>
  <c r="BV19"/>
  <c r="CQ19"/>
  <c r="CU19" s="1"/>
  <c r="P19" s="1"/>
  <c r="L19" s="1"/>
  <c r="N19" s="1"/>
  <c r="BV19" i="15"/>
  <c r="CQ19"/>
  <c r="CU19" s="1"/>
  <c r="P19" s="1"/>
  <c r="P38" i="1"/>
  <c r="L38" s="1"/>
  <c r="N38" s="1"/>
  <c r="CU25"/>
  <c r="P25" s="1"/>
  <c r="L25" s="1"/>
  <c r="N25" s="1"/>
  <c r="CQ18" i="16"/>
  <c r="CU38" i="15"/>
  <c r="BV19" i="19"/>
  <c r="CQ19"/>
  <c r="CS19"/>
  <c r="CQ18"/>
  <c r="CU38" i="18"/>
  <c r="BV19" i="16"/>
  <c r="CS19"/>
  <c r="CQ19"/>
  <c r="CU36" i="1"/>
  <c r="P36" s="1"/>
  <c r="L36" s="1"/>
  <c r="N36" s="1"/>
  <c r="L34" i="19"/>
  <c r="N34" s="1"/>
  <c r="L27" i="16"/>
  <c r="N27" s="1"/>
  <c r="BV19" i="23"/>
  <c r="CQ19"/>
  <c r="CU19" s="1"/>
  <c r="P19" s="1"/>
  <c r="CQ18"/>
  <c r="CU38" i="22"/>
  <c r="CU18" i="23" s="1"/>
  <c r="L24" i="17"/>
  <c r="N24" s="1"/>
  <c r="CU35" i="1"/>
  <c r="P35" s="1"/>
  <c r="L35" s="1"/>
  <c r="N35" s="1"/>
  <c r="CU34"/>
  <c r="P34" s="1"/>
  <c r="L34" s="1"/>
  <c r="N34" s="1"/>
  <c r="CU26"/>
  <c r="P26" s="1"/>
  <c r="CU38" i="20" l="1"/>
  <c r="CU18" i="21" s="1"/>
  <c r="CQ18"/>
  <c r="CS19"/>
  <c r="BV19"/>
  <c r="CQ19"/>
  <c r="P40" i="17"/>
  <c r="S43" s="1"/>
  <c r="A49" s="1"/>
  <c r="L19" i="20"/>
  <c r="N19" s="1"/>
  <c r="P40" i="22"/>
  <c r="S43" s="1"/>
  <c r="A49" s="1"/>
  <c r="CU18" i="20"/>
  <c r="P38" i="19"/>
  <c r="L38" s="1"/>
  <c r="N38" s="1"/>
  <c r="CU18"/>
  <c r="P38" i="18"/>
  <c r="CU18" i="16"/>
  <c r="P38" i="15"/>
  <c r="L38" s="1"/>
  <c r="N38" s="1"/>
  <c r="L19"/>
  <c r="N19" s="1"/>
  <c r="CQ18" i="12"/>
  <c r="CU38" i="1"/>
  <c r="CU18" i="12" s="1"/>
  <c r="CS19"/>
  <c r="CQ19"/>
  <c r="BV19"/>
  <c r="CU19" i="16"/>
  <c r="P19" s="1"/>
  <c r="L19" s="1"/>
  <c r="N19" s="1"/>
  <c r="CU19" i="19"/>
  <c r="P19" s="1"/>
  <c r="L19" s="1"/>
  <c r="N19" s="1"/>
  <c r="L19" i="23"/>
  <c r="N19" s="1"/>
  <c r="P40"/>
  <c r="S43" s="1"/>
  <c r="A49" s="1"/>
  <c r="L26" i="1"/>
  <c r="N26" s="1"/>
  <c r="P40"/>
  <c r="S43" s="1"/>
  <c r="A49" s="1"/>
  <c r="CU19" i="21" l="1"/>
  <c r="P19" s="1"/>
  <c r="P40" i="15"/>
  <c r="S43" s="1"/>
  <c r="A49" s="1"/>
  <c r="P40" i="19"/>
  <c r="S43" s="1"/>
  <c r="A49" s="1"/>
  <c r="L38" i="18"/>
  <c r="N38" s="1"/>
  <c r="P40"/>
  <c r="S43" s="1"/>
  <c r="A49" s="1"/>
  <c r="P40" i="16"/>
  <c r="S43" s="1"/>
  <c r="A49" s="1"/>
  <c r="CU19" i="12"/>
  <c r="P19" s="1"/>
  <c r="P40" s="1"/>
  <c r="S43" s="1"/>
  <c r="A49" s="1"/>
  <c r="L19" i="21" l="1"/>
  <c r="N19" s="1"/>
  <c r="P40"/>
  <c r="S43" s="1"/>
  <c r="A49" s="1"/>
  <c r="L19" i="12"/>
  <c r="N19" s="1"/>
</calcChain>
</file>

<file path=xl/sharedStrings.xml><?xml version="1.0" encoding="utf-8"?>
<sst xmlns="http://schemas.openxmlformats.org/spreadsheetml/2006/main" count="4834" uniqueCount="1098">
  <si>
    <t>MEHRAN UNIVERSITY OF ENGINEERING AND TECHNOLOGY, JAMSHORO</t>
  </si>
  <si>
    <t>Award List of Theory</t>
  </si>
  <si>
    <t>Semester</t>
  </si>
  <si>
    <t>Year</t>
  </si>
  <si>
    <t>Batch</t>
  </si>
  <si>
    <t>Subject</t>
  </si>
  <si>
    <t>Date of Conduct</t>
  </si>
  <si>
    <t>S#</t>
  </si>
  <si>
    <t>ID NUMBER</t>
  </si>
  <si>
    <t>SESSIONAL MARKS + MID SEMESTER EXAM MARKS + FINAL SEMESTER EXAM MARKS</t>
  </si>
  <si>
    <t>Attendance Marks</t>
  </si>
  <si>
    <t>Class Test(s) &amp; Assignments</t>
  </si>
  <si>
    <t>Mid Semester Exam</t>
  </si>
  <si>
    <t>Final Semester Exam</t>
  </si>
  <si>
    <t>Out of</t>
  </si>
  <si>
    <t>Total Marks</t>
  </si>
  <si>
    <t>Grade</t>
  </si>
  <si>
    <t>Signature of the Concerned Director/Chairman of Institute / Department</t>
  </si>
  <si>
    <t xml:space="preserve">Note: 1) Use Times New Roman Font. 2) Abbreviations are not allowed. 3) Twelve (12) Font Size is allowed. For Further help download sample filled award list from internet ( http://www.muet.edu.pk ).
</t>
  </si>
  <si>
    <t>Note:</t>
  </si>
  <si>
    <t>Name of Internal Examiner</t>
  </si>
  <si>
    <t>Chemical Engineering</t>
  </si>
  <si>
    <t>First</t>
  </si>
  <si>
    <t>Regular Exam</t>
  </si>
  <si>
    <t>Civil Engineering</t>
  </si>
  <si>
    <t>Mechanical Engineering</t>
  </si>
  <si>
    <t>Electrical Engineering</t>
  </si>
  <si>
    <t>Electronic Engineering</t>
  </si>
  <si>
    <t>Telecommunication Engineering</t>
  </si>
  <si>
    <t>Biomedical Engineering</t>
  </si>
  <si>
    <t>Computer Systems Engineering</t>
  </si>
  <si>
    <t>Software Engineering</t>
  </si>
  <si>
    <t>Mining Engineering</t>
  </si>
  <si>
    <t>Textile Engineering</t>
  </si>
  <si>
    <t>Industrial Engineering and Management</t>
  </si>
  <si>
    <t>Architecture</t>
  </si>
  <si>
    <t>City and Regional Planning</t>
  </si>
  <si>
    <t>Environmental Engineering</t>
  </si>
  <si>
    <t>Petroleum and Natural Gas Engineering</t>
  </si>
  <si>
    <t>B.E</t>
  </si>
  <si>
    <t>15CE</t>
  </si>
  <si>
    <t>15ME</t>
  </si>
  <si>
    <t>15EL</t>
  </si>
  <si>
    <t>15ES</t>
  </si>
  <si>
    <t>15TL</t>
  </si>
  <si>
    <t>15BM</t>
  </si>
  <si>
    <t>15CS</t>
  </si>
  <si>
    <t>15SW</t>
  </si>
  <si>
    <t>15CH</t>
  </si>
  <si>
    <t>15PG</t>
  </si>
  <si>
    <t>15MN</t>
  </si>
  <si>
    <t>15MT</t>
  </si>
  <si>
    <t>15TE</t>
  </si>
  <si>
    <t>15IN</t>
  </si>
  <si>
    <t>15AR</t>
  </si>
  <si>
    <t>15CRP</t>
  </si>
  <si>
    <t>15EE</t>
  </si>
  <si>
    <t>16CE</t>
  </si>
  <si>
    <t>16ME</t>
  </si>
  <si>
    <t>16EL</t>
  </si>
  <si>
    <t>16ES</t>
  </si>
  <si>
    <t>16TL</t>
  </si>
  <si>
    <t>16BM</t>
  </si>
  <si>
    <t>16CS</t>
  </si>
  <si>
    <t>16SW</t>
  </si>
  <si>
    <t>16CH</t>
  </si>
  <si>
    <t>16PG</t>
  </si>
  <si>
    <t>16MN</t>
  </si>
  <si>
    <t>16MT</t>
  </si>
  <si>
    <t>16TE</t>
  </si>
  <si>
    <t>16IN</t>
  </si>
  <si>
    <t>16AR</t>
  </si>
  <si>
    <t>16CRP</t>
  </si>
  <si>
    <t>16EE</t>
  </si>
  <si>
    <t>Second</t>
  </si>
  <si>
    <t>Third</t>
  </si>
  <si>
    <t>Fourth</t>
  </si>
  <si>
    <t>Fifth</t>
  </si>
  <si>
    <t>Sixth</t>
  </si>
  <si>
    <t>Seventh</t>
  </si>
  <si>
    <t>Eighth</t>
  </si>
  <si>
    <t>Ninth</t>
  </si>
  <si>
    <t>Final</t>
  </si>
  <si>
    <t>Tenth</t>
  </si>
  <si>
    <t>Supplementary Exam</t>
  </si>
  <si>
    <t>Special Regular</t>
  </si>
  <si>
    <t>Special Supplementary</t>
  </si>
  <si>
    <t>Signature of the Director/Chairman of Teacher's Institute / Department</t>
  </si>
  <si>
    <t>Error Notification Area</t>
  </si>
  <si>
    <t>Metallurgy and Materials Engineering</t>
  </si>
  <si>
    <t>Applied Chemistry</t>
  </si>
  <si>
    <t>B.CRP</t>
  </si>
  <si>
    <t>Departments</t>
  </si>
  <si>
    <t>Subjects</t>
  </si>
  <si>
    <t>Civil</t>
  </si>
  <si>
    <t>Mechanical</t>
  </si>
  <si>
    <t>Electrical</t>
  </si>
  <si>
    <t>Electronic</t>
  </si>
  <si>
    <t>Telecommunication</t>
  </si>
  <si>
    <t>Biomedical</t>
  </si>
  <si>
    <t>Computer Systems</t>
  </si>
  <si>
    <t>Software</t>
  </si>
  <si>
    <t>Chemical</t>
  </si>
  <si>
    <t>Petroleum and Natural Gas</t>
  </si>
  <si>
    <t>Mining</t>
  </si>
  <si>
    <t>Metallurgy and Materials</t>
  </si>
  <si>
    <t>Textile</t>
  </si>
  <si>
    <t>Industrial</t>
  </si>
  <si>
    <t>Environmental</t>
  </si>
  <si>
    <t>K13CE</t>
  </si>
  <si>
    <t>K13ME</t>
  </si>
  <si>
    <t>K13EL</t>
  </si>
  <si>
    <t>K13ES</t>
  </si>
  <si>
    <t>K13TL</t>
  </si>
  <si>
    <t>K13BM</t>
  </si>
  <si>
    <t>K13CS</t>
  </si>
  <si>
    <t>K13SW</t>
  </si>
  <si>
    <t>K13CH</t>
  </si>
  <si>
    <t>K13PG</t>
  </si>
  <si>
    <t>K13MN</t>
  </si>
  <si>
    <t>K13MT</t>
  </si>
  <si>
    <t>K13TE</t>
  </si>
  <si>
    <t>K13IN</t>
  </si>
  <si>
    <t>K13AR</t>
  </si>
  <si>
    <t>K13CRP</t>
  </si>
  <si>
    <t>K13EE</t>
  </si>
  <si>
    <t>K14CE</t>
  </si>
  <si>
    <t>K14ME</t>
  </si>
  <si>
    <t>K14EL</t>
  </si>
  <si>
    <t>K14ES</t>
  </si>
  <si>
    <t>K14TL</t>
  </si>
  <si>
    <t>K14BM</t>
  </si>
  <si>
    <t>K14CS</t>
  </si>
  <si>
    <t>K14SW</t>
  </si>
  <si>
    <t>K14CH</t>
  </si>
  <si>
    <t>K14PG</t>
  </si>
  <si>
    <t>K14MN</t>
  </si>
  <si>
    <t>K14MT</t>
  </si>
  <si>
    <t>K14TE</t>
  </si>
  <si>
    <t>K14IN</t>
  </si>
  <si>
    <t>K14AR</t>
  </si>
  <si>
    <t>K14CRP</t>
  </si>
  <si>
    <t>K14EE</t>
  </si>
  <si>
    <t>K15CE</t>
  </si>
  <si>
    <t>K15ME</t>
  </si>
  <si>
    <t>K15EL</t>
  </si>
  <si>
    <t>K15PG</t>
  </si>
  <si>
    <t>K15MN</t>
  </si>
  <si>
    <t>K15MT</t>
  </si>
  <si>
    <t>K15TE</t>
  </si>
  <si>
    <t>K15IN</t>
  </si>
  <si>
    <t>K15AR</t>
  </si>
  <si>
    <t>K15CRP</t>
  </si>
  <si>
    <t>K15EE</t>
  </si>
  <si>
    <t>Engineering Drawing</t>
  </si>
  <si>
    <t>Islamic Studies/Ethics</t>
  </si>
  <si>
    <t>Functional English</t>
  </si>
  <si>
    <t>Civil Engineering Materials</t>
  </si>
  <si>
    <t>Pakistan Studies</t>
  </si>
  <si>
    <t>Applied Calculus</t>
  </si>
  <si>
    <t xml:space="preserve">Introduction to Computers &amp; C++ Programming </t>
  </si>
  <si>
    <t>Applied Physics</t>
  </si>
  <si>
    <t>Introduction to Computing</t>
  </si>
  <si>
    <t>Computer Fundamentals</t>
  </si>
  <si>
    <t>Computer Programming</t>
  </si>
  <si>
    <t>Statics</t>
  </si>
  <si>
    <t>Calculus &amp; Statistical Methods</t>
  </si>
  <si>
    <t>Introduction to Environmental Engineering</t>
  </si>
  <si>
    <t>Basic Electro Mechanical Engineering</t>
  </si>
  <si>
    <t>Engineering Drawing &amp; Graphics</t>
  </si>
  <si>
    <t>Introduction to Computing &amp; Programming</t>
  </si>
  <si>
    <t>Engineering Drawing &amp; Computer Graphics</t>
  </si>
  <si>
    <t>Physical Environment</t>
  </si>
  <si>
    <t>Technical Drawing</t>
  </si>
  <si>
    <t>Computer Aided Learning</t>
  </si>
  <si>
    <t>Engineering Statics</t>
  </si>
  <si>
    <t>Electrical Workshop Practice</t>
  </si>
  <si>
    <t>Professional Ethics</t>
  </si>
  <si>
    <t>Basic Electrical Engineering</t>
  </si>
  <si>
    <t>Organic &amp; Inorganic Chemistry</t>
  </si>
  <si>
    <t>Fundamentals of Petroleum Engineering</t>
  </si>
  <si>
    <t xml:space="preserve">Mining Engineering Fundamentals </t>
  </si>
  <si>
    <t>Introduction to Textile Engineering</t>
  </si>
  <si>
    <t>Industrial Economical &amp; Management</t>
  </si>
  <si>
    <t>Basic Design</t>
  </si>
  <si>
    <t>Introduction to Planning</t>
  </si>
  <si>
    <t>Surveying</t>
  </si>
  <si>
    <t>Surveying-I</t>
  </si>
  <si>
    <t>Engineering Materials</t>
  </si>
  <si>
    <t>Electronic Workshop</t>
  </si>
  <si>
    <t>Basic Biology</t>
  </si>
  <si>
    <t>Basic Chemical Engineering</t>
  </si>
  <si>
    <t>Workshop Practice</t>
  </si>
  <si>
    <t>Introduction to Engineering Materials</t>
  </si>
  <si>
    <t>Electrical Technology</t>
  </si>
  <si>
    <t xml:space="preserve">Visual Communication </t>
  </si>
  <si>
    <t>Model Making</t>
  </si>
  <si>
    <t xml:space="preserve">Introduction to Environmental Physics </t>
  </si>
  <si>
    <t>Basic Design-I</t>
  </si>
  <si>
    <t xml:space="preserve">Islamic Studies/Ethics                   </t>
  </si>
  <si>
    <t>Islamic Studies / Ethics</t>
  </si>
  <si>
    <t>Basic Electronics</t>
  </si>
  <si>
    <t xml:space="preserve">Functional English </t>
  </si>
  <si>
    <t>Linear Algebra, Differential Equations and Analytical Geometry</t>
  </si>
  <si>
    <t xml:space="preserve">Communication Skills   </t>
  </si>
  <si>
    <t>Linear Algebra and Analytical Geometry</t>
  </si>
  <si>
    <t>Linear Algebra &amp; Analytical Geometry</t>
  </si>
  <si>
    <t xml:space="preserve">Linear Algebra &amp; Analytical Geometry  </t>
  </si>
  <si>
    <t xml:space="preserve">Linear Algebra, Differential Equation &amp; Analytical Geometry </t>
  </si>
  <si>
    <t>Textile Raw Materials</t>
  </si>
  <si>
    <t>Linear Algebra Differential Equation &amp; Analytical Geometry</t>
  </si>
  <si>
    <t>Architectural Design for Planners</t>
  </si>
  <si>
    <t>Engineering Dynamics</t>
  </si>
  <si>
    <t>Electrical Circuits and Systems</t>
  </si>
  <si>
    <t>Basic Electrical Technology</t>
  </si>
  <si>
    <t>Applied Geology</t>
  </si>
  <si>
    <t xml:space="preserve">Engineering Mechanics  </t>
  </si>
  <si>
    <t xml:space="preserve">Applied Physics  </t>
  </si>
  <si>
    <t>Mechanics of Materials</t>
  </si>
  <si>
    <t>Building Materials</t>
  </si>
  <si>
    <t>Engineering Mechanics</t>
  </si>
  <si>
    <t>Linear Circuit Analysis</t>
  </si>
  <si>
    <t>Data Structure and Algorithm Analysis</t>
  </si>
  <si>
    <t>Biophysics</t>
  </si>
  <si>
    <t>Digital Logic and Design</t>
  </si>
  <si>
    <t>Digital Computer &amp; Logic Design</t>
  </si>
  <si>
    <t xml:space="preserve">Applied Chemistry  </t>
  </si>
  <si>
    <t xml:space="preserve">Applied Electricity &amp; Electronics  </t>
  </si>
  <si>
    <t>Applied Thermodynamics</t>
  </si>
  <si>
    <t>Basic Business Management</t>
  </si>
  <si>
    <t>History of Art &amp; Architecture-I</t>
  </si>
  <si>
    <t>Socio-Economic Aspect of Planning</t>
  </si>
  <si>
    <t>Introduction to Computer Programming</t>
  </si>
  <si>
    <t>Applied Mechanics</t>
  </si>
  <si>
    <t>Electrical Circuits</t>
  </si>
  <si>
    <t>Data Structure &amp; Algorithms</t>
  </si>
  <si>
    <t>Chemical Process Calculations-I</t>
  </si>
  <si>
    <t>Communication Skills</t>
  </si>
  <si>
    <t xml:space="preserve">Electrical Technology  </t>
  </si>
  <si>
    <t xml:space="preserve">Engineering Drawing &amp; Graphics  </t>
  </si>
  <si>
    <t>Differential Equations &amp; Laplace Transform</t>
  </si>
  <si>
    <t>Manufacturing Processes</t>
  </si>
  <si>
    <t>Basic Design-II</t>
  </si>
  <si>
    <t>Planning Data Analysis</t>
  </si>
  <si>
    <t>Environmental Chemistry</t>
  </si>
  <si>
    <t>Civil Engineering Drawing</t>
  </si>
  <si>
    <t>Functional Engineering</t>
  </si>
  <si>
    <t>Chemical Process Technology</t>
  </si>
  <si>
    <t>Model Making Workshop</t>
  </si>
  <si>
    <t>Introduction to Simulation Tools</t>
  </si>
  <si>
    <t>Transportation Engineering</t>
  </si>
  <si>
    <t>Amplifier &amp; Oscillators</t>
  </si>
  <si>
    <t>Electromagnetism</t>
  </si>
  <si>
    <t>Computer Architecture and Design</t>
  </si>
  <si>
    <r>
      <t>Software Economics &amp; Management</t>
    </r>
    <r>
      <rPr>
        <b/>
        <sz val="8"/>
        <color indexed="8"/>
        <rFont val="Times New Roman"/>
        <family val="1"/>
      </rPr>
      <t xml:space="preserve">  </t>
    </r>
  </si>
  <si>
    <t>Stratigraphy &amp; Structural Geology</t>
  </si>
  <si>
    <t>Fibre Science</t>
  </si>
  <si>
    <t>Architectural Design-I</t>
  </si>
  <si>
    <t>History of Urban Planning</t>
  </si>
  <si>
    <t>Ecological Management</t>
  </si>
  <si>
    <t>Differential Equation, Fourier Series &amp; Laplace Transforms</t>
  </si>
  <si>
    <t>Differential Equation &amp; Fourier Series</t>
  </si>
  <si>
    <t>Differential Equations</t>
  </si>
  <si>
    <t>Differential Equation &amp; Complex Variable</t>
  </si>
  <si>
    <t>Yarn Manufacturing-I</t>
  </si>
  <si>
    <t>Physical Environmental Studies-I</t>
  </si>
  <si>
    <t>Surveying-II</t>
  </si>
  <si>
    <t>Digital Electronics</t>
  </si>
  <si>
    <t>Biochemistry</t>
  </si>
  <si>
    <t>Object Oriented Programming</t>
  </si>
  <si>
    <t>Information Systems</t>
  </si>
  <si>
    <t>Introduction to Electrical Engineering</t>
  </si>
  <si>
    <t>Industrial Engineering &amp; Management</t>
  </si>
  <si>
    <t>History of Art &amp; Architecture-II</t>
  </si>
  <si>
    <t>Fluid Mechanics</t>
  </si>
  <si>
    <t>Engineering Geology</t>
  </si>
  <si>
    <t>Electronic Circuit Design</t>
  </si>
  <si>
    <t>Technical Report Writing</t>
  </si>
  <si>
    <t>Computer Architecture &amp; Organization</t>
  </si>
  <si>
    <t>Textile Mechanics-I</t>
  </si>
  <si>
    <t>Sociology</t>
  </si>
  <si>
    <t>Construction Technology</t>
  </si>
  <si>
    <t>Thermodynamics</t>
  </si>
  <si>
    <t>Strength of Materials-I</t>
  </si>
  <si>
    <t>Operating Systems Concepts</t>
  </si>
  <si>
    <t>Technical Writing &amp; Presentation Skills</t>
  </si>
  <si>
    <t>Textile Mechanics-II</t>
  </si>
  <si>
    <t>Computer Aided Design-I</t>
  </si>
  <si>
    <t>Communication Skills and Report Writing</t>
  </si>
  <si>
    <t>Environmental &amp; Human Interaction</t>
  </si>
  <si>
    <t>Computer Programming &amp; Software Application</t>
  </si>
  <si>
    <t>Environmental Microbiology</t>
  </si>
  <si>
    <t>Engineering Management</t>
  </si>
  <si>
    <t>B.ARCH</t>
  </si>
  <si>
    <t>ATTENDANCE ERRORS</t>
  </si>
  <si>
    <t>OTHER FORMAT ERRORS</t>
  </si>
  <si>
    <t>DEPARTMENT / INSTITUTE</t>
  </si>
  <si>
    <t>PROGRAM</t>
  </si>
  <si>
    <t>ROLL# ERRORS</t>
  </si>
  <si>
    <t>INSTRUCTIONS:</t>
  </si>
  <si>
    <t>Note: Please do not write or cross anything  with Pen / Pencil above this area.</t>
  </si>
  <si>
    <t>Signature of the Subject Teacher</t>
  </si>
  <si>
    <t>TOTAL ERRORS IN A SHEET</t>
  </si>
  <si>
    <t>Total Heading Errors</t>
  </si>
  <si>
    <t>Electronic Devices &amp; Circuits</t>
  </si>
  <si>
    <t>Measurement &amp; Instrumentation</t>
  </si>
  <si>
    <t>Chemical Process Calculation-II</t>
  </si>
  <si>
    <t>General Geology</t>
  </si>
  <si>
    <t>Management Information System</t>
  </si>
  <si>
    <t>Complex Variable &amp; Transforms</t>
  </si>
  <si>
    <t>Fuel Furnaces and Energy Conversion</t>
  </si>
  <si>
    <t>Basic Thermodynamics</t>
  </si>
  <si>
    <t>Thermodynamics-I</t>
  </si>
  <si>
    <t>Digital Logic Design</t>
  </si>
  <si>
    <t>Physical Analytical Chemistry</t>
  </si>
  <si>
    <t>Strength of Materials</t>
  </si>
  <si>
    <t>Mineral Dressing</t>
  </si>
  <si>
    <t>Introduction to Computer &amp; C++ Programming</t>
  </si>
  <si>
    <t>Engineering Thermodynamics</t>
  </si>
  <si>
    <t>Industrial Safety &amp; Environmental Engineering</t>
  </si>
  <si>
    <t>Materials &amp; Processes</t>
  </si>
  <si>
    <r>
      <t>Mechanics of Machines</t>
    </r>
    <r>
      <rPr>
        <b/>
        <sz val="8"/>
        <color indexed="8"/>
        <rFont val="Times New Roman"/>
        <family val="1"/>
      </rPr>
      <t>-</t>
    </r>
    <r>
      <rPr>
        <sz val="8"/>
        <color indexed="8"/>
        <rFont val="Times New Roman"/>
        <family val="1"/>
      </rPr>
      <t>I</t>
    </r>
  </si>
  <si>
    <t>Electrical Network Analysis</t>
  </si>
  <si>
    <t>Engineering Economics</t>
  </si>
  <si>
    <t>Mine Surveying-I</t>
  </si>
  <si>
    <t>Materials Thermodynamics &amp; Kinetics</t>
  </si>
  <si>
    <t>Mechanics of Machines</t>
  </si>
  <si>
    <t>Computer Aided Engineering Design</t>
  </si>
  <si>
    <t>Engineering Material</t>
  </si>
  <si>
    <t>Mechanical Behavior of Materials</t>
  </si>
  <si>
    <t>Petroleum &amp; Natural Gas Engineering</t>
  </si>
  <si>
    <t>Metallurgy &amp; Materials Engineering</t>
  </si>
  <si>
    <t xml:space="preserve">Architecture </t>
  </si>
  <si>
    <t>City &amp; Regional Planning</t>
  </si>
  <si>
    <t>Chemical Engineering Thermodynamics</t>
  </si>
  <si>
    <t>Complex Variable and Laplace Transforms</t>
  </si>
  <si>
    <t>Chemical Engineering Fluid Mechanics-I</t>
  </si>
  <si>
    <t>Particulate Technology</t>
  </si>
  <si>
    <t>Production Planning &amp; Control</t>
  </si>
  <si>
    <t>Managerial Accounting</t>
  </si>
  <si>
    <t>Basic Machine Design</t>
  </si>
  <si>
    <t>Strength of Materials-II</t>
  </si>
  <si>
    <t>Thermodynamics-II</t>
  </si>
  <si>
    <t>Fluid Mechanics-I</t>
  </si>
  <si>
    <t>Mechanics of Machines-II</t>
  </si>
  <si>
    <t>Foundry Engineering-I</t>
  </si>
  <si>
    <t>Iron Making Technology</t>
  </si>
  <si>
    <t>Physical Metallurgy-I</t>
  </si>
  <si>
    <t>Non Ferrous Extractive Metallurgy</t>
  </si>
  <si>
    <t>Mine Surveying-II</t>
  </si>
  <si>
    <t>Mineralogy &amp; Petrology</t>
  </si>
  <si>
    <t>Mineral Processing-I</t>
  </si>
  <si>
    <t>Coal Technology</t>
  </si>
  <si>
    <t>Yarn Manufacturing-II</t>
  </si>
  <si>
    <t>Fabric Manufacturing-I</t>
  </si>
  <si>
    <t>Textile Pretreatment</t>
  </si>
  <si>
    <t>Textile Machine Design</t>
  </si>
  <si>
    <t>Numerical Methods</t>
  </si>
  <si>
    <t>Drilling Engineering-I</t>
  </si>
  <si>
    <t>Applied Statistics</t>
  </si>
  <si>
    <t>Theory of Electromagnetic Field</t>
  </si>
  <si>
    <t>Electrical Machines</t>
  </si>
  <si>
    <t>Applied Electronics</t>
  </si>
  <si>
    <t>Microprocessor Systems</t>
  </si>
  <si>
    <t>Modeling &amp; Simulation</t>
  </si>
  <si>
    <t>Engineering Economics &amp; Management</t>
  </si>
  <si>
    <t>Data Structure &amp; Algorithm Analysis</t>
  </si>
  <si>
    <t>Sequential Circuit Design</t>
  </si>
  <si>
    <t>Integrated Electronics</t>
  </si>
  <si>
    <t>Database Management &amp; Administration</t>
  </si>
  <si>
    <t>Operations Research</t>
  </si>
  <si>
    <t>Microprocessor Technologies</t>
  </si>
  <si>
    <t>Laplace Transforms &amp; Discrete Mathematics</t>
  </si>
  <si>
    <t>Linear Integrated Circuits &amp; Filters</t>
  </si>
  <si>
    <t>Architectural Design-II</t>
  </si>
  <si>
    <t>History of Art &amp; Architecture-III</t>
  </si>
  <si>
    <t>Computer Aided Design-II</t>
  </si>
  <si>
    <t>Planning Law</t>
  </si>
  <si>
    <t>Housing</t>
  </si>
  <si>
    <t>Transportation Planning</t>
  </si>
  <si>
    <t>Mapping &amp; Remote Sensing</t>
  </si>
  <si>
    <t>Computer Aided Design</t>
  </si>
  <si>
    <t>Theory of Structures</t>
  </si>
  <si>
    <t>Fluid Mechanics &amp; Hydraulics-I</t>
  </si>
  <si>
    <t>Construction Engineering</t>
  </si>
  <si>
    <t>Plain &amp; Reinforced Concrete</t>
  </si>
  <si>
    <t>Environmental Economics</t>
  </si>
  <si>
    <t>Engineering Materials &amp; Environment</t>
  </si>
  <si>
    <t>Differential Equations &amp; Fourier Series</t>
  </si>
  <si>
    <t>Computer Aided Design &amp; Drafting</t>
  </si>
  <si>
    <t>GIS &amp; Remote Sensing</t>
  </si>
  <si>
    <t>ABS</t>
  </si>
  <si>
    <t>13First</t>
  </si>
  <si>
    <t>14First</t>
  </si>
  <si>
    <t>14Second</t>
  </si>
  <si>
    <t>15First</t>
  </si>
  <si>
    <t>15Second</t>
  </si>
  <si>
    <t>K13First</t>
  </si>
  <si>
    <t>Digital Logic &amp; Design</t>
  </si>
  <si>
    <t>Electrical Circuits &amp; Systems</t>
  </si>
  <si>
    <t>Textile Raw Material</t>
  </si>
  <si>
    <t>Inspection &amp; Testing of Materials</t>
  </si>
  <si>
    <t>Synthetic Fiber Manufacturing</t>
  </si>
  <si>
    <t>Socio-economic Aspects of Planning</t>
  </si>
  <si>
    <t>Linear Algebra, Differential Equations &amp; Analytical Geometry</t>
  </si>
  <si>
    <t>Industrial Economics &amp; Management</t>
  </si>
  <si>
    <t>Architecture &amp; Town Planning</t>
  </si>
  <si>
    <t>Petroleum Geology &amp; Geophysical Exploration</t>
  </si>
  <si>
    <t>Physical Environmental Studies-II</t>
  </si>
  <si>
    <t>Basics of Theory of Structure</t>
  </si>
  <si>
    <t>Electromagnetic Field</t>
  </si>
  <si>
    <t>Anatomy for Engineers</t>
  </si>
  <si>
    <t>Discrete Structures</t>
  </si>
  <si>
    <t>Microprocessors &amp; Interfacing Techniques</t>
  </si>
  <si>
    <t>Industrial Probability and Estimations</t>
  </si>
  <si>
    <t>---</t>
  </si>
  <si>
    <r>
      <t xml:space="preserve">1. Please Start from Sheet1 and use Sheet2 (if needed) in same Workbook. After Completing, make sure </t>
    </r>
    <r>
      <rPr>
        <b/>
        <sz val="8"/>
        <color indexed="8"/>
        <rFont val="Times New Roman"/>
        <family val="1"/>
      </rPr>
      <t>there will no Error shown with Red Fonts</t>
    </r>
    <r>
      <rPr>
        <sz val="8"/>
        <color indexed="8"/>
        <rFont val="Times New Roman"/>
        <family val="1"/>
      </rPr>
      <t/>
    </r>
  </si>
  <si>
    <t>ROLL # ENTRY FORMAT AND SEQUENCE SAMPLE</t>
  </si>
  <si>
    <t>FOR SZAB CAMPUS</t>
  </si>
  <si>
    <t>13CE01</t>
  </si>
  <si>
    <t>K13CE01</t>
  </si>
  <si>
    <t>13CE02</t>
  </si>
  <si>
    <t>K13CE02</t>
  </si>
  <si>
    <t>13-12CE01</t>
  </si>
  <si>
    <t>K13-12CE01</t>
  </si>
  <si>
    <t>13-12CE02</t>
  </si>
  <si>
    <t>K13-12CE02</t>
  </si>
  <si>
    <t>13-11CE01</t>
  </si>
  <si>
    <t>K13-11CE01</t>
  </si>
  <si>
    <t>13-11CE02</t>
  </si>
  <si>
    <t>K13-11CE02</t>
  </si>
  <si>
    <t>13-10CE01</t>
  </si>
  <si>
    <t>K13-10CE01</t>
  </si>
  <si>
    <t>IF BLANK ROWS LEFT AT LAST THEN PLEASE USE FILTER BY SELECTING SMALL CIRCLE BELOW OF S# AND UNCHECK (BLANKS) AND PRESS OK.</t>
  </si>
  <si>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t>
    </r>
    <r>
      <rPr>
        <sz val="10"/>
        <color indexed="10"/>
        <rFont val="Times New Roman"/>
        <family val="1"/>
      </rPr>
      <t>ORRECT</t>
    </r>
    <r>
      <rPr>
        <sz val="10"/>
        <color indexed="8"/>
        <rFont val="Times New Roman"/>
        <family val="1"/>
      </rPr>
      <t xml:space="preserve"> will be shown if improper format OR Sequence of ID # is entered in the Cell. The </t>
    </r>
    <r>
      <rPr>
        <sz val="10"/>
        <rFont val="Times New Roman"/>
        <family val="1"/>
      </rPr>
      <t xml:space="preserve">Error </t>
    </r>
    <r>
      <rPr>
        <sz val="10"/>
        <color indexed="10"/>
        <rFont val="Times New Roman"/>
        <family val="1"/>
      </rPr>
      <t>Attendance Marks Incorrect</t>
    </r>
    <r>
      <rPr>
        <sz val="10"/>
        <color indexed="8"/>
        <rFont val="Times New Roman"/>
        <family val="1"/>
      </rPr>
      <t xml:space="preserve"> will be shown if Attendance Marks less than 70% of Attendance Marks or greater than Total Allowed Range of Attendance Marks. </t>
    </r>
    <r>
      <rPr>
        <b/>
        <sz val="8"/>
        <color indexed="8"/>
        <rFont val="Times New Roman"/>
        <family val="1"/>
      </rPr>
      <t>ONLY THIS PROFORMA WILL BE ACCEPTED FOR RESULTS.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</si>
  <si>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 xml:space="preserve">FORMAT OR SEQUENCE </t>
    </r>
    <r>
      <rPr>
        <sz val="10"/>
        <color indexed="10"/>
        <rFont val="Times New Roman"/>
        <family val="1"/>
      </rPr>
      <t>INCORRECT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</si>
  <si>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INCORRE</t>
    </r>
    <r>
      <rPr>
        <sz val="10"/>
        <color indexed="10"/>
        <rFont val="Times New Roman"/>
        <family val="1"/>
      </rPr>
      <t>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</si>
  <si>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t>
    </r>
    <r>
      <rPr>
        <sz val="10"/>
        <color indexed="10"/>
        <rFont val="Times New Roman"/>
        <family val="1"/>
      </rPr>
      <t>CORRECT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</si>
  <si>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INCO</t>
    </r>
    <r>
      <rPr>
        <sz val="10"/>
        <color indexed="10"/>
        <rFont val="Times New Roman"/>
        <family val="1"/>
      </rPr>
      <t>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</si>
  <si>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t>
    </r>
    <r>
      <rPr>
        <sz val="10"/>
        <color indexed="10"/>
        <rFont val="Times New Roman"/>
        <family val="1"/>
      </rPr>
      <t>ORRECT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</si>
  <si>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INCOR</t>
    </r>
    <r>
      <rPr>
        <sz val="10"/>
        <color indexed="10"/>
        <rFont val="Times New Roman"/>
        <family val="1"/>
      </rPr>
      <t>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</si>
  <si>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t>
    </r>
    <r>
      <rPr>
        <sz val="10"/>
        <color indexed="10"/>
        <rFont val="Times New Roman"/>
        <family val="1"/>
      </rPr>
      <t xml:space="preserve"> FORMAT OR SEQUENCE IN</t>
    </r>
    <r>
      <rPr>
        <sz val="10"/>
        <color indexed="10"/>
        <rFont val="Times New Roman"/>
        <family val="1"/>
      </rPr>
      <t>CORRECT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</si>
  <si>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t>Fourier Series &amp; Transforms</t>
  </si>
  <si>
    <t>Microcontroller &amp; Applications</t>
  </si>
  <si>
    <t>Complex Analysis Statistical Methods &amp; Probability</t>
  </si>
  <si>
    <r>
      <t xml:space="preserve">3. S# (E.g. 1  2 and so on) ID # Format 14CE55 if Double no.14-13CE55, for Khairpur Campus Batch is K14CE and ID # Format K14CE55 Double no.K14-13CE55.  in case of  Absent Write </t>
    </r>
    <r>
      <rPr>
        <b/>
        <sz val="8"/>
        <color indexed="8"/>
        <rFont val="Times New Roman"/>
        <family val="1"/>
      </rPr>
      <t>ABS. There must be no any symbol, (-) or cross in Sheet.</t>
    </r>
  </si>
  <si>
    <t>Basic Mathematics</t>
  </si>
  <si>
    <t>Mining Engineering Fundamentals</t>
  </si>
  <si>
    <t xml:space="preserve">Technical Drawing </t>
  </si>
  <si>
    <t>Inorganic &amp; Organic Chemistry</t>
  </si>
  <si>
    <t xml:space="preserve">Islamic Studies/Ethics </t>
  </si>
  <si>
    <t xml:space="preserve">Pakistan Studies </t>
  </si>
  <si>
    <t xml:space="preserve">Introduction to Engineering Materials </t>
  </si>
  <si>
    <t xml:space="preserve">Electrical Engineering </t>
  </si>
  <si>
    <t>Visual Communication</t>
  </si>
  <si>
    <t>Introduction to Environmental Physics</t>
  </si>
  <si>
    <t xml:space="preserve">Transportation Engineering </t>
  </si>
  <si>
    <t xml:space="preserve">Basic Electronics </t>
  </si>
  <si>
    <t xml:space="preserve">Electronic Devices &amp; Circuits  </t>
  </si>
  <si>
    <t xml:space="preserve">Computer Architecture and Design </t>
  </si>
  <si>
    <t xml:space="preserve">General Geology </t>
  </si>
  <si>
    <t xml:space="preserve">Fibre Science </t>
  </si>
  <si>
    <t xml:space="preserve">Yarn Manufacturing-I </t>
  </si>
  <si>
    <t xml:space="preserve">Basic Thermodynamics </t>
  </si>
  <si>
    <t xml:space="preserve">Surveying-II </t>
  </si>
  <si>
    <t xml:space="preserve">Thermodynamics-I </t>
  </si>
  <si>
    <t xml:space="preserve">Digital Logic Design </t>
  </si>
  <si>
    <t xml:space="preserve">Digital Electronics </t>
  </si>
  <si>
    <t xml:space="preserve">Object Oriented Programming </t>
  </si>
  <si>
    <t xml:space="preserve">Industrial Engineering &amp; Management </t>
  </si>
  <si>
    <t xml:space="preserve">Introduction to Computer &amp; C++ Programming </t>
  </si>
  <si>
    <t xml:space="preserve">Strength of Materials-I </t>
  </si>
  <si>
    <t xml:space="preserve">Applied Thermodynamics </t>
  </si>
  <si>
    <t xml:space="preserve">Electronic Circuit Design </t>
  </si>
  <si>
    <t xml:space="preserve">Computer Architecture &amp; Organization </t>
  </si>
  <si>
    <t xml:space="preserve">Materials &amp; Processes </t>
  </si>
  <si>
    <t xml:space="preserve">Electrical Network Analysis </t>
  </si>
  <si>
    <t xml:space="preserve">Electrical Circuits </t>
  </si>
  <si>
    <t xml:space="preserve">Mine Surveying-I </t>
  </si>
  <si>
    <t xml:space="preserve">Measurement &amp; Instrumentation </t>
  </si>
  <si>
    <t xml:space="preserve">Stratigraphy &amp; Structural Geology </t>
  </si>
  <si>
    <t xml:space="preserve">Technical Report Writing </t>
  </si>
  <si>
    <t xml:space="preserve">Introduction to Electrical Engineering </t>
  </si>
  <si>
    <t xml:space="preserve">Fluid Mechanics </t>
  </si>
  <si>
    <t xml:space="preserve">Textile Mechanics-II </t>
  </si>
  <si>
    <t xml:space="preserve">Engineering Geology   </t>
  </si>
  <si>
    <t xml:space="preserve">Mechanics of Machines-I </t>
  </si>
  <si>
    <t xml:space="preserve">Engineering Management </t>
  </si>
  <si>
    <t xml:space="preserve">Software Economics &amp; Management   </t>
  </si>
  <si>
    <t xml:space="preserve">Technical Writing &amp; Presentation Skills </t>
  </si>
  <si>
    <t xml:space="preserve">Mechanics of Machines </t>
  </si>
  <si>
    <t xml:space="preserve">Computer Programming &amp; Software Application </t>
  </si>
  <si>
    <t xml:space="preserve">Communication Skills </t>
  </si>
  <si>
    <t xml:space="preserve">Mineral Dressing </t>
  </si>
  <si>
    <t xml:space="preserve">Industrial Safety &amp; Environmental Engineering </t>
  </si>
  <si>
    <t xml:space="preserve">Materials Thermodynamics &amp; Kinetics  </t>
  </si>
  <si>
    <t xml:space="preserve">Communication Skills and Report Writing </t>
  </si>
  <si>
    <t xml:space="preserve">Mechanical Behavior of Materials  </t>
  </si>
  <si>
    <t xml:space="preserve">Environmental Microbiology </t>
  </si>
  <si>
    <t xml:space="preserve">Amplifier &amp; Oscillators </t>
  </si>
  <si>
    <t xml:space="preserve">History of Urban Planning </t>
  </si>
  <si>
    <t xml:space="preserve">Ecological Management </t>
  </si>
  <si>
    <t xml:space="preserve">Physical &amp; Analytical Chemistry </t>
  </si>
  <si>
    <t xml:space="preserve">Construction Technology </t>
  </si>
  <si>
    <t xml:space="preserve">Thermodynamics </t>
  </si>
  <si>
    <t xml:space="preserve">Architectural Design-I </t>
  </si>
  <si>
    <t xml:space="preserve">Sociology </t>
  </si>
  <si>
    <t xml:space="preserve">Computer Aided Design-I </t>
  </si>
  <si>
    <t xml:space="preserve">Physical Environmental Studies-I </t>
  </si>
  <si>
    <t xml:space="preserve">History of Art &amp; Architecture-II </t>
  </si>
  <si>
    <t xml:space="preserve">Building Construction-II </t>
  </si>
  <si>
    <t xml:space="preserve">Building Services-I </t>
  </si>
  <si>
    <t xml:space="preserve">Muslim Architecture     </t>
  </si>
  <si>
    <t xml:space="preserve">Architectural Design-III  </t>
  </si>
  <si>
    <t xml:space="preserve">Basics of Structural Analysis </t>
  </si>
  <si>
    <t xml:space="preserve">Strength of Materials-II </t>
  </si>
  <si>
    <t xml:space="preserve">Fluid Mechanics-II </t>
  </si>
  <si>
    <t xml:space="preserve">Advanced Electrical Machines </t>
  </si>
  <si>
    <t xml:space="preserve">Signals &amp; Systems </t>
  </si>
  <si>
    <t xml:space="preserve">Digital Communication </t>
  </si>
  <si>
    <t xml:space="preserve">Drilling Engineering-II </t>
  </si>
  <si>
    <t xml:space="preserve">Structural Geology </t>
  </si>
  <si>
    <t xml:space="preserve">Corrosion &amp; Protection </t>
  </si>
  <si>
    <t xml:space="preserve">Entrepreneurship </t>
  </si>
  <si>
    <t xml:space="preserve">Planning Techniques </t>
  </si>
  <si>
    <t xml:space="preserve">Water Supply &amp; Waste Water Engineering </t>
  </si>
  <si>
    <t xml:space="preserve">Linear Algebra &amp; Numerical Methods </t>
  </si>
  <si>
    <t xml:space="preserve">Numerical Analysis &amp; Computer Applications </t>
  </si>
  <si>
    <t xml:space="preserve">Numerical Analysis &amp; Computer Applications  </t>
  </si>
  <si>
    <t xml:space="preserve">Numerical Methods   </t>
  </si>
  <si>
    <t xml:space="preserve">Probability &amp; Statistics </t>
  </si>
  <si>
    <t xml:space="preserve">Human Computer Interaction </t>
  </si>
  <si>
    <t xml:space="preserve">Mass Transfer  </t>
  </si>
  <si>
    <t xml:space="preserve">Organizational Behavior  </t>
  </si>
  <si>
    <t xml:space="preserve">Numerical Analysis &amp; Computer Programming </t>
  </si>
  <si>
    <t xml:space="preserve">Numerical Methods &amp; Computation  </t>
  </si>
  <si>
    <t xml:space="preserve">Fabric Manufacturing-II </t>
  </si>
  <si>
    <t xml:space="preserve">Environmental Engineering </t>
  </si>
  <si>
    <t xml:space="preserve">Numerical Analysis   </t>
  </si>
  <si>
    <t xml:space="preserve">Fluid Mechanics &amp; Hydraulics-II </t>
  </si>
  <si>
    <t xml:space="preserve">Probability &amp; Random Signals </t>
  </si>
  <si>
    <t xml:space="preserve">Mobile Programming </t>
  </si>
  <si>
    <t xml:space="preserve">Chemical Engineering Fluid Mechanics-II </t>
  </si>
  <si>
    <t xml:space="preserve">Properties of Reservoir Fluids </t>
  </si>
  <si>
    <t xml:space="preserve">Rock Mechanics </t>
  </si>
  <si>
    <t xml:space="preserve">Yarn Manufacturing-III </t>
  </si>
  <si>
    <t xml:space="preserve">Basic Operations Research </t>
  </si>
  <si>
    <t xml:space="preserve">Engineering Hydrology </t>
  </si>
  <si>
    <t xml:space="preserve">Steel Structures </t>
  </si>
  <si>
    <t xml:space="preserve">Machine Design &amp; CAD-I </t>
  </si>
  <si>
    <t xml:space="preserve">Microprocessors &amp; Microcontrollers </t>
  </si>
  <si>
    <t xml:space="preserve">Biomaterials &amp; Design </t>
  </si>
  <si>
    <t xml:space="preserve">Operating Systems Design Concepts </t>
  </si>
  <si>
    <t xml:space="preserve">Software Requirement Engineering </t>
  </si>
  <si>
    <t xml:space="preserve">Utilization of Industrial Minerals </t>
  </si>
  <si>
    <t xml:space="preserve">Instrumentation &amp; Control  </t>
  </si>
  <si>
    <t xml:space="preserve">Textile Dyes &amp; Dyeing </t>
  </si>
  <si>
    <t xml:space="preserve">Instrumentation &amp; Control </t>
  </si>
  <si>
    <t xml:space="preserve">Site Planning and Urban Design </t>
  </si>
  <si>
    <t xml:space="preserve">Soil Mechanics for Environmental Engineering </t>
  </si>
  <si>
    <t xml:space="preserve">Structural Analysis    </t>
  </si>
  <si>
    <t xml:space="preserve">Electrical Power Transmission  </t>
  </si>
  <si>
    <t xml:space="preserve">Signals Processing </t>
  </si>
  <si>
    <t xml:space="preserve">Biomedical Instrumentation-I </t>
  </si>
  <si>
    <t xml:space="preserve">Database Management Systems  </t>
  </si>
  <si>
    <t xml:space="preserve">Natural Gas Engineering </t>
  </si>
  <si>
    <t xml:space="preserve">Mineral Processing-II  </t>
  </si>
  <si>
    <t xml:space="preserve">Manufacturing Strategy   </t>
  </si>
  <si>
    <t xml:space="preserve">Solid Waste Management </t>
  </si>
  <si>
    <t xml:space="preserve">Power Electronics </t>
  </si>
  <si>
    <t xml:space="preserve">Maintenance Engineering &amp; Risk Management   </t>
  </si>
  <si>
    <t xml:space="preserve">Communication Skills  </t>
  </si>
  <si>
    <t xml:space="preserve">Applied Aerodynamics  </t>
  </si>
  <si>
    <t xml:space="preserve">Computer Graphics </t>
  </si>
  <si>
    <t xml:space="preserve">Engineering Ceramics &amp; Glasses </t>
  </si>
  <si>
    <t xml:space="preserve">Urban Renewal   </t>
  </si>
  <si>
    <t xml:space="preserve">Technical Writing </t>
  </si>
  <si>
    <t xml:space="preserve">Petrophysics </t>
  </si>
  <si>
    <t xml:space="preserve">Vacuum Technology   </t>
  </si>
  <si>
    <t xml:space="preserve">Information &amp; Database Management    </t>
  </si>
  <si>
    <t xml:space="preserve">Wave Propagation and Antennas  </t>
  </si>
  <si>
    <t xml:space="preserve">Analog &amp; Digital Communication </t>
  </si>
  <si>
    <t xml:space="preserve">Technical Report Writing Skills  </t>
  </si>
  <si>
    <t>Electromagnetic</t>
  </si>
  <si>
    <t>Building Construction-I</t>
  </si>
  <si>
    <t>Digital System &amp; Microprocessor</t>
  </si>
  <si>
    <t>Differential Equations &amp; Laplace Transforms</t>
  </si>
  <si>
    <t xml:space="preserve">Analog &amp; Digital Signal Processing </t>
  </si>
  <si>
    <t xml:space="preserve">Heat &amp; Mass Transfer </t>
  </si>
  <si>
    <t xml:space="preserve">Differential Equations &amp; Complex Variables </t>
  </si>
  <si>
    <t xml:space="preserve">Differential Equations, Fourier Series &amp; Laplace Transforms </t>
  </si>
  <si>
    <t xml:space="preserve">Differential Equations &amp; Fourier Series </t>
  </si>
  <si>
    <t xml:space="preserve">Differential Equations &amp; Fourier Series  </t>
  </si>
  <si>
    <t xml:space="preserve">Fuel Furnaces and Energy Conservation </t>
  </si>
  <si>
    <t xml:space="preserve">Basics of Strength of Materials-I </t>
  </si>
  <si>
    <t>Instrumentation &amp; Measurement</t>
  </si>
  <si>
    <t>Numerical Analysis &amp; Computer Applications</t>
  </si>
  <si>
    <t xml:space="preserve">Engineering Economics &amp; Management </t>
  </si>
  <si>
    <t xml:space="preserve">Economics &amp; Healthcare Management </t>
  </si>
  <si>
    <t>Theory of Automata &amp; Formal Languages</t>
  </si>
  <si>
    <t>Heat Transfer Operations</t>
  </si>
  <si>
    <t xml:space="preserve">Fuels &amp; Energy  </t>
  </si>
  <si>
    <t>Chemical Process Calculations-II</t>
  </si>
  <si>
    <t xml:space="preserve">Management Information Systems  </t>
  </si>
  <si>
    <t xml:space="preserve">Environment &amp; Human Interaction </t>
  </si>
  <si>
    <t>Complex Variables &amp; Transforms</t>
  </si>
  <si>
    <t xml:space="preserve">Complex Variables &amp; Transforms </t>
  </si>
  <si>
    <t>Please Do Not Use Copy or Cut Paste Option, it will distrub the Entire Sheet</t>
  </si>
  <si>
    <r>
      <t>2. Select (Deptt, Program, Semester, Batch, Exams, Subject from Drop Down List. Write Exams Helding Month(E.g. Nov/Dec, 2014), Date of Conduct (E.g. 25/04/2014), Name of Internal and Select Subject Total Marks given in Total Marks Column. Total Marks and Grade will be calculated automatically.</t>
    </r>
    <r>
      <rPr>
        <b/>
        <sz val="9"/>
        <color indexed="8"/>
        <rFont val="Times New Roman"/>
        <family val="1"/>
      </rPr>
      <t xml:space="preserve">Please Download Fresh Copy of Award List. </t>
    </r>
  </si>
  <si>
    <t>BatchNo</t>
  </si>
  <si>
    <t>SeatRollNo</t>
  </si>
  <si>
    <t>Subject Title</t>
  </si>
  <si>
    <t>Class Tests</t>
  </si>
  <si>
    <t>Mid Semester</t>
  </si>
  <si>
    <t>Final Exam Marks</t>
  </si>
  <si>
    <t>Lab Marks</t>
  </si>
  <si>
    <t>Statistics &amp; Probability</t>
  </si>
  <si>
    <t>Applied Hydraulics</t>
  </si>
  <si>
    <t>Soil Mechanics</t>
  </si>
  <si>
    <t>Modern Methods of Structural Analysis</t>
  </si>
  <si>
    <t>Reinforced and Pre-Stressed Concrete</t>
  </si>
  <si>
    <t>Quantity Surveying and Estimation for Civil Works</t>
  </si>
  <si>
    <t>Instrumentation &amp; Control</t>
  </si>
  <si>
    <t>Heating, Ventilation and Air Conditioning</t>
  </si>
  <si>
    <t>Machine Design &amp; Computer Aided Design-II</t>
  </si>
  <si>
    <t>Mechanical Vibrations</t>
  </si>
  <si>
    <t>Power Generation Systems</t>
  </si>
  <si>
    <t>Linear Control Systems</t>
  </si>
  <si>
    <t>Communication Systems</t>
  </si>
  <si>
    <t>Power Economics &amp; Management</t>
  </si>
  <si>
    <t>Analog &amp; Digital Communication</t>
  </si>
  <si>
    <t>Control Systems</t>
  </si>
  <si>
    <t>Digital Instrumentation Systems</t>
  </si>
  <si>
    <t>FPGA-Based Systems Design</t>
  </si>
  <si>
    <t>Computer Communication &amp; Networks</t>
  </si>
  <si>
    <t>Digital Signal Processing</t>
  </si>
  <si>
    <t>Microwave Engineering</t>
  </si>
  <si>
    <t>Opto-Electronics</t>
  </si>
  <si>
    <t>Probability &amp; Stochastic Processes</t>
  </si>
  <si>
    <t>Digital Signals &amp; Image Processing</t>
  </si>
  <si>
    <t>Biomedical Control Systems</t>
  </si>
  <si>
    <t>Biomedical Instrumentation-II</t>
  </si>
  <si>
    <t>Technical Report Writing and Presentation Skills</t>
  </si>
  <si>
    <t>Control Systems and Robotics</t>
  </si>
  <si>
    <t>Web Engineering</t>
  </si>
  <si>
    <t>Embedded Systems</t>
  </si>
  <si>
    <t>Computer Networks &amp; Management</t>
  </si>
  <si>
    <t>Software Project Management</t>
  </si>
  <si>
    <t>Artificial Intelligence Concepts &amp; Techniques</t>
  </si>
  <si>
    <t>Technical Report Writing &amp; Presentation Skills</t>
  </si>
  <si>
    <t>Chemical Engineering Plant Design</t>
  </si>
  <si>
    <t>Simultaneous Heat &amp; Mass Transfer</t>
  </si>
  <si>
    <t>Chemical Engineering Kinetics</t>
  </si>
  <si>
    <t>Quality Control</t>
  </si>
  <si>
    <t>Well Logging</t>
  </si>
  <si>
    <t>Reservoir Engineering</t>
  </si>
  <si>
    <t>Applied Numerical Methods</t>
  </si>
  <si>
    <t>Environment &amp; Safety Management</t>
  </si>
  <si>
    <t>Petroleum Refinery Engineering</t>
  </si>
  <si>
    <t>Principles of Explosive Engineering</t>
  </si>
  <si>
    <t>Mining Laws</t>
  </si>
  <si>
    <t>Mine Ventilation</t>
  </si>
  <si>
    <t>Mine Management</t>
  </si>
  <si>
    <t>Business Communication and Report Writing</t>
  </si>
  <si>
    <t>Physical Metallurgy-II</t>
  </si>
  <si>
    <t>Welding and other joining process</t>
  </si>
  <si>
    <t>Industrial Economics and Management</t>
  </si>
  <si>
    <t>Polymer and Composite Materials</t>
  </si>
  <si>
    <t>Statistical Methods</t>
  </si>
  <si>
    <t>Textile Printing</t>
  </si>
  <si>
    <t>Yarn Manufacturing-IV</t>
  </si>
  <si>
    <t>Fabric Design &amp; Structure</t>
  </si>
  <si>
    <t>Textile Engineering Utilities &amp; Services</t>
  </si>
  <si>
    <t>Organizational Behavior</t>
  </si>
  <si>
    <t>Work Studies &amp; Methods Engineering</t>
  </si>
  <si>
    <t>Production Systems Design</t>
  </si>
  <si>
    <t>Project Management</t>
  </si>
  <si>
    <t>Architectural Design-IV</t>
  </si>
  <si>
    <t>Building Services-II</t>
  </si>
  <si>
    <t>Working Drawing &amp; Details-I</t>
  </si>
  <si>
    <t>Reinforced Concrete Construction Design</t>
  </si>
  <si>
    <t>Buildings Economics</t>
  </si>
  <si>
    <t>Theories &amp; Criticism in Architecture</t>
  </si>
  <si>
    <t>Research Methods</t>
  </si>
  <si>
    <t>Planning of New Towns</t>
  </si>
  <si>
    <t>Rural Planning</t>
  </si>
  <si>
    <t>Environmental Planning &amp; Management</t>
  </si>
  <si>
    <t>Introduction to Geographical Information System</t>
  </si>
  <si>
    <t>Energy Resources Management</t>
  </si>
  <si>
    <t>Principles of Water &amp; Waste Water Treatment</t>
  </si>
  <si>
    <t>Statistical Methods &amp; Estimation</t>
  </si>
  <si>
    <t>Air &amp; Noise Pollution Control</t>
  </si>
  <si>
    <t>Power Plant Engineering</t>
  </si>
  <si>
    <t>Electromagnetic Fields</t>
  </si>
  <si>
    <t>Digital Systems &amp; Microprocessor</t>
  </si>
  <si>
    <t>Fourier Series and Transforms</t>
  </si>
  <si>
    <t>Microprocessor &amp; Interfacing Techniques</t>
  </si>
  <si>
    <t>Complex Variables and Laplace Transforms</t>
  </si>
  <si>
    <t xml:space="preserve">Islamic Studies/Ethics       </t>
  </si>
  <si>
    <t>Applied Electricity &amp; Electronics</t>
  </si>
  <si>
    <t>Credit Hours</t>
  </si>
  <si>
    <t>K16CE</t>
  </si>
  <si>
    <t>K16ME</t>
  </si>
  <si>
    <t>K16EL</t>
  </si>
  <si>
    <t>K16ES</t>
  </si>
  <si>
    <t>K16SW</t>
  </si>
  <si>
    <t>K16PG</t>
  </si>
  <si>
    <t>K16TL</t>
  </si>
  <si>
    <t>K16BM</t>
  </si>
  <si>
    <t>K16CS</t>
  </si>
  <si>
    <t>K16CH</t>
  </si>
  <si>
    <t>K16MN</t>
  </si>
  <si>
    <t>K16MT</t>
  </si>
  <si>
    <t>K16TE</t>
  </si>
  <si>
    <t>K16IN</t>
  </si>
  <si>
    <t>K16AR</t>
  </si>
  <si>
    <t>K16CRP</t>
  </si>
  <si>
    <t>K16EE</t>
  </si>
  <si>
    <t>16First</t>
  </si>
  <si>
    <t>Planning &amp; Design of Underground Mines</t>
  </si>
  <si>
    <t xml:space="preserve">Highway &amp; Traffic Engineering </t>
  </si>
  <si>
    <t xml:space="preserve">Thermal Power Plants </t>
  </si>
  <si>
    <t xml:space="preserve">Power Distribution &amp; Utilization </t>
  </si>
  <si>
    <t xml:space="preserve">Embedded Systems Design </t>
  </si>
  <si>
    <t xml:space="preserve">Biophotonics </t>
  </si>
  <si>
    <t xml:space="preserve">Digital Image Processing </t>
  </si>
  <si>
    <t xml:space="preserve">Software Design &amp; Architecture </t>
  </si>
  <si>
    <t xml:space="preserve">Pollution Control Engineering </t>
  </si>
  <si>
    <t xml:space="preserve">Well Testing </t>
  </si>
  <si>
    <t xml:space="preserve">Advanced Operations Research </t>
  </si>
  <si>
    <t xml:space="preserve">District &amp; Regional Planning </t>
  </si>
  <si>
    <t xml:space="preserve">Water Resources &amp; Irrigation Engineering </t>
  </si>
  <si>
    <t xml:space="preserve">Geotechnical Engineering </t>
  </si>
  <si>
    <t xml:space="preserve">Power System Analysis </t>
  </si>
  <si>
    <t xml:space="preserve">Digital Control System </t>
  </si>
  <si>
    <t xml:space="preserve">Modeling of Physiological Systems </t>
  </si>
  <si>
    <t xml:space="preserve">Interactive Multimedia Systems &amp; Graphics </t>
  </si>
  <si>
    <t xml:space="preserve">Petroleum Refinery Engineering </t>
  </si>
  <si>
    <t xml:space="preserve">Steel Making Technology </t>
  </si>
  <si>
    <t xml:space="preserve">Landscape Design    </t>
  </si>
  <si>
    <t xml:space="preserve">Natural Resources Management </t>
  </si>
  <si>
    <t xml:space="preserve">Irrigation Engineering </t>
  </si>
  <si>
    <t xml:space="preserve">Laser &amp; Fiber Optics </t>
  </si>
  <si>
    <t xml:space="preserve">Neuroscience and Neural Network </t>
  </si>
  <si>
    <t xml:space="preserve">Computer Vision </t>
  </si>
  <si>
    <t xml:space="preserve">Biochemical Engineering </t>
  </si>
  <si>
    <t xml:space="preserve">Reservoir Simulation </t>
  </si>
  <si>
    <t xml:space="preserve">Mineral Exploration Tech: &amp; Mine Economics </t>
  </si>
  <si>
    <t xml:space="preserve">Heat Treatment Processes  </t>
  </si>
  <si>
    <t xml:space="preserve">Textile Testing &amp; Quality Control </t>
  </si>
  <si>
    <t xml:space="preserve">Human Resources Management </t>
  </si>
  <si>
    <t xml:space="preserve">Urban Planning &amp; Design-I  </t>
  </si>
  <si>
    <t xml:space="preserve">Project Planning &amp; Management </t>
  </si>
  <si>
    <t xml:space="preserve">Environmental Health &amp; Safety </t>
  </si>
  <si>
    <t xml:space="preserve">Structural Design &amp; Drawing </t>
  </si>
  <si>
    <t xml:space="preserve">Mechatronics  </t>
  </si>
  <si>
    <t xml:space="preserve">High Voltage Engineering </t>
  </si>
  <si>
    <t xml:space="preserve">Biomechanics </t>
  </si>
  <si>
    <t xml:space="preserve">Software Engineering </t>
  </si>
  <si>
    <t xml:space="preserve">Web Technologies </t>
  </si>
  <si>
    <t xml:space="preserve">Instrumentation &amp; Process Control </t>
  </si>
  <si>
    <t xml:space="preserve">Petroleum Production Engineering-I </t>
  </si>
  <si>
    <t xml:space="preserve">Mine Water &amp; Dewatering Design </t>
  </si>
  <si>
    <t xml:space="preserve">Manufacturing Technology </t>
  </si>
  <si>
    <t>Human Factors Engineering</t>
  </si>
  <si>
    <t xml:space="preserve">Structure in Architecture-I  </t>
  </si>
  <si>
    <t xml:space="preserve">Modeling of Environmental Systems </t>
  </si>
  <si>
    <t xml:space="preserve">Transportation Phenomena </t>
  </si>
  <si>
    <t xml:space="preserve">Strata Control </t>
  </si>
  <si>
    <t xml:space="preserve">Industrial Maintenance and Safety </t>
  </si>
  <si>
    <t xml:space="preserve">Architectural Conservation  </t>
  </si>
  <si>
    <t xml:space="preserve">Drilling Technology </t>
  </si>
  <si>
    <t xml:space="preserve">Nuclear Metallurgy &amp; Materials </t>
  </si>
  <si>
    <t xml:space="preserve">Color Physics </t>
  </si>
  <si>
    <t xml:space="preserve">Architecture Design-V  </t>
  </si>
  <si>
    <t xml:space="preserve">Automobile Engineering </t>
  </si>
  <si>
    <t xml:space="preserve">Data Mining Techniques </t>
  </si>
  <si>
    <t xml:space="preserve">Textile Project Planning </t>
  </si>
  <si>
    <t xml:space="preserve">Master Planning-I  </t>
  </si>
  <si>
    <t xml:space="preserve">Manufacturing Processes-I </t>
  </si>
  <si>
    <t xml:space="preserve">Fabric Manufacturing-III </t>
  </si>
  <si>
    <t xml:space="preserve">Landuse &amp; Building Control </t>
  </si>
  <si>
    <t xml:space="preserve">Environmental Engineering-I  </t>
  </si>
  <si>
    <t xml:space="preserve">Industrial Economic &amp; Management </t>
  </si>
  <si>
    <t xml:space="preserve">Technical Report Writing &amp; Presentation Skills </t>
  </si>
  <si>
    <t xml:space="preserve">Powder Metallurgy </t>
  </si>
  <si>
    <t xml:space="preserve">Textile Marketing &amp; Merchandising </t>
  </si>
  <si>
    <t xml:space="preserve">Community Development </t>
  </si>
  <si>
    <t xml:space="preserve">Health, Safety &amp; Environment </t>
  </si>
  <si>
    <t xml:space="preserve">Automation &amp; Control Engineering </t>
  </si>
  <si>
    <t xml:space="preserve">Supply Chain and Logistical Manag </t>
  </si>
  <si>
    <t xml:space="preserve">Computer Comm &amp; Networking </t>
  </si>
  <si>
    <t xml:space="preserve">Transmission &amp; Switching Systems </t>
  </si>
  <si>
    <t xml:space="preserve">Satellite Communications </t>
  </si>
  <si>
    <t xml:space="preserve">Fiber Optics Communication Systems </t>
  </si>
  <si>
    <t xml:space="preserve">Wireless Communications </t>
  </si>
  <si>
    <t>Electrical  Machines Design &amp; Maintenance</t>
  </si>
  <si>
    <t xml:space="preserve">Computer Communication &amp; Networking </t>
  </si>
  <si>
    <t>Dr. Siraj Ahmed</t>
  </si>
  <si>
    <t>NOTE: THE MARKS SHOULD NOT BE AWARDED IN FRACTION</t>
  </si>
  <si>
    <t>Physiology-I</t>
  </si>
  <si>
    <t>Human Anatomy</t>
  </si>
  <si>
    <t>Introduction to Programming</t>
  </si>
  <si>
    <t>Environmental Management</t>
  </si>
  <si>
    <t xml:space="preserve">Foundation Engineering </t>
  </si>
  <si>
    <t xml:space="preserve">Renewable &amp; Emerging Energy Technologies </t>
  </si>
  <si>
    <t xml:space="preserve">Advanced Communication Systems </t>
  </si>
  <si>
    <t xml:space="preserve">Multimedia Communication </t>
  </si>
  <si>
    <t xml:space="preserve">Medical Imaging </t>
  </si>
  <si>
    <t xml:space="preserve">Mobile &amp; Wireless Communication </t>
  </si>
  <si>
    <t xml:space="preserve">Software Testing &amp; Quality Assurance </t>
  </si>
  <si>
    <t xml:space="preserve">Petrochemicals </t>
  </si>
  <si>
    <t xml:space="preserve">Principles of Enhanced Oil Recovery </t>
  </si>
  <si>
    <t xml:space="preserve">Surface Mine Design &amp; Practice </t>
  </si>
  <si>
    <t xml:space="preserve">Fracture Mechanics and Failure Analysis </t>
  </si>
  <si>
    <t xml:space="preserve">Quality &amp; Reliability Control </t>
  </si>
  <si>
    <t xml:space="preserve">Finance Planning &amp; Management </t>
  </si>
  <si>
    <t xml:space="preserve">Hazardous Waste Risk Assessment  </t>
  </si>
  <si>
    <t xml:space="preserve">Construction Management &amp; Planning </t>
  </si>
  <si>
    <t xml:space="preserve">Manufacturing Process-II </t>
  </si>
  <si>
    <t xml:space="preserve">Power System Stability &amp; Control </t>
  </si>
  <si>
    <t xml:space="preserve">Mechatronics Applications </t>
  </si>
  <si>
    <t xml:space="preserve">Broadband Digital Networks </t>
  </si>
  <si>
    <t xml:space="preserve">Artificial Intelligence </t>
  </si>
  <si>
    <t xml:space="preserve">Distributed Computing </t>
  </si>
  <si>
    <t xml:space="preserve">Petroleum Production Engineering-II </t>
  </si>
  <si>
    <t xml:space="preserve">Mine Rescue &amp; Safety </t>
  </si>
  <si>
    <t xml:space="preserve">Textile Finishing </t>
  </si>
  <si>
    <t xml:space="preserve">Marketing Principles &amp; Practices </t>
  </si>
  <si>
    <t xml:space="preserve">Master Planning-II </t>
  </si>
  <si>
    <t xml:space="preserve">Cleaner Production Techniques </t>
  </si>
  <si>
    <t xml:space="preserve">Hydrology and Drainage Engineering </t>
  </si>
  <si>
    <t xml:space="preserve">Power System Protection </t>
  </si>
  <si>
    <t xml:space="preserve">Mobile Network Planning </t>
  </si>
  <si>
    <t xml:space="preserve">Data Warehousing &amp; Mining Techniques  </t>
  </si>
  <si>
    <t xml:space="preserve">Industrial Management </t>
  </si>
  <si>
    <t xml:space="preserve">Gas Reservoir Engineering  </t>
  </si>
  <si>
    <t xml:space="preserve">Principles of Decision Making </t>
  </si>
  <si>
    <t xml:space="preserve">Estate Management </t>
  </si>
  <si>
    <t xml:space="preserve">Environmental Impact Assessment &amp; Management </t>
  </si>
  <si>
    <t xml:space="preserve">Environmental Engineering-II </t>
  </si>
  <si>
    <t xml:space="preserve">Nuclear Engineering </t>
  </si>
  <si>
    <t xml:space="preserve">Petroleum Economic </t>
  </si>
  <si>
    <t xml:space="preserve">Cement Technology </t>
  </si>
  <si>
    <t xml:space="preserve">Advanced Materials </t>
  </si>
  <si>
    <t xml:space="preserve">Computer Integrated Manufacturing </t>
  </si>
  <si>
    <t xml:space="preserve">Structure in Architecture-II </t>
  </si>
  <si>
    <t xml:space="preserve">Energy Efficient Architecture </t>
  </si>
  <si>
    <t xml:space="preserve">Fabric Manufacturing-IV </t>
  </si>
  <si>
    <t xml:space="preserve">Architectural Design-VI </t>
  </si>
  <si>
    <t xml:space="preserve">Emerging Trends in Biomedical Engineering </t>
  </si>
  <si>
    <t xml:space="preserve">Chemical Process Design &amp; Simulation </t>
  </si>
  <si>
    <t xml:space="preserve">Foundry Engineering-II </t>
  </si>
  <si>
    <t xml:space="preserve">Interior Design </t>
  </si>
  <si>
    <t xml:space="preserve">Project Management </t>
  </si>
  <si>
    <t xml:space="preserve">Medical &amp; Healthcare Ethics </t>
  </si>
  <si>
    <t xml:space="preserve">Entrepreneurship and Leadership </t>
  </si>
  <si>
    <t xml:space="preserve">Computer Application in Materials Engineering </t>
  </si>
  <si>
    <t xml:space="preserve">Yarn Manufacturing-V </t>
  </si>
  <si>
    <t xml:space="preserve">Urban Planning &amp; Design-II </t>
  </si>
  <si>
    <t xml:space="preserve">Maintenance Engineering </t>
  </si>
  <si>
    <t xml:space="preserve">Medical Device Regulation </t>
  </si>
  <si>
    <t xml:space="preserve">Mobile Application Development </t>
  </si>
  <si>
    <t xml:space="preserve">Production Management  </t>
  </si>
  <si>
    <t xml:space="preserve">Planning Practice </t>
  </si>
  <si>
    <t xml:space="preserve">Computer Applications to Mining Industry </t>
  </si>
  <si>
    <t>Corrosion &amp; Protection</t>
  </si>
  <si>
    <t>Vacuum Technology</t>
  </si>
  <si>
    <t>Engineering Ceramics &amp; Glasses</t>
  </si>
  <si>
    <t>Numerical Methods &amp; Computation</t>
  </si>
  <si>
    <t>Heat Treatment Processes</t>
  </si>
  <si>
    <t>Powder Metallurgy</t>
  </si>
  <si>
    <t>Manufacturing Technology</t>
  </si>
  <si>
    <t>Steel Making Technology</t>
  </si>
  <si>
    <t>Wastewater Engineering</t>
  </si>
  <si>
    <t xml:space="preserve">Numerical Analysis </t>
  </si>
  <si>
    <t>Water Resource Engineering &amp; Management (WREM)</t>
  </si>
  <si>
    <t>Electrical Technology (ET)</t>
  </si>
  <si>
    <t>Antennas &amp; Waves Propagation</t>
  </si>
  <si>
    <t>Probability and Stochastic Process</t>
  </si>
  <si>
    <t>Numerical Analysis and Computer Applications</t>
  </si>
  <si>
    <t>Transmission and Switching Systems</t>
  </si>
  <si>
    <t>Fabric Manufacturing-III</t>
  </si>
  <si>
    <t>Colour Physics</t>
  </si>
  <si>
    <t>Textile Testing and Quality Control</t>
  </si>
  <si>
    <t>Textile Project Planning</t>
  </si>
  <si>
    <t>Automation and Control Engineering</t>
  </si>
  <si>
    <t>Yarn Manufacturing-III</t>
  </si>
  <si>
    <t>Fabric Manufacturing-II</t>
  </si>
  <si>
    <t xml:space="preserve">Textile Dyes and Dyeing </t>
  </si>
  <si>
    <t>Introduction to Computers and C++ Programming</t>
  </si>
  <si>
    <t>Digital Image Processing</t>
  </si>
  <si>
    <t xml:space="preserve">Data Sciences &amp; Analytics </t>
  </si>
  <si>
    <t>Computer Communication and Networks</t>
  </si>
  <si>
    <t>Analogue and Digital Signal Processing</t>
  </si>
  <si>
    <t>Operating Systems Design Concepts</t>
  </si>
  <si>
    <t>Database Management Systems</t>
  </si>
  <si>
    <t>Computer Graphics</t>
  </si>
  <si>
    <t>Software Design &amp; Architecture</t>
  </si>
  <si>
    <t>Interactive Multimedia Systems &amp; Graphics</t>
  </si>
  <si>
    <t>Web Technologies</t>
  </si>
  <si>
    <t>Computer Vision</t>
  </si>
  <si>
    <t>Digital Communication</t>
  </si>
  <si>
    <t>Human Computer Interaction</t>
  </si>
  <si>
    <t>Theory of Automata &amp; Formal Language</t>
  </si>
  <si>
    <t>Mobile Programming</t>
  </si>
  <si>
    <t>Software Requirement Engineering</t>
  </si>
  <si>
    <t>Petroleum Ref. Engineering</t>
  </si>
  <si>
    <t>Pollution Control Engineering</t>
  </si>
  <si>
    <t>Biochemical Engineering</t>
  </si>
  <si>
    <t>Transport Phenomena</t>
  </si>
  <si>
    <t xml:space="preserve">Instrumentation &amp; Processes Control             </t>
  </si>
  <si>
    <t>Mass Transfer</t>
  </si>
  <si>
    <t>Fuel &amp; Energy</t>
  </si>
  <si>
    <t>Heat Transfer Operation</t>
  </si>
  <si>
    <t>Petrophysics</t>
  </si>
  <si>
    <t>Natural Gas Engineering</t>
  </si>
  <si>
    <t>Properties of Reservoir Fluids</t>
  </si>
  <si>
    <t>Drilling Engineering-II</t>
  </si>
  <si>
    <t>Well Testing</t>
  </si>
  <si>
    <t>Petroleum Production Engineering-I</t>
  </si>
  <si>
    <t>Reservoir Simulation</t>
  </si>
  <si>
    <t>Instrumentation &amp; Process Control</t>
  </si>
  <si>
    <t>Project Planning &amp; Management</t>
  </si>
  <si>
    <t>Organizational Behaviour</t>
  </si>
  <si>
    <t>Mine Water &amp; Dewatering Design</t>
  </si>
  <si>
    <t>Numerical Analysis &amp; Computer Programing</t>
  </si>
  <si>
    <t>Mineral Processing-I1</t>
  </si>
  <si>
    <t>Structural  Geology</t>
  </si>
  <si>
    <t xml:space="preserve">Urban Renewal  </t>
  </si>
  <si>
    <t xml:space="preserve">Site Planning &amp; Urban Design </t>
  </si>
  <si>
    <t>Planning Techniques</t>
  </si>
  <si>
    <t xml:space="preserve">Environmental Engineering  </t>
  </si>
  <si>
    <t>Information &amp; Database Management</t>
  </si>
  <si>
    <t>Architectural Design-III</t>
  </si>
  <si>
    <t>Building Construction-II</t>
  </si>
  <si>
    <t>Building Services-I</t>
  </si>
  <si>
    <t>Basics of Structural Analysis</t>
  </si>
  <si>
    <t>Muslim Architecture</t>
  </si>
  <si>
    <t>Entrepreneurship</t>
  </si>
  <si>
    <t>Manufacturing Strategy</t>
  </si>
  <si>
    <t>Microprocessor and Microcontroller</t>
  </si>
  <si>
    <t xml:space="preserve">Biomedical Instrumentation I        </t>
  </si>
  <si>
    <t xml:space="preserve">Biomaterials and Design  </t>
  </si>
  <si>
    <t>Complex Variables and Transforms</t>
  </si>
  <si>
    <t>Digital Signal and Image Processing</t>
  </si>
  <si>
    <t>Biomechanics</t>
  </si>
  <si>
    <t xml:space="preserve">Numerical Methods  </t>
  </si>
  <si>
    <t>Embedded System Design</t>
  </si>
  <si>
    <t>Digital Control System</t>
  </si>
  <si>
    <t>Computer Communication &amp; Networking</t>
  </si>
  <si>
    <t>Electrical Power Transmission</t>
  </si>
  <si>
    <t>Advance Electrical Machines</t>
  </si>
  <si>
    <t>Instrumentation &amp; Measurements</t>
  </si>
  <si>
    <t>Technical Writing</t>
  </si>
  <si>
    <t>Electrical Machine Design &amp; Maintenance</t>
  </si>
  <si>
    <t>Power Distribution &amp; Utilization</t>
  </si>
  <si>
    <t xml:space="preserve">Numerical Analysis &amp; Computer Application </t>
  </si>
  <si>
    <t>Heat &amp; Mass Transfer</t>
  </si>
  <si>
    <t>Fluid Mechanics-II</t>
  </si>
  <si>
    <t xml:space="preserve">Environmental Engineering-1 </t>
  </si>
  <si>
    <t xml:space="preserve">Structural Analysis </t>
  </si>
  <si>
    <t xml:space="preserve">F.Mechanics &amp; Hydraulics-II </t>
  </si>
  <si>
    <t xml:space="preserve"> Utilization of Industrial Minerals  </t>
  </si>
  <si>
    <t>Automobile Engineering</t>
  </si>
  <si>
    <t>Mechatronics</t>
  </si>
  <si>
    <t>Manufacturing Process-I</t>
  </si>
  <si>
    <t>Thermal Power Plants</t>
  </si>
  <si>
    <t>Health,Safety and Enviroment</t>
  </si>
  <si>
    <t>Work Study &amp; Methods Engineering</t>
  </si>
  <si>
    <t>Human Resources Management</t>
  </si>
  <si>
    <t>Advanced Operation Research</t>
  </si>
  <si>
    <t>Industrial Maintenance ad safety</t>
  </si>
  <si>
    <t>Supply Chain and Logistical Management</t>
  </si>
  <si>
    <t>Thesis/Project</t>
  </si>
  <si>
    <t>Quality and Reliability Control</t>
  </si>
  <si>
    <t>Marketing Principles and Practices</t>
  </si>
  <si>
    <t>Principles of Decision Making</t>
  </si>
  <si>
    <t>Computer Integrated Manufacturing</t>
  </si>
  <si>
    <t>Foundation Engineering</t>
  </si>
  <si>
    <t>Enviromental Engineering-II</t>
  </si>
  <si>
    <t>Construction Management &amp; Planning</t>
  </si>
  <si>
    <t>Hydrology &amp; Drainage Engineering</t>
  </si>
  <si>
    <t>Project/Thesis</t>
  </si>
  <si>
    <t>Renewable and Emerging Energy Technologies</t>
  </si>
  <si>
    <t>Manufacturing processes-II</t>
  </si>
  <si>
    <t>Maintenance Engineering</t>
  </si>
  <si>
    <t>Power Electronics</t>
  </si>
  <si>
    <t>Power System Stability &amp; Control</t>
  </si>
  <si>
    <t>Power System Protection</t>
  </si>
  <si>
    <t>Senior Design Project-II</t>
  </si>
  <si>
    <t>Advanced Communication Systems</t>
  </si>
  <si>
    <t>Artificial Intelligence</t>
  </si>
  <si>
    <t>Electronics Engineering Project -2</t>
  </si>
  <si>
    <t>Mechatronics Applications</t>
  </si>
  <si>
    <t>Broadband Digital Networks</t>
  </si>
  <si>
    <t>Mobile Networks Planning</t>
  </si>
  <si>
    <t>Multimedia Systems &amp; Networking</t>
  </si>
  <si>
    <t>Emerging Trends in Biomedical Engineering</t>
  </si>
  <si>
    <t>Medical Imaging</t>
  </si>
  <si>
    <t>Medical and Healthcare Ethics</t>
  </si>
  <si>
    <t>Neural Networks</t>
  </si>
  <si>
    <t>BM Engineering Project (Partial)</t>
  </si>
  <si>
    <t>Mobile and Wireless Communication</t>
  </si>
  <si>
    <t>Entrepreneurship and Leadership</t>
  </si>
  <si>
    <t>Mobile Application Development</t>
  </si>
  <si>
    <t>Data Warehousing &amp;Mining Techniques</t>
  </si>
  <si>
    <t>Distributed Computing</t>
  </si>
  <si>
    <t>Software Testing &amp; Quality Assurance</t>
  </si>
  <si>
    <t>Industrial Management</t>
  </si>
  <si>
    <t>Chemical Process Design &amp; Simulation</t>
  </si>
  <si>
    <t>Petrochemicals</t>
  </si>
  <si>
    <t>Nuclear Engineering</t>
  </si>
  <si>
    <t>Principles of Enhanced Oil Recovery</t>
  </si>
  <si>
    <t>Petroleum Production Engineering -II</t>
  </si>
  <si>
    <t>Gas Reservoir Engineering</t>
  </si>
  <si>
    <t>Petroleum Economics</t>
  </si>
  <si>
    <t>Computer Application to Mining Indutry</t>
  </si>
  <si>
    <t>Mine Rescue &amp; Safety</t>
  </si>
  <si>
    <t>Surface Mine Design &amp; Practice</t>
  </si>
  <si>
    <t>Cement Technology</t>
  </si>
  <si>
    <t>Foundry Engineering-II</t>
  </si>
  <si>
    <t>Computer Application in Materials Engineering</t>
  </si>
  <si>
    <t>Advanced Materials</t>
  </si>
  <si>
    <t>Fracture Mechanics and Failure Analysis</t>
  </si>
  <si>
    <t>Project</t>
  </si>
  <si>
    <t>Yarn Manufacturing-v</t>
  </si>
  <si>
    <t>Fabric Manufacturing-IV</t>
  </si>
  <si>
    <t>Textile Finishing</t>
  </si>
  <si>
    <t>Textile Marketing &amp; Merchndising</t>
  </si>
  <si>
    <t>Architectural Design-VI</t>
  </si>
  <si>
    <t>Interior Design</t>
  </si>
  <si>
    <t>Working Drawings &amp; Details-III</t>
  </si>
  <si>
    <t>Urban Planning &amp; Design-II</t>
  </si>
  <si>
    <t>Structure in Architecture-II</t>
  </si>
  <si>
    <t>Energy Efficient Architecture</t>
  </si>
  <si>
    <t>Master Planning-II</t>
  </si>
  <si>
    <t>Estate Management</t>
  </si>
  <si>
    <t>Finance Planning &amp; Management</t>
  </si>
  <si>
    <t>Planning Practice</t>
  </si>
  <si>
    <t>Hazardous Waste Risk Assessment</t>
  </si>
  <si>
    <t>Cleaner Production Techniques</t>
  </si>
  <si>
    <t>Environmental Impact Assessment</t>
  </si>
  <si>
    <t>Design Project-II</t>
  </si>
  <si>
    <t>Projects</t>
  </si>
  <si>
    <t>Machine Design and CAD-I</t>
  </si>
  <si>
    <t>Senior Design Project-I</t>
  </si>
  <si>
    <t>Signals Processing</t>
  </si>
  <si>
    <t xml:space="preserve">Fiber Optic Communication </t>
  </si>
  <si>
    <t>Satellite Communication</t>
  </si>
  <si>
    <t>Wireless Communication</t>
  </si>
  <si>
    <t xml:space="preserve">Modeling  Simulation         </t>
  </si>
  <si>
    <t>District &amp; Regional Planning</t>
  </si>
  <si>
    <t>Master Planning-I</t>
  </si>
  <si>
    <t>Community Development</t>
  </si>
  <si>
    <t xml:space="preserve">Project Planning &amp; Management  </t>
  </si>
  <si>
    <t>Landuse &amp; Building Control</t>
  </si>
  <si>
    <t>Control System</t>
  </si>
  <si>
    <t>Mineral Exploration Tech: &amp; Mine Economics</t>
  </si>
  <si>
    <t>Nuclear Metallurgy &amp; materials</t>
  </si>
  <si>
    <t>Textile Marketing  &amp; Merchandising</t>
  </si>
  <si>
    <t>Structure in Architecture-I</t>
  </si>
  <si>
    <t>Landscape Design</t>
  </si>
  <si>
    <t>Urban Planning &amp; Design-I</t>
  </si>
  <si>
    <t>Architecture Design v</t>
  </si>
  <si>
    <t>Architectural Conservation</t>
  </si>
  <si>
    <t>Applied Aerodynamics</t>
  </si>
  <si>
    <t>Advanced Electrical Machines</t>
  </si>
  <si>
    <t>Statics and Pobability</t>
  </si>
  <si>
    <t xml:space="preserve">Maintenance Engineering &amp; Risk Management </t>
  </si>
  <si>
    <t>Chemical Engineering Fluid Mechanics</t>
  </si>
  <si>
    <t>Design Project-I</t>
  </si>
  <si>
    <t xml:space="preserve">For queries and problems contact to Aijaz Ali Brohi, Senior Software Engineer at 7609 </t>
  </si>
  <si>
    <t xml:space="preserve">Nineth </t>
  </si>
  <si>
    <t>Architectural Design-VII</t>
  </si>
  <si>
    <t xml:space="preserve">Quantity Surveying &amp; Accounting </t>
  </si>
  <si>
    <t xml:space="preserve">Sustainable Architecture </t>
  </si>
  <si>
    <t xml:space="preserve">Soil Mechanics for Environment Engineering </t>
  </si>
  <si>
    <t xml:space="preserve">Digital Signal and Image Processing </t>
  </si>
  <si>
    <t xml:space="preserve">Modeling &amp; Simulations </t>
  </si>
  <si>
    <t xml:space="preserve">Bio Mechanics </t>
  </si>
  <si>
    <t>Safety, Health and Enviroment</t>
  </si>
  <si>
    <t>Fiber Optic Communication Systems</t>
  </si>
  <si>
    <t>Queuing Theory</t>
  </si>
  <si>
    <t>Structural Design &amp; Drawing</t>
  </si>
  <si>
    <t>Satellite and Radar Communication</t>
  </si>
  <si>
    <t>Emerging Wireless Technologies and RF Planning</t>
  </si>
  <si>
    <t>Telecom Policies and Standards</t>
  </si>
  <si>
    <t>Economics &amp; Healthcare Management</t>
  </si>
  <si>
    <t>Data Science and Analysis</t>
  </si>
  <si>
    <t>Production Management</t>
  </si>
  <si>
    <t>Automation &amp; Control Engineering</t>
  </si>
  <si>
    <t>Professional Practice &amp; Management</t>
  </si>
  <si>
    <t>Disaster Management</t>
  </si>
  <si>
    <t>Natural Resources Management</t>
  </si>
  <si>
    <t>Helth Safety &amp; Environment</t>
  </si>
  <si>
    <t>Sept/Oct, 2019</t>
  </si>
  <si>
    <t>13/09/2019</t>
  </si>
</sst>
</file>

<file path=xl/styles.xml><?xml version="1.0" encoding="utf-8"?>
<styleSheet xmlns="http://schemas.openxmlformats.org/spreadsheetml/2006/main">
  <fonts count="49">
    <font>
      <sz val="11"/>
      <color theme="1"/>
      <name val="Calibri"/>
      <family val="2"/>
      <scheme val="minor"/>
    </font>
    <font>
      <b/>
      <sz val="12"/>
      <name val="Times New Roman"/>
      <family val="1"/>
    </font>
    <font>
      <b/>
      <sz val="8"/>
      <color indexed="8"/>
      <name val="Times New Roman"/>
      <family val="1"/>
    </font>
    <font>
      <b/>
      <sz val="12"/>
      <color indexed="8"/>
      <name val="Times New Roman"/>
      <family val="1"/>
    </font>
    <font>
      <sz val="10"/>
      <color indexed="8"/>
      <name val="Times New Roman"/>
      <family val="1"/>
    </font>
    <font>
      <sz val="10"/>
      <color indexed="10"/>
      <name val="Times New Roman"/>
      <family val="1"/>
    </font>
    <font>
      <sz val="10"/>
      <name val="Times New Roman"/>
      <family val="1"/>
    </font>
    <font>
      <sz val="8"/>
      <color indexed="8"/>
      <name val="Times New Roman"/>
      <family val="1"/>
    </font>
    <font>
      <sz val="7"/>
      <color indexed="8"/>
      <name val="Times New Roman"/>
      <family val="1"/>
    </font>
    <font>
      <b/>
      <sz val="12"/>
      <color indexed="10"/>
      <name val="Times New Roman"/>
      <family val="1"/>
    </font>
    <font>
      <b/>
      <sz val="9"/>
      <color indexed="8"/>
      <name val="Times New Roman"/>
      <family val="1"/>
    </font>
    <font>
      <b/>
      <sz val="11"/>
      <color theme="1"/>
      <name val="Calibri"/>
      <family val="2"/>
      <scheme val="minor"/>
    </font>
    <font>
      <sz val="11"/>
      <color rgb="FFFF0000"/>
      <name val="Calibri"/>
      <family val="2"/>
      <scheme val="minor"/>
    </font>
    <font>
      <sz val="12"/>
      <color theme="1"/>
      <name val="Times New Roman"/>
      <family val="1"/>
    </font>
    <font>
      <b/>
      <sz val="12"/>
      <color theme="1"/>
      <name val="Times New Roman"/>
      <family val="1"/>
    </font>
    <font>
      <sz val="10"/>
      <color theme="1"/>
      <name val="Times New Roman"/>
      <family val="1"/>
    </font>
    <font>
      <b/>
      <sz val="11"/>
      <color rgb="FFFF0000"/>
      <name val="Calibri"/>
      <family val="2"/>
      <scheme val="minor"/>
    </font>
    <font>
      <b/>
      <sz val="16"/>
      <color rgb="FFFF0000"/>
      <name val="Times New Roman"/>
      <family val="1"/>
    </font>
    <font>
      <sz val="12"/>
      <color rgb="FFFF0000"/>
      <name val="Times New Roman"/>
      <family val="1"/>
    </font>
    <font>
      <b/>
      <sz val="12"/>
      <color rgb="FF00B050"/>
      <name val="Times New Roman"/>
      <family val="1"/>
    </font>
    <font>
      <b/>
      <sz val="12"/>
      <color rgb="FF7030A0"/>
      <name val="Times New Roman"/>
      <family val="1"/>
    </font>
    <font>
      <b/>
      <sz val="12"/>
      <color rgb="FF00B0F0"/>
      <name val="Times New Roman"/>
      <family val="1"/>
    </font>
    <font>
      <b/>
      <sz val="12"/>
      <color rgb="FFFF0000"/>
      <name val="Times New Roman"/>
      <family val="1"/>
    </font>
    <font>
      <b/>
      <sz val="14"/>
      <color rgb="FFFF0000"/>
      <name val="Times New Roman"/>
      <family val="1"/>
    </font>
    <font>
      <b/>
      <sz val="18"/>
      <color rgb="FFFF0000"/>
      <name val="Calibri"/>
      <family val="2"/>
      <scheme val="minor"/>
    </font>
    <font>
      <b/>
      <sz val="9"/>
      <color theme="1"/>
      <name val="Times New Roman"/>
      <family val="1"/>
    </font>
    <font>
      <sz val="7"/>
      <color theme="1"/>
      <name val="Times New Roman"/>
      <family val="1"/>
    </font>
    <font>
      <b/>
      <sz val="12"/>
      <color theme="0"/>
      <name val="Times New Roman"/>
      <family val="1"/>
    </font>
    <font>
      <sz val="12"/>
      <color theme="0"/>
      <name val="Times New Roman"/>
      <family val="1"/>
    </font>
    <font>
      <b/>
      <sz val="11"/>
      <color theme="0"/>
      <name val="Times New Roman"/>
      <family val="1"/>
    </font>
    <font>
      <sz val="11"/>
      <color theme="0"/>
      <name val="Times New Roman"/>
      <family val="1"/>
    </font>
    <font>
      <sz val="9"/>
      <color theme="1"/>
      <name val="Times New Roman"/>
      <family val="1"/>
    </font>
    <font>
      <sz val="8"/>
      <color theme="1"/>
      <name val="Times New Roman"/>
      <family val="1"/>
    </font>
    <font>
      <b/>
      <sz val="11"/>
      <color rgb="FFFF0000"/>
      <name val="Times New Roman"/>
      <family val="1"/>
    </font>
    <font>
      <sz val="10"/>
      <color rgb="FFFF0000"/>
      <name val="Times New Roman"/>
      <family val="1"/>
    </font>
    <font>
      <b/>
      <sz val="16"/>
      <color theme="1"/>
      <name val="Times New Roman"/>
      <family val="1"/>
    </font>
    <font>
      <b/>
      <sz val="14"/>
      <color theme="1"/>
      <name val="Times New Roman"/>
      <family val="1"/>
    </font>
    <font>
      <b/>
      <sz val="12"/>
      <color rgb="FFC00000"/>
      <name val="Times New Roman"/>
      <family val="1"/>
    </font>
    <font>
      <sz val="36"/>
      <color rgb="FFFF0000"/>
      <name val="Times New Roman"/>
      <family val="1"/>
    </font>
    <font>
      <sz val="8"/>
      <color rgb="FFFF0000"/>
      <name val="Times New Roman"/>
      <family val="1"/>
    </font>
    <font>
      <sz val="36"/>
      <color rgb="FFFF0000"/>
      <name val="Calibri"/>
      <family val="2"/>
      <scheme val="minor"/>
    </font>
    <font>
      <b/>
      <sz val="28"/>
      <color rgb="FFFF0000"/>
      <name val="Calibri"/>
      <family val="2"/>
      <scheme val="minor"/>
    </font>
    <font>
      <sz val="11"/>
      <name val="Calibri"/>
      <family val="2"/>
      <scheme val="minor"/>
    </font>
    <font>
      <b/>
      <sz val="10"/>
      <color theme="1"/>
      <name val="Times New Roman"/>
      <family val="1"/>
    </font>
    <font>
      <sz val="12"/>
      <color theme="3"/>
      <name val="Times New Roman"/>
      <family val="1"/>
    </font>
    <font>
      <sz val="11"/>
      <color theme="1"/>
      <name val="Cambria"/>
      <family val="1"/>
    </font>
    <font>
      <sz val="12"/>
      <color rgb="FF000000"/>
      <name val="Times New Roman"/>
      <family val="1"/>
    </font>
    <font>
      <sz val="11"/>
      <color rgb="FF000000"/>
      <name val="Calibri"/>
      <family val="2"/>
      <scheme val="minor"/>
    </font>
    <font>
      <sz val="11"/>
      <color theme="1"/>
      <name val="Times New Roman"/>
      <family val="1"/>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s>
  <borders count="57">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rgb="FF7030A0"/>
      </left>
      <right/>
      <top style="thin">
        <color indexed="64"/>
      </top>
      <bottom style="thin">
        <color indexed="64"/>
      </bottom>
      <diagonal/>
    </border>
    <border>
      <left/>
      <right/>
      <top/>
      <bottom style="thin">
        <color rgb="FFC00000"/>
      </bottom>
      <diagonal/>
    </border>
    <border>
      <left/>
      <right/>
      <top style="thin">
        <color rgb="FFC00000"/>
      </top>
      <bottom style="thin">
        <color rgb="FFC00000"/>
      </bottom>
      <diagonal/>
    </border>
    <border>
      <left style="medium">
        <color rgb="FF7030A0"/>
      </left>
      <right style="medium">
        <color rgb="FF7030A0"/>
      </right>
      <top style="medium">
        <color rgb="FF7030A0"/>
      </top>
      <bottom style="medium">
        <color rgb="FF7030A0"/>
      </bottom>
      <diagonal/>
    </border>
    <border>
      <left style="medium">
        <color rgb="FF7030A0"/>
      </left>
      <right style="medium">
        <color rgb="FF7030A0"/>
      </right>
      <top/>
      <bottom style="medium">
        <color rgb="FF7030A0"/>
      </bottom>
      <diagonal/>
    </border>
    <border>
      <left/>
      <right style="medium">
        <color rgb="FF7030A0"/>
      </right>
      <top style="medium">
        <color rgb="FF7030A0"/>
      </top>
      <bottom style="medium">
        <color rgb="FF7030A0"/>
      </bottom>
      <diagonal/>
    </border>
    <border>
      <left style="medium">
        <color rgb="FF7030A0"/>
      </left>
      <right style="medium">
        <color rgb="FF7030A0"/>
      </right>
      <top style="medium">
        <color rgb="FF7030A0"/>
      </top>
      <bottom style="thin">
        <color indexed="64"/>
      </bottom>
      <diagonal/>
    </border>
    <border>
      <left/>
      <right/>
      <top style="thin">
        <color indexed="64"/>
      </top>
      <bottom style="thin">
        <color rgb="FFC00000"/>
      </bottom>
      <diagonal/>
    </border>
    <border>
      <left/>
      <right style="medium">
        <color rgb="FF7030A0"/>
      </right>
      <top/>
      <bottom style="medium">
        <color rgb="FF7030A0"/>
      </bottom>
      <diagonal/>
    </border>
    <border>
      <left style="medium">
        <color indexed="64"/>
      </left>
      <right style="medium">
        <color rgb="FF7030A0"/>
      </right>
      <top style="medium">
        <color rgb="FF7030A0"/>
      </top>
      <bottom style="thin">
        <color indexed="64"/>
      </bottom>
      <diagonal/>
    </border>
  </borders>
  <cellStyleXfs count="1">
    <xf numFmtId="0" fontId="0" fillId="0" borderId="0"/>
  </cellStyleXfs>
  <cellXfs count="362">
    <xf numFmtId="0" fontId="0" fillId="0" borderId="0" xfId="0"/>
    <xf numFmtId="0" fontId="13" fillId="0" borderId="0" xfId="0" applyFont="1" applyAlignment="1">
      <alignment horizontal="center" vertical="center" shrinkToFit="1"/>
    </xf>
    <xf numFmtId="0" fontId="13" fillId="0" borderId="0" xfId="0" applyFont="1" applyAlignment="1">
      <alignment shrinkToFit="1"/>
    </xf>
    <xf numFmtId="0" fontId="13" fillId="0" borderId="0" xfId="0" applyFont="1" applyAlignment="1">
      <alignment horizontal="center" vertical="center" shrinkToFit="1"/>
    </xf>
    <xf numFmtId="0" fontId="13" fillId="0" borderId="0" xfId="0" applyFont="1" applyAlignment="1">
      <alignment horizontal="center" vertical="center" shrinkToFit="1"/>
    </xf>
    <xf numFmtId="0" fontId="14" fillId="0" borderId="0" xfId="0" applyFont="1"/>
    <xf numFmtId="0" fontId="14" fillId="0" borderId="0" xfId="0" applyFont="1" applyAlignment="1">
      <alignment horizontal="left"/>
    </xf>
    <xf numFmtId="0" fontId="14"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5" fillId="0" borderId="0" xfId="0" applyFont="1" applyAlignment="1">
      <alignment shrinkToFit="1"/>
    </xf>
    <xf numFmtId="0" fontId="13" fillId="0" borderId="0" xfId="0" applyFont="1" applyAlignment="1">
      <alignment horizontal="center" shrinkToFit="1"/>
    </xf>
    <xf numFmtId="0" fontId="1" fillId="0" borderId="2" xfId="0" applyFont="1" applyBorder="1" applyAlignment="1" applyProtection="1">
      <alignment horizontal="center" vertical="center" shrinkToFit="1"/>
    </xf>
    <xf numFmtId="0" fontId="16" fillId="0" borderId="0" xfId="0" applyFont="1" applyAlignment="1">
      <alignment horizontal="center"/>
    </xf>
    <xf numFmtId="0" fontId="14" fillId="0" borderId="0" xfId="0" applyFont="1" applyProtection="1">
      <protection hidden="1"/>
    </xf>
    <xf numFmtId="0" fontId="11" fillId="0" borderId="0" xfId="0" applyFont="1"/>
    <xf numFmtId="0" fontId="0" fillId="0" borderId="0" xfId="0" applyAlignment="1">
      <alignment horizontal="left"/>
    </xf>
    <xf numFmtId="0" fontId="13" fillId="0" borderId="0" xfId="0" applyFont="1" applyProtection="1">
      <protection hidden="1"/>
    </xf>
    <xf numFmtId="0" fontId="14" fillId="0" borderId="3" xfId="0" applyFont="1" applyBorder="1" applyAlignment="1">
      <alignment horizontal="center" vertical="center" shrinkToFit="1"/>
    </xf>
    <xf numFmtId="0" fontId="14" fillId="0" borderId="0" xfId="0" applyFont="1" applyBorder="1" applyAlignment="1">
      <alignment horizontal="center" vertical="center" shrinkToFit="1"/>
    </xf>
    <xf numFmtId="0" fontId="13" fillId="0" borderId="0" xfId="0" applyFont="1" applyAlignment="1">
      <alignment horizontal="center" vertical="center" shrinkToFit="1"/>
    </xf>
    <xf numFmtId="0" fontId="17" fillId="0" borderId="0" xfId="0" applyFont="1" applyBorder="1" applyAlignment="1" applyProtection="1">
      <alignment horizontal="center" vertical="center" shrinkToFit="1"/>
      <protection hidden="1"/>
    </xf>
    <xf numFmtId="0" fontId="18" fillId="0" borderId="0" xfId="0" applyFont="1" applyBorder="1" applyAlignment="1">
      <alignment horizontal="center" vertical="center" shrinkToFit="1"/>
    </xf>
    <xf numFmtId="0" fontId="18" fillId="0" borderId="0" xfId="0" applyFont="1" applyBorder="1" applyAlignment="1">
      <alignment horizontal="left" vertical="center" shrinkToFit="1"/>
    </xf>
    <xf numFmtId="0" fontId="19" fillId="0" borderId="47" xfId="0" applyFont="1" applyBorder="1" applyAlignment="1" applyProtection="1">
      <alignment vertical="center" shrinkToFit="1"/>
      <protection locked="0"/>
    </xf>
    <xf numFmtId="0" fontId="20" fillId="0" borderId="4" xfId="0" applyFont="1" applyBorder="1" applyAlignment="1">
      <alignment horizontal="center" vertical="center" shrinkToFit="1"/>
    </xf>
    <xf numFmtId="0" fontId="21" fillId="0" borderId="2" xfId="0" applyFont="1" applyBorder="1" applyAlignment="1">
      <alignment horizontal="center" vertical="center" shrinkToFit="1"/>
    </xf>
    <xf numFmtId="0" fontId="13" fillId="0" borderId="0" xfId="0" applyFont="1" applyAlignment="1">
      <alignment horizontal="center" vertical="center" shrinkToFit="1"/>
    </xf>
    <xf numFmtId="0" fontId="13" fillId="0" borderId="0" xfId="0" applyFont="1" applyAlignment="1">
      <alignment horizontal="center" vertical="center" shrinkToFit="1"/>
    </xf>
    <xf numFmtId="0" fontId="13" fillId="0" borderId="0" xfId="0" applyFont="1" applyAlignment="1">
      <alignment horizontal="center" vertical="center" shrinkToFit="1"/>
    </xf>
    <xf numFmtId="0" fontId="13" fillId="0" borderId="5" xfId="0" applyFont="1" applyBorder="1" applyAlignment="1">
      <alignment horizontal="center" vertical="center" shrinkToFit="1"/>
    </xf>
    <xf numFmtId="0" fontId="22" fillId="2" borderId="6" xfId="0" applyFont="1" applyFill="1" applyBorder="1" applyAlignment="1">
      <alignment horizontal="center" shrinkToFit="1"/>
    </xf>
    <xf numFmtId="0" fontId="13" fillId="0" borderId="0" xfId="0" applyFont="1" applyAlignment="1">
      <alignment horizontal="center" shrinkToFit="1"/>
    </xf>
    <xf numFmtId="0" fontId="13" fillId="0" borderId="0" xfId="0" applyFont="1" applyAlignment="1">
      <alignment horizontal="center" vertical="center" shrinkToFit="1"/>
    </xf>
    <xf numFmtId="0" fontId="14" fillId="0" borderId="3" xfId="0" applyFont="1" applyBorder="1" applyAlignment="1">
      <alignment horizontal="center" vertical="center" shrinkToFit="1"/>
    </xf>
    <xf numFmtId="0" fontId="14" fillId="0" borderId="1" xfId="0" applyFont="1" applyBorder="1" applyAlignment="1">
      <alignment horizontal="center" vertical="center" shrinkToFit="1"/>
    </xf>
    <xf numFmtId="0" fontId="23" fillId="2" borderId="7" xfId="0" applyFont="1" applyFill="1" applyBorder="1" applyAlignment="1">
      <alignment horizontal="center" vertical="center" shrinkToFit="1"/>
    </xf>
    <xf numFmtId="0" fontId="13" fillId="0" borderId="0" xfId="0" applyFont="1" applyAlignment="1">
      <alignment horizontal="center" vertical="center" shrinkToFit="1"/>
    </xf>
    <xf numFmtId="0" fontId="14" fillId="0" borderId="0" xfId="0" applyFont="1" applyBorder="1" applyAlignment="1">
      <alignment horizontal="center" vertical="center" shrinkToFit="1"/>
    </xf>
    <xf numFmtId="0" fontId="13" fillId="0" borderId="0" xfId="0" applyFont="1" applyAlignment="1">
      <alignment horizontal="center" shrinkToFit="1"/>
    </xf>
    <xf numFmtId="0" fontId="14" fillId="0" borderId="1" xfId="0" applyFont="1" applyBorder="1" applyAlignment="1">
      <alignment horizontal="center" vertical="center" shrinkToFit="1"/>
    </xf>
    <xf numFmtId="0" fontId="14" fillId="0" borderId="0" xfId="0" applyFont="1" applyBorder="1" applyAlignment="1">
      <alignment vertical="center" shrinkToFit="1"/>
    </xf>
    <xf numFmtId="0" fontId="14" fillId="0" borderId="0" xfId="0" applyFont="1" applyBorder="1" applyAlignment="1">
      <alignment horizontal="left" vertical="center" shrinkToFit="1"/>
    </xf>
    <xf numFmtId="0" fontId="1" fillId="0" borderId="4" xfId="0" applyFont="1" applyBorder="1" applyAlignment="1" applyProtection="1">
      <alignment horizontal="center" vertical="center" shrinkToFit="1"/>
    </xf>
    <xf numFmtId="0" fontId="1" fillId="0" borderId="8" xfId="0" applyFont="1" applyBorder="1" applyAlignment="1" applyProtection="1">
      <alignment horizontal="center" vertical="center" shrinkToFit="1"/>
    </xf>
    <xf numFmtId="49" fontId="1" fillId="0" borderId="8" xfId="0" applyNumberFormat="1" applyFont="1" applyBorder="1" applyAlignment="1" applyProtection="1">
      <alignment horizontal="left" vertical="center" shrinkToFit="1"/>
    </xf>
    <xf numFmtId="0" fontId="13" fillId="0" borderId="0" xfId="0" applyFont="1" applyAlignment="1">
      <alignment horizontal="center" vertical="center" shrinkToFit="1"/>
    </xf>
    <xf numFmtId="0" fontId="0" fillId="0" borderId="0" xfId="0"/>
    <xf numFmtId="0" fontId="12" fillId="0" borderId="0" xfId="0" applyFont="1" applyAlignment="1">
      <alignment horizontal="center"/>
    </xf>
    <xf numFmtId="0" fontId="0" fillId="0" borderId="0" xfId="0"/>
    <xf numFmtId="0" fontId="0" fillId="0" borderId="0" xfId="0"/>
    <xf numFmtId="0" fontId="14" fillId="0" borderId="1" xfId="0" applyFont="1" applyBorder="1" applyAlignment="1">
      <alignment horizontal="center" vertical="center" shrinkToFit="1"/>
    </xf>
    <xf numFmtId="0" fontId="12" fillId="0" borderId="0" xfId="0" applyFont="1" applyAlignment="1">
      <alignment horizontal="center"/>
    </xf>
    <xf numFmtId="0" fontId="0" fillId="0" borderId="0" xfId="0"/>
    <xf numFmtId="0" fontId="0" fillId="0" borderId="0" xfId="0" applyFont="1"/>
    <xf numFmtId="0" fontId="24" fillId="2" borderId="0" xfId="0" applyFont="1" applyFill="1" applyAlignment="1">
      <alignment horizontal="center"/>
    </xf>
    <xf numFmtId="0" fontId="25" fillId="0" borderId="9" xfId="0" applyFont="1" applyBorder="1" applyAlignment="1">
      <alignment vertical="top" shrinkToFit="1"/>
    </xf>
    <xf numFmtId="0" fontId="26" fillId="0" borderId="3" xfId="0" applyFont="1" applyBorder="1" applyAlignment="1">
      <alignment horizontal="left" vertical="center" shrinkToFit="1"/>
    </xf>
    <xf numFmtId="0" fontId="8" fillId="0" borderId="3" xfId="0" applyFont="1" applyBorder="1" applyAlignment="1">
      <alignment horizontal="left" vertical="center" shrinkToFit="1"/>
    </xf>
    <xf numFmtId="0" fontId="0" fillId="0" borderId="0" xfId="0"/>
    <xf numFmtId="0" fontId="0" fillId="0" borderId="0" xfId="0"/>
    <xf numFmtId="0" fontId="12" fillId="0" borderId="0" xfId="0" applyFont="1" applyAlignment="1">
      <alignment horizontal="center"/>
    </xf>
    <xf numFmtId="0" fontId="0" fillId="0" borderId="0" xfId="0"/>
    <xf numFmtId="0" fontId="0" fillId="0" borderId="0" xfId="0"/>
    <xf numFmtId="0" fontId="0" fillId="0" borderId="0" xfId="0"/>
    <xf numFmtId="0" fontId="1" fillId="0" borderId="48"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49" fontId="1" fillId="0" borderId="49" xfId="0" applyNumberFormat="1" applyFont="1" applyBorder="1" applyAlignment="1" applyProtection="1">
      <alignment horizontal="left" vertical="center" shrinkToFit="1"/>
      <protection locked="0"/>
    </xf>
    <xf numFmtId="0" fontId="13" fillId="0" borderId="0" xfId="0" applyFont="1" applyAlignment="1">
      <alignment horizontal="center" vertical="center" shrinkToFit="1"/>
    </xf>
    <xf numFmtId="0" fontId="14" fillId="0" borderId="0" xfId="0" applyFont="1" applyBorder="1" applyAlignment="1">
      <alignment horizontal="center" vertical="center" shrinkToFit="1"/>
    </xf>
    <xf numFmtId="0" fontId="14" fillId="0" borderId="1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0" xfId="0" applyFont="1" applyAlignment="1">
      <alignment horizontal="center" vertical="center" shrinkToFit="1"/>
    </xf>
    <xf numFmtId="0" fontId="18" fillId="0" borderId="11" xfId="0" applyFont="1" applyBorder="1" applyAlignment="1">
      <alignment horizontal="center" vertical="center" shrinkToFit="1"/>
    </xf>
    <xf numFmtId="0" fontId="19" fillId="0" borderId="0" xfId="0" applyFont="1" applyBorder="1" applyAlignment="1" applyProtection="1">
      <alignment vertical="center" shrinkToFit="1"/>
      <protection locked="0"/>
    </xf>
    <xf numFmtId="0" fontId="20" fillId="0" borderId="0" xfId="0" applyFont="1" applyBorder="1" applyAlignment="1">
      <alignment horizontal="center" vertical="center" shrinkToFit="1"/>
    </xf>
    <xf numFmtId="0" fontId="21" fillId="0" borderId="0" xfId="0" applyFont="1" applyBorder="1" applyAlignment="1">
      <alignment horizontal="center" vertical="center" shrinkToFit="1"/>
    </xf>
    <xf numFmtId="0" fontId="27" fillId="0" borderId="0" xfId="0" quotePrefix="1" applyFont="1" applyBorder="1" applyAlignment="1" applyProtection="1">
      <alignment horizontal="center" vertical="center" shrinkToFit="1"/>
    </xf>
    <xf numFmtId="0" fontId="13" fillId="0" borderId="0" xfId="0" applyFont="1" applyAlignment="1">
      <alignment horizontal="center" vertical="center" shrinkToFit="1"/>
    </xf>
    <xf numFmtId="0" fontId="13" fillId="2" borderId="0" xfId="0" applyNumberFormat="1" applyFont="1" applyFill="1" applyAlignment="1">
      <alignment horizontal="center" vertical="center" shrinkToFit="1"/>
    </xf>
    <xf numFmtId="0" fontId="13" fillId="3" borderId="0" xfId="0" applyFont="1" applyFill="1" applyAlignment="1">
      <alignment horizontal="center" vertical="center" shrinkToFit="1"/>
    </xf>
    <xf numFmtId="0" fontId="13" fillId="2" borderId="0" xfId="0" applyFont="1" applyFill="1" applyAlignment="1">
      <alignment horizontal="center" vertical="center" shrinkToFit="1"/>
    </xf>
    <xf numFmtId="0" fontId="13" fillId="4" borderId="0" xfId="0" applyFont="1" applyFill="1" applyAlignment="1">
      <alignment horizontal="center" vertical="center" shrinkToFit="1"/>
    </xf>
    <xf numFmtId="0" fontId="13" fillId="5" borderId="0" xfId="0" applyFont="1" applyFill="1" applyAlignment="1">
      <alignment horizontal="center" vertical="center" shrinkToFit="1"/>
    </xf>
    <xf numFmtId="0" fontId="1" fillId="0" borderId="12" xfId="0" applyFont="1" applyBorder="1" applyAlignment="1" applyProtection="1">
      <alignment horizontal="center" vertical="center" shrinkToFit="1"/>
      <protection locked="0"/>
    </xf>
    <xf numFmtId="0" fontId="17" fillId="2" borderId="6" xfId="0" applyFont="1" applyFill="1" applyBorder="1" applyAlignment="1">
      <alignment horizontal="center" shrinkToFit="1"/>
    </xf>
    <xf numFmtId="0" fontId="14" fillId="0" borderId="6" xfId="0" applyFont="1" applyBorder="1" applyAlignment="1">
      <alignment horizontal="center" vertical="center" shrinkToFit="1"/>
    </xf>
    <xf numFmtId="0" fontId="22" fillId="0" borderId="13" xfId="0" applyFont="1" applyBorder="1" applyAlignment="1">
      <alignment horizontal="center" vertical="center" shrinkToFit="1"/>
    </xf>
    <xf numFmtId="0" fontId="9" fillId="0" borderId="13" xfId="0" applyFont="1" applyBorder="1" applyAlignment="1">
      <alignment horizontal="center" vertical="center" shrinkToFit="1"/>
    </xf>
    <xf numFmtId="0" fontId="13" fillId="0" borderId="0" xfId="0" applyFont="1" applyAlignment="1">
      <alignment horizontal="center" vertical="center" shrinkToFit="1"/>
    </xf>
    <xf numFmtId="0" fontId="28" fillId="0" borderId="0" xfId="0" quotePrefix="1" applyFont="1" applyAlignment="1">
      <alignment horizontal="center" vertical="center" shrinkToFit="1"/>
    </xf>
    <xf numFmtId="0" fontId="27" fillId="0" borderId="14" xfId="0" quotePrefix="1" applyFont="1" applyBorder="1" applyAlignment="1" applyProtection="1">
      <alignment vertical="center" shrinkToFit="1"/>
    </xf>
    <xf numFmtId="0" fontId="27" fillId="0" borderId="0" xfId="0" applyFont="1" applyBorder="1" applyAlignment="1">
      <alignment horizontal="center" vertical="center" shrinkToFit="1"/>
    </xf>
    <xf numFmtId="0" fontId="0" fillId="0" borderId="0" xfId="0"/>
    <xf numFmtId="0" fontId="0" fillId="0" borderId="0" xfId="0"/>
    <xf numFmtId="0" fontId="12" fillId="0" borderId="0" xfId="0" applyFont="1"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0" borderId="2" xfId="0" applyFont="1" applyBorder="1" applyAlignment="1" applyProtection="1">
      <alignment horizontal="center" vertical="center" shrinkToFit="1"/>
      <protection locked="0"/>
    </xf>
    <xf numFmtId="0" fontId="0" fillId="0" borderId="0" xfId="0"/>
    <xf numFmtId="0" fontId="0" fillId="2" borderId="0" xfId="0" applyFill="1"/>
    <xf numFmtId="0" fontId="0" fillId="0" borderId="0" xfId="0" applyAlignment="1">
      <alignment horizontal="center" vertical="center"/>
    </xf>
    <xf numFmtId="0" fontId="0" fillId="2" borderId="0" xfId="0" applyFill="1" applyAlignment="1">
      <alignment horizontal="center" vertical="center"/>
    </xf>
    <xf numFmtId="0" fontId="0" fillId="0" borderId="0" xfId="0"/>
    <xf numFmtId="0" fontId="0" fillId="0" borderId="0" xfId="0"/>
    <xf numFmtId="0" fontId="12" fillId="0" borderId="0" xfId="0" applyFont="1"/>
    <xf numFmtId="0" fontId="0" fillId="0" borderId="0" xfId="0"/>
    <xf numFmtId="0" fontId="0" fillId="0" borderId="0" xfId="0"/>
    <xf numFmtId="0" fontId="11" fillId="0" borderId="0" xfId="0" applyFont="1" applyAlignment="1">
      <alignment horizontal="left"/>
    </xf>
    <xf numFmtId="0" fontId="42" fillId="0" borderId="0" xfId="0" applyFont="1" applyAlignment="1">
      <alignment horizontal="left"/>
    </xf>
    <xf numFmtId="0" fontId="0" fillId="0" borderId="0" xfId="0"/>
    <xf numFmtId="0" fontId="0" fillId="0" borderId="0" xfId="0"/>
    <xf numFmtId="49" fontId="0" fillId="0" borderId="0" xfId="0" applyNumberFormat="1"/>
    <xf numFmtId="0" fontId="0" fillId="0" borderId="0" xfId="0"/>
    <xf numFmtId="0" fontId="0" fillId="0" borderId="0" xfId="0"/>
    <xf numFmtId="0" fontId="0" fillId="0" borderId="0" xfId="0"/>
    <xf numFmtId="0" fontId="12" fillId="0" borderId="0" xfId="0" applyFont="1" applyAlignment="1">
      <alignment horizontal="center"/>
    </xf>
    <xf numFmtId="0" fontId="0" fillId="0" borderId="0" xfId="0"/>
    <xf numFmtId="0" fontId="12" fillId="0" borderId="0" xfId="0" applyFont="1"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2" fillId="0" borderId="0" xfId="0" applyFont="1" applyAlignment="1">
      <alignment horizontal="center"/>
    </xf>
    <xf numFmtId="0" fontId="0" fillId="0" borderId="0" xfId="0"/>
    <xf numFmtId="0" fontId="0" fillId="0" borderId="0" xfId="0"/>
    <xf numFmtId="0" fontId="12" fillId="0" borderId="0" xfId="0" applyFont="1" applyAlignment="1">
      <alignment horizontal="center"/>
    </xf>
    <xf numFmtId="0" fontId="0" fillId="0" borderId="0" xfId="0"/>
    <xf numFmtId="0" fontId="0" fillId="0" borderId="0" xfId="0" applyBorder="1"/>
    <xf numFmtId="0" fontId="45" fillId="0" borderId="0" xfId="0" applyFont="1"/>
    <xf numFmtId="0" fontId="45" fillId="0" borderId="0" xfId="0" applyFont="1" applyBorder="1"/>
    <xf numFmtId="0" fontId="45" fillId="0" borderId="0" xfId="0" applyFont="1" applyBorder="1" applyAlignment="1">
      <alignment wrapText="1"/>
    </xf>
    <xf numFmtId="0" fontId="0" fillId="0" borderId="0" xfId="0" applyFont="1" applyBorder="1"/>
    <xf numFmtId="0" fontId="0" fillId="0" borderId="0" xfId="0" applyFont="1" applyBorder="1" applyAlignment="1">
      <alignment horizontal="left" vertical="top" wrapText="1"/>
    </xf>
    <xf numFmtId="0" fontId="46" fillId="0" borderId="0" xfId="0" applyFont="1"/>
    <xf numFmtId="0" fontId="13" fillId="0" borderId="0" xfId="0" applyFont="1"/>
    <xf numFmtId="0" fontId="0" fillId="0" borderId="0" xfId="0" applyFont="1" applyAlignment="1">
      <alignment horizontal="left"/>
    </xf>
    <xf numFmtId="0" fontId="0" fillId="0" borderId="0" xfId="0" applyFont="1" applyBorder="1" applyAlignment="1">
      <alignment horizontal="left"/>
    </xf>
    <xf numFmtId="0" fontId="0" fillId="0" borderId="0" xfId="0" applyFont="1" applyBorder="1" applyAlignment="1">
      <alignment horizontal="left" wrapText="1"/>
    </xf>
    <xf numFmtId="0" fontId="13" fillId="0" borderId="0" xfId="0" applyFont="1" applyBorder="1" applyAlignment="1">
      <alignment horizontal="left" wrapText="1"/>
    </xf>
    <xf numFmtId="0" fontId="13" fillId="0" borderId="0" xfId="0" applyFont="1" applyBorder="1"/>
    <xf numFmtId="0" fontId="0" fillId="0" borderId="0" xfId="0" applyFont="1" applyBorder="1" applyAlignment="1">
      <alignment wrapText="1"/>
    </xf>
    <xf numFmtId="0" fontId="0" fillId="0" borderId="0" xfId="0" applyBorder="1" applyAlignment="1">
      <alignment wrapText="1"/>
    </xf>
    <xf numFmtId="0" fontId="46" fillId="0" borderId="0" xfId="0" applyFont="1" applyBorder="1"/>
    <xf numFmtId="0" fontId="46" fillId="0" borderId="0" xfId="0" applyFont="1" applyBorder="1" applyAlignment="1">
      <alignment vertical="top" wrapText="1"/>
    </xf>
    <xf numFmtId="0" fontId="47" fillId="0" borderId="0" xfId="0" applyFont="1" applyBorder="1"/>
    <xf numFmtId="0" fontId="47" fillId="0" borderId="0" xfId="0" applyFont="1" applyBorder="1" applyAlignment="1">
      <alignment wrapText="1"/>
    </xf>
    <xf numFmtId="0" fontId="47" fillId="0" borderId="0" xfId="0" applyFont="1" applyFill="1" applyBorder="1"/>
    <xf numFmtId="0" fontId="47" fillId="0" borderId="0" xfId="0" applyFont="1"/>
    <xf numFmtId="0" fontId="12" fillId="0" borderId="0" xfId="0" applyFont="1" applyAlignment="1">
      <alignment horizontal="center"/>
    </xf>
    <xf numFmtId="0" fontId="48" fillId="0" borderId="0" xfId="0" applyFont="1"/>
    <xf numFmtId="0" fontId="48" fillId="0" borderId="0" xfId="0" applyFont="1" applyBorder="1" applyAlignment="1">
      <alignment vertical="top" wrapText="1"/>
    </xf>
    <xf numFmtId="0" fontId="48" fillId="0" borderId="0" xfId="0" applyFont="1" applyBorder="1"/>
    <xf numFmtId="0" fontId="0" fillId="0" borderId="0" xfId="0"/>
    <xf numFmtId="0" fontId="0" fillId="0" borderId="0" xfId="0"/>
    <xf numFmtId="0" fontId="12" fillId="0" borderId="0" xfId="0" applyFont="1" applyAlignment="1">
      <alignment horizontal="center"/>
    </xf>
    <xf numFmtId="0" fontId="0" fillId="0" borderId="0" xfId="0" applyAlignment="1"/>
    <xf numFmtId="0" fontId="0" fillId="0" borderId="0" xfId="0" applyFont="1" applyFill="1" applyBorder="1"/>
    <xf numFmtId="0" fontId="0" fillId="0" borderId="0" xfId="0" applyFont="1" applyFill="1" applyBorder="1" applyAlignment="1">
      <alignment horizontal="left"/>
    </xf>
    <xf numFmtId="0" fontId="0" fillId="0" borderId="0" xfId="0" applyFill="1" applyBorder="1" applyAlignment="1">
      <alignment horizontal="left"/>
    </xf>
    <xf numFmtId="0" fontId="0" fillId="0" borderId="0" xfId="0" applyFill="1" applyBorder="1"/>
    <xf numFmtId="0" fontId="42" fillId="0" borderId="0" xfId="0" applyFont="1"/>
    <xf numFmtId="0" fontId="0" fillId="0" borderId="0" xfId="0"/>
    <xf numFmtId="0" fontId="12" fillId="0" borderId="0" xfId="0" applyFont="1" applyAlignment="1">
      <alignment horizontal="center"/>
    </xf>
    <xf numFmtId="0" fontId="15" fillId="0" borderId="0" xfId="0" applyFont="1"/>
    <xf numFmtId="0" fontId="0" fillId="0" borderId="0" xfId="0"/>
    <xf numFmtId="0" fontId="0" fillId="0" borderId="0" xfId="0"/>
    <xf numFmtId="0" fontId="0" fillId="0" borderId="0" xfId="0" applyBorder="1"/>
    <xf numFmtId="0" fontId="0" fillId="0" borderId="0" xfId="0"/>
    <xf numFmtId="0" fontId="0" fillId="0" borderId="0" xfId="0"/>
    <xf numFmtId="0" fontId="12" fillId="0" borderId="0" xfId="0" applyFont="1" applyAlignment="1">
      <alignment horizontal="center"/>
    </xf>
    <xf numFmtId="0" fontId="0" fillId="0" borderId="0" xfId="0"/>
    <xf numFmtId="0" fontId="12" fillId="0" borderId="0" xfId="0" applyFont="1" applyAlignment="1">
      <alignment horizontal="center"/>
    </xf>
    <xf numFmtId="0" fontId="12" fillId="0" borderId="0" xfId="0" applyFont="1" applyAlignment="1">
      <alignment horizontal="left"/>
    </xf>
    <xf numFmtId="0" fontId="0" fillId="0" borderId="0" xfId="0"/>
    <xf numFmtId="0" fontId="12" fillId="0" borderId="0" xfId="0" applyFont="1" applyAlignment="1">
      <alignment horizontal="center"/>
    </xf>
    <xf numFmtId="0" fontId="0" fillId="0" borderId="0" xfId="0"/>
    <xf numFmtId="0" fontId="12" fillId="0" borderId="0" xfId="0" applyFont="1" applyAlignment="1">
      <alignment horizontal="center"/>
    </xf>
    <xf numFmtId="0" fontId="0" fillId="0" borderId="0" xfId="0"/>
    <xf numFmtId="0" fontId="0" fillId="0" borderId="0" xfId="0"/>
    <xf numFmtId="0" fontId="12" fillId="0" borderId="0" xfId="0" applyFont="1" applyAlignment="1">
      <alignment horizontal="center"/>
    </xf>
    <xf numFmtId="0" fontId="0" fillId="0" borderId="0" xfId="0" applyBorder="1"/>
    <xf numFmtId="0" fontId="0" fillId="0" borderId="0" xfId="0"/>
    <xf numFmtId="0" fontId="12" fillId="0" borderId="0" xfId="0" applyFont="1" applyAlignment="1">
      <alignment horizontal="center"/>
    </xf>
    <xf numFmtId="0" fontId="0" fillId="0" borderId="0" xfId="0"/>
    <xf numFmtId="0" fontId="0" fillId="0" borderId="0" xfId="0" applyBorder="1" applyAlignment="1">
      <alignment horizontal="left"/>
    </xf>
    <xf numFmtId="0" fontId="0" fillId="0" borderId="0" xfId="0"/>
    <xf numFmtId="0" fontId="0" fillId="0" borderId="0" xfId="0"/>
    <xf numFmtId="0" fontId="12" fillId="0" borderId="0" xfId="0" applyFont="1" applyAlignment="1">
      <alignment horizontal="center"/>
    </xf>
    <xf numFmtId="0" fontId="0" fillId="0" borderId="0" xfId="0"/>
    <xf numFmtId="0" fontId="12" fillId="0" borderId="0" xfId="0" applyFont="1" applyAlignment="1">
      <alignment horizontal="center"/>
    </xf>
    <xf numFmtId="0" fontId="0" fillId="0" borderId="0" xfId="0"/>
    <xf numFmtId="0" fontId="12" fillId="0" borderId="0" xfId="0" applyFont="1" applyAlignment="1">
      <alignment horizontal="center"/>
    </xf>
    <xf numFmtId="0" fontId="0" fillId="0" borderId="0" xfId="0"/>
    <xf numFmtId="0" fontId="12" fillId="0" borderId="0" xfId="0" applyFont="1" applyAlignment="1">
      <alignment horizontal="center"/>
    </xf>
    <xf numFmtId="0" fontId="18" fillId="0" borderId="30" xfId="0" applyFont="1" applyBorder="1" applyAlignment="1">
      <alignment horizontal="center" vertical="center" shrinkToFit="1"/>
    </xf>
    <xf numFmtId="0" fontId="18" fillId="0" borderId="31" xfId="0" applyFont="1" applyBorder="1" applyAlignment="1">
      <alignment horizontal="center" vertical="center" shrinkToFit="1"/>
    </xf>
    <xf numFmtId="0" fontId="18" fillId="0" borderId="32" xfId="0" applyFont="1" applyBorder="1" applyAlignment="1">
      <alignment horizontal="center" vertical="center" shrinkToFit="1"/>
    </xf>
    <xf numFmtId="0" fontId="18" fillId="0" borderId="50" xfId="0" applyFont="1" applyBorder="1" applyAlignment="1">
      <alignment horizontal="left" vertical="center" shrinkToFit="1"/>
    </xf>
    <xf numFmtId="0" fontId="18" fillId="0" borderId="51" xfId="0" applyFont="1" applyBorder="1" applyAlignment="1">
      <alignment horizontal="left" vertical="center" shrinkToFit="1"/>
    </xf>
    <xf numFmtId="0" fontId="14" fillId="0" borderId="35" xfId="0" applyFont="1" applyBorder="1" applyAlignment="1">
      <alignment horizontal="center" vertical="center" shrinkToFit="1"/>
    </xf>
    <xf numFmtId="0" fontId="14" fillId="0" borderId="26" xfId="0" applyFont="1" applyBorder="1" applyAlignment="1">
      <alignment horizontal="center" vertical="center" shrinkToFit="1"/>
    </xf>
    <xf numFmtId="0" fontId="14" fillId="0" borderId="34" xfId="0" applyFont="1" applyBorder="1" applyAlignment="1">
      <alignment horizontal="center" vertical="center" shrinkToFit="1"/>
    </xf>
    <xf numFmtId="0" fontId="33" fillId="6" borderId="20" xfId="0" applyFont="1" applyFill="1" applyBorder="1" applyAlignment="1">
      <alignment horizontal="center" vertical="center" shrinkToFit="1"/>
    </xf>
    <xf numFmtId="0" fontId="33" fillId="6" borderId="0" xfId="0" applyFont="1" applyFill="1" applyBorder="1" applyAlignment="1">
      <alignment horizontal="center" vertical="center" shrinkToFit="1"/>
    </xf>
    <xf numFmtId="0" fontId="33" fillId="6" borderId="19" xfId="0" applyFont="1" applyFill="1" applyBorder="1" applyAlignment="1">
      <alignment horizontal="center" vertical="center" shrinkToFit="1"/>
    </xf>
    <xf numFmtId="0" fontId="33" fillId="6" borderId="28" xfId="0" applyFont="1" applyFill="1" applyBorder="1" applyAlignment="1">
      <alignment horizontal="center" vertical="center" shrinkToFit="1"/>
    </xf>
    <xf numFmtId="0" fontId="33" fillId="6" borderId="18" xfId="0" applyFont="1" applyFill="1" applyBorder="1" applyAlignment="1">
      <alignment horizontal="center" vertical="center" shrinkToFit="1"/>
    </xf>
    <xf numFmtId="0" fontId="33" fillId="6" borderId="29" xfId="0" applyFont="1" applyFill="1" applyBorder="1" applyAlignment="1">
      <alignment horizontal="center" vertical="center" shrinkToFit="1"/>
    </xf>
    <xf numFmtId="0" fontId="14" fillId="0" borderId="30" xfId="0" applyFont="1" applyBorder="1" applyAlignment="1">
      <alignment horizontal="center" vertical="center" shrinkToFit="1"/>
    </xf>
    <xf numFmtId="0" fontId="14" fillId="0" borderId="31" xfId="0" applyFont="1" applyBorder="1" applyAlignment="1">
      <alignment horizontal="center" vertical="center" shrinkToFit="1"/>
    </xf>
    <xf numFmtId="0" fontId="14" fillId="0" borderId="36" xfId="0" applyFont="1" applyBorder="1" applyAlignment="1">
      <alignment horizontal="center" vertical="center" shrinkToFit="1"/>
    </xf>
    <xf numFmtId="0" fontId="18" fillId="2" borderId="37" xfId="0" applyFont="1" applyFill="1" applyBorder="1" applyAlignment="1">
      <alignment horizontal="center" vertical="center" shrinkToFit="1"/>
    </xf>
    <xf numFmtId="0" fontId="14" fillId="0" borderId="33" xfId="0" applyFont="1" applyBorder="1" applyAlignment="1">
      <alignment horizontal="center" vertical="center" shrinkToFit="1"/>
    </xf>
    <xf numFmtId="0" fontId="14" fillId="0" borderId="32" xfId="0" applyFont="1" applyBorder="1" applyAlignment="1">
      <alignment horizontal="center" vertical="center" shrinkToFit="1"/>
    </xf>
    <xf numFmtId="0" fontId="23" fillId="2" borderId="28" xfId="0" applyFont="1" applyFill="1" applyBorder="1" applyAlignment="1">
      <alignment horizontal="center" vertical="center" shrinkToFit="1"/>
    </xf>
    <xf numFmtId="0" fontId="23" fillId="2" borderId="18" xfId="0" applyFont="1" applyFill="1" applyBorder="1" applyAlignment="1">
      <alignment horizontal="center" vertical="center" shrinkToFit="1"/>
    </xf>
    <xf numFmtId="0" fontId="23" fillId="2" borderId="29" xfId="0" applyFont="1" applyFill="1" applyBorder="1" applyAlignment="1">
      <alignment horizontal="center" vertical="center" shrinkToFit="1"/>
    </xf>
    <xf numFmtId="0" fontId="14" fillId="0" borderId="25" xfId="0" applyFont="1" applyBorder="1" applyAlignment="1">
      <alignment horizontal="center" vertical="center" shrinkToFit="1"/>
    </xf>
    <xf numFmtId="0" fontId="18" fillId="0" borderId="52" xfId="0" applyFont="1" applyBorder="1" applyAlignment="1">
      <alignment horizontal="left" vertical="center" shrinkToFit="1"/>
    </xf>
    <xf numFmtId="0" fontId="29" fillId="0" borderId="0" xfId="0" quotePrefix="1" applyFont="1" applyBorder="1" applyAlignment="1">
      <alignment horizontal="center" vertical="center" wrapText="1" shrinkToFit="1"/>
    </xf>
    <xf numFmtId="0" fontId="29" fillId="0" borderId="4" xfId="0" applyFont="1" applyBorder="1" applyAlignment="1">
      <alignment horizontal="center" vertical="center" wrapText="1" shrinkToFit="1"/>
    </xf>
    <xf numFmtId="0" fontId="30" fillId="0" borderId="0" xfId="0" quotePrefix="1" applyFont="1" applyBorder="1" applyAlignment="1">
      <alignment horizontal="center" vertical="center" wrapText="1" shrinkToFit="1"/>
    </xf>
    <xf numFmtId="0" fontId="30" fillId="0" borderId="4" xfId="0" applyFont="1" applyBorder="1" applyAlignment="1">
      <alignment horizontal="center" vertical="center" wrapText="1" shrinkToFit="1"/>
    </xf>
    <xf numFmtId="0" fontId="13" fillId="0" borderId="0" xfId="0" applyFont="1" applyAlignment="1">
      <alignment horizontal="center" vertical="center" shrinkToFit="1"/>
    </xf>
    <xf numFmtId="0" fontId="31" fillId="0" borderId="0" xfId="0" applyFont="1" applyBorder="1" applyAlignment="1">
      <alignment horizontal="justify" vertical="top" wrapText="1" shrinkToFit="1"/>
    </xf>
    <xf numFmtId="0" fontId="31" fillId="0" borderId="19" xfId="0" applyFont="1" applyBorder="1" applyAlignment="1">
      <alignment horizontal="justify" vertical="top" wrapText="1" shrinkToFit="1"/>
    </xf>
    <xf numFmtId="0" fontId="32" fillId="0" borderId="0" xfId="0" applyFont="1" applyBorder="1" applyAlignment="1">
      <alignment horizontal="justify" vertical="top" wrapText="1" shrinkToFit="1"/>
    </xf>
    <xf numFmtId="0" fontId="32" fillId="0" borderId="19" xfId="0" applyFont="1" applyBorder="1" applyAlignment="1">
      <alignment horizontal="justify" vertical="top" wrapText="1" shrinkToFit="1"/>
    </xf>
    <xf numFmtId="0" fontId="32" fillId="0" borderId="20" xfId="0" applyFont="1" applyBorder="1" applyAlignment="1">
      <alignment horizontal="justify" vertical="top" wrapText="1" shrinkToFit="1"/>
    </xf>
    <xf numFmtId="0" fontId="14" fillId="0" borderId="21" xfId="0" applyFont="1" applyBorder="1" applyAlignment="1">
      <alignment horizontal="center" vertical="center" shrinkToFit="1"/>
    </xf>
    <xf numFmtId="0" fontId="14" fillId="0" borderId="22" xfId="0" applyFont="1" applyBorder="1" applyAlignment="1">
      <alignment horizontal="center" vertical="center" shrinkToFit="1"/>
    </xf>
    <xf numFmtId="0" fontId="27" fillId="0" borderId="21" xfId="0" applyFont="1" applyBorder="1" applyAlignment="1" applyProtection="1">
      <alignment horizontal="center" vertical="center" shrinkToFit="1"/>
    </xf>
    <xf numFmtId="0" fontId="27" fillId="0" borderId="22" xfId="0" applyFont="1" applyBorder="1" applyAlignment="1" applyProtection="1">
      <alignment horizontal="center" vertical="center" shrinkToFit="1"/>
    </xf>
    <xf numFmtId="0" fontId="14" fillId="0" borderId="23" xfId="0" applyFont="1" applyBorder="1" applyAlignment="1">
      <alignment horizontal="center" vertical="center" shrinkToFit="1"/>
    </xf>
    <xf numFmtId="0" fontId="14" fillId="0" borderId="24" xfId="0" applyFont="1" applyBorder="1" applyAlignment="1">
      <alignment horizontal="center" vertical="center" shrinkToFit="1"/>
    </xf>
    <xf numFmtId="0" fontId="32" fillId="0" borderId="25" xfId="0" applyFont="1" applyBorder="1" applyAlignment="1">
      <alignment horizontal="justify" vertical="top" wrapText="1" shrinkToFit="1"/>
    </xf>
    <xf numFmtId="0" fontId="32" fillId="0" borderId="26" xfId="0" applyFont="1" applyBorder="1" applyAlignment="1">
      <alignment horizontal="justify" vertical="top" wrapText="1" shrinkToFit="1"/>
    </xf>
    <xf numFmtId="0" fontId="32" fillId="0" borderId="27" xfId="0" applyFont="1" applyBorder="1" applyAlignment="1">
      <alignment horizontal="justify" vertical="top" wrapText="1" shrinkToFit="1"/>
    </xf>
    <xf numFmtId="0" fontId="1" fillId="0" borderId="1"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33" fillId="6" borderId="25" xfId="0" applyFont="1" applyFill="1" applyBorder="1" applyAlignment="1">
      <alignment horizontal="center" vertical="center" shrinkToFit="1"/>
    </xf>
    <xf numFmtId="0" fontId="33" fillId="6" borderId="26" xfId="0" applyFont="1" applyFill="1" applyBorder="1" applyAlignment="1">
      <alignment horizontal="center" vertical="center" shrinkToFit="1"/>
    </xf>
    <xf numFmtId="0" fontId="33" fillId="6" borderId="27" xfId="0" applyFont="1" applyFill="1" applyBorder="1" applyAlignment="1">
      <alignment horizontal="center" vertical="center" shrinkToFit="1"/>
    </xf>
    <xf numFmtId="0" fontId="34" fillId="0" borderId="25" xfId="0" applyFont="1" applyBorder="1" applyAlignment="1">
      <alignment horizontal="center" vertical="center" wrapText="1" shrinkToFit="1"/>
    </xf>
    <xf numFmtId="0" fontId="34" fillId="0" borderId="26" xfId="0" applyFont="1" applyBorder="1" applyAlignment="1">
      <alignment horizontal="center" vertical="center" wrapText="1" shrinkToFit="1"/>
    </xf>
    <xf numFmtId="0" fontId="34" fillId="0" borderId="27" xfId="0" applyFont="1" applyBorder="1" applyAlignment="1">
      <alignment horizontal="center" vertical="center" wrapText="1" shrinkToFit="1"/>
    </xf>
    <xf numFmtId="0" fontId="34" fillId="0" borderId="28" xfId="0" applyFont="1" applyBorder="1" applyAlignment="1">
      <alignment horizontal="center" vertical="center" wrapText="1" shrinkToFit="1"/>
    </xf>
    <xf numFmtId="0" fontId="34" fillId="0" borderId="18" xfId="0" applyFont="1" applyBorder="1" applyAlignment="1">
      <alignment horizontal="center" vertical="center" wrapText="1" shrinkToFit="1"/>
    </xf>
    <xf numFmtId="0" fontId="34" fillId="0" borderId="29" xfId="0" applyFont="1" applyBorder="1" applyAlignment="1">
      <alignment horizontal="center" vertical="center" wrapText="1" shrinkToFit="1"/>
    </xf>
    <xf numFmtId="0" fontId="18" fillId="0" borderId="53" xfId="0" applyFont="1" applyBorder="1" applyAlignment="1">
      <alignment horizontal="left" vertical="center" shrinkToFit="1"/>
    </xf>
    <xf numFmtId="0" fontId="14" fillId="0" borderId="4" xfId="0" applyFont="1" applyBorder="1" applyAlignment="1">
      <alignment horizontal="center" vertical="center" shrinkToFit="1"/>
    </xf>
    <xf numFmtId="0" fontId="14" fillId="0" borderId="2" xfId="0" applyFont="1" applyBorder="1" applyAlignment="1">
      <alignment horizontal="center" vertical="center" shrinkToFit="1"/>
    </xf>
    <xf numFmtId="0" fontId="36" fillId="0" borderId="0" xfId="0" applyFont="1" applyBorder="1" applyAlignment="1">
      <alignment horizontal="center" vertical="center" shrinkToFit="1"/>
    </xf>
    <xf numFmtId="0" fontId="1" fillId="0" borderId="48" xfId="0" applyFont="1" applyBorder="1" applyAlignment="1" applyProtection="1">
      <alignment horizontal="left" vertical="center" shrinkToFit="1"/>
      <protection locked="0"/>
    </xf>
    <xf numFmtId="0" fontId="13" fillId="0" borderId="0" xfId="0" applyFont="1" applyBorder="1" applyAlignment="1">
      <alignment horizontal="center" vertical="center" shrinkToFit="1"/>
    </xf>
    <xf numFmtId="0" fontId="14" fillId="0" borderId="0" xfId="0" applyFont="1" applyBorder="1" applyAlignment="1">
      <alignment horizontal="left" vertical="center" shrinkToFit="1"/>
    </xf>
    <xf numFmtId="0" fontId="0" fillId="0" borderId="0" xfId="0" applyBorder="1"/>
    <xf numFmtId="0" fontId="1" fillId="0" borderId="54" xfId="0" applyFont="1" applyBorder="1" applyAlignment="1" applyProtection="1">
      <alignment horizontal="right" vertical="center" shrinkToFit="1"/>
      <protection locked="0"/>
    </xf>
    <xf numFmtId="0" fontId="14" fillId="0" borderId="12" xfId="0" applyFont="1" applyBorder="1" applyAlignment="1">
      <alignment horizontal="center" vertical="center" shrinkToFit="1"/>
    </xf>
    <xf numFmtId="0" fontId="27" fillId="0" borderId="14" xfId="0" applyFont="1" applyBorder="1" applyAlignment="1" applyProtection="1">
      <alignment horizontal="center" vertical="center" shrinkToFit="1"/>
    </xf>
    <xf numFmtId="0" fontId="14" fillId="0" borderId="12"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 fillId="0" borderId="54" xfId="0" applyFont="1" applyBorder="1" applyAlignment="1" applyProtection="1">
      <alignment horizontal="center" vertical="center" shrinkToFit="1"/>
      <protection locked="0"/>
    </xf>
    <xf numFmtId="0" fontId="1" fillId="0" borderId="4" xfId="0" applyFont="1" applyBorder="1" applyAlignment="1" applyProtection="1">
      <alignment horizontal="left" vertical="center" shrinkToFit="1"/>
    </xf>
    <xf numFmtId="0" fontId="27" fillId="0" borderId="4" xfId="0" applyFont="1" applyBorder="1" applyAlignment="1">
      <alignment horizontal="center" vertical="center" shrinkToFit="1"/>
    </xf>
    <xf numFmtId="0" fontId="22" fillId="2" borderId="30" xfId="0" applyFont="1" applyFill="1" applyBorder="1" applyAlignment="1">
      <alignment horizontal="center" shrinkToFit="1"/>
    </xf>
    <xf numFmtId="0" fontId="22" fillId="2" borderId="31" xfId="0" applyFont="1" applyFill="1" applyBorder="1" applyAlignment="1">
      <alignment horizontal="center" shrinkToFit="1"/>
    </xf>
    <xf numFmtId="0" fontId="22" fillId="2" borderId="32" xfId="0" applyFont="1" applyFill="1" applyBorder="1" applyAlignment="1">
      <alignment horizontal="center" shrinkToFit="1"/>
    </xf>
    <xf numFmtId="0" fontId="13" fillId="0" borderId="20" xfId="0" applyFont="1" applyBorder="1" applyAlignment="1">
      <alignment horizontal="center" shrinkToFit="1"/>
    </xf>
    <xf numFmtId="0" fontId="13" fillId="0" borderId="0" xfId="0" applyFont="1" applyAlignment="1">
      <alignment horizontal="center" shrinkToFit="1"/>
    </xf>
    <xf numFmtId="0" fontId="18" fillId="0" borderId="56" xfId="0" applyFont="1" applyBorder="1" applyAlignment="1">
      <alignment horizontal="left" vertical="center" shrinkToFit="1"/>
    </xf>
    <xf numFmtId="0" fontId="18" fillId="0" borderId="15" xfId="0" applyFont="1" applyBorder="1" applyAlignment="1">
      <alignment horizontal="center" vertical="center" shrinkToFit="1"/>
    </xf>
    <xf numFmtId="0" fontId="18" fillId="0" borderId="16" xfId="0" applyFont="1" applyBorder="1" applyAlignment="1">
      <alignment horizontal="center" vertical="center" shrinkToFit="1"/>
    </xf>
    <xf numFmtId="0" fontId="18" fillId="0" borderId="17" xfId="0" applyFont="1" applyBorder="1" applyAlignment="1">
      <alignment horizontal="center" vertical="center" shrinkToFit="1"/>
    </xf>
    <xf numFmtId="0" fontId="18" fillId="0" borderId="18" xfId="0" applyFont="1" applyBorder="1" applyAlignment="1">
      <alignment horizontal="center" vertical="center" shrinkToFit="1"/>
    </xf>
    <xf numFmtId="0" fontId="22" fillId="0" borderId="26" xfId="0" applyFont="1" applyBorder="1" applyAlignment="1">
      <alignment horizontal="center" wrapText="1" shrinkToFit="1"/>
    </xf>
    <xf numFmtId="0" fontId="22" fillId="0" borderId="0" xfId="0" applyFont="1" applyAlignment="1">
      <alignment horizontal="center" wrapText="1" shrinkToFit="1"/>
    </xf>
    <xf numFmtId="0" fontId="22" fillId="0" borderId="4" xfId="0" applyFont="1" applyBorder="1" applyAlignment="1">
      <alignment horizontal="center" wrapText="1" shrinkToFit="1"/>
    </xf>
    <xf numFmtId="0" fontId="18" fillId="0" borderId="55" xfId="0" applyFont="1" applyBorder="1" applyAlignment="1">
      <alignment horizontal="left" vertical="center" shrinkToFit="1"/>
    </xf>
    <xf numFmtId="0" fontId="17" fillId="0" borderId="38" xfId="0" applyFont="1" applyBorder="1" applyAlignment="1" applyProtection="1">
      <alignment horizontal="center" vertical="center" shrinkToFit="1"/>
      <protection hidden="1"/>
    </xf>
    <xf numFmtId="0" fontId="17" fillId="0" borderId="39" xfId="0" applyFont="1" applyBorder="1" applyAlignment="1" applyProtection="1">
      <alignment horizontal="center" vertical="center" shrinkToFit="1"/>
      <protection hidden="1"/>
    </xf>
    <xf numFmtId="0" fontId="17" fillId="0" borderId="40" xfId="0" applyFont="1" applyBorder="1" applyAlignment="1" applyProtection="1">
      <alignment horizontal="center" vertical="center" shrinkToFit="1"/>
      <protection hidden="1"/>
    </xf>
    <xf numFmtId="0" fontId="17" fillId="0" borderId="41" xfId="0" applyFont="1" applyBorder="1" applyAlignment="1" applyProtection="1">
      <alignment horizontal="center" vertical="center" shrinkToFit="1"/>
      <protection hidden="1"/>
    </xf>
    <xf numFmtId="0" fontId="17" fillId="0" borderId="9" xfId="0" applyFont="1" applyBorder="1" applyAlignment="1" applyProtection="1">
      <alignment horizontal="center" vertical="center" shrinkToFit="1"/>
      <protection hidden="1"/>
    </xf>
    <xf numFmtId="0" fontId="17" fillId="0" borderId="42" xfId="0" applyFont="1" applyBorder="1" applyAlignment="1" applyProtection="1">
      <alignment horizontal="center" vertical="center" shrinkToFit="1"/>
      <protection hidden="1"/>
    </xf>
    <xf numFmtId="0" fontId="14" fillId="0" borderId="0" xfId="0" applyFont="1" applyBorder="1" applyAlignment="1">
      <alignment horizontal="center" vertical="center" shrinkToFit="1"/>
    </xf>
    <xf numFmtId="49" fontId="1" fillId="0" borderId="54" xfId="0" applyNumberFormat="1" applyFont="1" applyBorder="1" applyAlignment="1" applyProtection="1">
      <alignment horizontal="left" vertical="center" shrinkToFit="1"/>
      <protection locked="0"/>
    </xf>
    <xf numFmtId="0" fontId="13" fillId="0" borderId="14" xfId="0" applyFont="1" applyBorder="1" applyAlignment="1">
      <alignment horizontal="center" shrinkToFit="1"/>
    </xf>
    <xf numFmtId="0" fontId="15" fillId="0" borderId="25" xfId="0" applyFont="1" applyBorder="1" applyAlignment="1">
      <alignment horizontal="justify" vertical="top" wrapText="1" shrinkToFit="1"/>
    </xf>
    <xf numFmtId="0" fontId="15" fillId="0" borderId="26" xfId="0" applyFont="1" applyBorder="1" applyAlignment="1">
      <alignment horizontal="justify" vertical="top" wrapText="1" shrinkToFit="1"/>
    </xf>
    <xf numFmtId="0" fontId="15" fillId="0" borderId="27" xfId="0" applyFont="1" applyBorder="1" applyAlignment="1">
      <alignment horizontal="justify" vertical="top" wrapText="1" shrinkToFit="1"/>
    </xf>
    <xf numFmtId="0" fontId="15" fillId="0" borderId="20" xfId="0" applyFont="1" applyBorder="1" applyAlignment="1">
      <alignment horizontal="justify" vertical="top" wrapText="1" shrinkToFit="1"/>
    </xf>
    <xf numFmtId="0" fontId="15" fillId="0" borderId="0" xfId="0" applyFont="1" applyBorder="1" applyAlignment="1">
      <alignment horizontal="justify" vertical="top" wrapText="1" shrinkToFit="1"/>
    </xf>
    <xf numFmtId="0" fontId="15" fillId="0" borderId="19" xfId="0" applyFont="1" applyBorder="1" applyAlignment="1">
      <alignment horizontal="justify" vertical="top" wrapText="1" shrinkToFit="1"/>
    </xf>
    <xf numFmtId="0" fontId="15" fillId="0" borderId="28" xfId="0" applyFont="1" applyBorder="1" applyAlignment="1">
      <alignment horizontal="justify" vertical="top" wrapText="1" shrinkToFit="1"/>
    </xf>
    <xf numFmtId="0" fontId="15" fillId="0" borderId="18" xfId="0" applyFont="1" applyBorder="1" applyAlignment="1">
      <alignment horizontal="justify" vertical="top" wrapText="1" shrinkToFit="1"/>
    </xf>
    <xf numFmtId="0" fontId="15" fillId="0" borderId="29" xfId="0" applyFont="1" applyBorder="1" applyAlignment="1">
      <alignment horizontal="justify" vertical="top" wrapText="1" shrinkToFit="1"/>
    </xf>
    <xf numFmtId="0" fontId="31" fillId="0" borderId="21" xfId="0" applyFont="1" applyBorder="1" applyAlignment="1">
      <alignment horizontal="center" vertical="center" wrapText="1" shrinkToFit="1"/>
    </xf>
    <xf numFmtId="0" fontId="31" fillId="0" borderId="14" xfId="0" applyFont="1" applyBorder="1" applyAlignment="1">
      <alignment horizontal="center" vertical="center" wrapText="1" shrinkToFit="1"/>
    </xf>
    <xf numFmtId="0" fontId="31" fillId="0" borderId="22" xfId="0" applyFont="1" applyBorder="1" applyAlignment="1">
      <alignment horizontal="center" vertical="center" wrapText="1" shrinkToFit="1"/>
    </xf>
    <xf numFmtId="0" fontId="31" fillId="0" borderId="1" xfId="0" applyFont="1" applyBorder="1" applyAlignment="1">
      <alignment horizontal="center" vertical="center" wrapText="1" shrinkToFit="1"/>
    </xf>
    <xf numFmtId="0" fontId="31" fillId="0" borderId="4" xfId="0" applyFont="1" applyBorder="1" applyAlignment="1">
      <alignment horizontal="center" vertical="center" wrapText="1" shrinkToFit="1"/>
    </xf>
    <xf numFmtId="0" fontId="31" fillId="0" borderId="2" xfId="0" applyFont="1" applyBorder="1" applyAlignment="1">
      <alignment horizontal="center" vertical="center" wrapText="1" shrinkToFit="1"/>
    </xf>
    <xf numFmtId="0" fontId="14" fillId="0" borderId="14" xfId="0" applyFont="1" applyBorder="1" applyAlignment="1">
      <alignment horizontal="center" vertical="top" wrapText="1" shrinkToFit="1"/>
    </xf>
    <xf numFmtId="0" fontId="14" fillId="0" borderId="0" xfId="0" applyFont="1" applyBorder="1" applyAlignment="1">
      <alignment horizontal="center" vertical="top" wrapText="1" shrinkToFit="1"/>
    </xf>
    <xf numFmtId="0" fontId="14" fillId="0" borderId="4" xfId="0" applyFont="1" applyBorder="1" applyAlignment="1">
      <alignment horizontal="center" vertical="top" wrapText="1" shrinkToFit="1"/>
    </xf>
    <xf numFmtId="0" fontId="14" fillId="0" borderId="14" xfId="0" applyFont="1" applyBorder="1" applyAlignment="1">
      <alignment horizontal="center" vertical="center" wrapText="1" shrinkToFit="1"/>
    </xf>
    <xf numFmtId="0" fontId="0" fillId="0" borderId="14" xfId="0" applyBorder="1"/>
    <xf numFmtId="0" fontId="0" fillId="0" borderId="0" xfId="0"/>
    <xf numFmtId="0" fontId="0" fillId="0" borderId="4" xfId="0" applyBorder="1"/>
    <xf numFmtId="0" fontId="13" fillId="0" borderId="0" xfId="0" applyFont="1" applyBorder="1" applyAlignment="1">
      <alignment horizontal="center" shrinkToFit="1"/>
    </xf>
    <xf numFmtId="0" fontId="13" fillId="0" borderId="4" xfId="0" applyFont="1" applyBorder="1" applyAlignment="1">
      <alignment horizontal="center" shrinkToFit="1"/>
    </xf>
    <xf numFmtId="0" fontId="14" fillId="0" borderId="6" xfId="0" applyFont="1" applyBorder="1" applyAlignment="1">
      <alignment horizontal="center" vertical="center" shrinkToFit="1"/>
    </xf>
    <xf numFmtId="0" fontId="35" fillId="0" borderId="0" xfId="0" applyFont="1" applyBorder="1" applyAlignment="1">
      <alignment horizontal="center" vertical="center" shrinkToFit="1"/>
    </xf>
    <xf numFmtId="0" fontId="43" fillId="0" borderId="0" xfId="0" applyFont="1" applyBorder="1" applyAlignment="1">
      <alignment horizontal="center" vertical="center" shrinkToFit="1"/>
    </xf>
    <xf numFmtId="0" fontId="37" fillId="0" borderId="14" xfId="0" applyFont="1" applyBorder="1" applyAlignment="1" applyProtection="1">
      <alignment horizontal="left" vertical="center" shrinkToFit="1"/>
    </xf>
    <xf numFmtId="0" fontId="37" fillId="0" borderId="0" xfId="0" applyFont="1" applyBorder="1" applyAlignment="1" applyProtection="1">
      <alignment horizontal="left" vertical="center" shrinkToFit="1"/>
    </xf>
    <xf numFmtId="0" fontId="37" fillId="0" borderId="4" xfId="0" applyFont="1" applyBorder="1" applyAlignment="1" applyProtection="1">
      <alignment horizontal="left" vertical="center" shrinkToFit="1"/>
    </xf>
    <xf numFmtId="0" fontId="17" fillId="2" borderId="21" xfId="0" applyFont="1" applyFill="1" applyBorder="1" applyAlignment="1">
      <alignment horizontal="center" vertical="center" shrinkToFit="1"/>
    </xf>
    <xf numFmtId="0" fontId="17" fillId="2" borderId="14" xfId="0" applyFont="1" applyFill="1" applyBorder="1" applyAlignment="1">
      <alignment horizontal="center" vertical="center" shrinkToFit="1"/>
    </xf>
    <xf numFmtId="0" fontId="17" fillId="2" borderId="22" xfId="0" applyFont="1" applyFill="1" applyBorder="1" applyAlignment="1">
      <alignment horizontal="center" vertical="center" shrinkToFit="1"/>
    </xf>
    <xf numFmtId="0" fontId="17" fillId="2" borderId="23" xfId="0" applyFont="1" applyFill="1" applyBorder="1" applyAlignment="1">
      <alignment horizontal="center" vertical="center" shrinkToFit="1"/>
    </xf>
    <xf numFmtId="0" fontId="17" fillId="2" borderId="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6" xfId="0" applyFont="1" applyFill="1" applyBorder="1" applyAlignment="1">
      <alignment horizontal="center" shrinkToFit="1"/>
    </xf>
    <xf numFmtId="0" fontId="23" fillId="2" borderId="6" xfId="0" applyFont="1" applyFill="1" applyBorder="1" applyAlignment="1">
      <alignment horizontal="center" vertical="center" shrinkToFit="1"/>
    </xf>
    <xf numFmtId="0" fontId="18" fillId="2" borderId="43" xfId="0" applyFont="1" applyFill="1" applyBorder="1" applyAlignment="1">
      <alignment horizontal="center" vertical="center" shrinkToFit="1"/>
    </xf>
    <xf numFmtId="0" fontId="18" fillId="2" borderId="44" xfId="0" applyFont="1" applyFill="1" applyBorder="1" applyAlignment="1">
      <alignment horizontal="center" vertical="center" shrinkToFit="1"/>
    </xf>
    <xf numFmtId="0" fontId="18" fillId="2" borderId="45" xfId="0" applyFont="1" applyFill="1" applyBorder="1" applyAlignment="1">
      <alignment horizontal="center" vertical="center" shrinkToFit="1"/>
    </xf>
    <xf numFmtId="0" fontId="44" fillId="0" borderId="26" xfId="0" applyFont="1" applyBorder="1" applyAlignment="1">
      <alignment horizontal="center" vertical="center" shrinkToFit="1"/>
    </xf>
    <xf numFmtId="0" fontId="44" fillId="0" borderId="0" xfId="0" applyFont="1" applyAlignment="1">
      <alignment horizontal="center" vertical="center" shrinkToFit="1"/>
    </xf>
    <xf numFmtId="0" fontId="38" fillId="0" borderId="25" xfId="0" applyFont="1" applyBorder="1" applyAlignment="1">
      <alignment horizontal="center" vertical="center" shrinkToFit="1"/>
    </xf>
    <xf numFmtId="0" fontId="18" fillId="0" borderId="26" xfId="0" applyFont="1" applyBorder="1" applyAlignment="1">
      <alignment horizontal="center" vertical="center" shrinkToFit="1"/>
    </xf>
    <xf numFmtId="0" fontId="18" fillId="0" borderId="27" xfId="0" applyFont="1" applyBorder="1" applyAlignment="1">
      <alignment horizontal="center" vertical="center" shrinkToFit="1"/>
    </xf>
    <xf numFmtId="0" fontId="18" fillId="0" borderId="20" xfId="0" applyFont="1" applyBorder="1" applyAlignment="1">
      <alignment horizontal="center" vertical="center" shrinkToFit="1"/>
    </xf>
    <xf numFmtId="0" fontId="18" fillId="0" borderId="0" xfId="0" applyFont="1" applyBorder="1" applyAlignment="1">
      <alignment horizontal="center" vertical="center" shrinkToFit="1"/>
    </xf>
    <xf numFmtId="0" fontId="39" fillId="0" borderId="0" xfId="0" applyFont="1" applyBorder="1" applyAlignment="1">
      <alignment horizontal="center" vertical="center" shrinkToFit="1"/>
    </xf>
    <xf numFmtId="0" fontId="39" fillId="0" borderId="19" xfId="0" applyFont="1" applyBorder="1" applyAlignment="1">
      <alignment horizontal="center" vertical="center" shrinkToFit="1"/>
    </xf>
    <xf numFmtId="0" fontId="18" fillId="0" borderId="28" xfId="0" applyFont="1" applyBorder="1" applyAlignment="1">
      <alignment horizontal="center" vertical="center" shrinkToFit="1"/>
    </xf>
    <xf numFmtId="0" fontId="39" fillId="0" borderId="18" xfId="0" applyFont="1" applyBorder="1" applyAlignment="1">
      <alignment horizontal="center" vertical="center" shrinkToFit="1"/>
    </xf>
    <xf numFmtId="0" fontId="39" fillId="0" borderId="29"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46" xfId="0" applyFont="1" applyBorder="1" applyAlignment="1">
      <alignment horizontal="center" vertical="center" shrinkToFit="1"/>
    </xf>
    <xf numFmtId="0" fontId="14" fillId="0" borderId="14" xfId="0" applyFont="1" applyBorder="1" applyAlignment="1">
      <alignment horizontal="center" vertical="center" shrinkToFit="1"/>
    </xf>
    <xf numFmtId="0" fontId="27" fillId="0" borderId="21" xfId="0" applyFont="1" applyBorder="1" applyAlignment="1">
      <alignment horizontal="center" vertical="center" shrinkToFit="1"/>
    </xf>
    <xf numFmtId="0" fontId="27" fillId="0" borderId="22" xfId="0" applyFont="1" applyBorder="1" applyAlignment="1">
      <alignment horizontal="center" vertical="center" shrinkToFit="1"/>
    </xf>
    <xf numFmtId="0" fontId="27" fillId="0" borderId="8" xfId="0" applyFont="1" applyBorder="1" applyAlignment="1">
      <alignment horizontal="center" vertical="center" shrinkToFit="1"/>
    </xf>
    <xf numFmtId="0" fontId="14" fillId="0" borderId="8" xfId="0" applyFont="1" applyBorder="1" applyAlignment="1">
      <alignment horizontal="center" vertical="center" shrinkToFit="1"/>
    </xf>
    <xf numFmtId="0" fontId="1" fillId="0" borderId="8" xfId="0" applyFont="1" applyBorder="1" applyAlignment="1" applyProtection="1">
      <alignment horizontal="center" vertical="center" shrinkToFit="1"/>
    </xf>
    <xf numFmtId="0" fontId="1" fillId="0" borderId="0" xfId="0" applyFont="1" applyBorder="1" applyAlignment="1" applyProtection="1">
      <alignment horizontal="right" vertical="center" shrinkToFit="1"/>
    </xf>
    <xf numFmtId="49" fontId="1" fillId="0" borderId="8" xfId="0" applyNumberFormat="1" applyFont="1" applyBorder="1" applyAlignment="1" applyProtection="1">
      <alignment horizontal="left" vertical="center" shrinkToFit="1"/>
    </xf>
    <xf numFmtId="0" fontId="14" fillId="0" borderId="4" xfId="0" applyFont="1" applyBorder="1" applyAlignment="1">
      <alignment horizontal="left" vertical="center" shrinkToFit="1"/>
    </xf>
    <xf numFmtId="0" fontId="29" fillId="0" borderId="4" xfId="0" quotePrefix="1" applyFont="1" applyBorder="1" applyAlignment="1">
      <alignment horizontal="center" vertical="center" wrapText="1" shrinkToFit="1"/>
    </xf>
    <xf numFmtId="0" fontId="12" fillId="0" borderId="0" xfId="0" applyFont="1" applyAlignment="1">
      <alignment horizontal="center"/>
    </xf>
    <xf numFmtId="0" fontId="40" fillId="0" borderId="0" xfId="0" applyFont="1" applyAlignment="1">
      <alignment horizontal="center"/>
    </xf>
    <xf numFmtId="0" fontId="41" fillId="0" borderId="0" xfId="0" applyFon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oleObject" Target="../embeddings/oleObject2.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19.bin"/><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4" Type="http://schemas.openxmlformats.org/officeDocument/2006/relationships/oleObject" Target="../embeddings/oleObject20.bin"/></Relationships>
</file>

<file path=xl/worksheets/_rels/sheet11.xml.rels><?xml version="1.0" encoding="UTF-8" standalone="yes"?>
<Relationships xmlns="http://schemas.openxmlformats.org/package/2006/relationships"><Relationship Id="rId3" Type="http://schemas.openxmlformats.org/officeDocument/2006/relationships/oleObject" Target="../embeddings/oleObject21.bin"/><Relationship Id="rId2" Type="http://schemas.openxmlformats.org/officeDocument/2006/relationships/vmlDrawing" Target="../drawings/vmlDrawing11.vml"/><Relationship Id="rId1" Type="http://schemas.openxmlformats.org/officeDocument/2006/relationships/printerSettings" Target="../printerSettings/printerSettings11.bin"/><Relationship Id="rId4" Type="http://schemas.openxmlformats.org/officeDocument/2006/relationships/oleObject" Target="../embeddings/oleObject2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oleObject" Target="../embeddings/oleObject4.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oleObject" Target="../embeddings/oleObject6.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oleObject" Target="../embeddings/oleObject8.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9.bin"/><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oleObject" Target="../embeddings/oleObject10.bin"/></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1.bin"/><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oleObject" Target="../embeddings/oleObject12.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3.bin"/><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oleObject" Target="../embeddings/oleObject14.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15.bin"/><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openxmlformats.org/officeDocument/2006/relationships/oleObject" Target="../embeddings/oleObject16.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17.bin"/><Relationship Id="rId2" Type="http://schemas.openxmlformats.org/officeDocument/2006/relationships/vmlDrawing" Target="../drawings/vmlDrawing9.vml"/><Relationship Id="rId1" Type="http://schemas.openxmlformats.org/officeDocument/2006/relationships/printerSettings" Target="../printerSettings/printerSettings9.bin"/><Relationship Id="rId4" Type="http://schemas.openxmlformats.org/officeDocument/2006/relationships/oleObject" Target="../embeddings/oleObject18.bin"/></Relationships>
</file>

<file path=xl/worksheets/sheet1.xml><?xml version="1.0" encoding="utf-8"?>
<worksheet xmlns="http://schemas.openxmlformats.org/spreadsheetml/2006/main" xmlns:r="http://schemas.openxmlformats.org/officeDocument/2006/relationships">
  <sheetPr codeName="Sheet1"/>
  <dimension ref="A1:CV62"/>
  <sheetViews>
    <sheetView tabSelected="1" topLeftCell="A7" workbookViewId="0">
      <selection activeCell="E10" sqref="E10:N10"/>
    </sheetView>
  </sheetViews>
  <sheetFormatPr defaultRowHeight="15.75"/>
  <cols>
    <col min="1" max="1" width="9.140625" style="2" customWidth="1"/>
    <col min="2" max="2" width="9.140625" style="10"/>
    <col min="3" max="3" width="5.7109375" style="1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6.7109375" style="2" customWidth="1"/>
    <col min="20" max="20" width="0.85546875" style="2" customWidth="1"/>
    <col min="21" max="21" width="8" style="2" customWidth="1"/>
    <col min="22" max="22" width="7.140625" style="2" customWidth="1"/>
    <col min="23" max="23" width="7.7109375" style="2" customWidth="1"/>
    <col min="24" max="24" width="8.140625" style="2" customWidth="1"/>
    <col min="25" max="25" width="8" style="2" hidden="1" customWidth="1"/>
    <col min="26" max="26" width="13.140625" style="2" hidden="1" customWidth="1"/>
    <col min="27" max="27" width="13.28515625" style="2" hidden="1" customWidth="1"/>
    <col min="28" max="28" width="15.140625" style="2" hidden="1" customWidth="1"/>
    <col min="29" max="29" width="15.85546875" style="2" hidden="1" customWidth="1"/>
    <col min="30" max="30" width="16" style="2" hidden="1" customWidth="1"/>
    <col min="31" max="31" width="14" style="2" hidden="1" customWidth="1"/>
    <col min="32" max="32" width="12.42578125" style="2" hidden="1" customWidth="1"/>
    <col min="33" max="33" width="12" style="2" hidden="1" customWidth="1"/>
    <col min="34" max="34" width="11.5703125" style="2" hidden="1" customWidth="1"/>
    <col min="35" max="35" width="11.28515625" style="2" hidden="1" customWidth="1"/>
    <col min="36" max="36" width="11.5703125" style="2" hidden="1" customWidth="1"/>
    <col min="37" max="37" width="11" style="2" hidden="1" customWidth="1"/>
    <col min="38" max="38" width="10.7109375" style="2" hidden="1" customWidth="1"/>
    <col min="39" max="40" width="10.5703125" style="2" hidden="1" customWidth="1"/>
    <col min="41" max="41" width="10.7109375" style="2" hidden="1" customWidth="1"/>
    <col min="42" max="42" width="11.140625" style="2" hidden="1" customWidth="1"/>
    <col min="43" max="43" width="11.28515625" style="2" hidden="1" customWidth="1"/>
    <col min="44" max="44" width="11.42578125" style="2" hidden="1" customWidth="1"/>
    <col min="45" max="45" width="11.5703125" style="2" hidden="1" customWidth="1"/>
    <col min="46" max="47" width="11.42578125" style="2" hidden="1" customWidth="1"/>
    <col min="48" max="48" width="11.7109375" style="2" hidden="1" customWidth="1"/>
    <col min="49" max="49" width="12.5703125" style="2" hidden="1" customWidth="1"/>
    <col min="50" max="50" width="10.140625" style="2" hidden="1" customWidth="1"/>
    <col min="51" max="51" width="11.85546875" style="2" hidden="1" customWidth="1"/>
    <col min="52" max="52" width="12" style="2" hidden="1" customWidth="1"/>
    <col min="53" max="53" width="11.28515625" style="2" hidden="1" customWidth="1"/>
    <col min="54" max="54" width="10.28515625" style="2" hidden="1" customWidth="1"/>
    <col min="55" max="56" width="9.28515625" style="2" hidden="1" customWidth="1"/>
    <col min="57" max="57" width="8.42578125" style="2" hidden="1" customWidth="1"/>
    <col min="58" max="58" width="9" style="2" hidden="1" customWidth="1"/>
    <col min="59" max="59" width="9.28515625" style="2" hidden="1" customWidth="1"/>
    <col min="60" max="60" width="9.7109375" style="2" hidden="1" customWidth="1"/>
    <col min="61" max="61" width="9.85546875" style="2" hidden="1" customWidth="1"/>
    <col min="62" max="62" width="12.85546875" style="2" hidden="1" customWidth="1"/>
    <col min="63" max="63" width="13.28515625" style="2" hidden="1" customWidth="1"/>
    <col min="64" max="64" width="12.42578125" style="2" hidden="1" customWidth="1"/>
    <col min="65" max="65" width="11.85546875" style="2" hidden="1" customWidth="1"/>
    <col min="66" max="66" width="11.7109375" style="2" hidden="1" customWidth="1"/>
    <col min="67" max="67" width="11.42578125" style="2" hidden="1" customWidth="1"/>
    <col min="68" max="69" width="11.28515625" style="2" hidden="1" customWidth="1"/>
    <col min="70" max="71" width="10.85546875" style="2" hidden="1" customWidth="1"/>
    <col min="72" max="72" width="11.140625" style="2" hidden="1" customWidth="1"/>
    <col min="73" max="73" width="11.5703125" style="2" hidden="1" customWidth="1"/>
    <col min="74" max="74" width="12.5703125" style="2" hidden="1" customWidth="1"/>
    <col min="75" max="76" width="12.7109375" style="2" hidden="1" customWidth="1"/>
    <col min="77" max="77" width="10.85546875" style="2" hidden="1" customWidth="1"/>
    <col min="78" max="79" width="12.140625" style="2" hidden="1" customWidth="1"/>
    <col min="80" max="80" width="12" style="2" hidden="1" customWidth="1"/>
    <col min="81" max="81" width="12.5703125" style="2" hidden="1" customWidth="1"/>
    <col min="82" max="82" width="12.7109375" style="2" hidden="1" customWidth="1"/>
    <col min="83" max="83" width="12.5703125" style="2" hidden="1" customWidth="1"/>
    <col min="84" max="84" width="12.7109375" style="2" hidden="1" customWidth="1"/>
    <col min="85" max="85" width="13" style="2" hidden="1" customWidth="1"/>
    <col min="86" max="87" width="13.140625" style="2" hidden="1" customWidth="1"/>
    <col min="88" max="88" width="12.85546875" style="2" hidden="1" customWidth="1"/>
    <col min="89" max="89" width="12.7109375" style="2" hidden="1" customWidth="1"/>
    <col min="90" max="91" width="12.85546875" style="2" hidden="1" customWidth="1"/>
    <col min="92" max="92" width="12.28515625" style="2" hidden="1" customWidth="1"/>
    <col min="93" max="93" width="11.7109375" style="2" hidden="1" customWidth="1"/>
    <col min="94" max="94" width="11" style="2" hidden="1" customWidth="1"/>
    <col min="95" max="95" width="11.28515625" style="2" hidden="1" customWidth="1"/>
    <col min="96" max="96" width="10.85546875" style="2" hidden="1" customWidth="1"/>
    <col min="97" max="97" width="10.5703125" style="2" hidden="1" customWidth="1"/>
    <col min="98" max="98" width="10.85546875" style="2" hidden="1" customWidth="1"/>
    <col min="99" max="99" width="10" style="2" hidden="1" customWidth="1"/>
    <col min="100" max="100" width="9.28515625" style="2" hidden="1" customWidth="1"/>
    <col min="101" max="16384" width="9.140625" style="2"/>
  </cols>
  <sheetData>
    <row r="1" spans="1:32" s="1" customFormat="1" ht="12" customHeight="1" thickBot="1">
      <c r="A1" s="260"/>
      <c r="B1" s="320" t="s">
        <v>799</v>
      </c>
      <c r="C1" s="319"/>
      <c r="D1" s="319"/>
      <c r="E1" s="319"/>
      <c r="F1" s="319"/>
      <c r="G1" s="319"/>
      <c r="H1" s="319"/>
      <c r="I1" s="319"/>
      <c r="J1" s="319"/>
      <c r="K1" s="319"/>
      <c r="L1" s="319"/>
      <c r="M1" s="319"/>
      <c r="N1" s="229"/>
      <c r="O1" s="229"/>
      <c r="P1" s="249" t="s">
        <v>607</v>
      </c>
      <c r="Q1" s="250"/>
      <c r="R1" s="250"/>
      <c r="S1" s="250"/>
      <c r="T1" s="251"/>
      <c r="U1" s="200" t="s">
        <v>299</v>
      </c>
      <c r="V1" s="201"/>
      <c r="W1" s="201"/>
      <c r="X1" s="202"/>
      <c r="Y1" s="19"/>
      <c r="Z1" s="19"/>
      <c r="AA1" s="19"/>
      <c r="AB1" s="19"/>
    </row>
    <row r="2" spans="1:32" s="1" customFormat="1" ht="12.95" customHeight="1" thickBot="1">
      <c r="A2" s="260"/>
      <c r="B2" s="319" t="s">
        <v>0</v>
      </c>
      <c r="C2" s="319"/>
      <c r="D2" s="319"/>
      <c r="E2" s="319"/>
      <c r="F2" s="319"/>
      <c r="G2" s="319"/>
      <c r="H2" s="319"/>
      <c r="I2" s="319"/>
      <c r="J2" s="319"/>
      <c r="K2" s="319"/>
      <c r="L2" s="319"/>
      <c r="M2" s="319"/>
      <c r="N2" s="229"/>
      <c r="O2" s="229"/>
      <c r="P2" s="252"/>
      <c r="Q2" s="253"/>
      <c r="R2" s="253"/>
      <c r="S2" s="253"/>
      <c r="T2" s="254"/>
      <c r="U2" s="241" t="s">
        <v>416</v>
      </c>
      <c r="V2" s="242"/>
      <c r="W2" s="242"/>
      <c r="X2" s="243"/>
      <c r="Y2" s="19"/>
      <c r="Z2" s="19"/>
      <c r="AA2" s="19"/>
      <c r="AB2" s="19"/>
    </row>
    <row r="3" spans="1:32" s="1" customFormat="1" ht="12.95" customHeight="1">
      <c r="A3" s="260"/>
      <c r="B3" s="319"/>
      <c r="C3" s="319"/>
      <c r="D3" s="319"/>
      <c r="E3" s="319"/>
      <c r="F3" s="319"/>
      <c r="G3" s="319"/>
      <c r="H3" s="319"/>
      <c r="I3" s="319"/>
      <c r="J3" s="319"/>
      <c r="K3" s="319"/>
      <c r="L3" s="319"/>
      <c r="M3" s="319"/>
      <c r="N3" s="229"/>
      <c r="O3" s="229"/>
      <c r="P3" s="285" t="s">
        <v>88</v>
      </c>
      <c r="Q3" s="286"/>
      <c r="R3" s="286"/>
      <c r="S3" s="286"/>
      <c r="T3" s="287"/>
      <c r="U3" s="232"/>
      <c r="V3" s="232"/>
      <c r="W3" s="232"/>
      <c r="X3" s="233"/>
      <c r="Y3" s="19"/>
      <c r="Z3" s="19"/>
      <c r="AA3" s="19"/>
      <c r="AB3" s="19"/>
    </row>
    <row r="4" spans="1:32" s="1" customFormat="1" ht="15" customHeight="1" thickBot="1">
      <c r="A4" s="260"/>
      <c r="B4" s="260"/>
      <c r="C4" s="260"/>
      <c r="D4" s="258" t="s">
        <v>1</v>
      </c>
      <c r="E4" s="258"/>
      <c r="F4" s="258"/>
      <c r="G4" s="258"/>
      <c r="H4" s="258"/>
      <c r="I4" s="258"/>
      <c r="J4" s="258"/>
      <c r="K4" s="258"/>
      <c r="L4" s="229"/>
      <c r="M4" s="229"/>
      <c r="N4" s="229"/>
      <c r="O4" s="229"/>
      <c r="P4" s="288"/>
      <c r="Q4" s="289"/>
      <c r="R4" s="289"/>
      <c r="S4" s="289"/>
      <c r="T4" s="290"/>
      <c r="U4" s="232"/>
      <c r="V4" s="232"/>
      <c r="W4" s="232"/>
      <c r="X4" s="233"/>
      <c r="Y4" s="20"/>
      <c r="Z4" s="20"/>
      <c r="AA4" s="20"/>
      <c r="AB4" s="20"/>
    </row>
    <row r="5" spans="1:32" s="1" customFormat="1" ht="10.5" customHeight="1">
      <c r="A5" s="260"/>
      <c r="B5" s="260"/>
      <c r="C5" s="260"/>
      <c r="D5" s="260"/>
      <c r="E5" s="260"/>
      <c r="F5" s="260"/>
      <c r="G5" s="260"/>
      <c r="H5" s="260"/>
      <c r="I5" s="260"/>
      <c r="J5" s="260"/>
      <c r="K5" s="260"/>
      <c r="L5" s="260"/>
      <c r="M5" s="260"/>
      <c r="N5" s="260"/>
      <c r="O5" s="229"/>
      <c r="P5" s="246" t="str">
        <f>IF(E6="", "Department can not be left blank", "")</f>
        <v/>
      </c>
      <c r="Q5" s="247"/>
      <c r="R5" s="247"/>
      <c r="S5" s="247"/>
      <c r="T5" s="248"/>
      <c r="U5" s="232"/>
      <c r="V5" s="232"/>
      <c r="W5" s="232"/>
      <c r="X5" s="233"/>
      <c r="Y5" s="21"/>
      <c r="Z5" s="21"/>
      <c r="AA5" s="21"/>
      <c r="AB5" s="21"/>
      <c r="AE5" s="1">
        <f>IF(P5&lt;&gt;"",1,0)</f>
        <v>0</v>
      </c>
    </row>
    <row r="6" spans="1:32" s="1" customFormat="1" ht="20.100000000000001" customHeight="1">
      <c r="A6" s="261" t="s">
        <v>296</v>
      </c>
      <c r="B6" s="262"/>
      <c r="C6" s="262"/>
      <c r="D6" s="262"/>
      <c r="E6" s="259" t="s">
        <v>37</v>
      </c>
      <c r="F6" s="259"/>
      <c r="G6" s="259"/>
      <c r="H6" s="259"/>
      <c r="I6" s="259"/>
      <c r="J6" s="259"/>
      <c r="K6" s="259"/>
      <c r="L6" s="259"/>
      <c r="M6" s="259"/>
      <c r="N6" s="259"/>
      <c r="O6" s="229"/>
      <c r="P6" s="208" t="str">
        <f>IF(C7="", "Program can not be left blank", "")</f>
        <v/>
      </c>
      <c r="Q6" s="209"/>
      <c r="R6" s="209"/>
      <c r="S6" s="209"/>
      <c r="T6" s="210"/>
      <c r="U6" s="230" t="s">
        <v>608</v>
      </c>
      <c r="V6" s="230"/>
      <c r="W6" s="230"/>
      <c r="X6" s="231"/>
      <c r="Y6" s="21"/>
      <c r="Z6" s="21"/>
      <c r="AA6" s="21"/>
      <c r="AB6" s="21"/>
      <c r="AE6" s="28">
        <f t="shared" ref="AE6:AE15" si="0">IF(P6&lt;&gt;"",1,0)</f>
        <v>0</v>
      </c>
      <c r="AF6" s="45" t="str">
        <f>LEFT(E6,FIND(" ",E6))</f>
        <v xml:space="preserve">Environmental </v>
      </c>
    </row>
    <row r="7" spans="1:32" s="1" customFormat="1" ht="20.100000000000001" customHeight="1">
      <c r="A7" s="261" t="s">
        <v>297</v>
      </c>
      <c r="B7" s="261"/>
      <c r="C7" s="269" t="str">
        <f>IF(E6="Architecture ","B.ARCH",IF(E6="City &amp; Regional Planning","B.CRP","B.E"))</f>
        <v>B.E</v>
      </c>
      <c r="D7" s="269"/>
      <c r="E7" s="269"/>
      <c r="F7" s="269"/>
      <c r="G7" s="269"/>
      <c r="H7" s="269"/>
      <c r="I7" s="269"/>
      <c r="J7" s="269"/>
      <c r="K7" s="269"/>
      <c r="L7" s="269"/>
      <c r="M7" s="269"/>
      <c r="N7" s="269"/>
      <c r="O7" s="229"/>
      <c r="P7" s="208" t="str">
        <f>IF(B8="", "Semester can not be left blank", "")</f>
        <v/>
      </c>
      <c r="Q7" s="209"/>
      <c r="R7" s="209"/>
      <c r="S7" s="209"/>
      <c r="T7" s="210"/>
      <c r="U7" s="230"/>
      <c r="V7" s="230"/>
      <c r="W7" s="230"/>
      <c r="X7" s="231"/>
      <c r="Y7" s="21"/>
      <c r="Z7" s="21"/>
      <c r="AA7" s="21"/>
      <c r="AB7" s="21"/>
      <c r="AE7" s="28">
        <f t="shared" si="0"/>
        <v>0</v>
      </c>
    </row>
    <row r="8" spans="1:32" s="1" customFormat="1" ht="20.100000000000001" customHeight="1">
      <c r="A8" s="40" t="s">
        <v>2</v>
      </c>
      <c r="B8" s="64" t="s">
        <v>80</v>
      </c>
      <c r="C8" s="37" t="s">
        <v>3</v>
      </c>
      <c r="D8" s="43" t="str">
        <f>IF(OR(C7="B.E",C7="B.ARCH", C7="B.CRP"),IF(OR(B8="First",B8="Second"),"First",IF(OR(B8="Third",B8="Fourth"),"Second",IF(OR(B8="Fifth",B8="Sixth"),"Third",IF(C7="B.ARCH",IF(OR(B8="Seventh",B8="Eighth"),"Fourth",IF(OR(B8="Ninth",B8="Tenth"),"Final","Final")),"Final")))))</f>
        <v>Final</v>
      </c>
      <c r="E8" s="291" t="s">
        <v>4</v>
      </c>
      <c r="F8" s="291"/>
      <c r="G8" s="268" t="s">
        <v>73</v>
      </c>
      <c r="H8" s="268"/>
      <c r="I8" s="263" t="s">
        <v>23</v>
      </c>
      <c r="J8" s="263"/>
      <c r="K8" s="263"/>
      <c r="L8" s="263"/>
      <c r="M8" s="292" t="s">
        <v>1096</v>
      </c>
      <c r="N8" s="292"/>
      <c r="O8" s="229"/>
      <c r="P8" s="208" t="str">
        <f>IF(D8="", "Year can not be left blank", "")</f>
        <v/>
      </c>
      <c r="Q8" s="209"/>
      <c r="R8" s="209"/>
      <c r="S8" s="209"/>
      <c r="T8" s="210"/>
      <c r="U8" s="230"/>
      <c r="V8" s="230"/>
      <c r="W8" s="230"/>
      <c r="X8" s="231"/>
      <c r="Y8" s="21"/>
      <c r="Z8" s="21"/>
      <c r="AA8" s="21"/>
      <c r="AB8" s="21"/>
      <c r="AE8" s="28">
        <f t="shared" si="0"/>
        <v>0</v>
      </c>
    </row>
    <row r="9" spans="1:32" s="1" customFormat="1" ht="20.100000000000001" customHeight="1">
      <c r="A9" s="41" t="s">
        <v>5</v>
      </c>
      <c r="B9" s="259" t="s">
        <v>1064</v>
      </c>
      <c r="C9" s="259"/>
      <c r="D9" s="259"/>
      <c r="E9" s="259"/>
      <c r="F9" s="259"/>
      <c r="G9" s="259"/>
      <c r="H9" s="259"/>
      <c r="I9" s="259"/>
      <c r="J9" s="259"/>
      <c r="K9" s="291" t="s">
        <v>6</v>
      </c>
      <c r="L9" s="291"/>
      <c r="M9" s="291"/>
      <c r="N9" s="66" t="s">
        <v>1097</v>
      </c>
      <c r="O9" s="229"/>
      <c r="P9" s="208" t="str">
        <f>IF(G8="", "Batch can not be left blank", "")</f>
        <v/>
      </c>
      <c r="Q9" s="209"/>
      <c r="R9" s="209"/>
      <c r="S9" s="209"/>
      <c r="T9" s="210"/>
      <c r="U9" s="230"/>
      <c r="V9" s="230"/>
      <c r="W9" s="230"/>
      <c r="X9" s="231"/>
      <c r="Y9" s="21"/>
      <c r="Z9" s="21"/>
      <c r="AA9" s="21"/>
      <c r="AB9" s="21"/>
      <c r="AE9" s="28">
        <f t="shared" si="0"/>
        <v>0</v>
      </c>
    </row>
    <row r="10" spans="1:32" s="1" customFormat="1" ht="20.100000000000001" customHeight="1">
      <c r="A10" s="261" t="s">
        <v>20</v>
      </c>
      <c r="B10" s="261"/>
      <c r="C10" s="261"/>
      <c r="D10" s="261"/>
      <c r="E10" s="259" t="s">
        <v>798</v>
      </c>
      <c r="F10" s="259"/>
      <c r="G10" s="259"/>
      <c r="H10" s="259"/>
      <c r="I10" s="259"/>
      <c r="J10" s="259"/>
      <c r="K10" s="259"/>
      <c r="L10" s="259"/>
      <c r="M10" s="259"/>
      <c r="N10" s="259"/>
      <c r="O10" s="229"/>
      <c r="P10" s="208" t="str">
        <f>IF(I8="", "Examination can not be left blank", "")</f>
        <v/>
      </c>
      <c r="Q10" s="209"/>
      <c r="R10" s="209"/>
      <c r="S10" s="209"/>
      <c r="T10" s="210"/>
      <c r="U10" s="230"/>
      <c r="V10" s="230"/>
      <c r="W10" s="230"/>
      <c r="X10" s="231"/>
      <c r="Y10" s="21"/>
      <c r="Z10" s="21"/>
      <c r="AA10" s="21"/>
      <c r="AB10" s="21"/>
      <c r="AE10" s="28">
        <f t="shared" si="0"/>
        <v>0</v>
      </c>
    </row>
    <row r="11" spans="1:32" s="3" customFormat="1" ht="9.9499999999999993" customHeight="1">
      <c r="A11" s="256"/>
      <c r="B11" s="256"/>
      <c r="C11" s="256"/>
      <c r="D11" s="270"/>
      <c r="E11" s="270"/>
      <c r="F11" s="270"/>
      <c r="G11" s="270"/>
      <c r="H11" s="270"/>
      <c r="I11" s="270"/>
      <c r="J11" s="270"/>
      <c r="K11" s="270"/>
      <c r="L11" s="256"/>
      <c r="M11" s="256"/>
      <c r="N11" s="256"/>
      <c r="O11" s="229"/>
      <c r="P11" s="208" t="str">
        <f>IF(M8="", "Exam Month can not be left blank", "")</f>
        <v/>
      </c>
      <c r="Q11" s="209"/>
      <c r="R11" s="209"/>
      <c r="S11" s="209"/>
      <c r="T11" s="210"/>
      <c r="U11" s="230"/>
      <c r="V11" s="230"/>
      <c r="W11" s="230"/>
      <c r="X11" s="231"/>
      <c r="Y11" s="21"/>
      <c r="Z11" s="21"/>
      <c r="AA11" s="21"/>
      <c r="AB11" s="21"/>
      <c r="AE11" s="28">
        <f t="shared" si="0"/>
        <v>0</v>
      </c>
    </row>
    <row r="12" spans="1:32" s="1" customFormat="1" ht="18" customHeight="1">
      <c r="A12" s="264" t="s">
        <v>7</v>
      </c>
      <c r="B12" s="264" t="s">
        <v>8</v>
      </c>
      <c r="C12" s="264"/>
      <c r="D12" s="266" t="s">
        <v>9</v>
      </c>
      <c r="E12" s="266"/>
      <c r="F12" s="266"/>
      <c r="G12" s="266"/>
      <c r="H12" s="266"/>
      <c r="I12" s="266"/>
      <c r="J12" s="266"/>
      <c r="K12" s="266"/>
      <c r="L12" s="266"/>
      <c r="M12" s="266"/>
      <c r="N12" s="266"/>
      <c r="O12" s="229"/>
      <c r="P12" s="208" t="str">
        <f>IF(B9="", "Subject can not be left blank", "")</f>
        <v/>
      </c>
      <c r="Q12" s="209"/>
      <c r="R12" s="209"/>
      <c r="S12" s="209"/>
      <c r="T12" s="210"/>
      <c r="U12" s="230"/>
      <c r="V12" s="230"/>
      <c r="W12" s="230"/>
      <c r="X12" s="231"/>
      <c r="Y12" s="21"/>
      <c r="Z12" s="21"/>
      <c r="AA12" s="21"/>
      <c r="AB12" s="21"/>
      <c r="AE12" s="28">
        <f t="shared" si="0"/>
        <v>0</v>
      </c>
    </row>
    <row r="13" spans="1:32" s="1" customFormat="1" ht="18" customHeight="1">
      <c r="A13" s="264"/>
      <c r="B13" s="264"/>
      <c r="C13" s="264"/>
      <c r="D13" s="266"/>
      <c r="E13" s="266"/>
      <c r="F13" s="266"/>
      <c r="G13" s="266"/>
      <c r="H13" s="266"/>
      <c r="I13" s="266"/>
      <c r="J13" s="266"/>
      <c r="K13" s="266"/>
      <c r="L13" s="266"/>
      <c r="M13" s="266"/>
      <c r="N13" s="266"/>
      <c r="O13" s="229"/>
      <c r="P13" s="208" t="str">
        <f>IF(N9="", "Date of Conduct can not be left blank", "")</f>
        <v/>
      </c>
      <c r="Q13" s="209"/>
      <c r="R13" s="209"/>
      <c r="S13" s="209"/>
      <c r="T13" s="210"/>
      <c r="U13" s="232" t="s">
        <v>445</v>
      </c>
      <c r="V13" s="232"/>
      <c r="W13" s="232"/>
      <c r="X13" s="233"/>
      <c r="Y13" s="21"/>
      <c r="Z13" s="21"/>
      <c r="AA13" s="21"/>
      <c r="AB13" s="21"/>
      <c r="AE13" s="28">
        <f t="shared" si="0"/>
        <v>0</v>
      </c>
    </row>
    <row r="14" spans="1:32" s="1" customFormat="1" ht="18" customHeight="1">
      <c r="A14" s="264"/>
      <c r="B14" s="264"/>
      <c r="C14" s="264"/>
      <c r="D14" s="266" t="s">
        <v>10</v>
      </c>
      <c r="E14" s="266"/>
      <c r="F14" s="266" t="s">
        <v>11</v>
      </c>
      <c r="G14" s="266"/>
      <c r="H14" s="266" t="s">
        <v>12</v>
      </c>
      <c r="I14" s="266"/>
      <c r="J14" s="266" t="s">
        <v>13</v>
      </c>
      <c r="K14" s="266"/>
      <c r="L14" s="266" t="s">
        <v>15</v>
      </c>
      <c r="M14" s="266"/>
      <c r="N14" s="264" t="s">
        <v>16</v>
      </c>
      <c r="O14" s="229"/>
      <c r="P14" s="208" t="str">
        <f>IF(E10="", "Name of Internal Examiner can not be left blank", "")</f>
        <v/>
      </c>
      <c r="Q14" s="209"/>
      <c r="R14" s="209"/>
      <c r="S14" s="209"/>
      <c r="T14" s="210"/>
      <c r="U14" s="232"/>
      <c r="V14" s="232"/>
      <c r="W14" s="232"/>
      <c r="X14" s="233"/>
      <c r="Y14" s="21"/>
      <c r="Z14" s="21"/>
      <c r="AA14" s="21"/>
      <c r="AB14" s="21"/>
      <c r="AE14" s="28">
        <f t="shared" si="0"/>
        <v>0</v>
      </c>
    </row>
    <row r="15" spans="1:32" s="1" customFormat="1" ht="18" customHeight="1" thickBot="1">
      <c r="A15" s="264"/>
      <c r="B15" s="264"/>
      <c r="C15" s="264"/>
      <c r="D15" s="266"/>
      <c r="E15" s="266"/>
      <c r="F15" s="266"/>
      <c r="G15" s="266"/>
      <c r="H15" s="266"/>
      <c r="I15" s="266"/>
      <c r="J15" s="266"/>
      <c r="K15" s="266"/>
      <c r="L15" s="266"/>
      <c r="M15" s="266"/>
      <c r="N15" s="264"/>
      <c r="O15" s="229"/>
      <c r="P15" s="211" t="str">
        <f>IF(M17="", "Subject Total Marks can not be left blank", "")</f>
        <v/>
      </c>
      <c r="Q15" s="212"/>
      <c r="R15" s="212"/>
      <c r="S15" s="212"/>
      <c r="T15" s="213"/>
      <c r="U15" s="232"/>
      <c r="V15" s="232"/>
      <c r="W15" s="232"/>
      <c r="X15" s="233"/>
      <c r="Y15" s="21"/>
      <c r="Z15" s="21"/>
      <c r="AA15" s="21"/>
      <c r="AB15" s="21"/>
      <c r="AE15" s="28">
        <f t="shared" si="0"/>
        <v>0</v>
      </c>
    </row>
    <row r="16" spans="1:32" s="1" customFormat="1" ht="18" customHeight="1" thickBot="1">
      <c r="A16" s="264"/>
      <c r="B16" s="264"/>
      <c r="C16" s="264"/>
      <c r="D16" s="267"/>
      <c r="E16" s="267"/>
      <c r="F16" s="267"/>
      <c r="G16" s="267"/>
      <c r="H16" s="267"/>
      <c r="I16" s="267"/>
      <c r="J16" s="267"/>
      <c r="K16" s="267"/>
      <c r="L16" s="267"/>
      <c r="M16" s="267"/>
      <c r="N16" s="264"/>
      <c r="O16" s="229"/>
      <c r="P16" s="217" t="s">
        <v>303</v>
      </c>
      <c r="Q16" s="217"/>
      <c r="R16" s="220">
        <f>SUM(AE5:AE15)</f>
        <v>0</v>
      </c>
      <c r="S16" s="221"/>
      <c r="T16" s="222"/>
      <c r="U16" s="234"/>
      <c r="V16" s="232"/>
      <c r="W16" s="232"/>
      <c r="X16" s="233"/>
      <c r="Y16" s="19"/>
      <c r="Z16" s="19"/>
      <c r="AA16" s="19"/>
      <c r="AB16" s="19"/>
    </row>
    <row r="17" spans="1:100" s="1" customFormat="1" ht="18" customHeight="1" thickBot="1">
      <c r="A17" s="264"/>
      <c r="B17" s="264"/>
      <c r="C17" s="264"/>
      <c r="D17" s="7" t="s">
        <v>14</v>
      </c>
      <c r="E17" s="8">
        <f>(10*M17)/100</f>
        <v>10</v>
      </c>
      <c r="F17" s="7" t="s">
        <v>14</v>
      </c>
      <c r="G17" s="8">
        <f>(10*M17)/100</f>
        <v>10</v>
      </c>
      <c r="H17" s="7" t="s">
        <v>14</v>
      </c>
      <c r="I17" s="8">
        <f>(20*M17)/100</f>
        <v>20</v>
      </c>
      <c r="J17" s="50" t="s">
        <v>14</v>
      </c>
      <c r="K17" s="8">
        <f>(60*M17)/100</f>
        <v>60</v>
      </c>
      <c r="L17" s="7" t="s">
        <v>14</v>
      </c>
      <c r="M17" s="101">
        <v>100</v>
      </c>
      <c r="N17" s="264"/>
      <c r="O17" s="229"/>
      <c r="P17" s="29" t="s">
        <v>298</v>
      </c>
      <c r="Q17" s="214" t="s">
        <v>294</v>
      </c>
      <c r="R17" s="215"/>
      <c r="S17" s="216"/>
      <c r="T17" s="218" t="s">
        <v>295</v>
      </c>
      <c r="U17" s="215"/>
      <c r="V17" s="215"/>
      <c r="W17" s="215"/>
      <c r="X17" s="219"/>
      <c r="Y17" s="18"/>
      <c r="Z17" s="18"/>
      <c r="AA17" s="18"/>
      <c r="AB17" s="18"/>
    </row>
    <row r="18" spans="1:100" s="67" customFormat="1" ht="5.0999999999999996" customHeight="1">
      <c r="A18" s="69"/>
      <c r="B18" s="235"/>
      <c r="C18" s="236"/>
      <c r="D18" s="237" t="s">
        <v>391</v>
      </c>
      <c r="E18" s="238"/>
      <c r="F18" s="237" t="s">
        <v>391</v>
      </c>
      <c r="G18" s="238"/>
      <c r="H18" s="237" t="s">
        <v>391</v>
      </c>
      <c r="I18" s="238"/>
      <c r="J18" s="265" t="s">
        <v>391</v>
      </c>
      <c r="K18" s="265"/>
      <c r="L18" s="239"/>
      <c r="M18" s="240"/>
      <c r="N18" s="69"/>
      <c r="O18" s="229"/>
      <c r="P18" s="70"/>
      <c r="Q18" s="223"/>
      <c r="R18" s="206"/>
      <c r="S18" s="207"/>
      <c r="T18" s="205"/>
      <c r="U18" s="206"/>
      <c r="V18" s="206"/>
      <c r="W18" s="206"/>
      <c r="X18" s="207"/>
      <c r="Y18" s="68"/>
      <c r="Z18" s="68"/>
      <c r="AA18" s="68"/>
      <c r="AB18" s="68"/>
    </row>
    <row r="19" spans="1:100" s="1" customFormat="1" ht="18.95" customHeight="1" thickBot="1">
      <c r="A19" s="65"/>
      <c r="B19" s="244"/>
      <c r="C19" s="245"/>
      <c r="D19" s="244"/>
      <c r="E19" s="245"/>
      <c r="F19" s="244"/>
      <c r="G19" s="245"/>
      <c r="H19" s="244"/>
      <c r="I19" s="245"/>
      <c r="J19" s="244"/>
      <c r="K19" s="245"/>
      <c r="L19" s="256" t="str">
        <f>IF(AND(A19&lt;&gt;"",B19&lt;&gt;"",D19&lt;&gt;"",F19&lt;&gt;"",H19&lt;&gt;"",J19&lt;&gt;"",Q19="",P19="OK",T19="",OR(D19&lt;=E17,D19="ABS"),OR(F19&lt;=G17,F19="ABS"),OR(H19&lt;=I17,H19="ABS"),OR(J19&lt;=K17,J19="ABS")),IF(AND(D19="ABS",F19="ABS",H19="ABS",J19="ABS"),"ABS",IF(SUM(D19,F19,H19,J19)=0,"ZERO",SUM(D19,F19,H19,J19))),"")</f>
        <v/>
      </c>
      <c r="M19" s="257"/>
      <c r="N19" s="33" t="str">
        <f>IF(L19="","",IF(M17=200,LOOKUP(L19,{"ABS","ZERO",1,100,110,120,130,140,150,160,170},{"FAIL","FAIL","FAIL","D","D+","C","C+","B","B+","A","A+"}),IF(M17=150,LOOKUP(L19,{"ABS","ZERO",1,75,82,90,97,105,112,120,127},{"FAIL","FAIL","FAIL","D","D+","C","C+","B","B+","A","A+"}),IF(M17=100,LOOKUP(L19,{"ABS","ZERO",1,50,55,60,65,70,75,80,85},{"FAIL","FAIL","FAIL","D","D+","C","C+","B","B+","A","A+"}),IF(M17=50,LOOKUP(L19,{"ABS","ZERO",1,25,27,30,32,35,37,40,42},{"FAIL","FAIL","FAIL","D","D+","C","C+","B","B+","A","A+"}))))))</f>
        <v/>
      </c>
      <c r="O19" s="229"/>
      <c r="P19" s="86" t="str">
        <f>IF(A19&lt;&gt;"",IF(CU19="SEQUENCE CORRECT",IF(OR(T(Y19)="OK",T(Z19)="oOk",T(AA19)="Okk", AB19="ok"),"OK","FORMAT INCORRECT"),"SEQUENCE INCORRECT"),"")</f>
        <v/>
      </c>
      <c r="Q19" s="284" t="str">
        <f>IF(AND(A19&lt;&gt;"",B19&lt;&gt;""),IF(OR(D19&lt;&gt;"ABS"),IF(OR(AND(D19&lt;ROUNDDOWN((0.7*E17),0),D19&lt;&gt;0),D19&gt;E17,D19=""),"Attendance Marks incorrect",""),""),"")</f>
        <v/>
      </c>
      <c r="R19" s="204"/>
      <c r="S19" s="204"/>
      <c r="T19" s="204" t="str">
        <f>IF(OR(AND(OR(F19&lt;=G17, F19=0, F19="ABS"),OR(H19&lt;=I17, H19=0, H19="ABS"),OR(J19&lt;=K17, J19="ABS"))),IF(OR(AND(A19="",B19="",D19="",F19="",H19="",J19=""),AND(A19&lt;&gt;"",B19&lt;&gt;"",D19&lt;&gt;"",F19&lt;&gt;"",H19&lt;&gt;"",J19&lt;&gt;"", AD19="OK")),"","Given Marks or Format is incorrect"),"Given Marks or Format is incorrect")</f>
        <v/>
      </c>
      <c r="U19" s="204"/>
      <c r="V19" s="204"/>
      <c r="W19" s="204"/>
      <c r="X19" s="204"/>
      <c r="Y19" s="23" t="b">
        <f>IF(AND( EXACT(LEFT(B19,LEN(G8)), G8),ISNUMBER(INT(MID(B19,(LEN(G8)+1),1))),ISNUMBER(INT(MID(B19,(LEN(G8)+2),1))), MID(B19,(LEN(G8)+1),2)&lt;&gt;"00",OR(ISNUMBER(INT(MID(B19,(LEN(G8)+3),1))),MID(B19,(LEN(G8)+3),1)=""),  OR(AND(ISNUMBER(INT(MID(B19,(LEN(G8)+1),3))),MID(B19,(LEN(G8)+1),1)&lt;&gt;"0", MID(B19,(LEN(G8)+4),1)=""),AND((ISNUMBER(INT(MID(B19,(LEN(G8)+1),2)))),MID(B19,(LEN(G8)+3),1)=""))),"OK")</f>
        <v>0</v>
      </c>
      <c r="Z19" s="24"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A19" s="25"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B19" s="22"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C19" s="1" t="b">
        <f>IF(ISNUMBER(A19)&lt;&gt;"",AND(ISNUMBER(INT(MID(A19,1,3))),MID(A19,4,1)="",MID(A19,1,1)&lt;&gt;"0"))</f>
        <v>0</v>
      </c>
      <c r="AD19" s="26" t="str">
        <f>IF(AC19=TRUE,"OK","S# INCORRECT")</f>
        <v>S# INCORRECT</v>
      </c>
      <c r="BL19" s="77" t="str">
        <f>RIGHT(B19,3)</f>
        <v/>
      </c>
      <c r="BM19" s="77" t="b">
        <f>ISNUMBER(INT((MID(BL19,1,1))))</f>
        <v>0</v>
      </c>
      <c r="BN19" s="77" t="b">
        <f>ISNUMBER(INT((MID(BL19,2,1))))</f>
        <v>0</v>
      </c>
      <c r="BO19" s="77" t="b">
        <f>ISNUMBER(INT((MID(BL19,3,1))))</f>
        <v>0</v>
      </c>
      <c r="BP19" s="77" t="str">
        <f>IF(BM19=TRUE, MID(BL19,1,1),"")</f>
        <v/>
      </c>
      <c r="BQ19" s="77" t="str">
        <f>IF(BN19=TRUE, MID(BL19,2,1),"")</f>
        <v/>
      </c>
      <c r="BR19" s="77" t="str">
        <f>IF(BO19=TRUE, MID(BL19,3,1),"")</f>
        <v/>
      </c>
      <c r="BS19" s="77" t="str">
        <f>T(BP19)&amp;T(BQ19)&amp;T(BR19)</f>
        <v/>
      </c>
      <c r="BT19" s="78" t="str">
        <f>IF(BS19="","",INT(TRIM(BS19)))</f>
        <v/>
      </c>
      <c r="BU19" s="79" t="str">
        <f>"OK"</f>
        <v>OK</v>
      </c>
      <c r="BV19" s="77" t="b">
        <f>BT19&gt;BT18</f>
        <v>0</v>
      </c>
      <c r="BW19" s="80" t="str">
        <f>LEFT(B19,6)</f>
        <v/>
      </c>
      <c r="BX19" s="77" t="b">
        <f>ISNUMBER(INT((MID(BW19,1,1))))</f>
        <v>0</v>
      </c>
      <c r="BY19" s="77" t="b">
        <f>ISNUMBER(INT((MID(BW19,2,1))))</f>
        <v>0</v>
      </c>
      <c r="BZ19" s="77" t="b">
        <f>ISNUMBER(INT((MID(BW19,3,1))))</f>
        <v>0</v>
      </c>
      <c r="CA19" s="77" t="b">
        <f>ISNUMBER(INT((MID(BW19,4,1))))</f>
        <v>0</v>
      </c>
      <c r="CB19" s="77" t="b">
        <f>ISNUMBER(INT((MID(BW19,5,1))))</f>
        <v>0</v>
      </c>
      <c r="CC19" s="77" t="b">
        <f>ISNUMBER(INT((MID(BW19,6,1))))</f>
        <v>0</v>
      </c>
      <c r="CD19" s="77" t="str">
        <f>IF(BX19=TRUE, MID(BW19,1,1),"")</f>
        <v/>
      </c>
      <c r="CE19" s="77" t="str">
        <f>IF(BY19=TRUE, MID(BW19,2,1),"")</f>
        <v/>
      </c>
      <c r="CF19" s="77" t="str">
        <f>IF(BZ19=TRUE, MID(BW19,3,1),"")</f>
        <v/>
      </c>
      <c r="CG19" s="77" t="str">
        <f>IF(CA19=TRUE, MID(BW19,4,1),"")</f>
        <v/>
      </c>
      <c r="CH19" s="77" t="str">
        <f>IF(CB19=TRUE, MID(BW19,5,1),"")</f>
        <v/>
      </c>
      <c r="CI19" s="77" t="str">
        <f>IF(CC19=TRUE, MID(BW19,6,1),"")</f>
        <v/>
      </c>
      <c r="CJ19" s="80" t="str">
        <f>TRIM(T(CD19)&amp;T(CE19)&amp;T(CF19))</f>
        <v/>
      </c>
      <c r="CK19" s="80" t="str">
        <f>TRIM(T(CG19)&amp;T(CH19)&amp;T(CI19))</f>
        <v/>
      </c>
      <c r="CL19" s="81" t="str">
        <f>IF(OR(MID(BW19,3,1)="-",MID(BW19,4,1)="-"),T(CJ19),"NO")</f>
        <v>NO</v>
      </c>
      <c r="CM19" s="81" t="str">
        <f>IF(OR(MID(BW19,3,1)="-",MID(BW19,4,1)="-"),T(CK19),"NO")</f>
        <v>NO</v>
      </c>
      <c r="CN19" s="79" t="str">
        <f>IF(AND(CL19&lt;&gt;"NO", CM19&lt;&gt;"NO"),IF(CM19&lt;CL19,"OK","INCORRECT"),"NO")</f>
        <v>NO</v>
      </c>
      <c r="CO19" s="79" t="str">
        <f>IF(CN19="NO", "NO","OK")</f>
        <v>NO</v>
      </c>
      <c r="CP19" s="81" t="str">
        <f>IF(CN19="INCORRECT", "INCORRECT","OK")</f>
        <v>OK</v>
      </c>
      <c r="CQ19" s="77"/>
      <c r="CR19" s="77"/>
      <c r="CS19" s="77"/>
      <c r="CT19" s="77"/>
      <c r="CU19" s="80" t="str">
        <f>IF(CP19="OK", "SEQUENCE CORRECT", "SEQUENCE INCORRECT")</f>
        <v>SEQUENCE CORRECT</v>
      </c>
      <c r="CV19" s="82" t="str">
        <f>"0"</f>
        <v>0</v>
      </c>
    </row>
    <row r="20" spans="1:100" s="1" customFormat="1" ht="18.95" customHeight="1" thickBot="1">
      <c r="A20" s="83"/>
      <c r="B20" s="244"/>
      <c r="C20" s="245"/>
      <c r="D20" s="244"/>
      <c r="E20" s="245"/>
      <c r="F20" s="244"/>
      <c r="G20" s="245"/>
      <c r="H20" s="244"/>
      <c r="I20" s="245"/>
      <c r="J20" s="244"/>
      <c r="K20" s="245"/>
      <c r="L20" s="256" t="str">
        <f>IF(AND(A20&lt;&gt;"",B20&lt;&gt;"",D20&lt;&gt;"", F20&lt;&gt;"", H20&lt;&gt;"", J20&lt;&gt;"",Q20="",P20="OK",T20="",OR(D20&lt;=E17,D20="ABS"),OR(F20&lt;=G17,F20="ABS"),OR(H20&lt;=I17,H20="ABS"),OR(J20&lt;=K17,J20="ABS")),IF(AND(D20="ABS",F20="ABS",H20="ABS",J20="ABS"),"ABS",IF(SUM(D20,F20,H20,J20)=0,"ZERO",SUM(D20,F20,H20,J20))),"")</f>
        <v/>
      </c>
      <c r="M20" s="257"/>
      <c r="N20" s="17" t="str">
        <f>IF(L20="","",IF(M17=200,LOOKUP(L20,{"ABS","ZERO",1,100,110,120,130,140,150,160,170},{"FAIL","FAIL","FAIL","D","D+","C","C+","B","B+","A","A+"}),IF(M17=150,LOOKUP(L20,{"ABS","ZERO",1,75,82,90,97,105,112,120,127},{"FAIL","FAIL","FAIL","D","D+","C","C+","B","B+","A","A+"}),IF(M17=100,LOOKUP(L20,{"ABS","ZERO",1,50,55,60,65,70,75,80,85},{"FAIL","FAIL","FAIL","D","D+","C","C+","B","B+","A","A+"}),IF(M17=50,LOOKUP(L20,{"ABS","ZERO",1,25,27,30,32,35,37,40,42},{"FAIL","FAIL","FAIL","D","D+","C","C+","B","B+","A","A+"}))))))</f>
        <v/>
      </c>
      <c r="O20" s="229"/>
      <c r="P20" s="86" t="str">
        <f t="shared" ref="P20:P38" si="1">IF(A20&lt;&gt;"",IF(CU20="SEQUENCE CORRECT",IF(OR(T(Y20)="OK",T(Z20)="oOk",T(AA20)="Okk", AB20="ok"),"OK","FORMAT INCORRECT"),"SEQUENCE INCORRECT"),"")</f>
        <v/>
      </c>
      <c r="Q20" s="224" t="str">
        <f>IF(AND(A20&lt;&gt;"",B20&lt;&gt;""),IF(OR(D20&lt;&gt;"ABS"),IF(OR(AND(D20&lt;ROUNDDOWN((0.7*E17),0),D20&lt;&gt;0),D20&gt;E17,D20=""),"Attendance Marks incorrect",""),""),"")</f>
        <v/>
      </c>
      <c r="R20" s="203"/>
      <c r="S20" s="203"/>
      <c r="T20" s="203" t="str">
        <f>IF(OR(AND(OR(F20&lt;=G17, F20=0, F20="ABS"),OR(H20&lt;=I17, H20=0, H20="ABS"),OR(J20&lt;=K17, J20="ABS"))),IF(OR(AND(A20="",B20="",D20="",F20="",H20="",J20=""),AND(A20&lt;&gt;"",B20&lt;&gt;"",D20&lt;&gt;"",F20&lt;&gt;"",H20&lt;&gt;"",J20&lt;&gt;"", AD20="OK")),"","Given Marks or Format is incorrect"),"Given Marks or Format is incorrect")</f>
        <v/>
      </c>
      <c r="U20" s="203"/>
      <c r="V20" s="203"/>
      <c r="W20" s="203"/>
      <c r="X20" s="203"/>
      <c r="Y20" s="23" t="b">
        <f>IF(AND( EXACT(LEFT(B20,LEN(G8)), G8),ISNUMBER(INT(MID(B20,(LEN(G8)+1),1))),ISNUMBER(INT(MID(B20,(LEN(G8)+2),1))), MID(B20,(LEN(G8)+1),2)&lt;&gt;"00",OR(ISNUMBER(INT(MID(B20,(LEN(G8)+3),1))),MID(B20,(LEN(G8)+3),1)=""),  OR(AND(ISNUMBER(INT(MID(B20,(LEN(G8)+1),3))),MID(B20,(LEN(G8)+1),1)&lt;&gt;"0", MID(B20,(LEN(G8)+4),1)=""),AND((ISNUMBER(INT(MID(B20,(LEN(G8)+1),2)))),MID(B20,(LEN(G8)+3),1)=""))),"OK")</f>
        <v>0</v>
      </c>
      <c r="Z20" s="24"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A20" s="25"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B20" s="22"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C20" s="27" t="b">
        <f>IF(AND(ISNUMBER(A19)&lt;&gt;"",ISNUMBER(A20)&lt;&gt;""),IF(AND(ISNUMBER(A20),ISNUMBER(A19)),IF(A20-A19=1,AND(ISNUMBER(INT(MID(A20,1,3))),MID(A20,4,1)="",MID(A20,1,1)&lt;&gt;"0"))))</f>
        <v>0</v>
      </c>
      <c r="AD20" s="26" t="str">
        <f t="shared" ref="AD20:AD38" si="2">IF(AC20=TRUE,"OK","S# INCORRECT")</f>
        <v>S# INCORRECT</v>
      </c>
      <c r="BL20" s="77" t="str">
        <f>RIGHT(B20,3)</f>
        <v/>
      </c>
      <c r="BM20" s="77" t="b">
        <f t="shared" ref="BM20:BM38" si="3">ISNUMBER(INT((MID(BL20,1,1))))</f>
        <v>0</v>
      </c>
      <c r="BN20" s="77" t="b">
        <f t="shared" ref="BN20:BN38" si="4">ISNUMBER(INT((MID(BL20,2,1))))</f>
        <v>0</v>
      </c>
      <c r="BO20" s="77" t="b">
        <f t="shared" ref="BO20:BO38" si="5">ISNUMBER(INT((MID(BL20,3,1))))</f>
        <v>0</v>
      </c>
      <c r="BP20" s="77" t="str">
        <f t="shared" ref="BP20:BP38" si="6">IF(BM20=TRUE, MID(BL20,1,1),"")</f>
        <v/>
      </c>
      <c r="BQ20" s="77" t="str">
        <f t="shared" ref="BQ20:BQ38" si="7">IF(BN20=TRUE, MID(BL20,2,1),"")</f>
        <v/>
      </c>
      <c r="BR20" s="77" t="str">
        <f t="shared" ref="BR20:BR38" si="8">IF(BO20=TRUE, MID(BL20,3,1),"")</f>
        <v/>
      </c>
      <c r="BS20" s="77" t="str">
        <f t="shared" ref="BS20:BS38" si="9">T(BP20)&amp;T(BQ20)&amp;T(BR20)</f>
        <v/>
      </c>
      <c r="BT20" s="78" t="str">
        <f t="shared" ref="BT20:BT38" si="10">IF(BS20="","",INT(TRIM(BS20)))</f>
        <v/>
      </c>
      <c r="BU20" s="79" t="str">
        <f>IF(BT20&gt;BT19,"OK","INCORRECT")</f>
        <v>INCORRECT</v>
      </c>
      <c r="BV20" s="77" t="b">
        <f>BT20&gt;BT19</f>
        <v>0</v>
      </c>
      <c r="BW20" s="80" t="str">
        <f>LEFT(B20,6)</f>
        <v/>
      </c>
      <c r="BX20" s="77" t="b">
        <f t="shared" ref="BX20:BX38" si="11">ISNUMBER(INT((MID(BW20,1,1))))</f>
        <v>0</v>
      </c>
      <c r="BY20" s="77" t="b">
        <f t="shared" ref="BY20:BY38" si="12">ISNUMBER(INT((MID(BW20,2,1))))</f>
        <v>0</v>
      </c>
      <c r="BZ20" s="77" t="b">
        <f t="shared" ref="BZ20:BZ38" si="13">ISNUMBER(INT((MID(BW20,3,1))))</f>
        <v>0</v>
      </c>
      <c r="CA20" s="77" t="b">
        <f t="shared" ref="CA20:CA38" si="14">ISNUMBER(INT((MID(BW20,4,1))))</f>
        <v>0</v>
      </c>
      <c r="CB20" s="77" t="b">
        <f t="shared" ref="CB20:CB38" si="15">ISNUMBER(INT((MID(BW20,5,1))))</f>
        <v>0</v>
      </c>
      <c r="CC20" s="77" t="b">
        <f t="shared" ref="CC20:CC38" si="16">ISNUMBER(INT((MID(BW20,6,1))))</f>
        <v>0</v>
      </c>
      <c r="CD20" s="77" t="str">
        <f t="shared" ref="CD20:CD38" si="17">IF(BX20=TRUE, MID(BW20,1,1),"")</f>
        <v/>
      </c>
      <c r="CE20" s="77" t="str">
        <f t="shared" ref="CE20:CE38" si="18">IF(BY20=TRUE, MID(BW20,2,1),"")</f>
        <v/>
      </c>
      <c r="CF20" s="77" t="str">
        <f t="shared" ref="CF20:CF38" si="19">IF(BZ20=TRUE, MID(BW20,3,1),"")</f>
        <v/>
      </c>
      <c r="CG20" s="77" t="str">
        <f t="shared" ref="CG20:CG38" si="20">IF(CA20=TRUE, MID(BW20,4,1),"")</f>
        <v/>
      </c>
      <c r="CH20" s="77" t="str">
        <f t="shared" ref="CH20:CH38" si="21">IF(CB20=TRUE, MID(BW20,5,1),"")</f>
        <v/>
      </c>
      <c r="CI20" s="77" t="str">
        <f t="shared" ref="CI20:CI38" si="22">IF(CC20=TRUE, MID(BW20,6,1),"")</f>
        <v/>
      </c>
      <c r="CJ20" s="80" t="str">
        <f t="shared" ref="CJ20:CJ38" si="23">TRIM(T(CD20)&amp;T(CE20)&amp;T(CF20))</f>
        <v/>
      </c>
      <c r="CK20" s="80" t="str">
        <f t="shared" ref="CK20:CK38" si="24">TRIM(T(CG20)&amp;T(CH20)&amp;T(CI20))</f>
        <v/>
      </c>
      <c r="CL20" s="81" t="str">
        <f t="shared" ref="CL20:CL38" si="25">IF(OR(MID(BW20,3,1)="-",MID(BW20,4,1)="-"),T(CJ20),"NO")</f>
        <v>NO</v>
      </c>
      <c r="CM20" s="81" t="str">
        <f t="shared" ref="CM20:CM38" si="26">IF(OR(MID(BW20,3,1)="-",MID(BW20,4,1)="-"),T(CK20),"NO")</f>
        <v>NO</v>
      </c>
      <c r="CN20" s="79" t="str">
        <f>IF(AND(CL20&lt;&gt;"NO", CM20&lt;&gt;"NO"),IF(CM20&lt;CL20,"OK","INCORRECT"),"NO")</f>
        <v>NO</v>
      </c>
      <c r="CO20" s="79" t="str">
        <f>IF(AND(CL20&lt;&gt;"NO", CM20&lt;&gt;"NO"),IF(CM20&lt;=CM19,"OK","INCORRECT"),"NO")</f>
        <v>NO</v>
      </c>
      <c r="CP20" s="81" t="str">
        <f>IF(OR(AND(OR(AND(CN20="NO",CO20="NO"),AND(CN20="OK", CO20="OK")),AND(CN19="NO", CO19="NO")),AND(AND(CN20="OK",CO20="OK",OR(AND(CN19="NO", CO19="NO"),AND(CN19="OK", CO19="OK"))))),"OK","INCORRECT")</f>
        <v>OK</v>
      </c>
      <c r="CQ20" s="77" t="b">
        <f>IF(CP20="OK",IF(AND(CL19="NO",CL20="NO"),BT20&gt;BT19))</f>
        <v>0</v>
      </c>
      <c r="CR20" s="77" t="b">
        <f>IF(CP20="OK",AND(CN20="OK",CO20="OK",CN19="NO",CO19="NO"))</f>
        <v>0</v>
      </c>
      <c r="CS20" s="77" t="b">
        <f>IF(CP20="OK",IF(AND(EXACT(CK19,CK20)),BT20&gt;BT19))</f>
        <v>0</v>
      </c>
      <c r="CT20" s="77" t="b">
        <f>IF(CP20="OK",CM20&lt;CM19)</f>
        <v>0</v>
      </c>
      <c r="CU20" s="80" t="str">
        <f>IF(AND(CQ20=FALSE,CR20=FALSE,CS20=FALSE,CT20=FALSE),"SEQUENCE INCORRECT","SEQUENCE CORRECT")</f>
        <v>SEQUENCE INCORRECT</v>
      </c>
      <c r="CV20" s="82">
        <f>COUNTIF(B19:B19,T(B20))</f>
        <v>1</v>
      </c>
    </row>
    <row r="21" spans="1:100" s="1" customFormat="1" ht="18.95" customHeight="1" thickBot="1">
      <c r="A21" s="65"/>
      <c r="B21" s="244"/>
      <c r="C21" s="245"/>
      <c r="D21" s="244"/>
      <c r="E21" s="245"/>
      <c r="F21" s="244"/>
      <c r="G21" s="245"/>
      <c r="H21" s="244"/>
      <c r="I21" s="245"/>
      <c r="J21" s="244"/>
      <c r="K21" s="245"/>
      <c r="L21" s="256" t="str">
        <f>IF(AND(A21&lt;&gt;"",B21&lt;&gt;"",D21&lt;&gt;"", F21&lt;&gt;"", H21&lt;&gt;"", J21&lt;&gt;"",Q21="",P21="OK",T21="",OR(D21&lt;=E17,D21="ABS"),OR(F21&lt;=G17,F21="ABS"),OR(H21&lt;=I17,H21="ABS"),OR(J21&lt;=K17,J21="ABS")),IF(AND(D21="ABS",F21="ABS",H21="ABS",J21="ABS"),"ABS",IF(SUM(D21,F21,H21,J21)=0,"ZERO",SUM(D21,F21,H21,J21))),"")</f>
        <v/>
      </c>
      <c r="M21" s="257"/>
      <c r="N21" s="17" t="str">
        <f>IF(L21="","",IF(M17=200,LOOKUP(L21,{"ABS","ZERO",1,100,110,120,130,140,150,160,170},{"FAIL","FAIL","FAIL","D","D+","C","C+","B","B+","A","A+"}),IF(M17=150,LOOKUP(L21,{"ABS","ZERO",1,75,82,90,97,105,112,120,127},{"FAIL","FAIL","FAIL","D","D+","C","C+","B","B+","A","A+"}),IF(M17=100,LOOKUP(L21,{"ABS","ZERO",1,50,55,60,65,70,75,80,85},{"FAIL","FAIL","FAIL","D","D+","C","C+","B","B+","A","A+"}),IF(M17=50,LOOKUP(L21,{"ABS","ZERO",1,25,27,30,32,35,37,40,42},{"FAIL","FAIL","FAIL","D","D+","C","C+","B","B+","A","A+"}))))))</f>
        <v/>
      </c>
      <c r="O21" s="229"/>
      <c r="P21" s="86" t="str">
        <f t="shared" si="1"/>
        <v/>
      </c>
      <c r="Q21" s="224" t="str">
        <f>IF(AND(A21&lt;&gt;"",B21&lt;&gt;""),IF(OR(D21&lt;&gt;"ABS"),IF(OR(AND(D21&lt;ROUNDDOWN((0.7*E17),0),D21&lt;&gt;0),D21&gt;E17,D21=""),"Attendance Marks incorrect",""),""),"")</f>
        <v/>
      </c>
      <c r="R21" s="203"/>
      <c r="S21" s="203"/>
      <c r="T21" s="203" t="str">
        <f>IF(OR(AND(OR(F21&lt;=G17, F21=0, F21="ABS"),OR(H21&lt;=I17, H21=0, H21="ABS"),OR(J21&lt;=K17, J21="ABS"))),IF(OR(AND(A21="",B21="",D21="",F21="",H21="",J21=""),AND(A21&lt;&gt;"",B21&lt;&gt;"",D21&lt;&gt;"",F21&lt;&gt;"",H21&lt;&gt;"",J21&lt;&gt;"", AD21="OK")),"","Given Marks or Format is incorrect"),"Given Marks or Format is incorrect")</f>
        <v/>
      </c>
      <c r="U21" s="203"/>
      <c r="V21" s="203"/>
      <c r="W21" s="203"/>
      <c r="X21" s="203"/>
      <c r="Y21" s="23" t="b">
        <f>IF(AND( EXACT(LEFT(B21,LEN(G8)), G8),ISNUMBER(INT(MID(B21,(LEN(G8)+1),1))),ISNUMBER(INT(MID(B21,(LEN(G8)+2),1))), MID(B21,(LEN(G8)+1),2)&lt;&gt;"00",OR(ISNUMBER(INT(MID(B21,(LEN(G8)+3),1))),MID(B21,(LEN(G8)+3),1)=""),  OR(AND(ISNUMBER(INT(MID(B21,(LEN(G8)+1),3))),MID(B21,(LEN(G8)+1),1)&lt;&gt;"0", MID(B21,(LEN(G8)+4),1)=""),AND((ISNUMBER(INT(MID(B21,(LEN(G8)+1),2)))),MID(B21,(LEN(G8)+3),1)=""))),"OK")</f>
        <v>0</v>
      </c>
      <c r="Z21" s="24"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25"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22"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7" t="b">
        <f t="shared" ref="AC21:AC38" si="27">IF(AND(ISNUMBER(A20)&lt;&gt;"",ISNUMBER(A21)&lt;&gt;""),IF(AND(ISNUMBER(A21),ISNUMBER(A20)),IF(A21-A20=1,AND(ISNUMBER(INT(MID(A21,1,3))),MID(A21,4,1)="",MID(A21,1,1)&lt;&gt;"0"))))</f>
        <v>0</v>
      </c>
      <c r="AD21" s="26" t="str">
        <f t="shared" si="2"/>
        <v>S# INCORRECT</v>
      </c>
      <c r="BL21" s="77" t="str">
        <f t="shared" ref="BL21:BL38" si="28">RIGHT(B21,3)</f>
        <v/>
      </c>
      <c r="BM21" s="77" t="b">
        <f t="shared" si="3"/>
        <v>0</v>
      </c>
      <c r="BN21" s="77" t="b">
        <f t="shared" si="4"/>
        <v>0</v>
      </c>
      <c r="BO21" s="77" t="b">
        <f t="shared" si="5"/>
        <v>0</v>
      </c>
      <c r="BP21" s="77" t="str">
        <f t="shared" si="6"/>
        <v/>
      </c>
      <c r="BQ21" s="77" t="str">
        <f t="shared" si="7"/>
        <v/>
      </c>
      <c r="BR21" s="77" t="str">
        <f t="shared" si="8"/>
        <v/>
      </c>
      <c r="BS21" s="77" t="str">
        <f t="shared" si="9"/>
        <v/>
      </c>
      <c r="BT21" s="78" t="str">
        <f t="shared" si="10"/>
        <v/>
      </c>
      <c r="BU21" s="79" t="str">
        <f t="shared" ref="BU21:BU38" si="29">IF(BT21&gt;BT20,"OK","INCORRECT")</f>
        <v>INCORRECT</v>
      </c>
      <c r="BV21" s="77" t="b">
        <f t="shared" ref="BV21:BV38" si="30">BT21&gt;BT20</f>
        <v>0</v>
      </c>
      <c r="BW21" s="80" t="str">
        <f t="shared" ref="BW21:BW38" si="31">LEFT(B21,6)</f>
        <v/>
      </c>
      <c r="BX21" s="77" t="b">
        <f t="shared" si="11"/>
        <v>0</v>
      </c>
      <c r="BY21" s="77" t="b">
        <f t="shared" si="12"/>
        <v>0</v>
      </c>
      <c r="BZ21" s="77" t="b">
        <f t="shared" si="13"/>
        <v>0</v>
      </c>
      <c r="CA21" s="77" t="b">
        <f t="shared" si="14"/>
        <v>0</v>
      </c>
      <c r="CB21" s="77" t="b">
        <f t="shared" si="15"/>
        <v>0</v>
      </c>
      <c r="CC21" s="77" t="b">
        <f t="shared" si="16"/>
        <v>0</v>
      </c>
      <c r="CD21" s="77" t="str">
        <f t="shared" si="17"/>
        <v/>
      </c>
      <c r="CE21" s="77" t="str">
        <f t="shared" si="18"/>
        <v/>
      </c>
      <c r="CF21" s="77" t="str">
        <f t="shared" si="19"/>
        <v/>
      </c>
      <c r="CG21" s="77" t="str">
        <f t="shared" si="20"/>
        <v/>
      </c>
      <c r="CH21" s="77" t="str">
        <f t="shared" si="21"/>
        <v/>
      </c>
      <c r="CI21" s="77" t="str">
        <f t="shared" si="22"/>
        <v/>
      </c>
      <c r="CJ21" s="80" t="str">
        <f t="shared" si="23"/>
        <v/>
      </c>
      <c r="CK21" s="80" t="str">
        <f t="shared" si="24"/>
        <v/>
      </c>
      <c r="CL21" s="81" t="str">
        <f t="shared" si="25"/>
        <v>NO</v>
      </c>
      <c r="CM21" s="81" t="str">
        <f t="shared" si="26"/>
        <v>NO</v>
      </c>
      <c r="CN21" s="79" t="str">
        <f t="shared" ref="CN21:CN38" si="32">IF(AND(CL21&lt;&gt;"NO", CM21&lt;&gt;"NO"),IF(CM21&lt;CL21,"OK","INCORRECT"),"NO")</f>
        <v>NO</v>
      </c>
      <c r="CO21" s="79" t="str">
        <f t="shared" ref="CO21:CO38" si="33">IF(AND(CL21&lt;&gt;"NO", CM21&lt;&gt;"NO"),IF(CM21&lt;=CM20,"OK","INCORRECT"),"NO")</f>
        <v>NO</v>
      </c>
      <c r="CP21" s="81" t="str">
        <f t="shared" ref="CP21:CP38" si="34">IF(OR(AND(OR(AND(CN21="NO",CO21="NO"),AND(CN21="OK", CO21="OK")),AND(CN20="NO", CO20="NO")),AND(AND(CN21="OK",CO21="OK",OR(AND(CN20="NO", CO20="NO"),AND(CN20="OK", CO20="OK"))))),"OK","INCORRECT")</f>
        <v>OK</v>
      </c>
      <c r="CQ21" s="77" t="b">
        <f t="shared" ref="CQ21:CQ38" si="35">IF(CP21="OK",IF(AND(CL20="NO",CL21="NO"),BT21&gt;BT20))</f>
        <v>0</v>
      </c>
      <c r="CR21" s="77" t="b">
        <f t="shared" ref="CR21:CR38" si="36">IF(CP21="OK",AND(CN21="OK",CO21="OK",CN20="NO",CO20="NO"))</f>
        <v>0</v>
      </c>
      <c r="CS21" s="77" t="b">
        <f t="shared" ref="CS21:CS38" si="37">IF(CP21="OK",IF(AND(EXACT(CK20,CK21)),BT21&gt;BT20))</f>
        <v>0</v>
      </c>
      <c r="CT21" s="77" t="b">
        <f t="shared" ref="CT21:CT38" si="38">IF(CP21="OK",CM21&lt;CM20)</f>
        <v>0</v>
      </c>
      <c r="CU21" s="80" t="str">
        <f t="shared" ref="CU21:CU38" si="39">IF(AND(CQ21=FALSE,CR21=FALSE,CS21=FALSE,CT21=FALSE),"SEQUENCE INCORRECT","SEQUENCE CORRECT")</f>
        <v>SEQUENCE INCORRECT</v>
      </c>
      <c r="CV21" s="82">
        <f>COUNTIF(B19:B20,T(B21))</f>
        <v>2</v>
      </c>
    </row>
    <row r="22" spans="1:100" s="1" customFormat="1" ht="18.95" customHeight="1" thickBot="1">
      <c r="A22" s="83"/>
      <c r="B22" s="244"/>
      <c r="C22" s="245"/>
      <c r="D22" s="244"/>
      <c r="E22" s="245"/>
      <c r="F22" s="244"/>
      <c r="G22" s="245"/>
      <c r="H22" s="244"/>
      <c r="I22" s="245"/>
      <c r="J22" s="244"/>
      <c r="K22" s="245"/>
      <c r="L22" s="256" t="str">
        <f>IF(AND(A22&lt;&gt;"",B22&lt;&gt;"",D22&lt;&gt;"", F22&lt;&gt;"", H22&lt;&gt;"", J22&lt;&gt;"",Q22="",P22="OK",T22="",OR(D22&lt;=E17,D22="ABS"),OR(F22&lt;=G17,F22="ABS"),OR(H22&lt;=I17,H22="ABS"),OR(J22&lt;=K17,J22="ABS")),IF(AND(D22="ABS",F22="ABS",H22="ABS",J22="ABS"),"ABS",IF(SUM(D22,F22,H22,J22)=0,"ZERO",SUM(D22,F22,H22,J22))),"")</f>
        <v/>
      </c>
      <c r="M22" s="257"/>
      <c r="N22" s="17" t="str">
        <f>IF(L22="","",IF(M17=200,LOOKUP(L22,{"ABS","ZERO",1,100,110,120,130,140,150,160,170},{"FAIL","FAIL","FAIL","D","D+","C","C+","B","B+","A","A+"}),IF(M17=150,LOOKUP(L22,{"ABS","ZERO",1,75,82,90,97,105,112,120,127},{"FAIL","FAIL","FAIL","D","D+","C","C+","B","B+","A","A+"}),IF(M17=100,LOOKUP(L22,{"ABS","ZERO",1,50,55,60,65,70,75,80,85},{"FAIL","FAIL","FAIL","D","D+","C","C+","B","B+","A","A+"}),IF(M17=50,LOOKUP(L22,{"ABS","ZERO",1,25,27,30,32,35,37,40,42},{"FAIL","FAIL","FAIL","D","D+","C","C+","B","B+","A","A+"}))))))</f>
        <v/>
      </c>
      <c r="O22" s="229"/>
      <c r="P22" s="86" t="str">
        <f t="shared" si="1"/>
        <v/>
      </c>
      <c r="Q22" s="224" t="str">
        <f>IF(AND(A22&lt;&gt;"",B22&lt;&gt;""),IF(OR(D22&lt;&gt;"ABS"),IF(OR(AND(D22&lt;ROUNDDOWN((0.7*E17),0),D22&lt;&gt;0),D22&gt;E17,D22=""),"Attendance Marks incorrect",""),""),"")</f>
        <v/>
      </c>
      <c r="R22" s="203"/>
      <c r="S22" s="203"/>
      <c r="T22" s="203" t="str">
        <f>IF(OR(AND(OR(F22&lt;=G17, F22=0, F22="ABS"),OR(H22&lt;=I17, H22=0, H22="ABS"),OR(J22&lt;=K17, J22="ABS"))),IF(OR(AND(A22="",B22="",D22="",F22="",H22="",J22=""),AND(A22&lt;&gt;"",B22&lt;&gt;"",D22&lt;&gt;"",F22&lt;&gt;"",H22&lt;&gt;"",J22&lt;&gt;"", AD22="OK")),"","Given Marks or Format is incorrect"),"Given Marks or Format is incorrect")</f>
        <v/>
      </c>
      <c r="U22" s="203"/>
      <c r="V22" s="203"/>
      <c r="W22" s="203"/>
      <c r="X22" s="203"/>
      <c r="Y22" s="23" t="b">
        <f>IF(AND( EXACT(LEFT(B22,LEN(G8)), G8),ISNUMBER(INT(MID(B22,(LEN(G8)+1),1))),ISNUMBER(INT(MID(B22,(LEN(G8)+2),1))), MID(B22,(LEN(G8)+1),2)&lt;&gt;"00",OR(ISNUMBER(INT(MID(B22,(LEN(G8)+3),1))),MID(B22,(LEN(G8)+3),1)=""),  OR(AND(ISNUMBER(INT(MID(B22,(LEN(G8)+1),3))),MID(B22,(LEN(G8)+1),1)&lt;&gt;"0", MID(B22,(LEN(G8)+4),1)=""),AND((ISNUMBER(INT(MID(B22,(LEN(G8)+1),2)))),MID(B22,(LEN(G8)+3),1)=""))),"OK")</f>
        <v>0</v>
      </c>
      <c r="Z22" s="24"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25"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22"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7" t="b">
        <f t="shared" si="27"/>
        <v>0</v>
      </c>
      <c r="AD22" s="26" t="str">
        <f t="shared" si="2"/>
        <v>S# INCORRECT</v>
      </c>
      <c r="BL22" s="77" t="str">
        <f t="shared" si="28"/>
        <v/>
      </c>
      <c r="BM22" s="77" t="b">
        <f t="shared" si="3"/>
        <v>0</v>
      </c>
      <c r="BN22" s="77" t="b">
        <f t="shared" si="4"/>
        <v>0</v>
      </c>
      <c r="BO22" s="77" t="b">
        <f t="shared" si="5"/>
        <v>0</v>
      </c>
      <c r="BP22" s="77" t="str">
        <f t="shared" si="6"/>
        <v/>
      </c>
      <c r="BQ22" s="77" t="str">
        <f t="shared" si="7"/>
        <v/>
      </c>
      <c r="BR22" s="77" t="str">
        <f t="shared" si="8"/>
        <v/>
      </c>
      <c r="BS22" s="77" t="str">
        <f t="shared" si="9"/>
        <v/>
      </c>
      <c r="BT22" s="78" t="str">
        <f t="shared" si="10"/>
        <v/>
      </c>
      <c r="BU22" s="79" t="str">
        <f t="shared" si="29"/>
        <v>INCORRECT</v>
      </c>
      <c r="BV22" s="77" t="b">
        <f t="shared" si="30"/>
        <v>0</v>
      </c>
      <c r="BW22" s="80" t="str">
        <f t="shared" si="31"/>
        <v/>
      </c>
      <c r="BX22" s="77" t="b">
        <f t="shared" si="11"/>
        <v>0</v>
      </c>
      <c r="BY22" s="77" t="b">
        <f t="shared" si="12"/>
        <v>0</v>
      </c>
      <c r="BZ22" s="77" t="b">
        <f t="shared" si="13"/>
        <v>0</v>
      </c>
      <c r="CA22" s="77" t="b">
        <f t="shared" si="14"/>
        <v>0</v>
      </c>
      <c r="CB22" s="77" t="b">
        <f t="shared" si="15"/>
        <v>0</v>
      </c>
      <c r="CC22" s="77" t="b">
        <f t="shared" si="16"/>
        <v>0</v>
      </c>
      <c r="CD22" s="77" t="str">
        <f t="shared" si="17"/>
        <v/>
      </c>
      <c r="CE22" s="77" t="str">
        <f t="shared" si="18"/>
        <v/>
      </c>
      <c r="CF22" s="77" t="str">
        <f t="shared" si="19"/>
        <v/>
      </c>
      <c r="CG22" s="77" t="str">
        <f t="shared" si="20"/>
        <v/>
      </c>
      <c r="CH22" s="77" t="str">
        <f t="shared" si="21"/>
        <v/>
      </c>
      <c r="CI22" s="77" t="str">
        <f t="shared" si="22"/>
        <v/>
      </c>
      <c r="CJ22" s="80" t="str">
        <f t="shared" si="23"/>
        <v/>
      </c>
      <c r="CK22" s="80" t="str">
        <f t="shared" si="24"/>
        <v/>
      </c>
      <c r="CL22" s="81" t="str">
        <f t="shared" si="25"/>
        <v>NO</v>
      </c>
      <c r="CM22" s="81" t="str">
        <f t="shared" si="26"/>
        <v>NO</v>
      </c>
      <c r="CN22" s="79" t="str">
        <f t="shared" si="32"/>
        <v>NO</v>
      </c>
      <c r="CO22" s="79" t="str">
        <f t="shared" si="33"/>
        <v>NO</v>
      </c>
      <c r="CP22" s="81" t="str">
        <f t="shared" si="34"/>
        <v>OK</v>
      </c>
      <c r="CQ22" s="77" t="b">
        <f t="shared" si="35"/>
        <v>0</v>
      </c>
      <c r="CR22" s="77" t="b">
        <f t="shared" si="36"/>
        <v>0</v>
      </c>
      <c r="CS22" s="77" t="b">
        <f t="shared" si="37"/>
        <v>0</v>
      </c>
      <c r="CT22" s="77" t="b">
        <f t="shared" si="38"/>
        <v>0</v>
      </c>
      <c r="CU22" s="80" t="str">
        <f t="shared" si="39"/>
        <v>SEQUENCE INCORRECT</v>
      </c>
      <c r="CV22" s="82">
        <f>COUNTIF(B19:B21,T(B22))</f>
        <v>3</v>
      </c>
    </row>
    <row r="23" spans="1:100" s="1" customFormat="1" ht="18.95" customHeight="1" thickBot="1">
      <c r="A23" s="65"/>
      <c r="B23" s="244"/>
      <c r="C23" s="245"/>
      <c r="D23" s="244"/>
      <c r="E23" s="245"/>
      <c r="F23" s="244"/>
      <c r="G23" s="245"/>
      <c r="H23" s="244"/>
      <c r="I23" s="245"/>
      <c r="J23" s="244"/>
      <c r="K23" s="245"/>
      <c r="L23" s="256" t="str">
        <f>IF(AND(A23&lt;&gt;"",B23&lt;&gt;"",D23&lt;&gt;"", F23&lt;&gt;"", H23&lt;&gt;"", J23&lt;&gt;"",Q23="",P23="OK",T23="",OR(D23&lt;=E17,D23="ABS"),OR(F23&lt;=G17,F23="ABS"),OR(H23&lt;=I17,H23="ABS"),OR(J23&lt;=K17,J23="ABS")),IF(AND(D23="ABS",F23="ABS",H23="ABS",J23="ABS"),"ABS",IF(SUM(D23,F23,H23,J23)=0,"ZERO",SUM(D23,F23,H23,J23))),"")</f>
        <v/>
      </c>
      <c r="M23" s="257"/>
      <c r="N23" s="17" t="str">
        <f>IF(L23="","",IF(M17=200,LOOKUP(L23,{"ABS","ZERO",1,100,110,120,130,140,150,160,170},{"FAIL","FAIL","FAIL","D","D+","C","C+","B","B+","A","A+"}),IF(M17=150,LOOKUP(L23,{"ABS","ZERO",1,75,82,90,97,105,112,120,127},{"FAIL","FAIL","FAIL","D","D+","C","C+","B","B+","A","A+"}),IF(M17=100,LOOKUP(L23,{"ABS","ZERO",1,50,55,60,65,70,75,80,85},{"FAIL","FAIL","FAIL","D","D+","C","C+","B","B+","A","A+"}),IF(M17=50,LOOKUP(L23,{"ABS","ZERO",1,25,27,30,32,35,37,40,42},{"FAIL","FAIL","FAIL","D","D+","C","C+","B","B+","A","A+"}))))))</f>
        <v/>
      </c>
      <c r="O23" s="229"/>
      <c r="P23" s="86" t="str">
        <f t="shared" si="1"/>
        <v/>
      </c>
      <c r="Q23" s="224" t="str">
        <f>IF(AND(A23&lt;&gt;"",B23&lt;&gt;""),IF(OR(D23&lt;&gt;"ABS"),IF(OR(AND(D23&lt;ROUNDDOWN((0.7*E17),0),D23&lt;&gt;0),D23&gt;E17,D23=""),"Attendance Marks incorrect",""),""),"")</f>
        <v/>
      </c>
      <c r="R23" s="203"/>
      <c r="S23" s="203"/>
      <c r="T23" s="203" t="str">
        <f>IF(OR(AND(OR(F23&lt;=G17, F23=0, F23="ABS"),OR(H23&lt;=I17, H23=0, H23="ABS"),OR(J23&lt;=K17, J23="ABS"))),IF(OR(AND(A23="",B23="",D23="",F23="",H23="",J23=""),AND(A23&lt;&gt;"",B23&lt;&gt;"",D23&lt;&gt;"",F23&lt;&gt;"",H23&lt;&gt;"",J23&lt;&gt;"",AD23="OK")),"","Given Marks or Format is incorrect"),"Given Marks or Format is incorrect")</f>
        <v/>
      </c>
      <c r="U23" s="203"/>
      <c r="V23" s="203"/>
      <c r="W23" s="203"/>
      <c r="X23" s="203"/>
      <c r="Y23" s="23" t="b">
        <f>IF(AND( EXACT(LEFT(B23,LEN(G8)), G8),ISNUMBER(INT(MID(B23,(LEN(G8)+1),1))),ISNUMBER(INT(MID(B23,(LEN(G8)+2),1))), MID(B23,(LEN(G8)+1),2)&lt;&gt;"00",OR(ISNUMBER(INT(MID(B23,(LEN(G8)+3),1))),MID(B23,(LEN(G8)+3),1)=""),  OR(AND(ISNUMBER(INT(MID(B23,(LEN(G8)+1),3))),MID(B23,(LEN(G8)+1),1)&lt;&gt;"0", MID(B23,(LEN(G8)+4),1)=""),AND((ISNUMBER(INT(MID(B23,(LEN(G8)+1),2)))),MID(B23,(LEN(G8)+3),1)=""))),"OK")</f>
        <v>0</v>
      </c>
      <c r="Z23" s="24"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25"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22"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7" t="b">
        <f t="shared" si="27"/>
        <v>0</v>
      </c>
      <c r="AD23" s="26" t="str">
        <f t="shared" si="2"/>
        <v>S# INCORRECT</v>
      </c>
      <c r="BL23" s="77" t="str">
        <f t="shared" si="28"/>
        <v/>
      </c>
      <c r="BM23" s="77" t="b">
        <f t="shared" si="3"/>
        <v>0</v>
      </c>
      <c r="BN23" s="77" t="b">
        <f t="shared" si="4"/>
        <v>0</v>
      </c>
      <c r="BO23" s="77" t="b">
        <f t="shared" si="5"/>
        <v>0</v>
      </c>
      <c r="BP23" s="77" t="str">
        <f t="shared" si="6"/>
        <v/>
      </c>
      <c r="BQ23" s="77" t="str">
        <f t="shared" si="7"/>
        <v/>
      </c>
      <c r="BR23" s="77" t="str">
        <f t="shared" si="8"/>
        <v/>
      </c>
      <c r="BS23" s="77" t="str">
        <f t="shared" si="9"/>
        <v/>
      </c>
      <c r="BT23" s="78" t="str">
        <f t="shared" si="10"/>
        <v/>
      </c>
      <c r="BU23" s="79" t="str">
        <f t="shared" si="29"/>
        <v>INCORRECT</v>
      </c>
      <c r="BV23" s="77" t="b">
        <f t="shared" si="30"/>
        <v>0</v>
      </c>
      <c r="BW23" s="80" t="str">
        <f t="shared" si="31"/>
        <v/>
      </c>
      <c r="BX23" s="77" t="b">
        <f t="shared" si="11"/>
        <v>0</v>
      </c>
      <c r="BY23" s="77" t="b">
        <f t="shared" si="12"/>
        <v>0</v>
      </c>
      <c r="BZ23" s="77" t="b">
        <f t="shared" si="13"/>
        <v>0</v>
      </c>
      <c r="CA23" s="77" t="b">
        <f t="shared" si="14"/>
        <v>0</v>
      </c>
      <c r="CB23" s="77" t="b">
        <f t="shared" si="15"/>
        <v>0</v>
      </c>
      <c r="CC23" s="77" t="b">
        <f t="shared" si="16"/>
        <v>0</v>
      </c>
      <c r="CD23" s="77" t="str">
        <f t="shared" si="17"/>
        <v/>
      </c>
      <c r="CE23" s="77" t="str">
        <f t="shared" si="18"/>
        <v/>
      </c>
      <c r="CF23" s="77" t="str">
        <f t="shared" si="19"/>
        <v/>
      </c>
      <c r="CG23" s="77" t="str">
        <f t="shared" si="20"/>
        <v/>
      </c>
      <c r="CH23" s="77" t="str">
        <f t="shared" si="21"/>
        <v/>
      </c>
      <c r="CI23" s="77" t="str">
        <f t="shared" si="22"/>
        <v/>
      </c>
      <c r="CJ23" s="80" t="str">
        <f t="shared" si="23"/>
        <v/>
      </c>
      <c r="CK23" s="80" t="str">
        <f t="shared" si="24"/>
        <v/>
      </c>
      <c r="CL23" s="81" t="str">
        <f t="shared" si="25"/>
        <v>NO</v>
      </c>
      <c r="CM23" s="81" t="str">
        <f t="shared" si="26"/>
        <v>NO</v>
      </c>
      <c r="CN23" s="79" t="str">
        <f t="shared" si="32"/>
        <v>NO</v>
      </c>
      <c r="CO23" s="79" t="str">
        <f t="shared" si="33"/>
        <v>NO</v>
      </c>
      <c r="CP23" s="81" t="str">
        <f t="shared" si="34"/>
        <v>OK</v>
      </c>
      <c r="CQ23" s="77" t="b">
        <f t="shared" si="35"/>
        <v>0</v>
      </c>
      <c r="CR23" s="77" t="b">
        <f t="shared" si="36"/>
        <v>0</v>
      </c>
      <c r="CS23" s="77" t="b">
        <f t="shared" si="37"/>
        <v>0</v>
      </c>
      <c r="CT23" s="77" t="b">
        <f t="shared" si="38"/>
        <v>0</v>
      </c>
      <c r="CU23" s="80" t="str">
        <f t="shared" si="39"/>
        <v>SEQUENCE INCORRECT</v>
      </c>
      <c r="CV23" s="82">
        <f>COUNTIF(B19:B22,T(B23))</f>
        <v>4</v>
      </c>
    </row>
    <row r="24" spans="1:100" s="1" customFormat="1" ht="18.95" customHeight="1" thickBot="1">
      <c r="A24" s="83"/>
      <c r="B24" s="244"/>
      <c r="C24" s="245"/>
      <c r="D24" s="244"/>
      <c r="E24" s="245"/>
      <c r="F24" s="244"/>
      <c r="G24" s="245"/>
      <c r="H24" s="244"/>
      <c r="I24" s="245"/>
      <c r="J24" s="244"/>
      <c r="K24" s="245"/>
      <c r="L24" s="256" t="str">
        <f>IF(AND(A24&lt;&gt;"",B24&lt;&gt;"",D24&lt;&gt;"", F24&lt;&gt;"", H24&lt;&gt;"", J24&lt;&gt;"",Q24="",P24="OK",T24="",OR(D24&lt;=E17,D24="ABS"),OR(F24&lt;=G17,F24="ABS"),OR(H24&lt;=I17,H24="ABS"),OR(J24&lt;=K17,J24="ABS")),IF(AND(D24="ABS",F24="ABS",H24="ABS",J24="ABS"),"ABS",IF(SUM(D24,F24,H24,J24)=0,"ZERO",SUM(D24,F24,H24,J24))),"")</f>
        <v/>
      </c>
      <c r="M24" s="257"/>
      <c r="N24" s="17" t="str">
        <f>IF(L24="","",IF(M17=200,LOOKUP(L24,{"ABS","ZERO",1,100,110,120,130,140,150,160,170},{"FAIL","FAIL","FAIL","D","D+","C","C+","B","B+","A","A+"}),IF(M17=150,LOOKUP(L24,{"ABS","ZERO",1,75,82,90,97,105,112,120,127},{"FAIL","FAIL","FAIL","D","D+","C","C+","B","B+","A","A+"}),IF(M17=100,LOOKUP(L24,{"ABS","ZERO",1,50,55,60,65,70,75,80,85},{"FAIL","FAIL","FAIL","D","D+","C","C+","B","B+","A","A+"}),IF(M17=50,LOOKUP(L24,{"ABS","ZERO",1,25,27,30,32,35,37,40,42},{"FAIL","FAIL","FAIL","D","D+","C","C+","B","B+","A","A+"}))))))</f>
        <v/>
      </c>
      <c r="O24" s="229"/>
      <c r="P24" s="86" t="str">
        <f t="shared" si="1"/>
        <v/>
      </c>
      <c r="Q24" s="224" t="str">
        <f>IF(AND(A24&lt;&gt;"",B24&lt;&gt;""),IF(OR(D24&lt;&gt;"ABS"),IF(OR(AND(D24&lt;ROUNDDOWN((0.7*E17),0),D24&lt;&gt;0),D24&gt;E17,D24=""),"Attendance Marks incorrect",""),""),"")</f>
        <v/>
      </c>
      <c r="R24" s="203"/>
      <c r="S24" s="203"/>
      <c r="T24" s="203" t="str">
        <f>IF(OR(AND(OR(F24&lt;=G17, F24=0, F24="ABS"),OR(H24&lt;=I17, H24=0, H24="ABS"),OR(J24&lt;=K17, J24="ABS"))),IF(OR(AND(A24="",B24="",D24="",F24="",H24="",J24=""),AND(A24&lt;&gt;"",B24&lt;&gt;"",D24&lt;&gt;"",F24&lt;&gt;"",H24&lt;&gt;"",J24&lt;&gt;"",AD24="OK")),"","Given Marks or Format is incorrect"),"Given Marks or Format is incorrect")</f>
        <v/>
      </c>
      <c r="U24" s="203"/>
      <c r="V24" s="203"/>
      <c r="W24" s="203"/>
      <c r="X24" s="203"/>
      <c r="Y24" s="23" t="b">
        <f>IF(AND( EXACT(LEFT(B24,LEN(G8)), G8),ISNUMBER(INT(MID(B24,(LEN(G8)+1),1))),ISNUMBER(INT(MID(B24,(LEN(G8)+2),1))), MID(B24,(LEN(G8)+1),2)&lt;&gt;"00",OR(ISNUMBER(INT(MID(B24,(LEN(G8)+3),1))),MID(B24,(LEN(G8)+3),1)=""),  OR(AND(ISNUMBER(INT(MID(B24,(LEN(G8)+1),3))),MID(B24,(LEN(G8)+1),1)&lt;&gt;"0", MID(B24,(LEN(G8)+4),1)=""),AND((ISNUMBER(INT(MID(B24,(LEN(G8)+1),2)))),MID(B24,(LEN(G8)+3),1)=""))),"OK")</f>
        <v>0</v>
      </c>
      <c r="Z24" s="24"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25"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22"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7" t="b">
        <f t="shared" si="27"/>
        <v>0</v>
      </c>
      <c r="AD24" s="26" t="str">
        <f t="shared" si="2"/>
        <v>S# INCORRECT</v>
      </c>
      <c r="BL24" s="77" t="str">
        <f t="shared" si="28"/>
        <v/>
      </c>
      <c r="BM24" s="77" t="b">
        <f t="shared" si="3"/>
        <v>0</v>
      </c>
      <c r="BN24" s="77" t="b">
        <f t="shared" si="4"/>
        <v>0</v>
      </c>
      <c r="BO24" s="77" t="b">
        <f t="shared" si="5"/>
        <v>0</v>
      </c>
      <c r="BP24" s="77" t="str">
        <f t="shared" si="6"/>
        <v/>
      </c>
      <c r="BQ24" s="77" t="str">
        <f t="shared" si="7"/>
        <v/>
      </c>
      <c r="BR24" s="77" t="str">
        <f t="shared" si="8"/>
        <v/>
      </c>
      <c r="BS24" s="77" t="str">
        <f t="shared" si="9"/>
        <v/>
      </c>
      <c r="BT24" s="78" t="str">
        <f t="shared" si="10"/>
        <v/>
      </c>
      <c r="BU24" s="79" t="str">
        <f t="shared" si="29"/>
        <v>INCORRECT</v>
      </c>
      <c r="BV24" s="77" t="b">
        <f t="shared" si="30"/>
        <v>0</v>
      </c>
      <c r="BW24" s="80" t="str">
        <f t="shared" si="31"/>
        <v/>
      </c>
      <c r="BX24" s="77" t="b">
        <f t="shared" si="11"/>
        <v>0</v>
      </c>
      <c r="BY24" s="77" t="b">
        <f t="shared" si="12"/>
        <v>0</v>
      </c>
      <c r="BZ24" s="77" t="b">
        <f t="shared" si="13"/>
        <v>0</v>
      </c>
      <c r="CA24" s="77" t="b">
        <f t="shared" si="14"/>
        <v>0</v>
      </c>
      <c r="CB24" s="77" t="b">
        <f t="shared" si="15"/>
        <v>0</v>
      </c>
      <c r="CC24" s="77" t="b">
        <f t="shared" si="16"/>
        <v>0</v>
      </c>
      <c r="CD24" s="77" t="str">
        <f t="shared" si="17"/>
        <v/>
      </c>
      <c r="CE24" s="77" t="str">
        <f t="shared" si="18"/>
        <v/>
      </c>
      <c r="CF24" s="77" t="str">
        <f t="shared" si="19"/>
        <v/>
      </c>
      <c r="CG24" s="77" t="str">
        <f t="shared" si="20"/>
        <v/>
      </c>
      <c r="CH24" s="77" t="str">
        <f t="shared" si="21"/>
        <v/>
      </c>
      <c r="CI24" s="77" t="str">
        <f t="shared" si="22"/>
        <v/>
      </c>
      <c r="CJ24" s="80" t="str">
        <f t="shared" si="23"/>
        <v/>
      </c>
      <c r="CK24" s="80" t="str">
        <f t="shared" si="24"/>
        <v/>
      </c>
      <c r="CL24" s="81" t="str">
        <f t="shared" si="25"/>
        <v>NO</v>
      </c>
      <c r="CM24" s="81" t="str">
        <f t="shared" si="26"/>
        <v>NO</v>
      </c>
      <c r="CN24" s="79" t="str">
        <f t="shared" si="32"/>
        <v>NO</v>
      </c>
      <c r="CO24" s="79" t="str">
        <f t="shared" si="33"/>
        <v>NO</v>
      </c>
      <c r="CP24" s="81" t="str">
        <f t="shared" si="34"/>
        <v>OK</v>
      </c>
      <c r="CQ24" s="77" t="b">
        <f t="shared" si="35"/>
        <v>0</v>
      </c>
      <c r="CR24" s="77" t="b">
        <f t="shared" si="36"/>
        <v>0</v>
      </c>
      <c r="CS24" s="77" t="b">
        <f t="shared" si="37"/>
        <v>0</v>
      </c>
      <c r="CT24" s="77" t="b">
        <f t="shared" si="38"/>
        <v>0</v>
      </c>
      <c r="CU24" s="80" t="str">
        <f t="shared" si="39"/>
        <v>SEQUENCE INCORRECT</v>
      </c>
      <c r="CV24" s="82">
        <f>COUNTIF(B19:B23,T(B24))</f>
        <v>5</v>
      </c>
    </row>
    <row r="25" spans="1:100" s="1" customFormat="1" ht="18.95" customHeight="1" thickBot="1">
      <c r="A25" s="65"/>
      <c r="B25" s="244"/>
      <c r="C25" s="245"/>
      <c r="D25" s="244"/>
      <c r="E25" s="245"/>
      <c r="F25" s="244"/>
      <c r="G25" s="245"/>
      <c r="H25" s="244"/>
      <c r="I25" s="245"/>
      <c r="J25" s="244"/>
      <c r="K25" s="245"/>
      <c r="L25" s="256" t="str">
        <f>IF(AND(A25&lt;&gt;"",B25&lt;&gt;"",D25&lt;&gt;"", F25&lt;&gt;"", H25&lt;&gt;"", J25&lt;&gt;"",Q25="",P25="OK",T25="",OR(D25&lt;=E17,D25="ABS"),OR(F25&lt;=G17,F25="ABS"),OR(H25&lt;=I17,H25="ABS"),OR(J25&lt;=K17,J25="ABS")),IF(AND(D25="ABS",F25="ABS",H25="ABS",J25="ABS"),"ABS",IF(SUM(D25,F25,H25,J25)=0,"ZERO",SUM(D25,F25,H25,J25))),"")</f>
        <v/>
      </c>
      <c r="M25" s="257"/>
      <c r="N25" s="17" t="str">
        <f>IF(L25="","",IF(M17=200,LOOKUP(L25,{"ABS","ZERO",1,100,110,120,130,140,150,160,170},{"FAIL","FAIL","FAIL","D","D+","C","C+","B","B+","A","A+"}),IF(M17=150,LOOKUP(L25,{"ABS","ZERO",1,75,82,90,97,105,112,120,127},{"FAIL","FAIL","FAIL","D","D+","C","C+","B","B+","A","A+"}),IF(M17=100,LOOKUP(L25,{"ABS","ZERO",1,50,55,60,65,70,75,80,85},{"FAIL","FAIL","FAIL","D","D+","C","C+","B","B+","A","A+"}),IF(M17=50,LOOKUP(L25,{"ABS","ZERO",1,25,27,30,32,35,37,40,42},{"FAIL","FAIL","FAIL","D","D+","C","C+","B","B+","A","A+"}))))))</f>
        <v/>
      </c>
      <c r="O25" s="229"/>
      <c r="P25" s="86" t="str">
        <f t="shared" si="1"/>
        <v/>
      </c>
      <c r="Q25" s="224" t="str">
        <f>IF(AND(A25&lt;&gt;"",B25&lt;&gt;""),IF(OR(D25&lt;&gt;"ABS"),IF(OR(AND(D25&lt;ROUNDDOWN((0.7*E17),0),D25&lt;&gt;0),D25&gt;E17,D25=""),"Attendance Marks incorrect",""),""),"")</f>
        <v/>
      </c>
      <c r="R25" s="203"/>
      <c r="S25" s="203"/>
      <c r="T25" s="203" t="str">
        <f>IF(OR(AND(OR(F25&lt;=G17, F25=0, F25="ABS"),OR(H25&lt;=I17, H25=0, H25="ABS"),OR(J25&lt;=K17, J25="ABS"))),IF(OR(AND(A25="",B25="",D25="",F25="",H25="",J25=""),AND(A25&lt;&gt;"",B25&lt;&gt;"",D25&lt;&gt;"",F25&lt;&gt;"",H25&lt;&gt;"",J25&lt;&gt;"", AD25="OK")),"","Given Marks or Format is incorrect"),"Given Marks or Format is incorrect")</f>
        <v/>
      </c>
      <c r="U25" s="203"/>
      <c r="V25" s="203"/>
      <c r="W25" s="203"/>
      <c r="X25" s="203"/>
      <c r="Y25" s="23" t="b">
        <f>IF(AND( EXACT(LEFT(B25,LEN(G8)), G8),ISNUMBER(INT(MID(B25,(LEN(G8)+1),1))),ISNUMBER(INT(MID(B25,(LEN(G8)+2),1))), MID(B25,(LEN(G8)+1),2)&lt;&gt;"00",OR(ISNUMBER(INT(MID(B25,(LEN(G8)+3),1))),MID(B25,(LEN(G8)+3),1)=""),  OR(AND(ISNUMBER(INT(MID(B25,(LEN(G8)+1),3))),MID(B25,(LEN(G8)+1),1)&lt;&gt;"0", MID(B25,(LEN(G8)+4),1)=""),AND((ISNUMBER(INT(MID(B25,(LEN(G8)+1),2)))),MID(B25,(LEN(G8)+3),1)=""))),"OK")</f>
        <v>0</v>
      </c>
      <c r="Z25" s="24"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25"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22"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7" t="b">
        <f t="shared" si="27"/>
        <v>0</v>
      </c>
      <c r="AD25" s="26" t="str">
        <f t="shared" si="2"/>
        <v>S# INCORRECT</v>
      </c>
      <c r="BL25" s="77" t="str">
        <f t="shared" si="28"/>
        <v/>
      </c>
      <c r="BM25" s="77" t="b">
        <f t="shared" si="3"/>
        <v>0</v>
      </c>
      <c r="BN25" s="77" t="b">
        <f t="shared" si="4"/>
        <v>0</v>
      </c>
      <c r="BO25" s="77" t="b">
        <f t="shared" si="5"/>
        <v>0</v>
      </c>
      <c r="BP25" s="77" t="str">
        <f t="shared" si="6"/>
        <v/>
      </c>
      <c r="BQ25" s="77" t="str">
        <f t="shared" si="7"/>
        <v/>
      </c>
      <c r="BR25" s="77" t="str">
        <f t="shared" si="8"/>
        <v/>
      </c>
      <c r="BS25" s="77" t="str">
        <f t="shared" si="9"/>
        <v/>
      </c>
      <c r="BT25" s="78" t="str">
        <f t="shared" si="10"/>
        <v/>
      </c>
      <c r="BU25" s="79" t="str">
        <f t="shared" si="29"/>
        <v>INCORRECT</v>
      </c>
      <c r="BV25" s="77" t="b">
        <f t="shared" si="30"/>
        <v>0</v>
      </c>
      <c r="BW25" s="80" t="str">
        <f t="shared" si="31"/>
        <v/>
      </c>
      <c r="BX25" s="77" t="b">
        <f t="shared" si="11"/>
        <v>0</v>
      </c>
      <c r="BY25" s="77" t="b">
        <f t="shared" si="12"/>
        <v>0</v>
      </c>
      <c r="BZ25" s="77" t="b">
        <f t="shared" si="13"/>
        <v>0</v>
      </c>
      <c r="CA25" s="77" t="b">
        <f t="shared" si="14"/>
        <v>0</v>
      </c>
      <c r="CB25" s="77" t="b">
        <f t="shared" si="15"/>
        <v>0</v>
      </c>
      <c r="CC25" s="77" t="b">
        <f t="shared" si="16"/>
        <v>0</v>
      </c>
      <c r="CD25" s="77" t="str">
        <f t="shared" si="17"/>
        <v/>
      </c>
      <c r="CE25" s="77" t="str">
        <f t="shared" si="18"/>
        <v/>
      </c>
      <c r="CF25" s="77" t="str">
        <f t="shared" si="19"/>
        <v/>
      </c>
      <c r="CG25" s="77" t="str">
        <f t="shared" si="20"/>
        <v/>
      </c>
      <c r="CH25" s="77" t="str">
        <f t="shared" si="21"/>
        <v/>
      </c>
      <c r="CI25" s="77" t="str">
        <f t="shared" si="22"/>
        <v/>
      </c>
      <c r="CJ25" s="80" t="str">
        <f t="shared" si="23"/>
        <v/>
      </c>
      <c r="CK25" s="80" t="str">
        <f t="shared" si="24"/>
        <v/>
      </c>
      <c r="CL25" s="81" t="str">
        <f t="shared" si="25"/>
        <v>NO</v>
      </c>
      <c r="CM25" s="81" t="str">
        <f t="shared" si="26"/>
        <v>NO</v>
      </c>
      <c r="CN25" s="79" t="str">
        <f t="shared" si="32"/>
        <v>NO</v>
      </c>
      <c r="CO25" s="79" t="str">
        <f t="shared" si="33"/>
        <v>NO</v>
      </c>
      <c r="CP25" s="81" t="str">
        <f t="shared" si="34"/>
        <v>OK</v>
      </c>
      <c r="CQ25" s="77" t="b">
        <f t="shared" si="35"/>
        <v>0</v>
      </c>
      <c r="CR25" s="77" t="b">
        <f t="shared" si="36"/>
        <v>0</v>
      </c>
      <c r="CS25" s="77" t="b">
        <f t="shared" si="37"/>
        <v>0</v>
      </c>
      <c r="CT25" s="77" t="b">
        <f t="shared" si="38"/>
        <v>0</v>
      </c>
      <c r="CU25" s="80" t="str">
        <f t="shared" si="39"/>
        <v>SEQUENCE INCORRECT</v>
      </c>
      <c r="CV25" s="82">
        <f>COUNTIF(B19:B24,T(B25))</f>
        <v>6</v>
      </c>
    </row>
    <row r="26" spans="1:100" s="1" customFormat="1" ht="18.95" customHeight="1" thickBot="1">
      <c r="A26" s="83"/>
      <c r="B26" s="244"/>
      <c r="C26" s="245"/>
      <c r="D26" s="244"/>
      <c r="E26" s="245"/>
      <c r="F26" s="244"/>
      <c r="G26" s="245"/>
      <c r="H26" s="244"/>
      <c r="I26" s="245"/>
      <c r="J26" s="244"/>
      <c r="K26" s="245"/>
      <c r="L26" s="256" t="str">
        <f>IF(AND(A26&lt;&gt;"",B26&lt;&gt;"",D26&lt;&gt;"", F26&lt;&gt;"", H26&lt;&gt;"", J26&lt;&gt;"",Q26="",P26="OK",T26="",OR(D26&lt;=E17,D26="ABS"),OR(F26&lt;=G17,F26="ABS"),OR(H26&lt;=I17,H26="ABS"),OR(J26&lt;=K17,J26="ABS")),IF(AND(D26="ABS",F26="ABS",H26="ABS",J26="ABS"),"ABS",IF(SUM(D26,F26,H26,J26)=0,"ZERO",SUM(D26,F26,H26,J26))),"")</f>
        <v/>
      </c>
      <c r="M26" s="257"/>
      <c r="N26" s="17" t="str">
        <f>IF(L26="","",IF(M17=200,LOOKUP(L26,{"ABS","ZERO",1,100,110,120,130,140,150,160,170},{"FAIL","FAIL","FAIL","D","D+","C","C+","B","B+","A","A+"}),IF(M17=150,LOOKUP(L26,{"ABS","ZERO",1,75,82,90,97,105,112,120,127},{"FAIL","FAIL","FAIL","D","D+","C","C+","B","B+","A","A+"}),IF(M17=100,LOOKUP(L26,{"ABS","ZERO",1,50,55,60,65,70,75,80,85},{"FAIL","FAIL","FAIL","D","D+","C","C+","B","B+","A","A+"}),IF(M17=50,LOOKUP(L26,{"ABS","ZERO",1,25,27,30,32,35,37,40,42},{"FAIL","FAIL","FAIL","D","D+","C","C+","B","B+","A","A+"}))))))</f>
        <v/>
      </c>
      <c r="O26" s="229"/>
      <c r="P26" s="86" t="str">
        <f t="shared" si="1"/>
        <v/>
      </c>
      <c r="Q26" s="224" t="str">
        <f>IF(AND(A26&lt;&gt;"",B26&lt;&gt;""),IF(OR(D26&lt;&gt;"ABS"),IF(OR(AND(D26&lt;ROUNDDOWN((0.7*E17),0),D26&lt;&gt;0),D26&gt;E17,D26=""),"Attendance Marks incorrect",""),""),"")</f>
        <v/>
      </c>
      <c r="R26" s="203"/>
      <c r="S26" s="203"/>
      <c r="T26" s="203" t="str">
        <f>IF(OR(AND(OR(F26&lt;=G17, F26=0, F26="ABS"),OR(H26&lt;=I17, H26=0, H26="ABS"),OR(J26&lt;=K17, J26="ABS"))),IF(OR(AND(A26="",B26="",D26="",F26="",H26="",J26=""),AND(A26&lt;&gt;"",B26&lt;&gt;"",D26&lt;&gt;"",F26&lt;&gt;"",H26&lt;&gt;"",J26&lt;&gt;"", AD26="OK")),"","Given Marks or Format is incorrect"),"Given Marks or Format is incorrect")</f>
        <v/>
      </c>
      <c r="U26" s="203"/>
      <c r="V26" s="203"/>
      <c r="W26" s="203"/>
      <c r="X26" s="203"/>
      <c r="Y26" s="23" t="b">
        <f>IF(AND( EXACT(LEFT(B26,LEN(G8)), G8),ISNUMBER(INT(MID(B26,(LEN(G8)+1),1))),ISNUMBER(INT(MID(B26,(LEN(G8)+2),1))), MID(B26,(LEN(G8)+1),2)&lt;&gt;"00",OR(ISNUMBER(INT(MID(B26,(LEN(G8)+3),1))),MID(B26,(LEN(G8)+3),1)=""),  OR(AND(ISNUMBER(INT(MID(B26,(LEN(G8)+1),3))),MID(B26,(LEN(G8)+1),1)&lt;&gt;"0", MID(B26,(LEN(G8)+4),1)=""),AND((ISNUMBER(INT(MID(B26,(LEN(G8)+1),2)))),MID(B26,(LEN(G8)+3),1)=""))),"OK")</f>
        <v>0</v>
      </c>
      <c r="Z26" s="24"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25"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22"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7" t="b">
        <f t="shared" si="27"/>
        <v>0</v>
      </c>
      <c r="AD26" s="26" t="str">
        <f t="shared" si="2"/>
        <v>S# INCORRECT</v>
      </c>
      <c r="BL26" s="77" t="str">
        <f t="shared" si="28"/>
        <v/>
      </c>
      <c r="BM26" s="77" t="b">
        <f t="shared" si="3"/>
        <v>0</v>
      </c>
      <c r="BN26" s="77" t="b">
        <f t="shared" si="4"/>
        <v>0</v>
      </c>
      <c r="BO26" s="77" t="b">
        <f t="shared" si="5"/>
        <v>0</v>
      </c>
      <c r="BP26" s="77" t="str">
        <f t="shared" si="6"/>
        <v/>
      </c>
      <c r="BQ26" s="77" t="str">
        <f t="shared" si="7"/>
        <v/>
      </c>
      <c r="BR26" s="77" t="str">
        <f t="shared" si="8"/>
        <v/>
      </c>
      <c r="BS26" s="77" t="str">
        <f t="shared" si="9"/>
        <v/>
      </c>
      <c r="BT26" s="78" t="str">
        <f t="shared" si="10"/>
        <v/>
      </c>
      <c r="BU26" s="79" t="str">
        <f t="shared" si="29"/>
        <v>INCORRECT</v>
      </c>
      <c r="BV26" s="77" t="b">
        <f t="shared" si="30"/>
        <v>0</v>
      </c>
      <c r="BW26" s="80" t="str">
        <f t="shared" si="31"/>
        <v/>
      </c>
      <c r="BX26" s="77" t="b">
        <f t="shared" si="11"/>
        <v>0</v>
      </c>
      <c r="BY26" s="77" t="b">
        <f t="shared" si="12"/>
        <v>0</v>
      </c>
      <c r="BZ26" s="77" t="b">
        <f t="shared" si="13"/>
        <v>0</v>
      </c>
      <c r="CA26" s="77" t="b">
        <f t="shared" si="14"/>
        <v>0</v>
      </c>
      <c r="CB26" s="77" t="b">
        <f t="shared" si="15"/>
        <v>0</v>
      </c>
      <c r="CC26" s="77" t="b">
        <f t="shared" si="16"/>
        <v>0</v>
      </c>
      <c r="CD26" s="77" t="str">
        <f t="shared" si="17"/>
        <v/>
      </c>
      <c r="CE26" s="77" t="str">
        <f t="shared" si="18"/>
        <v/>
      </c>
      <c r="CF26" s="77" t="str">
        <f t="shared" si="19"/>
        <v/>
      </c>
      <c r="CG26" s="77" t="str">
        <f t="shared" si="20"/>
        <v/>
      </c>
      <c r="CH26" s="77" t="str">
        <f t="shared" si="21"/>
        <v/>
      </c>
      <c r="CI26" s="77" t="str">
        <f t="shared" si="22"/>
        <v/>
      </c>
      <c r="CJ26" s="80" t="str">
        <f t="shared" si="23"/>
        <v/>
      </c>
      <c r="CK26" s="80" t="str">
        <f t="shared" si="24"/>
        <v/>
      </c>
      <c r="CL26" s="81" t="str">
        <f t="shared" si="25"/>
        <v>NO</v>
      </c>
      <c r="CM26" s="81" t="str">
        <f t="shared" si="26"/>
        <v>NO</v>
      </c>
      <c r="CN26" s="79" t="str">
        <f t="shared" si="32"/>
        <v>NO</v>
      </c>
      <c r="CO26" s="79" t="str">
        <f t="shared" si="33"/>
        <v>NO</v>
      </c>
      <c r="CP26" s="81" t="str">
        <f t="shared" si="34"/>
        <v>OK</v>
      </c>
      <c r="CQ26" s="77" t="b">
        <f t="shared" si="35"/>
        <v>0</v>
      </c>
      <c r="CR26" s="77" t="b">
        <f t="shared" si="36"/>
        <v>0</v>
      </c>
      <c r="CS26" s="77" t="b">
        <f t="shared" si="37"/>
        <v>0</v>
      </c>
      <c r="CT26" s="77" t="b">
        <f t="shared" si="38"/>
        <v>0</v>
      </c>
      <c r="CU26" s="80" t="str">
        <f t="shared" si="39"/>
        <v>SEQUENCE INCORRECT</v>
      </c>
      <c r="CV26" s="82">
        <f>COUNTIF(B19:B25,T(B26))</f>
        <v>7</v>
      </c>
    </row>
    <row r="27" spans="1:100" s="1" customFormat="1" ht="18.95" customHeight="1" thickBot="1">
      <c r="A27" s="65"/>
      <c r="B27" s="244"/>
      <c r="C27" s="245"/>
      <c r="D27" s="244"/>
      <c r="E27" s="245"/>
      <c r="F27" s="244"/>
      <c r="G27" s="245"/>
      <c r="H27" s="244"/>
      <c r="I27" s="245"/>
      <c r="J27" s="244"/>
      <c r="K27" s="245"/>
      <c r="L27" s="256" t="str">
        <f>IF(AND(A27&lt;&gt;"",B27&lt;&gt;"",D27&lt;&gt;"", F27&lt;&gt;"", H27&lt;&gt;"", J27&lt;&gt;"",Q27="",P27="OK",T27="",OR(D27&lt;=E17,D27="ABS"),OR(F27&lt;=G17,F27="ABS"),OR(H27&lt;=I17,H27="ABS"),OR(J27&lt;=K17,J27="ABS")),IF(AND(D27="ABS",F27="ABS",H27="ABS",J27="ABS"),"ABS",IF(SUM(D27,F27,H27,J27)=0,"ZERO",SUM(D27,F27,H27,J27))),"")</f>
        <v/>
      </c>
      <c r="M27" s="257"/>
      <c r="N27" s="17" t="str">
        <f>IF(L27="","",IF(M17=200,LOOKUP(L27,{"ABS","ZERO",1,100,110,120,130,140,150,160,170},{"FAIL","FAIL","FAIL","D","D+","C","C+","B","B+","A","A+"}),IF(M17=150,LOOKUP(L27,{"ABS","ZERO",1,75,82,90,97,105,112,120,127},{"FAIL","FAIL","FAIL","D","D+","C","C+","B","B+","A","A+"}),IF(M17=100,LOOKUP(L27,{"ABS","ZERO",1,50,55,60,65,70,75,80,85},{"FAIL","FAIL","FAIL","D","D+","C","C+","B","B+","A","A+"}),IF(M17=50,LOOKUP(L27,{"ABS","ZERO",1,25,27,30,32,35,37,40,42},{"FAIL","FAIL","FAIL","D","D+","C","C+","B","B+","A","A+"}))))))</f>
        <v/>
      </c>
      <c r="O27" s="229"/>
      <c r="P27" s="86" t="str">
        <f t="shared" si="1"/>
        <v/>
      </c>
      <c r="Q27" s="224" t="str">
        <f>IF(AND(A27&lt;&gt;"",B27&lt;&gt;""),IF(OR(D27&lt;&gt;"ABS"),IF(OR(AND(D27&lt;ROUNDDOWN((0.7*E17),0),D27&lt;&gt;0),D27&gt;E17,D27=""),"Attendance Marks incorrect",""),""),"")</f>
        <v/>
      </c>
      <c r="R27" s="203"/>
      <c r="S27" s="203"/>
      <c r="T27" s="203" t="str">
        <f>IF(OR(AND(OR(F27&lt;=G17, F27=0, F27="ABS"),OR(H27&lt;=I17, H27=0, H27="ABS"),OR(J27&lt;=K17, J27="ABS"))),IF(OR(AND(A27="",B27="",D27="",F27="",H27="",J27=""),AND(A27&lt;&gt;"",B27&lt;&gt;"",D27&lt;&gt;"",F27&lt;&gt;"",H27&lt;&gt;"",J27&lt;&gt;"",AD27="OK")),"","Given Marks or Format is incorrect"),"Given Marks or Format is incorrect")</f>
        <v/>
      </c>
      <c r="U27" s="203"/>
      <c r="V27" s="203"/>
      <c r="W27" s="203"/>
      <c r="X27" s="203"/>
      <c r="Y27" s="23" t="b">
        <f>IF(AND( EXACT(LEFT(B27,LEN(G8)), G8),ISNUMBER(INT(MID(B27,(LEN(G8)+1),1))),ISNUMBER(INT(MID(B27,(LEN(G8)+2),1))), MID(B27,(LEN(G8)+1),2)&lt;&gt;"00",OR(ISNUMBER(INT(MID(B27,(LEN(G8)+3),1))),MID(B27,(LEN(G8)+3),1)=""),  OR(AND(ISNUMBER(INT(MID(B27,(LEN(G8)+1),3))),MID(B27,(LEN(G8)+1),1)&lt;&gt;"0", MID(B27,(LEN(G8)+4),1)=""),AND((ISNUMBER(INT(MID(B27,(LEN(G8)+1),2)))),MID(B27,(LEN(G8)+3),1)=""))),"OK")</f>
        <v>0</v>
      </c>
      <c r="Z27" s="24"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25"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22"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7" t="b">
        <f t="shared" si="27"/>
        <v>0</v>
      </c>
      <c r="AD27" s="26" t="str">
        <f t="shared" si="2"/>
        <v>S# INCORRECT</v>
      </c>
      <c r="BL27" s="77" t="str">
        <f t="shared" si="28"/>
        <v/>
      </c>
      <c r="BM27" s="77" t="b">
        <f t="shared" si="3"/>
        <v>0</v>
      </c>
      <c r="BN27" s="77" t="b">
        <f t="shared" si="4"/>
        <v>0</v>
      </c>
      <c r="BO27" s="77" t="b">
        <f t="shared" si="5"/>
        <v>0</v>
      </c>
      <c r="BP27" s="77" t="str">
        <f t="shared" si="6"/>
        <v/>
      </c>
      <c r="BQ27" s="77" t="str">
        <f t="shared" si="7"/>
        <v/>
      </c>
      <c r="BR27" s="77" t="str">
        <f t="shared" si="8"/>
        <v/>
      </c>
      <c r="BS27" s="77" t="str">
        <f t="shared" si="9"/>
        <v/>
      </c>
      <c r="BT27" s="78" t="str">
        <f t="shared" si="10"/>
        <v/>
      </c>
      <c r="BU27" s="79" t="str">
        <f t="shared" si="29"/>
        <v>INCORRECT</v>
      </c>
      <c r="BV27" s="77" t="b">
        <f t="shared" si="30"/>
        <v>0</v>
      </c>
      <c r="BW27" s="80" t="str">
        <f t="shared" si="31"/>
        <v/>
      </c>
      <c r="BX27" s="77" t="b">
        <f t="shared" si="11"/>
        <v>0</v>
      </c>
      <c r="BY27" s="77" t="b">
        <f t="shared" si="12"/>
        <v>0</v>
      </c>
      <c r="BZ27" s="77" t="b">
        <f t="shared" si="13"/>
        <v>0</v>
      </c>
      <c r="CA27" s="77" t="b">
        <f t="shared" si="14"/>
        <v>0</v>
      </c>
      <c r="CB27" s="77" t="b">
        <f t="shared" si="15"/>
        <v>0</v>
      </c>
      <c r="CC27" s="77" t="b">
        <f t="shared" si="16"/>
        <v>0</v>
      </c>
      <c r="CD27" s="77" t="str">
        <f t="shared" si="17"/>
        <v/>
      </c>
      <c r="CE27" s="77" t="str">
        <f t="shared" si="18"/>
        <v/>
      </c>
      <c r="CF27" s="77" t="str">
        <f t="shared" si="19"/>
        <v/>
      </c>
      <c r="CG27" s="77" t="str">
        <f t="shared" si="20"/>
        <v/>
      </c>
      <c r="CH27" s="77" t="str">
        <f t="shared" si="21"/>
        <v/>
      </c>
      <c r="CI27" s="77" t="str">
        <f t="shared" si="22"/>
        <v/>
      </c>
      <c r="CJ27" s="80" t="str">
        <f t="shared" si="23"/>
        <v/>
      </c>
      <c r="CK27" s="80" t="str">
        <f t="shared" si="24"/>
        <v/>
      </c>
      <c r="CL27" s="81" t="str">
        <f t="shared" si="25"/>
        <v>NO</v>
      </c>
      <c r="CM27" s="81" t="str">
        <f t="shared" si="26"/>
        <v>NO</v>
      </c>
      <c r="CN27" s="79" t="str">
        <f t="shared" si="32"/>
        <v>NO</v>
      </c>
      <c r="CO27" s="79" t="str">
        <f t="shared" si="33"/>
        <v>NO</v>
      </c>
      <c r="CP27" s="81" t="str">
        <f t="shared" si="34"/>
        <v>OK</v>
      </c>
      <c r="CQ27" s="77" t="b">
        <f t="shared" si="35"/>
        <v>0</v>
      </c>
      <c r="CR27" s="77" t="b">
        <f t="shared" si="36"/>
        <v>0</v>
      </c>
      <c r="CS27" s="77" t="b">
        <f t="shared" si="37"/>
        <v>0</v>
      </c>
      <c r="CT27" s="77" t="b">
        <f t="shared" si="38"/>
        <v>0</v>
      </c>
      <c r="CU27" s="80" t="str">
        <f t="shared" si="39"/>
        <v>SEQUENCE INCORRECT</v>
      </c>
      <c r="CV27" s="82">
        <f>COUNTIF(B19:B26,T(B27))</f>
        <v>8</v>
      </c>
    </row>
    <row r="28" spans="1:100" s="1" customFormat="1" ht="18.95" customHeight="1" thickBot="1">
      <c r="A28" s="83"/>
      <c r="B28" s="244"/>
      <c r="C28" s="245"/>
      <c r="D28" s="244"/>
      <c r="E28" s="245"/>
      <c r="F28" s="244"/>
      <c r="G28" s="245"/>
      <c r="H28" s="244"/>
      <c r="I28" s="245"/>
      <c r="J28" s="244"/>
      <c r="K28" s="245"/>
      <c r="L28" s="256" t="str">
        <f>IF(AND(A28&lt;&gt;"",B28&lt;&gt;"",D28&lt;&gt;"", F28&lt;&gt;"", H28&lt;&gt;"", J28&lt;&gt;"",Q28="",P28="OK",T28="",OR(D28&lt;=E17,D28="ABS"),OR(F28&lt;=G17,F28="ABS"),OR(H28&lt;=I17,H28="ABS"),OR(J28&lt;=K17,J28="ABS")),IF(AND(D28="ABS",F28="ABS",H28="ABS",J28="ABS"),"ABS",IF(SUM(D28,F28,H28,J28)=0,"ZERO",SUM(D28,F28,H28,J28))),"")</f>
        <v/>
      </c>
      <c r="M28" s="257"/>
      <c r="N28" s="17" t="str">
        <f>IF(L28="","",IF(M17=200,LOOKUP(L28,{"ABS","ZERO",1,100,110,120,130,140,150,160,170},{"FAIL","FAIL","FAIL","D","D+","C","C+","B","B+","A","A+"}),IF(M17=150,LOOKUP(L28,{"ABS","ZERO",1,75,82,90,97,105,112,120,127},{"FAIL","FAIL","FAIL","D","D+","C","C+","B","B+","A","A+"}),IF(M17=100,LOOKUP(L28,{"ABS","ZERO",1,50,55,60,65,70,75,80,85},{"FAIL","FAIL","FAIL","D","D+","C","C+","B","B+","A","A+"}),IF(M17=50,LOOKUP(L28,{"ABS","ZERO",1,25,27,30,32,35,37,40,42},{"FAIL","FAIL","FAIL","D","D+","C","C+","B","B+","A","A+"}))))))</f>
        <v/>
      </c>
      <c r="O28" s="229"/>
      <c r="P28" s="86" t="str">
        <f t="shared" si="1"/>
        <v/>
      </c>
      <c r="Q28" s="224" t="str">
        <f>IF(AND(A28&lt;&gt;"",B28&lt;&gt;""),IF(OR(D28&lt;&gt;"ABS"),IF(OR(AND(D28&lt;ROUNDDOWN((0.7*E17),0),D28&lt;&gt;0),D28&gt;E17,D28=""),"Attendance Marks incorrect",""),""),"")</f>
        <v/>
      </c>
      <c r="R28" s="203"/>
      <c r="S28" s="203"/>
      <c r="T28" s="203" t="str">
        <f>IF(OR(AND(OR(F28&lt;=G17, F28=0, F28="ABS"),OR(H28&lt;=I17, H28=0, H28="ABS"),OR(J28&lt;=K17, J28="ABS"))),IF(OR(AND(A28="",B28="",D28="",F28="",H28="",J28=""),AND(A28&lt;&gt;"",B28&lt;&gt;"",D28&lt;&gt;"",F28&lt;&gt;"",H28&lt;&gt;"",J28&lt;&gt;"",AD28="OK")),"","Given Marks or Format is incorrect"),"Given Marks or Format is incorrect")</f>
        <v/>
      </c>
      <c r="U28" s="203"/>
      <c r="V28" s="203"/>
      <c r="W28" s="203"/>
      <c r="X28" s="203"/>
      <c r="Y28" s="23" t="b">
        <f>IF(AND( EXACT(LEFT(B28,LEN(G8)), G8),ISNUMBER(INT(MID(B28,(LEN(G8)+1),1))),ISNUMBER(INT(MID(B28,(LEN(G8)+2),1))), MID(B28,(LEN(G8)+1),2)&lt;&gt;"00",OR(ISNUMBER(INT(MID(B28,(LEN(G8)+3),1))),MID(B28,(LEN(G8)+3),1)=""),  OR(AND(ISNUMBER(INT(MID(B28,(LEN(G8)+1),3))),MID(B28,(LEN(G8)+1),1)&lt;&gt;"0", MID(B28,(LEN(G8)+4),1)=""),AND((ISNUMBER(INT(MID(B28,(LEN(G8)+1),2)))),MID(B28,(LEN(G8)+3),1)=""))),"OK")</f>
        <v>0</v>
      </c>
      <c r="Z28" s="24"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25"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22"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7" t="b">
        <f t="shared" si="27"/>
        <v>0</v>
      </c>
      <c r="AD28" s="26" t="str">
        <f t="shared" si="2"/>
        <v>S# INCORRECT</v>
      </c>
      <c r="BL28" s="77" t="str">
        <f t="shared" si="28"/>
        <v/>
      </c>
      <c r="BM28" s="77" t="b">
        <f t="shared" si="3"/>
        <v>0</v>
      </c>
      <c r="BN28" s="77" t="b">
        <f t="shared" si="4"/>
        <v>0</v>
      </c>
      <c r="BO28" s="77" t="b">
        <f t="shared" si="5"/>
        <v>0</v>
      </c>
      <c r="BP28" s="77" t="str">
        <f t="shared" si="6"/>
        <v/>
      </c>
      <c r="BQ28" s="77" t="str">
        <f t="shared" si="7"/>
        <v/>
      </c>
      <c r="BR28" s="77" t="str">
        <f t="shared" si="8"/>
        <v/>
      </c>
      <c r="BS28" s="77" t="str">
        <f t="shared" si="9"/>
        <v/>
      </c>
      <c r="BT28" s="78" t="str">
        <f t="shared" si="10"/>
        <v/>
      </c>
      <c r="BU28" s="79" t="str">
        <f t="shared" si="29"/>
        <v>INCORRECT</v>
      </c>
      <c r="BV28" s="77" t="b">
        <f t="shared" si="30"/>
        <v>0</v>
      </c>
      <c r="BW28" s="80" t="str">
        <f t="shared" si="31"/>
        <v/>
      </c>
      <c r="BX28" s="77" t="b">
        <f t="shared" si="11"/>
        <v>0</v>
      </c>
      <c r="BY28" s="77" t="b">
        <f t="shared" si="12"/>
        <v>0</v>
      </c>
      <c r="BZ28" s="77" t="b">
        <f t="shared" si="13"/>
        <v>0</v>
      </c>
      <c r="CA28" s="77" t="b">
        <f t="shared" si="14"/>
        <v>0</v>
      </c>
      <c r="CB28" s="77" t="b">
        <f t="shared" si="15"/>
        <v>0</v>
      </c>
      <c r="CC28" s="77" t="b">
        <f t="shared" si="16"/>
        <v>0</v>
      </c>
      <c r="CD28" s="77" t="str">
        <f t="shared" si="17"/>
        <v/>
      </c>
      <c r="CE28" s="77" t="str">
        <f t="shared" si="18"/>
        <v/>
      </c>
      <c r="CF28" s="77" t="str">
        <f t="shared" si="19"/>
        <v/>
      </c>
      <c r="CG28" s="77" t="str">
        <f t="shared" si="20"/>
        <v/>
      </c>
      <c r="CH28" s="77" t="str">
        <f t="shared" si="21"/>
        <v/>
      </c>
      <c r="CI28" s="77" t="str">
        <f t="shared" si="22"/>
        <v/>
      </c>
      <c r="CJ28" s="80" t="str">
        <f t="shared" si="23"/>
        <v/>
      </c>
      <c r="CK28" s="80" t="str">
        <f t="shared" si="24"/>
        <v/>
      </c>
      <c r="CL28" s="81" t="str">
        <f t="shared" si="25"/>
        <v>NO</v>
      </c>
      <c r="CM28" s="81" t="str">
        <f t="shared" si="26"/>
        <v>NO</v>
      </c>
      <c r="CN28" s="79" t="str">
        <f t="shared" si="32"/>
        <v>NO</v>
      </c>
      <c r="CO28" s="79" t="str">
        <f t="shared" si="33"/>
        <v>NO</v>
      </c>
      <c r="CP28" s="81" t="str">
        <f t="shared" si="34"/>
        <v>OK</v>
      </c>
      <c r="CQ28" s="77" t="b">
        <f t="shared" si="35"/>
        <v>0</v>
      </c>
      <c r="CR28" s="77" t="b">
        <f t="shared" si="36"/>
        <v>0</v>
      </c>
      <c r="CS28" s="77" t="b">
        <f t="shared" si="37"/>
        <v>0</v>
      </c>
      <c r="CT28" s="77" t="b">
        <f t="shared" si="38"/>
        <v>0</v>
      </c>
      <c r="CU28" s="80" t="str">
        <f t="shared" si="39"/>
        <v>SEQUENCE INCORRECT</v>
      </c>
      <c r="CV28" s="82">
        <f>COUNTIF(B19:B27,T(B28))</f>
        <v>9</v>
      </c>
    </row>
    <row r="29" spans="1:100" s="1" customFormat="1" ht="18.95" customHeight="1" thickBot="1">
      <c r="A29" s="65"/>
      <c r="B29" s="244"/>
      <c r="C29" s="245"/>
      <c r="D29" s="244"/>
      <c r="E29" s="245"/>
      <c r="F29" s="244"/>
      <c r="G29" s="245"/>
      <c r="H29" s="244"/>
      <c r="I29" s="245"/>
      <c r="J29" s="244"/>
      <c r="K29" s="245"/>
      <c r="L29" s="256" t="str">
        <f>IF(AND(A29&lt;&gt;"",B29&lt;&gt;"",D29&lt;&gt;"", F29&lt;&gt;"", H29&lt;&gt;"", J29&lt;&gt;"",Q29="",P29="OK",T29="",OR(D29&lt;=E17,D29="ABS"),OR(F29&lt;=G17,F29="ABS"),OR(H29&lt;=I17,H29="ABS"),OR(J29&lt;=K17,J29="ABS")),IF(AND(D29="ABS",F29="ABS",H29="ABS",J29="ABS"),"ABS",IF(SUM(D29,F29,H29,J29)=0,"ZERO",SUM(D29,F29,H29,J29))),"")</f>
        <v/>
      </c>
      <c r="M29" s="257"/>
      <c r="N29" s="17" t="str">
        <f>IF(L29="","",IF(M17=200,LOOKUP(L29,{"ABS","ZERO",1,100,110,120,130,140,150,160,170},{"FAIL","FAIL","FAIL","D","D+","C","C+","B","B+","A","A+"}),IF(M17=150,LOOKUP(L29,{"ABS","ZERO",1,75,82,90,97,105,112,120,127},{"FAIL","FAIL","FAIL","D","D+","C","C+","B","B+","A","A+"}),IF(M17=100,LOOKUP(L29,{"ABS","ZERO",1,50,55,60,65,70,75,80,85},{"FAIL","FAIL","FAIL","D","D+","C","C+","B","B+","A","A+"}),IF(M17=50,LOOKUP(L29,{"ABS","ZERO",1,25,27,30,32,35,37,40,42},{"FAIL","FAIL","FAIL","D","D+","C","C+","B","B+","A","A+"}))))))</f>
        <v/>
      </c>
      <c r="O29" s="229"/>
      <c r="P29" s="86" t="str">
        <f t="shared" si="1"/>
        <v/>
      </c>
      <c r="Q29" s="224" t="str">
        <f>IF(AND(A29&lt;&gt;"",B29&lt;&gt;""),IF(OR(D29&lt;&gt;"ABS"),IF(OR(AND(D29&lt;ROUNDDOWN((0.7*E17),0),D29&lt;&gt;0),D29&gt;E17,D29=""),"Attendance Marks incorrect",""),""),"")</f>
        <v/>
      </c>
      <c r="R29" s="203"/>
      <c r="S29" s="203"/>
      <c r="T29" s="203" t="str">
        <f>IF(OR(AND(OR(F29&lt;=G17, F29=0, F29="ABS"),OR(H29&lt;=I17, H29=0, H29="ABS"),OR(J29&lt;=K17, J29="ABS"))),IF(OR(AND(A29="",B29="",D29="",F29="",H29="",J29=""),AND(A29&lt;&gt;"",B29&lt;&gt;"",D29&lt;&gt;"",F29&lt;&gt;"",H29&lt;&gt;"",J29&lt;&gt;"",AD29="OK")),"","Given Marks or Format is incorrect"),"Given Marks or Format is incorrect")</f>
        <v/>
      </c>
      <c r="U29" s="203"/>
      <c r="V29" s="203"/>
      <c r="W29" s="203"/>
      <c r="X29" s="203"/>
      <c r="Y29" s="23" t="b">
        <f>IF(AND( EXACT(LEFT(B29,LEN(G8)), G8),ISNUMBER(INT(MID(B29,(LEN(G8)+1),1))),ISNUMBER(INT(MID(B29,(LEN(G8)+2),1))), MID(B29,(LEN(G8)+1),2)&lt;&gt;"00",OR(ISNUMBER(INT(MID(B29,(LEN(G8)+3),1))),MID(B29,(LEN(G8)+3),1)=""),  OR(AND(ISNUMBER(INT(MID(B29,(LEN(G8)+1),3))),MID(B29,(LEN(G8)+1),1)&lt;&gt;"0", MID(B29,(LEN(G8)+4),1)=""),AND((ISNUMBER(INT(MID(B29,(LEN(G8)+1),2)))),MID(B29,(LEN(G8)+3),1)=""))),"OK")</f>
        <v>0</v>
      </c>
      <c r="Z29" s="24"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25"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22"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7" t="b">
        <f t="shared" si="27"/>
        <v>0</v>
      </c>
      <c r="AD29" s="26" t="str">
        <f t="shared" si="2"/>
        <v>S# INCORRECT</v>
      </c>
      <c r="BL29" s="77" t="str">
        <f t="shared" si="28"/>
        <v/>
      </c>
      <c r="BM29" s="77" t="b">
        <f t="shared" si="3"/>
        <v>0</v>
      </c>
      <c r="BN29" s="77" t="b">
        <f t="shared" si="4"/>
        <v>0</v>
      </c>
      <c r="BO29" s="77" t="b">
        <f t="shared" si="5"/>
        <v>0</v>
      </c>
      <c r="BP29" s="77" t="str">
        <f t="shared" si="6"/>
        <v/>
      </c>
      <c r="BQ29" s="77" t="str">
        <f t="shared" si="7"/>
        <v/>
      </c>
      <c r="BR29" s="77" t="str">
        <f t="shared" si="8"/>
        <v/>
      </c>
      <c r="BS29" s="77" t="str">
        <f t="shared" si="9"/>
        <v/>
      </c>
      <c r="BT29" s="78" t="str">
        <f t="shared" si="10"/>
        <v/>
      </c>
      <c r="BU29" s="79" t="str">
        <f t="shared" si="29"/>
        <v>INCORRECT</v>
      </c>
      <c r="BV29" s="77" t="b">
        <f t="shared" si="30"/>
        <v>0</v>
      </c>
      <c r="BW29" s="80" t="str">
        <f t="shared" si="31"/>
        <v/>
      </c>
      <c r="BX29" s="77" t="b">
        <f t="shared" si="11"/>
        <v>0</v>
      </c>
      <c r="BY29" s="77" t="b">
        <f t="shared" si="12"/>
        <v>0</v>
      </c>
      <c r="BZ29" s="77" t="b">
        <f t="shared" si="13"/>
        <v>0</v>
      </c>
      <c r="CA29" s="77" t="b">
        <f t="shared" si="14"/>
        <v>0</v>
      </c>
      <c r="CB29" s="77" t="b">
        <f t="shared" si="15"/>
        <v>0</v>
      </c>
      <c r="CC29" s="77" t="b">
        <f t="shared" si="16"/>
        <v>0</v>
      </c>
      <c r="CD29" s="77" t="str">
        <f t="shared" si="17"/>
        <v/>
      </c>
      <c r="CE29" s="77" t="str">
        <f t="shared" si="18"/>
        <v/>
      </c>
      <c r="CF29" s="77" t="str">
        <f t="shared" si="19"/>
        <v/>
      </c>
      <c r="CG29" s="77" t="str">
        <f t="shared" si="20"/>
        <v/>
      </c>
      <c r="CH29" s="77" t="str">
        <f t="shared" si="21"/>
        <v/>
      </c>
      <c r="CI29" s="77" t="str">
        <f t="shared" si="22"/>
        <v/>
      </c>
      <c r="CJ29" s="80" t="str">
        <f t="shared" si="23"/>
        <v/>
      </c>
      <c r="CK29" s="80" t="str">
        <f t="shared" si="24"/>
        <v/>
      </c>
      <c r="CL29" s="81" t="str">
        <f t="shared" si="25"/>
        <v>NO</v>
      </c>
      <c r="CM29" s="81" t="str">
        <f t="shared" si="26"/>
        <v>NO</v>
      </c>
      <c r="CN29" s="79" t="str">
        <f t="shared" si="32"/>
        <v>NO</v>
      </c>
      <c r="CO29" s="79" t="str">
        <f t="shared" si="33"/>
        <v>NO</v>
      </c>
      <c r="CP29" s="81" t="str">
        <f t="shared" si="34"/>
        <v>OK</v>
      </c>
      <c r="CQ29" s="77" t="b">
        <f t="shared" si="35"/>
        <v>0</v>
      </c>
      <c r="CR29" s="77" t="b">
        <f t="shared" si="36"/>
        <v>0</v>
      </c>
      <c r="CS29" s="77" t="b">
        <f t="shared" si="37"/>
        <v>0</v>
      </c>
      <c r="CT29" s="77" t="b">
        <f t="shared" si="38"/>
        <v>0</v>
      </c>
      <c r="CU29" s="80" t="str">
        <f t="shared" si="39"/>
        <v>SEQUENCE INCORRECT</v>
      </c>
      <c r="CV29" s="82">
        <f>COUNTIF(B19:B28,T(B29))</f>
        <v>10</v>
      </c>
    </row>
    <row r="30" spans="1:100" s="1" customFormat="1" ht="18.95" customHeight="1" thickBot="1">
      <c r="A30" s="83"/>
      <c r="B30" s="244"/>
      <c r="C30" s="245"/>
      <c r="D30" s="244"/>
      <c r="E30" s="245"/>
      <c r="F30" s="244"/>
      <c r="G30" s="245"/>
      <c r="H30" s="244"/>
      <c r="I30" s="245"/>
      <c r="J30" s="244"/>
      <c r="K30" s="245"/>
      <c r="L30" s="256" t="str">
        <f>IF(AND(A30&lt;&gt;"",B30&lt;&gt;"",D30&lt;&gt;"", F30&lt;&gt;"", H30&lt;&gt;"", J30&lt;&gt;"",Q30="",P30="OK",T30="",OR(D30&lt;=E17,D30="ABS"),OR(F30&lt;=G17,F30="ABS"),OR(H30&lt;=I17,H30="ABS"),OR(J30&lt;=K17,J30="ABS")),IF(AND(D30="ABS",F30="ABS",H30="ABS",J30="ABS"),"ABS",IF(SUM(D30,F30,H30,J30)=0,"ZERO",SUM(D30,F30,H30,J30))),"")</f>
        <v/>
      </c>
      <c r="M30" s="257"/>
      <c r="N30" s="17" t="str">
        <f>IF(L30="","",IF(M17=200,LOOKUP(L30,{"ABS","ZERO",1,100,110,120,130,140,150,160,170},{"FAIL","FAIL","FAIL","D","D+","C","C+","B","B+","A","A+"}),IF(M17=150,LOOKUP(L30,{"ABS","ZERO",1,75,82,90,97,105,112,120,127},{"FAIL","FAIL","FAIL","D","D+","C","C+","B","B+","A","A+"}),IF(M17=100,LOOKUP(L30,{"ABS","ZERO",1,50,55,60,65,70,75,80,85},{"FAIL","FAIL","FAIL","D","D+","C","C+","B","B+","A","A+"}),IF(M17=50,LOOKUP(L30,{"ABS","ZERO",1,25,27,30,32,35,37,40,42},{"FAIL","FAIL","FAIL","D","D+","C","C+","B","B+","A","A+"}))))))</f>
        <v/>
      </c>
      <c r="O30" s="229"/>
      <c r="P30" s="86" t="str">
        <f t="shared" si="1"/>
        <v/>
      </c>
      <c r="Q30" s="224" t="str">
        <f>IF(AND(A30&lt;&gt;"",B30&lt;&gt;""),IF(OR(D30&lt;&gt;"ABS"),IF(OR(AND(D30&lt;ROUNDDOWN((0.7*E17),0),D30&lt;&gt;0),D30&gt;E17,D30=""),"Attendance Marks incorrect",""),""),"")</f>
        <v/>
      </c>
      <c r="R30" s="203"/>
      <c r="S30" s="203"/>
      <c r="T30" s="203" t="str">
        <f>IF(OR(AND(OR(F30&lt;=G17, F30=0, F30="ABS"),OR(H30&lt;=I17, H30=0, H30="ABS"),OR(J30&lt;=K17, J30="ABS"))),IF(OR(AND(A30="",B30="",D30="",F30="",H30="",J30=""),AND(A30&lt;&gt;"",B30&lt;&gt;"",D30&lt;&gt;"",F30&lt;&gt;"",H30&lt;&gt;"",J30&lt;&gt;"", AD30="OK")),"","Given Marks or Format is incorrect"),"Given Marks or Format is incorrect")</f>
        <v/>
      </c>
      <c r="U30" s="203"/>
      <c r="V30" s="203"/>
      <c r="W30" s="203"/>
      <c r="X30" s="203"/>
      <c r="Y30" s="23" t="b">
        <f>IF(AND( EXACT(LEFT(B30,LEN(G8)), G8),ISNUMBER(INT(MID(B30,(LEN(G8)+1),1))),ISNUMBER(INT(MID(B30,(LEN(G8)+2),1))), MID(B30,(LEN(G8)+1),2)&lt;&gt;"00",OR(ISNUMBER(INT(MID(B30,(LEN(G8)+3),1))),MID(B30,(LEN(G8)+3),1)=""),  OR(AND(ISNUMBER(INT(MID(B30,(LEN(G8)+1),3))),MID(B30,(LEN(G8)+1),1)&lt;&gt;"0", MID(B30,(LEN(G8)+4),1)=""),AND((ISNUMBER(INT(MID(B30,(LEN(G8)+1),2)))),MID(B30,(LEN(G8)+3),1)=""))),"OK")</f>
        <v>0</v>
      </c>
      <c r="Z30" s="24"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25"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22"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7" t="b">
        <f t="shared" si="27"/>
        <v>0</v>
      </c>
      <c r="AD30" s="26" t="str">
        <f t="shared" si="2"/>
        <v>S# INCORRECT</v>
      </c>
      <c r="BL30" s="77" t="str">
        <f t="shared" si="28"/>
        <v/>
      </c>
      <c r="BM30" s="77" t="b">
        <f t="shared" si="3"/>
        <v>0</v>
      </c>
      <c r="BN30" s="77" t="b">
        <f t="shared" si="4"/>
        <v>0</v>
      </c>
      <c r="BO30" s="77" t="b">
        <f t="shared" si="5"/>
        <v>0</v>
      </c>
      <c r="BP30" s="77" t="str">
        <f t="shared" si="6"/>
        <v/>
      </c>
      <c r="BQ30" s="77" t="str">
        <f t="shared" si="7"/>
        <v/>
      </c>
      <c r="BR30" s="77" t="str">
        <f t="shared" si="8"/>
        <v/>
      </c>
      <c r="BS30" s="77" t="str">
        <f t="shared" si="9"/>
        <v/>
      </c>
      <c r="BT30" s="78" t="str">
        <f t="shared" si="10"/>
        <v/>
      </c>
      <c r="BU30" s="79" t="str">
        <f t="shared" si="29"/>
        <v>INCORRECT</v>
      </c>
      <c r="BV30" s="77" t="b">
        <f t="shared" si="30"/>
        <v>0</v>
      </c>
      <c r="BW30" s="80" t="str">
        <f t="shared" si="31"/>
        <v/>
      </c>
      <c r="BX30" s="77" t="b">
        <f t="shared" si="11"/>
        <v>0</v>
      </c>
      <c r="BY30" s="77" t="b">
        <f t="shared" si="12"/>
        <v>0</v>
      </c>
      <c r="BZ30" s="77" t="b">
        <f t="shared" si="13"/>
        <v>0</v>
      </c>
      <c r="CA30" s="77" t="b">
        <f t="shared" si="14"/>
        <v>0</v>
      </c>
      <c r="CB30" s="77" t="b">
        <f t="shared" si="15"/>
        <v>0</v>
      </c>
      <c r="CC30" s="77" t="b">
        <f t="shared" si="16"/>
        <v>0</v>
      </c>
      <c r="CD30" s="77" t="str">
        <f t="shared" si="17"/>
        <v/>
      </c>
      <c r="CE30" s="77" t="str">
        <f t="shared" si="18"/>
        <v/>
      </c>
      <c r="CF30" s="77" t="str">
        <f t="shared" si="19"/>
        <v/>
      </c>
      <c r="CG30" s="77" t="str">
        <f t="shared" si="20"/>
        <v/>
      </c>
      <c r="CH30" s="77" t="str">
        <f t="shared" si="21"/>
        <v/>
      </c>
      <c r="CI30" s="77" t="str">
        <f t="shared" si="22"/>
        <v/>
      </c>
      <c r="CJ30" s="80" t="str">
        <f t="shared" si="23"/>
        <v/>
      </c>
      <c r="CK30" s="80" t="str">
        <f t="shared" si="24"/>
        <v/>
      </c>
      <c r="CL30" s="81" t="str">
        <f t="shared" si="25"/>
        <v>NO</v>
      </c>
      <c r="CM30" s="81" t="str">
        <f t="shared" si="26"/>
        <v>NO</v>
      </c>
      <c r="CN30" s="79" t="str">
        <f t="shared" si="32"/>
        <v>NO</v>
      </c>
      <c r="CO30" s="79" t="str">
        <f t="shared" si="33"/>
        <v>NO</v>
      </c>
      <c r="CP30" s="81" t="str">
        <f t="shared" si="34"/>
        <v>OK</v>
      </c>
      <c r="CQ30" s="77" t="b">
        <f t="shared" si="35"/>
        <v>0</v>
      </c>
      <c r="CR30" s="77" t="b">
        <f t="shared" si="36"/>
        <v>0</v>
      </c>
      <c r="CS30" s="77" t="b">
        <f t="shared" si="37"/>
        <v>0</v>
      </c>
      <c r="CT30" s="77" t="b">
        <f t="shared" si="38"/>
        <v>0</v>
      </c>
      <c r="CU30" s="80" t="str">
        <f t="shared" si="39"/>
        <v>SEQUENCE INCORRECT</v>
      </c>
      <c r="CV30" s="82">
        <f>COUNTIF(B19:B29,T(B30))</f>
        <v>11</v>
      </c>
    </row>
    <row r="31" spans="1:100" s="1" customFormat="1" ht="18.95" customHeight="1" thickBot="1">
      <c r="A31" s="65"/>
      <c r="B31" s="244"/>
      <c r="C31" s="245"/>
      <c r="D31" s="244"/>
      <c r="E31" s="245"/>
      <c r="F31" s="244"/>
      <c r="G31" s="245"/>
      <c r="H31" s="244"/>
      <c r="I31" s="245"/>
      <c r="J31" s="244"/>
      <c r="K31" s="245"/>
      <c r="L31" s="256" t="str">
        <f>IF(AND(A31&lt;&gt;"",B31&lt;&gt;"",D31&lt;&gt;"", F31&lt;&gt;"", H31&lt;&gt;"", J31&lt;&gt;"",Q31="",P31="OK",T31="",OR(D31&lt;=E17,D31="ABS"),OR(F31&lt;=G17,F31="ABS"),OR(H31&lt;=I17,H31="ABS"),OR(J31&lt;=K17,J31="ABS")),IF(AND(D31="ABS",F31="ABS",H31="ABS",J31="ABS"),"ABS",IF(SUM(D31,F31,H31,J31)=0,"ZERO",SUM(D31,F31,H31,J31))),"")</f>
        <v/>
      </c>
      <c r="M31" s="257"/>
      <c r="N31" s="17" t="str">
        <f>IF(L31="","",IF(M17=200,LOOKUP(L31,{"ABS","ZERO",1,100,110,120,130,140,150,160,170},{"FAIL","FAIL","FAIL","D","D+","C","C+","B","B+","A","A+"}),IF(M17=150,LOOKUP(L31,{"ABS","ZERO",1,75,82,90,97,105,112,120,127},{"FAIL","FAIL","FAIL","D","D+","C","C+","B","B+","A","A+"}),IF(M17=100,LOOKUP(L31,{"ABS","ZERO",1,50,55,60,65,70,75,80,85},{"FAIL","FAIL","FAIL","D","D+","C","C+","B","B+","A","A+"}),IF(M17=50,LOOKUP(L31,{"ABS","ZERO",1,25,27,30,32,35,37,40,42},{"FAIL","FAIL","FAIL","D","D+","C","C+","B","B+","A","A+"}))))))</f>
        <v/>
      </c>
      <c r="O31" s="229"/>
      <c r="P31" s="86" t="str">
        <f t="shared" si="1"/>
        <v/>
      </c>
      <c r="Q31" s="224" t="str">
        <f>IF(AND(A31&lt;&gt;"",B31&lt;&gt;""),IF(OR(D31&lt;&gt;"ABS"),IF(OR(AND(D31&lt;ROUNDDOWN((0.7*E17),0),D31&lt;&gt;0),D31&gt;E17,D31=""),"Attendance Marks incorrect",""),""),"")</f>
        <v/>
      </c>
      <c r="R31" s="203"/>
      <c r="S31" s="203"/>
      <c r="T31" s="203" t="str">
        <f>IF(OR(AND(OR(F31&lt;=G17, F31=0, F31="ABS"),OR(H31&lt;=I17, H31=0, H31="ABS"),OR(J31&lt;=K17, J31="ABS"))),IF(OR(AND(A31="",B31="",D31="",F31="",H31="",J31=""),AND(A31&lt;&gt;"",B31&lt;&gt;"",D31&lt;&gt;"",F31&lt;&gt;"",H31&lt;&gt;"",J31&lt;&gt;"",AD31="OK")),"","Given Marks or Format is incorrect"),"Given Marks or Format is incorrect")</f>
        <v/>
      </c>
      <c r="U31" s="203"/>
      <c r="V31" s="203"/>
      <c r="W31" s="203"/>
      <c r="X31" s="203"/>
      <c r="Y31" s="23" t="b">
        <f>IF(AND( EXACT(LEFT(B31,LEN(G8)), G8),ISNUMBER(INT(MID(B31,(LEN(G8)+1),1))),ISNUMBER(INT(MID(B31,(LEN(G8)+2),1))), MID(B31,(LEN(G8)+1),2)&lt;&gt;"00",OR(ISNUMBER(INT(MID(B31,(LEN(G8)+3),1))),MID(B31,(LEN(G8)+3),1)=""),  OR(AND(ISNUMBER(INT(MID(B31,(LEN(G8)+1),3))),MID(B31,(LEN(G8)+1),1)&lt;&gt;"0", MID(B31,(LEN(G8)+4),1)=""),AND((ISNUMBER(INT(MID(B31,(LEN(G8)+1),2)))),MID(B31,(LEN(G8)+3),1)=""))),"OK")</f>
        <v>0</v>
      </c>
      <c r="Z31" s="24"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25"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22"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7" t="b">
        <f t="shared" si="27"/>
        <v>0</v>
      </c>
      <c r="AD31" s="26" t="str">
        <f t="shared" si="2"/>
        <v>S# INCORRECT</v>
      </c>
      <c r="BL31" s="77" t="str">
        <f t="shared" si="28"/>
        <v/>
      </c>
      <c r="BM31" s="77" t="b">
        <f t="shared" si="3"/>
        <v>0</v>
      </c>
      <c r="BN31" s="77" t="b">
        <f t="shared" si="4"/>
        <v>0</v>
      </c>
      <c r="BO31" s="77" t="b">
        <f t="shared" si="5"/>
        <v>0</v>
      </c>
      <c r="BP31" s="77" t="str">
        <f t="shared" si="6"/>
        <v/>
      </c>
      <c r="BQ31" s="77" t="str">
        <f t="shared" si="7"/>
        <v/>
      </c>
      <c r="BR31" s="77" t="str">
        <f t="shared" si="8"/>
        <v/>
      </c>
      <c r="BS31" s="77" t="str">
        <f t="shared" si="9"/>
        <v/>
      </c>
      <c r="BT31" s="78" t="str">
        <f t="shared" si="10"/>
        <v/>
      </c>
      <c r="BU31" s="79" t="str">
        <f t="shared" si="29"/>
        <v>INCORRECT</v>
      </c>
      <c r="BV31" s="77" t="b">
        <f t="shared" si="30"/>
        <v>0</v>
      </c>
      <c r="BW31" s="80" t="str">
        <f t="shared" si="31"/>
        <v/>
      </c>
      <c r="BX31" s="77" t="b">
        <f t="shared" si="11"/>
        <v>0</v>
      </c>
      <c r="BY31" s="77" t="b">
        <f t="shared" si="12"/>
        <v>0</v>
      </c>
      <c r="BZ31" s="77" t="b">
        <f t="shared" si="13"/>
        <v>0</v>
      </c>
      <c r="CA31" s="77" t="b">
        <f t="shared" si="14"/>
        <v>0</v>
      </c>
      <c r="CB31" s="77" t="b">
        <f t="shared" si="15"/>
        <v>0</v>
      </c>
      <c r="CC31" s="77" t="b">
        <f t="shared" si="16"/>
        <v>0</v>
      </c>
      <c r="CD31" s="77" t="str">
        <f t="shared" si="17"/>
        <v/>
      </c>
      <c r="CE31" s="77" t="str">
        <f t="shared" si="18"/>
        <v/>
      </c>
      <c r="CF31" s="77" t="str">
        <f t="shared" si="19"/>
        <v/>
      </c>
      <c r="CG31" s="77" t="str">
        <f t="shared" si="20"/>
        <v/>
      </c>
      <c r="CH31" s="77" t="str">
        <f t="shared" si="21"/>
        <v/>
      </c>
      <c r="CI31" s="77" t="str">
        <f t="shared" si="22"/>
        <v/>
      </c>
      <c r="CJ31" s="80" t="str">
        <f t="shared" si="23"/>
        <v/>
      </c>
      <c r="CK31" s="80" t="str">
        <f t="shared" si="24"/>
        <v/>
      </c>
      <c r="CL31" s="81" t="str">
        <f t="shared" si="25"/>
        <v>NO</v>
      </c>
      <c r="CM31" s="81" t="str">
        <f t="shared" si="26"/>
        <v>NO</v>
      </c>
      <c r="CN31" s="79" t="str">
        <f t="shared" si="32"/>
        <v>NO</v>
      </c>
      <c r="CO31" s="79" t="str">
        <f t="shared" si="33"/>
        <v>NO</v>
      </c>
      <c r="CP31" s="81" t="str">
        <f t="shared" si="34"/>
        <v>OK</v>
      </c>
      <c r="CQ31" s="77" t="b">
        <f t="shared" si="35"/>
        <v>0</v>
      </c>
      <c r="CR31" s="77" t="b">
        <f t="shared" si="36"/>
        <v>0</v>
      </c>
      <c r="CS31" s="77" t="b">
        <f t="shared" si="37"/>
        <v>0</v>
      </c>
      <c r="CT31" s="77" t="b">
        <f t="shared" si="38"/>
        <v>0</v>
      </c>
      <c r="CU31" s="80" t="str">
        <f t="shared" si="39"/>
        <v>SEQUENCE INCORRECT</v>
      </c>
      <c r="CV31" s="82">
        <f>COUNTIF(B19:B30,T(B31))</f>
        <v>12</v>
      </c>
    </row>
    <row r="32" spans="1:100" s="1" customFormat="1" ht="18.95" customHeight="1" thickBot="1">
      <c r="A32" s="83"/>
      <c r="B32" s="244"/>
      <c r="C32" s="245"/>
      <c r="D32" s="244"/>
      <c r="E32" s="245"/>
      <c r="F32" s="244"/>
      <c r="G32" s="245"/>
      <c r="H32" s="244"/>
      <c r="I32" s="245"/>
      <c r="J32" s="244"/>
      <c r="K32" s="245"/>
      <c r="L32" s="256" t="str">
        <f>IF(AND(A32&lt;&gt;"",B32&lt;&gt;"",D32&lt;&gt;"", F32&lt;&gt;"", H32&lt;&gt;"", J32&lt;&gt;"",Q32="",P32="OK",T32="",OR(D32&lt;=E17,D32="ABS"),OR(F32&lt;=G17,F32="ABS"),OR(H32&lt;=I17,H32="ABS"),OR(J32&lt;=K17,J32="ABS")),IF(AND(D32="ABS",F32="ABS",H32="ABS",J32="ABS"),"ABS",IF(SUM(D32,F32,H32,J32)=0,"ZERO",SUM(D32,F32,H32,J32))),"")</f>
        <v/>
      </c>
      <c r="M32" s="257"/>
      <c r="N32" s="17" t="str">
        <f>IF(L32="","",IF(M17=200,LOOKUP(L32,{"ABS","ZERO",1,100,110,120,130,140,150,160,170},{"FAIL","FAIL","FAIL","D","D+","C","C+","B","B+","A","A+"}),IF(M17=150,LOOKUP(L32,{"ABS","ZERO",1,75,82,90,97,105,112,120,127},{"FAIL","FAIL","FAIL","D","D+","C","C+","B","B+","A","A+"}),IF(M17=100,LOOKUP(L32,{"ABS","ZERO",1,50,55,60,65,70,75,80,85},{"FAIL","FAIL","FAIL","D","D+","C","C+","B","B+","A","A+"}),IF(M17=50,LOOKUP(L32,{"ABS","ZERO",1,25,27,30,32,35,37,40,42},{"FAIL","FAIL","FAIL","D","D+","C","C+","B","B+","A","A+"}))))))</f>
        <v/>
      </c>
      <c r="O32" s="229"/>
      <c r="P32" s="86" t="str">
        <f t="shared" si="1"/>
        <v/>
      </c>
      <c r="Q32" s="224" t="str">
        <f>IF(AND(A32&lt;&gt;"",B32&lt;&gt;""),IF(OR(D32&lt;&gt;"ABS"),IF(OR(AND(D32&lt;ROUNDDOWN((0.7*E17),0),D32&lt;&gt;0),D32&gt;E17,D32=""),"Attendance Marks incorrect",""),""),"")</f>
        <v/>
      </c>
      <c r="R32" s="203"/>
      <c r="S32" s="203"/>
      <c r="T32" s="203" t="str">
        <f>IF(OR(AND(OR(F32&lt;=G17, F32=0, F32="ABS"),OR(H32&lt;=I17, H32=0, H32="ABS"),OR(J32&lt;=K17, J32="ABS"))),IF(OR(AND(A32="",B32="",D32="",F32="",H32="",J32=""),AND(A32&lt;&gt;"",B32&lt;&gt;"",D32&lt;&gt;"",F32&lt;&gt;"",H32&lt;&gt;"",J32&lt;&gt;"",AD32="OK")),"","Given Marks or Format is incorrect"),"Given Marks or Format is incorrect")</f>
        <v/>
      </c>
      <c r="U32" s="203"/>
      <c r="V32" s="203"/>
      <c r="W32" s="203"/>
      <c r="X32" s="203"/>
      <c r="Y32" s="23" t="b">
        <f>IF(AND( EXACT(LEFT(B32,LEN(G8)), G8),ISNUMBER(INT(MID(B32,(LEN(G8)+1),1))),ISNUMBER(INT(MID(B32,(LEN(G8)+2),1))), MID(B32,(LEN(G8)+1),2)&lt;&gt;"00",OR(ISNUMBER(INT(MID(B32,(LEN(G8)+3),1))),MID(B32,(LEN(G8)+3),1)=""),  OR(AND(ISNUMBER(INT(MID(B32,(LEN(G8)+1),3))),MID(B32,(LEN(G8)+1),1)&lt;&gt;"0", MID(B32,(LEN(G8)+4),1)=""),AND((ISNUMBER(INT(MID(B32,(LEN(G8)+1),2)))),MID(B32,(LEN(G8)+3),1)=""))),"OK")</f>
        <v>0</v>
      </c>
      <c r="Z32" s="24"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25"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22"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7" t="b">
        <f t="shared" si="27"/>
        <v>0</v>
      </c>
      <c r="AD32" s="26" t="str">
        <f t="shared" si="2"/>
        <v>S# INCORRECT</v>
      </c>
      <c r="BL32" s="77" t="str">
        <f t="shared" si="28"/>
        <v/>
      </c>
      <c r="BM32" s="77" t="b">
        <f t="shared" si="3"/>
        <v>0</v>
      </c>
      <c r="BN32" s="77" t="b">
        <f t="shared" si="4"/>
        <v>0</v>
      </c>
      <c r="BO32" s="77" t="b">
        <f t="shared" si="5"/>
        <v>0</v>
      </c>
      <c r="BP32" s="77" t="str">
        <f t="shared" si="6"/>
        <v/>
      </c>
      <c r="BQ32" s="77" t="str">
        <f t="shared" si="7"/>
        <v/>
      </c>
      <c r="BR32" s="77" t="str">
        <f t="shared" si="8"/>
        <v/>
      </c>
      <c r="BS32" s="77" t="str">
        <f t="shared" si="9"/>
        <v/>
      </c>
      <c r="BT32" s="78" t="str">
        <f t="shared" si="10"/>
        <v/>
      </c>
      <c r="BU32" s="79" t="str">
        <f t="shared" si="29"/>
        <v>INCORRECT</v>
      </c>
      <c r="BV32" s="77" t="b">
        <f t="shared" si="30"/>
        <v>0</v>
      </c>
      <c r="BW32" s="80" t="str">
        <f t="shared" si="31"/>
        <v/>
      </c>
      <c r="BX32" s="77" t="b">
        <f t="shared" si="11"/>
        <v>0</v>
      </c>
      <c r="BY32" s="77" t="b">
        <f t="shared" si="12"/>
        <v>0</v>
      </c>
      <c r="BZ32" s="77" t="b">
        <f t="shared" si="13"/>
        <v>0</v>
      </c>
      <c r="CA32" s="77" t="b">
        <f t="shared" si="14"/>
        <v>0</v>
      </c>
      <c r="CB32" s="77" t="b">
        <f t="shared" si="15"/>
        <v>0</v>
      </c>
      <c r="CC32" s="77" t="b">
        <f t="shared" si="16"/>
        <v>0</v>
      </c>
      <c r="CD32" s="77" t="str">
        <f t="shared" si="17"/>
        <v/>
      </c>
      <c r="CE32" s="77" t="str">
        <f t="shared" si="18"/>
        <v/>
      </c>
      <c r="CF32" s="77" t="str">
        <f t="shared" si="19"/>
        <v/>
      </c>
      <c r="CG32" s="77" t="str">
        <f t="shared" si="20"/>
        <v/>
      </c>
      <c r="CH32" s="77" t="str">
        <f t="shared" si="21"/>
        <v/>
      </c>
      <c r="CI32" s="77" t="str">
        <f t="shared" si="22"/>
        <v/>
      </c>
      <c r="CJ32" s="80" t="str">
        <f t="shared" si="23"/>
        <v/>
      </c>
      <c r="CK32" s="80" t="str">
        <f t="shared" si="24"/>
        <v/>
      </c>
      <c r="CL32" s="81" t="str">
        <f t="shared" si="25"/>
        <v>NO</v>
      </c>
      <c r="CM32" s="81" t="str">
        <f t="shared" si="26"/>
        <v>NO</v>
      </c>
      <c r="CN32" s="79" t="str">
        <f t="shared" si="32"/>
        <v>NO</v>
      </c>
      <c r="CO32" s="79" t="str">
        <f t="shared" si="33"/>
        <v>NO</v>
      </c>
      <c r="CP32" s="81" t="str">
        <f t="shared" si="34"/>
        <v>OK</v>
      </c>
      <c r="CQ32" s="77" t="b">
        <f t="shared" si="35"/>
        <v>0</v>
      </c>
      <c r="CR32" s="77" t="b">
        <f t="shared" si="36"/>
        <v>0</v>
      </c>
      <c r="CS32" s="77" t="b">
        <f t="shared" si="37"/>
        <v>0</v>
      </c>
      <c r="CT32" s="77" t="b">
        <f t="shared" si="38"/>
        <v>0</v>
      </c>
      <c r="CU32" s="80" t="str">
        <f t="shared" si="39"/>
        <v>SEQUENCE INCORRECT</v>
      </c>
      <c r="CV32" s="82">
        <f>COUNTIF(B19:B31,T(B32))</f>
        <v>13</v>
      </c>
    </row>
    <row r="33" spans="1:100" s="1" customFormat="1" ht="18.95" customHeight="1" thickBot="1">
      <c r="A33" s="65"/>
      <c r="B33" s="244"/>
      <c r="C33" s="245"/>
      <c r="D33" s="244"/>
      <c r="E33" s="245"/>
      <c r="F33" s="244"/>
      <c r="G33" s="245"/>
      <c r="H33" s="244"/>
      <c r="I33" s="245"/>
      <c r="J33" s="244"/>
      <c r="K33" s="245"/>
      <c r="L33" s="256" t="str">
        <f>IF(AND(A33&lt;&gt;"",B33&lt;&gt;"",D33&lt;&gt;"", F33&lt;&gt;"", H33&lt;&gt;"", J33&lt;&gt;"",Q33="",P33="OK",T33="",OR(D33&lt;=E17,D33="ABS"),OR(F33&lt;=G17,F33="ABS"),OR(H33&lt;=I17,H33="ABS"),OR(J33&lt;=K17,J33="ABS")),IF(AND(D33="ABS",F33="ABS",H33="ABS",J33="ABS"),"ABS",IF(SUM(D33,F33,H33,J33)=0,"ZERO",SUM(D33,F33,H33,J33))),"")</f>
        <v/>
      </c>
      <c r="M33" s="257"/>
      <c r="N33" s="17" t="str">
        <f>IF(L33="","",IF(M17=200,LOOKUP(L33,{"ABS","ZERO",1,100,110,120,130,140,150,160,170},{"FAIL","FAIL","FAIL","D","D+","C","C+","B","B+","A","A+"}),IF(M17=150,LOOKUP(L33,{"ABS","ZERO",1,75,82,90,97,105,112,120,127},{"FAIL","FAIL","FAIL","D","D+","C","C+","B","B+","A","A+"}),IF(M17=100,LOOKUP(L33,{"ABS","ZERO",1,50,55,60,65,70,75,80,85},{"FAIL","FAIL","FAIL","D","D+","C","C+","B","B+","A","A+"}),IF(M17=50,LOOKUP(L33,{"ABS","ZERO",1,25,27,30,32,35,37,40,42},{"FAIL","FAIL","FAIL","D","D+","C","C+","B","B+","A","A+"}))))))</f>
        <v/>
      </c>
      <c r="O33" s="229"/>
      <c r="P33" s="86" t="str">
        <f t="shared" si="1"/>
        <v/>
      </c>
      <c r="Q33" s="224" t="str">
        <f>IF(AND(A33&lt;&gt;"",B33&lt;&gt;""),IF(OR(D33&lt;&gt;"ABS"),IF(OR(AND(D33&lt;ROUNDDOWN((0.7*E17),0),D33&lt;&gt;0),D33&gt;E17,D33=""),"Attendance Marks incorrect",""),""),"")</f>
        <v/>
      </c>
      <c r="R33" s="203"/>
      <c r="S33" s="203"/>
      <c r="T33" s="203" t="str">
        <f>IF(OR(AND(OR(F33&lt;=G17, F33=0, F33="ABS"),OR(H33&lt;=I17, H33=0, H33="ABS"),OR(J33&lt;=K17, J33="ABS"))),IF(OR(AND(A33="",B33="",D33="",F33="",H33="",J33=""),AND(A33&lt;&gt;"",B33&lt;&gt;"",D33&lt;&gt;"",F33&lt;&gt;"",H33&lt;&gt;"",J33&lt;&gt;"", AD33="OK")),"","Given Marks or Format is incorrect"),"Given Marks or Format is incorrect")</f>
        <v/>
      </c>
      <c r="U33" s="203"/>
      <c r="V33" s="203"/>
      <c r="W33" s="203"/>
      <c r="X33" s="203"/>
      <c r="Y33" s="23" t="b">
        <f>IF(AND( EXACT(LEFT(B33,LEN(G8)), G8),ISNUMBER(INT(MID(B33,(LEN(G8)+1),1))),ISNUMBER(INT(MID(B33,(LEN(G8)+2),1))), MID(B33,(LEN(G8)+1),2)&lt;&gt;"00",OR(ISNUMBER(INT(MID(B33,(LEN(G8)+3),1))),MID(B33,(LEN(G8)+3),1)=""),  OR(AND(ISNUMBER(INT(MID(B33,(LEN(G8)+1),3))),MID(B33,(LEN(G8)+1),1)&lt;&gt;"0", MID(B33,(LEN(G8)+4),1)=""),AND((ISNUMBER(INT(MID(B33,(LEN(G8)+1),2)))),MID(B33,(LEN(G8)+3),1)=""))),"OK")</f>
        <v>0</v>
      </c>
      <c r="Z33" s="24"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25"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22"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7" t="b">
        <f t="shared" si="27"/>
        <v>0</v>
      </c>
      <c r="AD33" s="26" t="str">
        <f t="shared" si="2"/>
        <v>S# INCORRECT</v>
      </c>
      <c r="BL33" s="77" t="str">
        <f t="shared" si="28"/>
        <v/>
      </c>
      <c r="BM33" s="77" t="b">
        <f t="shared" si="3"/>
        <v>0</v>
      </c>
      <c r="BN33" s="77" t="b">
        <f t="shared" si="4"/>
        <v>0</v>
      </c>
      <c r="BO33" s="77" t="b">
        <f t="shared" si="5"/>
        <v>0</v>
      </c>
      <c r="BP33" s="77" t="str">
        <f t="shared" si="6"/>
        <v/>
      </c>
      <c r="BQ33" s="77" t="str">
        <f t="shared" si="7"/>
        <v/>
      </c>
      <c r="BR33" s="77" t="str">
        <f t="shared" si="8"/>
        <v/>
      </c>
      <c r="BS33" s="77" t="str">
        <f t="shared" si="9"/>
        <v/>
      </c>
      <c r="BT33" s="78" t="str">
        <f t="shared" si="10"/>
        <v/>
      </c>
      <c r="BU33" s="79" t="str">
        <f t="shared" si="29"/>
        <v>INCORRECT</v>
      </c>
      <c r="BV33" s="77" t="b">
        <f t="shared" si="30"/>
        <v>0</v>
      </c>
      <c r="BW33" s="80" t="str">
        <f t="shared" si="31"/>
        <v/>
      </c>
      <c r="BX33" s="77" t="b">
        <f t="shared" si="11"/>
        <v>0</v>
      </c>
      <c r="BY33" s="77" t="b">
        <f t="shared" si="12"/>
        <v>0</v>
      </c>
      <c r="BZ33" s="77" t="b">
        <f t="shared" si="13"/>
        <v>0</v>
      </c>
      <c r="CA33" s="77" t="b">
        <f t="shared" si="14"/>
        <v>0</v>
      </c>
      <c r="CB33" s="77" t="b">
        <f t="shared" si="15"/>
        <v>0</v>
      </c>
      <c r="CC33" s="77" t="b">
        <f t="shared" si="16"/>
        <v>0</v>
      </c>
      <c r="CD33" s="77" t="str">
        <f t="shared" si="17"/>
        <v/>
      </c>
      <c r="CE33" s="77" t="str">
        <f t="shared" si="18"/>
        <v/>
      </c>
      <c r="CF33" s="77" t="str">
        <f t="shared" si="19"/>
        <v/>
      </c>
      <c r="CG33" s="77" t="str">
        <f t="shared" si="20"/>
        <v/>
      </c>
      <c r="CH33" s="77" t="str">
        <f t="shared" si="21"/>
        <v/>
      </c>
      <c r="CI33" s="77" t="str">
        <f t="shared" si="22"/>
        <v/>
      </c>
      <c r="CJ33" s="80" t="str">
        <f t="shared" si="23"/>
        <v/>
      </c>
      <c r="CK33" s="80" t="str">
        <f t="shared" si="24"/>
        <v/>
      </c>
      <c r="CL33" s="81" t="str">
        <f t="shared" si="25"/>
        <v>NO</v>
      </c>
      <c r="CM33" s="81" t="str">
        <f t="shared" si="26"/>
        <v>NO</v>
      </c>
      <c r="CN33" s="79" t="str">
        <f t="shared" si="32"/>
        <v>NO</v>
      </c>
      <c r="CO33" s="79" t="str">
        <f t="shared" si="33"/>
        <v>NO</v>
      </c>
      <c r="CP33" s="81" t="str">
        <f t="shared" si="34"/>
        <v>OK</v>
      </c>
      <c r="CQ33" s="77" t="b">
        <f t="shared" si="35"/>
        <v>0</v>
      </c>
      <c r="CR33" s="77" t="b">
        <f t="shared" si="36"/>
        <v>0</v>
      </c>
      <c r="CS33" s="77" t="b">
        <f t="shared" si="37"/>
        <v>0</v>
      </c>
      <c r="CT33" s="77" t="b">
        <f t="shared" si="38"/>
        <v>0</v>
      </c>
      <c r="CU33" s="80" t="str">
        <f t="shared" si="39"/>
        <v>SEQUENCE INCORRECT</v>
      </c>
      <c r="CV33" s="82">
        <f>COUNTIF(B19:B32,T(B33))</f>
        <v>14</v>
      </c>
    </row>
    <row r="34" spans="1:100" s="1" customFormat="1" ht="18.95" customHeight="1" thickBot="1">
      <c r="A34" s="83"/>
      <c r="B34" s="244"/>
      <c r="C34" s="245"/>
      <c r="D34" s="244"/>
      <c r="E34" s="245"/>
      <c r="F34" s="244"/>
      <c r="G34" s="245"/>
      <c r="H34" s="244"/>
      <c r="I34" s="245"/>
      <c r="J34" s="244"/>
      <c r="K34" s="245"/>
      <c r="L34" s="256" t="str">
        <f>IF(AND(A34&lt;&gt;"",B34&lt;&gt;"",D34&lt;&gt;"", F34&lt;&gt;"", H34&lt;&gt;"", J34&lt;&gt;"",Q34="",P34="OK",T34="",OR(D34&lt;=E17,D34="ABS"),OR(F34&lt;=G17,F34="ABS"),OR(H34&lt;=I17,H34="ABS"),OR(J34&lt;=K17,J34="ABS")),IF(AND(D34="ABS",F34="ABS",H34="ABS",J34="ABS"),"ABS",IF(SUM(D34,F34,H34,J34)=0,"ZERO",SUM(D34,F34,H34,J34))),"")</f>
        <v/>
      </c>
      <c r="M34" s="257"/>
      <c r="N34" s="17" t="str">
        <f>IF(L34="","",IF(M17=200,LOOKUP(L34,{"ABS","ZERO",1,100,110,120,130,140,150,160,170},{"FAIL","FAIL","FAIL","D","D+","C","C+","B","B+","A","A+"}),IF(M17=150,LOOKUP(L34,{"ABS","ZERO",1,75,82,90,97,105,112,120,127},{"FAIL","FAIL","FAIL","D","D+","C","C+","B","B+","A","A+"}),IF(M17=100,LOOKUP(L34,{"ABS","ZERO",1,50,55,60,65,70,75,80,85},{"FAIL","FAIL","FAIL","D","D+","C","C+","B","B+","A","A+"}),IF(M17=50,LOOKUP(L34,{"ABS","ZERO",1,25,27,30,32,35,37,40,42},{"FAIL","FAIL","FAIL","D","D+","C","C+","B","B+","A","A+"}))))))</f>
        <v/>
      </c>
      <c r="O34" s="229"/>
      <c r="P34" s="86" t="str">
        <f t="shared" si="1"/>
        <v/>
      </c>
      <c r="Q34" s="224" t="str">
        <f>IF(AND(A34&lt;&gt;"",B34&lt;&gt;""),IF(OR(D34&lt;&gt;"ABS"),IF(OR(AND(D34&lt;ROUNDDOWN((0.7*E17),0),D34&lt;&gt;0),D34&gt;E17,D34=""),"Attendance Marks incorrect",""),""),"")</f>
        <v/>
      </c>
      <c r="R34" s="203"/>
      <c r="S34" s="203"/>
      <c r="T34" s="203" t="str">
        <f>IF(OR(AND(OR(F34&lt;=G17, F34=0, F34="ABS"),OR(H34&lt;=I17, H34=0, H34="ABS"),OR(J34&lt;=K17, J34="ABS"))),IF(OR(AND(A34="",B34="",D34="",F34="",H34="",J34=""),AND(A34&lt;&gt;"",B34&lt;&gt;"",D34&lt;&gt;"",F34&lt;&gt;"",H34&lt;&gt;"",J34&lt;&gt;"", AD34="OK")),"","Given Marks or Format is incorrect"),"Given Marks or Format is incorrect")</f>
        <v/>
      </c>
      <c r="U34" s="203"/>
      <c r="V34" s="203"/>
      <c r="W34" s="203"/>
      <c r="X34" s="203"/>
      <c r="Y34" s="23" t="b">
        <f>IF(AND( EXACT(LEFT(B34,LEN(G8)), G8),ISNUMBER(INT(MID(B34,(LEN(G8)+1),1))),ISNUMBER(INT(MID(B34,(LEN(G8)+2),1))), MID(B34,(LEN(G8)+1),2)&lt;&gt;"00",OR(ISNUMBER(INT(MID(B34,(LEN(G8)+3),1))),MID(B34,(LEN(G8)+3),1)=""),  OR(AND(ISNUMBER(INT(MID(B34,(LEN(G8)+1),3))),MID(B34,(LEN(G8)+1),1)&lt;&gt;"0", MID(B34,(LEN(G8)+4),1)=""),AND((ISNUMBER(INT(MID(B34,(LEN(G8)+1),2)))),MID(B34,(LEN(G8)+3),1)=""))),"OK")</f>
        <v>0</v>
      </c>
      <c r="Z34" s="24"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25"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22"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7" t="b">
        <f t="shared" si="27"/>
        <v>0</v>
      </c>
      <c r="AD34" s="26" t="str">
        <f t="shared" si="2"/>
        <v>S# INCORRECT</v>
      </c>
      <c r="BL34" s="77" t="str">
        <f t="shared" si="28"/>
        <v/>
      </c>
      <c r="BM34" s="77" t="b">
        <f t="shared" si="3"/>
        <v>0</v>
      </c>
      <c r="BN34" s="77" t="b">
        <f t="shared" si="4"/>
        <v>0</v>
      </c>
      <c r="BO34" s="77" t="b">
        <f t="shared" si="5"/>
        <v>0</v>
      </c>
      <c r="BP34" s="77" t="str">
        <f t="shared" si="6"/>
        <v/>
      </c>
      <c r="BQ34" s="77" t="str">
        <f t="shared" si="7"/>
        <v/>
      </c>
      <c r="BR34" s="77" t="str">
        <f t="shared" si="8"/>
        <v/>
      </c>
      <c r="BS34" s="77" t="str">
        <f t="shared" si="9"/>
        <v/>
      </c>
      <c r="BT34" s="78" t="str">
        <f t="shared" si="10"/>
        <v/>
      </c>
      <c r="BU34" s="79" t="str">
        <f t="shared" si="29"/>
        <v>INCORRECT</v>
      </c>
      <c r="BV34" s="77" t="b">
        <f t="shared" si="30"/>
        <v>0</v>
      </c>
      <c r="BW34" s="80" t="str">
        <f t="shared" si="31"/>
        <v/>
      </c>
      <c r="BX34" s="77" t="b">
        <f t="shared" si="11"/>
        <v>0</v>
      </c>
      <c r="BY34" s="77" t="b">
        <f t="shared" si="12"/>
        <v>0</v>
      </c>
      <c r="BZ34" s="77" t="b">
        <f t="shared" si="13"/>
        <v>0</v>
      </c>
      <c r="CA34" s="77" t="b">
        <f t="shared" si="14"/>
        <v>0</v>
      </c>
      <c r="CB34" s="77" t="b">
        <f t="shared" si="15"/>
        <v>0</v>
      </c>
      <c r="CC34" s="77" t="b">
        <f t="shared" si="16"/>
        <v>0</v>
      </c>
      <c r="CD34" s="77" t="str">
        <f t="shared" si="17"/>
        <v/>
      </c>
      <c r="CE34" s="77" t="str">
        <f t="shared" si="18"/>
        <v/>
      </c>
      <c r="CF34" s="77" t="str">
        <f t="shared" si="19"/>
        <v/>
      </c>
      <c r="CG34" s="77" t="str">
        <f t="shared" si="20"/>
        <v/>
      </c>
      <c r="CH34" s="77" t="str">
        <f t="shared" si="21"/>
        <v/>
      </c>
      <c r="CI34" s="77" t="str">
        <f t="shared" si="22"/>
        <v/>
      </c>
      <c r="CJ34" s="80" t="str">
        <f t="shared" si="23"/>
        <v/>
      </c>
      <c r="CK34" s="80" t="str">
        <f t="shared" si="24"/>
        <v/>
      </c>
      <c r="CL34" s="81" t="str">
        <f t="shared" si="25"/>
        <v>NO</v>
      </c>
      <c r="CM34" s="81" t="str">
        <f t="shared" si="26"/>
        <v>NO</v>
      </c>
      <c r="CN34" s="79" t="str">
        <f t="shared" si="32"/>
        <v>NO</v>
      </c>
      <c r="CO34" s="79" t="str">
        <f t="shared" si="33"/>
        <v>NO</v>
      </c>
      <c r="CP34" s="81" t="str">
        <f t="shared" si="34"/>
        <v>OK</v>
      </c>
      <c r="CQ34" s="77" t="b">
        <f t="shared" si="35"/>
        <v>0</v>
      </c>
      <c r="CR34" s="77" t="b">
        <f t="shared" si="36"/>
        <v>0</v>
      </c>
      <c r="CS34" s="77" t="b">
        <f t="shared" si="37"/>
        <v>0</v>
      </c>
      <c r="CT34" s="77" t="b">
        <f t="shared" si="38"/>
        <v>0</v>
      </c>
      <c r="CU34" s="80" t="str">
        <f t="shared" si="39"/>
        <v>SEQUENCE INCORRECT</v>
      </c>
      <c r="CV34" s="82">
        <f>COUNTIF(B19:B33,T(B34))</f>
        <v>15</v>
      </c>
    </row>
    <row r="35" spans="1:100" s="1" customFormat="1" ht="18.95" customHeight="1" thickBot="1">
      <c r="A35" s="65"/>
      <c r="B35" s="244"/>
      <c r="C35" s="245"/>
      <c r="D35" s="244"/>
      <c r="E35" s="245"/>
      <c r="F35" s="244"/>
      <c r="G35" s="245"/>
      <c r="H35" s="244"/>
      <c r="I35" s="245"/>
      <c r="J35" s="244"/>
      <c r="K35" s="245"/>
      <c r="L35" s="256" t="str">
        <f>IF(AND(A35&lt;&gt;"",B35&lt;&gt;"",D35&lt;&gt;"", F35&lt;&gt;"", H35&lt;&gt;"", J35&lt;&gt;"",Q35="",P35="OK",T35="",OR(D35&lt;=E17,D35="ABS"),OR(F35&lt;=G17,F35="ABS"),OR(H35&lt;=I17,H35="ABS"),OR(J35&lt;=K17,J35="ABS")),IF(AND(D35="ABS",F35="ABS",H35="ABS",J35="ABS"),"ABS",IF(SUM(D35,F35,H35,J35)=0,"ZERO",SUM(D35,F35,H35,J35))),"")</f>
        <v/>
      </c>
      <c r="M35" s="257"/>
      <c r="N35" s="17" t="str">
        <f>IF(L35="","",IF(M17=200,LOOKUP(L35,{"ABS","ZERO",1,100,110,120,130,140,150,160,170},{"FAIL","FAIL","FAIL","D","D+","C","C+","B","B+","A","A+"}),IF(M17=150,LOOKUP(L35,{"ABS","ZERO",1,75,82,90,97,105,112,120,127},{"FAIL","FAIL","FAIL","D","D+","C","C+","B","B+","A","A+"}),IF(M17=100,LOOKUP(L35,{"ABS","ZERO",1,50,55,60,65,70,75,80,85},{"FAIL","FAIL","FAIL","D","D+","C","C+","B","B+","A","A+"}),IF(M17=50,LOOKUP(L35,{"ABS","ZERO",1,25,27,30,32,35,37,40,42},{"FAIL","FAIL","FAIL","D","D+","C","C+","B","B+","A","A+"}))))))</f>
        <v/>
      </c>
      <c r="O35" s="229"/>
      <c r="P35" s="86" t="str">
        <f t="shared" si="1"/>
        <v/>
      </c>
      <c r="Q35" s="224" t="str">
        <f>IF(AND(A35&lt;&gt;"",B35&lt;&gt;""),IF(OR(D35&lt;&gt;"ABS"),IF(OR(AND(D35&lt;ROUNDDOWN((0.7*E17),0),D35&lt;&gt;0),D35&gt;E17,D35=""),"Attendance Marks incorrect",""),""),"")</f>
        <v/>
      </c>
      <c r="R35" s="203"/>
      <c r="S35" s="203"/>
      <c r="T35" s="203" t="str">
        <f>IF(OR(AND(OR(F35&lt;=G17, F35=0, F35="ABS"),OR(H35&lt;=I17, H35=0, H35="ABS"),OR(J35&lt;=K17, J35="ABS"))),IF(OR(AND(A35="",B35="",D35="",F35="",H35="",J35=""),AND(A35&lt;&gt;"",B35&lt;&gt;"",D35&lt;&gt;"",F35&lt;&gt;"",H35&lt;&gt;"",J35&lt;&gt;"", AD35="OK")),"","Given Marks or Format is incorrect"),"Given Marks or Format is incorrect")</f>
        <v/>
      </c>
      <c r="U35" s="203"/>
      <c r="V35" s="203"/>
      <c r="W35" s="203"/>
      <c r="X35" s="203"/>
      <c r="Y35" s="23" t="b">
        <f>IF(AND( EXACT(LEFT(B35,LEN(G8)), G8),ISNUMBER(INT(MID(B35,(LEN(G8)+1),1))),ISNUMBER(INT(MID(B35,(LEN(G8)+2),1))), MID(B35,(LEN(G8)+1),2)&lt;&gt;"00",OR(ISNUMBER(INT(MID(B35,(LEN(G8)+3),1))),MID(B35,(LEN(G8)+3),1)=""),  OR(AND(ISNUMBER(INT(MID(B35,(LEN(G8)+1),3))),MID(B35,(LEN(G8)+1),1)&lt;&gt;"0", MID(B35,(LEN(G8)+4),1)=""),AND((ISNUMBER(INT(MID(B35,(LEN(G8)+1),2)))),MID(B35,(LEN(G8)+3),1)=""))),"OK")</f>
        <v>0</v>
      </c>
      <c r="Z35" s="24"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25"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22"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7" t="b">
        <f t="shared" si="27"/>
        <v>0</v>
      </c>
      <c r="AD35" s="26" t="str">
        <f t="shared" si="2"/>
        <v>S# INCORRECT</v>
      </c>
      <c r="BL35" s="77" t="str">
        <f t="shared" si="28"/>
        <v/>
      </c>
      <c r="BM35" s="77" t="b">
        <f t="shared" si="3"/>
        <v>0</v>
      </c>
      <c r="BN35" s="77" t="b">
        <f t="shared" si="4"/>
        <v>0</v>
      </c>
      <c r="BO35" s="77" t="b">
        <f t="shared" si="5"/>
        <v>0</v>
      </c>
      <c r="BP35" s="77" t="str">
        <f t="shared" si="6"/>
        <v/>
      </c>
      <c r="BQ35" s="77" t="str">
        <f t="shared" si="7"/>
        <v/>
      </c>
      <c r="BR35" s="77" t="str">
        <f t="shared" si="8"/>
        <v/>
      </c>
      <c r="BS35" s="77" t="str">
        <f t="shared" si="9"/>
        <v/>
      </c>
      <c r="BT35" s="78" t="str">
        <f t="shared" si="10"/>
        <v/>
      </c>
      <c r="BU35" s="79" t="str">
        <f t="shared" si="29"/>
        <v>INCORRECT</v>
      </c>
      <c r="BV35" s="77" t="b">
        <f t="shared" si="30"/>
        <v>0</v>
      </c>
      <c r="BW35" s="80" t="str">
        <f t="shared" si="31"/>
        <v/>
      </c>
      <c r="BX35" s="77" t="b">
        <f t="shared" si="11"/>
        <v>0</v>
      </c>
      <c r="BY35" s="77" t="b">
        <f t="shared" si="12"/>
        <v>0</v>
      </c>
      <c r="BZ35" s="77" t="b">
        <f t="shared" si="13"/>
        <v>0</v>
      </c>
      <c r="CA35" s="77" t="b">
        <f t="shared" si="14"/>
        <v>0</v>
      </c>
      <c r="CB35" s="77" t="b">
        <f t="shared" si="15"/>
        <v>0</v>
      </c>
      <c r="CC35" s="77" t="b">
        <f t="shared" si="16"/>
        <v>0</v>
      </c>
      <c r="CD35" s="77" t="str">
        <f t="shared" si="17"/>
        <v/>
      </c>
      <c r="CE35" s="77" t="str">
        <f t="shared" si="18"/>
        <v/>
      </c>
      <c r="CF35" s="77" t="str">
        <f t="shared" si="19"/>
        <v/>
      </c>
      <c r="CG35" s="77" t="str">
        <f t="shared" si="20"/>
        <v/>
      </c>
      <c r="CH35" s="77" t="str">
        <f t="shared" si="21"/>
        <v/>
      </c>
      <c r="CI35" s="77" t="str">
        <f t="shared" si="22"/>
        <v/>
      </c>
      <c r="CJ35" s="80" t="str">
        <f t="shared" si="23"/>
        <v/>
      </c>
      <c r="CK35" s="80" t="str">
        <f t="shared" si="24"/>
        <v/>
      </c>
      <c r="CL35" s="81" t="str">
        <f t="shared" si="25"/>
        <v>NO</v>
      </c>
      <c r="CM35" s="81" t="str">
        <f t="shared" si="26"/>
        <v>NO</v>
      </c>
      <c r="CN35" s="79" t="str">
        <f t="shared" si="32"/>
        <v>NO</v>
      </c>
      <c r="CO35" s="79" t="str">
        <f t="shared" si="33"/>
        <v>NO</v>
      </c>
      <c r="CP35" s="81" t="str">
        <f t="shared" si="34"/>
        <v>OK</v>
      </c>
      <c r="CQ35" s="77" t="b">
        <f t="shared" si="35"/>
        <v>0</v>
      </c>
      <c r="CR35" s="77" t="b">
        <f t="shared" si="36"/>
        <v>0</v>
      </c>
      <c r="CS35" s="77" t="b">
        <f t="shared" si="37"/>
        <v>0</v>
      </c>
      <c r="CT35" s="77" t="b">
        <f t="shared" si="38"/>
        <v>0</v>
      </c>
      <c r="CU35" s="80" t="str">
        <f t="shared" si="39"/>
        <v>SEQUENCE INCORRECT</v>
      </c>
      <c r="CV35" s="82">
        <f>COUNTIF(B19:B34,T(B35))</f>
        <v>16</v>
      </c>
    </row>
    <row r="36" spans="1:100" s="1" customFormat="1" ht="18.95" customHeight="1" thickBot="1">
      <c r="A36" s="83"/>
      <c r="B36" s="244"/>
      <c r="C36" s="245"/>
      <c r="D36" s="244"/>
      <c r="E36" s="245"/>
      <c r="F36" s="244"/>
      <c r="G36" s="245"/>
      <c r="H36" s="244"/>
      <c r="I36" s="245"/>
      <c r="J36" s="244"/>
      <c r="K36" s="245"/>
      <c r="L36" s="256" t="str">
        <f>IF(AND(A36&lt;&gt;"",B36&lt;&gt;"",D36&lt;&gt;"", F36&lt;&gt;"", H36&lt;&gt;"", J36&lt;&gt;"",Q36="",P36="OK",T36="",OR(D36&lt;=E17,D36="ABS"),OR(F36&lt;=G17,F36="ABS"),OR(H36&lt;=I17,H36="ABS"),OR(J36&lt;=K17,J36="ABS")),IF(AND(D36="ABS",F36="ABS",H36="ABS",J36="ABS"),"ABS",IF(SUM(D36,F36,H36,J36)=0,"ZERO",SUM(D36,F36,H36,J36))),"")</f>
        <v/>
      </c>
      <c r="M36" s="257"/>
      <c r="N36" s="17" t="str">
        <f>IF(L36="","",IF(M17=200,LOOKUP(L36,{"ABS","ZERO",1,100,110,120,130,140,150,160,170},{"FAIL","FAIL","FAIL","D","D+","C","C+","B","B+","A","A+"}),IF(M17=150,LOOKUP(L36,{"ABS","ZERO",1,75,82,90,97,105,112,120,127},{"FAIL","FAIL","FAIL","D","D+","C","C+","B","B+","A","A+"}),IF(M17=100,LOOKUP(L36,{"ABS","ZERO",1,50,55,60,65,70,75,80,85},{"FAIL","FAIL","FAIL","D","D+","C","C+","B","B+","A","A+"}),IF(M17=50,LOOKUP(L36,{"ABS","ZERO",1,25,27,30,32,35,37,40,42},{"FAIL","FAIL","FAIL","D","D+","C","C+","B","B+","A","A+"}))))))</f>
        <v/>
      </c>
      <c r="O36" s="229"/>
      <c r="P36" s="86" t="str">
        <f t="shared" si="1"/>
        <v/>
      </c>
      <c r="Q36" s="224" t="str">
        <f>IF(AND(A36&lt;&gt;"",B36&lt;&gt;""),IF(OR(D36&lt;&gt;"ABS"),IF(OR(AND(D36&lt;ROUNDDOWN((0.7*E17),0),D36&lt;&gt;0),D36&gt;E17,D36=""),"Attendance Marks incorrect",""),""),"")</f>
        <v/>
      </c>
      <c r="R36" s="203"/>
      <c r="S36" s="203"/>
      <c r="T36" s="203" t="str">
        <f>IF(OR(AND(OR(F36&lt;=G17, F36=0, F36="ABS"),OR(H36&lt;=I17, H36=0, H36="ABS"),OR(J36&lt;=K17, J36="ABS"))),IF(OR(AND(A36="",B36="",D36="",F36="",H36="",J36=""),AND(A36&lt;&gt;"",B36&lt;&gt;"",D36&lt;&gt;"",F36&lt;&gt;"",H36&lt;&gt;"",J36&lt;&gt;"",AD36="OK")),"","Given Marks or Format is incorrect"),"Given Marks or Format is incorrect")</f>
        <v/>
      </c>
      <c r="U36" s="203"/>
      <c r="V36" s="203"/>
      <c r="W36" s="203"/>
      <c r="X36" s="203"/>
      <c r="Y36" s="23" t="b">
        <f>IF(AND( EXACT(LEFT(B36,LEN(G8)), G8),ISNUMBER(INT(MID(B36,(LEN(G8)+1),1))),ISNUMBER(INT(MID(B36,(LEN(G8)+2),1))), MID(B36,(LEN(G8)+1),2)&lt;&gt;"00",OR(ISNUMBER(INT(MID(B36,(LEN(G8)+3),1))),MID(B36,(LEN(G8)+3),1)=""),  OR(AND(ISNUMBER(INT(MID(B36,(LEN(G8)+1),3))),MID(B36,(LEN(G8)+1),1)&lt;&gt;"0", MID(B36,(LEN(G8)+4),1)=""),AND((ISNUMBER(INT(MID(B36,(LEN(G8)+1),2)))),MID(B36,(LEN(G8)+3),1)=""))),"OK")</f>
        <v>0</v>
      </c>
      <c r="Z36" s="24"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25"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22"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7" t="b">
        <f t="shared" si="27"/>
        <v>0</v>
      </c>
      <c r="AD36" s="26" t="str">
        <f t="shared" si="2"/>
        <v>S# INCORRECT</v>
      </c>
      <c r="BL36" s="77" t="str">
        <f t="shared" si="28"/>
        <v/>
      </c>
      <c r="BM36" s="77" t="b">
        <f t="shared" si="3"/>
        <v>0</v>
      </c>
      <c r="BN36" s="77" t="b">
        <f t="shared" si="4"/>
        <v>0</v>
      </c>
      <c r="BO36" s="77" t="b">
        <f t="shared" si="5"/>
        <v>0</v>
      </c>
      <c r="BP36" s="77" t="str">
        <f t="shared" si="6"/>
        <v/>
      </c>
      <c r="BQ36" s="77" t="str">
        <f t="shared" si="7"/>
        <v/>
      </c>
      <c r="BR36" s="77" t="str">
        <f t="shared" si="8"/>
        <v/>
      </c>
      <c r="BS36" s="77" t="str">
        <f t="shared" si="9"/>
        <v/>
      </c>
      <c r="BT36" s="78" t="str">
        <f t="shared" si="10"/>
        <v/>
      </c>
      <c r="BU36" s="79" t="str">
        <f t="shared" si="29"/>
        <v>INCORRECT</v>
      </c>
      <c r="BV36" s="77" t="b">
        <f t="shared" si="30"/>
        <v>0</v>
      </c>
      <c r="BW36" s="80" t="str">
        <f t="shared" si="31"/>
        <v/>
      </c>
      <c r="BX36" s="77" t="b">
        <f t="shared" si="11"/>
        <v>0</v>
      </c>
      <c r="BY36" s="77" t="b">
        <f t="shared" si="12"/>
        <v>0</v>
      </c>
      <c r="BZ36" s="77" t="b">
        <f t="shared" si="13"/>
        <v>0</v>
      </c>
      <c r="CA36" s="77" t="b">
        <f t="shared" si="14"/>
        <v>0</v>
      </c>
      <c r="CB36" s="77" t="b">
        <f t="shared" si="15"/>
        <v>0</v>
      </c>
      <c r="CC36" s="77" t="b">
        <f t="shared" si="16"/>
        <v>0</v>
      </c>
      <c r="CD36" s="77" t="str">
        <f t="shared" si="17"/>
        <v/>
      </c>
      <c r="CE36" s="77" t="str">
        <f t="shared" si="18"/>
        <v/>
      </c>
      <c r="CF36" s="77" t="str">
        <f t="shared" si="19"/>
        <v/>
      </c>
      <c r="CG36" s="77" t="str">
        <f t="shared" si="20"/>
        <v/>
      </c>
      <c r="CH36" s="77" t="str">
        <f t="shared" si="21"/>
        <v/>
      </c>
      <c r="CI36" s="77" t="str">
        <f t="shared" si="22"/>
        <v/>
      </c>
      <c r="CJ36" s="80" t="str">
        <f t="shared" si="23"/>
        <v/>
      </c>
      <c r="CK36" s="80" t="str">
        <f t="shared" si="24"/>
        <v/>
      </c>
      <c r="CL36" s="81" t="str">
        <f t="shared" si="25"/>
        <v>NO</v>
      </c>
      <c r="CM36" s="81" t="str">
        <f t="shared" si="26"/>
        <v>NO</v>
      </c>
      <c r="CN36" s="79" t="str">
        <f t="shared" si="32"/>
        <v>NO</v>
      </c>
      <c r="CO36" s="79" t="str">
        <f t="shared" si="33"/>
        <v>NO</v>
      </c>
      <c r="CP36" s="81" t="str">
        <f t="shared" si="34"/>
        <v>OK</v>
      </c>
      <c r="CQ36" s="77" t="b">
        <f t="shared" si="35"/>
        <v>0</v>
      </c>
      <c r="CR36" s="77" t="b">
        <f t="shared" si="36"/>
        <v>0</v>
      </c>
      <c r="CS36" s="77" t="b">
        <f t="shared" si="37"/>
        <v>0</v>
      </c>
      <c r="CT36" s="77" t="b">
        <f t="shared" si="38"/>
        <v>0</v>
      </c>
      <c r="CU36" s="80" t="str">
        <f t="shared" si="39"/>
        <v>SEQUENCE INCORRECT</v>
      </c>
      <c r="CV36" s="82">
        <f>COUNTIF(B19:B35,T(B36))</f>
        <v>17</v>
      </c>
    </row>
    <row r="37" spans="1:100" s="1" customFormat="1" ht="18.95" customHeight="1" thickBot="1">
      <c r="A37" s="65"/>
      <c r="B37" s="244"/>
      <c r="C37" s="245"/>
      <c r="D37" s="244"/>
      <c r="E37" s="245"/>
      <c r="F37" s="244"/>
      <c r="G37" s="245"/>
      <c r="H37" s="244"/>
      <c r="I37" s="245"/>
      <c r="J37" s="244"/>
      <c r="K37" s="245"/>
      <c r="L37" s="256" t="str">
        <f>IF(AND(A37&lt;&gt;"",B37&lt;&gt;"",D37&lt;&gt;"", F37&lt;&gt;"", H37&lt;&gt;"", J37&lt;&gt;"",Q37="",P37="OK",T37="",OR(D37&lt;=E17,D37="ABS"),OR(F37&lt;=G17,F37="ABS"),OR(H37&lt;=I17,H37="ABS"),OR(J37&lt;=K17,J37="ABS")),IF(AND(D37="ABS",F37="ABS",H37="ABS",J37="ABS"),"ABS",IF(SUM(D37,F37,H37,J37)=0,"ZERO",SUM(D37,F37,H37,J37))),"")</f>
        <v/>
      </c>
      <c r="M37" s="257"/>
      <c r="N37" s="17" t="str">
        <f>IF(L37="","",IF(M17=200,LOOKUP(L37,{"ABS","ZERO",1,100,110,120,130,140,150,160,170},{"FAIL","FAIL","FAIL","D","D+","C","C+","B","B+","A","A+"}),IF(M17=150,LOOKUP(L37,{"ABS","ZERO",1,75,82,90,97,105,112,120,127},{"FAIL","FAIL","FAIL","D","D+","C","C+","B","B+","A","A+"}),IF(M17=100,LOOKUP(L37,{"ABS","ZERO",1,50,55,60,65,70,75,80,85},{"FAIL","FAIL","FAIL","D","D+","C","C+","B","B+","A","A+"}),IF(M17=50,LOOKUP(L37,{"ABS","ZERO",1,25,27,30,32,35,37,40,42},{"FAIL","FAIL","FAIL","D","D+","C","C+","B","B+","A","A+"}))))))</f>
        <v/>
      </c>
      <c r="O37" s="229"/>
      <c r="P37" s="86" t="str">
        <f t="shared" si="1"/>
        <v/>
      </c>
      <c r="Q37" s="224" t="str">
        <f>IF(AND(A37&lt;&gt;"",B37&lt;&gt;""),IF(OR(D37&lt;&gt;"ABS"),IF(OR(AND(D37&lt;ROUNDDOWN((0.7*E17),0),D37&lt;&gt;0),D37&gt;E17,D37=""),"Attendance Marks incorrect",""),""),"")</f>
        <v/>
      </c>
      <c r="R37" s="203"/>
      <c r="S37" s="203"/>
      <c r="T37" s="203" t="str">
        <f>IF(OR(AND(OR(F37&lt;=G17, F37=0, F37="ABS"),OR(H37&lt;=I17, H37=0, H37="ABS"),OR(J37&lt;=K17, J37="ABS"))),IF(OR(AND(A37="",B37="",D37="",F37="",H37="",J37=""),AND(A37&lt;&gt;"",B37&lt;&gt;"",D37&lt;&gt;"",F37&lt;&gt;"",H37&lt;&gt;"",J37&lt;&gt;"", AD37="OK")),"","Given Marks or Format is incorrect"),"Given Marks or Format is incorrect")</f>
        <v/>
      </c>
      <c r="U37" s="203"/>
      <c r="V37" s="203"/>
      <c r="W37" s="203"/>
      <c r="X37" s="203"/>
      <c r="Y37" s="23" t="b">
        <f>IF(AND( EXACT(LEFT(B37,LEN(G8)), G8),ISNUMBER(INT(MID(B37,(LEN(G8)+1),1))),ISNUMBER(INT(MID(B37,(LEN(G8)+2),1))), MID(B37,(LEN(G8)+1),2)&lt;&gt;"00",OR(ISNUMBER(INT(MID(B37,(LEN(G8)+3),1))),MID(B37,(LEN(G8)+3),1)=""),  OR(AND(ISNUMBER(INT(MID(B37,(LEN(G8)+1),3))),MID(B37,(LEN(G8)+1),1)&lt;&gt;"0", MID(B37,(LEN(G8)+4),1)=""),AND((ISNUMBER(INT(MID(B37,(LEN(G8)+1),2)))),MID(B37,(LEN(G8)+3),1)=""))),"OK")</f>
        <v>0</v>
      </c>
      <c r="Z37" s="24"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25"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22"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7" t="b">
        <f t="shared" si="27"/>
        <v>0</v>
      </c>
      <c r="AD37" s="26" t="str">
        <f t="shared" si="2"/>
        <v>S# INCORRECT</v>
      </c>
      <c r="BL37" s="77" t="str">
        <f t="shared" si="28"/>
        <v/>
      </c>
      <c r="BM37" s="77" t="b">
        <f t="shared" si="3"/>
        <v>0</v>
      </c>
      <c r="BN37" s="77" t="b">
        <f t="shared" si="4"/>
        <v>0</v>
      </c>
      <c r="BO37" s="77" t="b">
        <f t="shared" si="5"/>
        <v>0</v>
      </c>
      <c r="BP37" s="77" t="str">
        <f t="shared" si="6"/>
        <v/>
      </c>
      <c r="BQ37" s="77" t="str">
        <f t="shared" si="7"/>
        <v/>
      </c>
      <c r="BR37" s="77" t="str">
        <f t="shared" si="8"/>
        <v/>
      </c>
      <c r="BS37" s="77" t="str">
        <f t="shared" si="9"/>
        <v/>
      </c>
      <c r="BT37" s="78" t="str">
        <f t="shared" si="10"/>
        <v/>
      </c>
      <c r="BU37" s="79" t="str">
        <f t="shared" si="29"/>
        <v>INCORRECT</v>
      </c>
      <c r="BV37" s="77" t="b">
        <f t="shared" si="30"/>
        <v>0</v>
      </c>
      <c r="BW37" s="80" t="str">
        <f t="shared" si="31"/>
        <v/>
      </c>
      <c r="BX37" s="77" t="b">
        <f t="shared" si="11"/>
        <v>0</v>
      </c>
      <c r="BY37" s="77" t="b">
        <f t="shared" si="12"/>
        <v>0</v>
      </c>
      <c r="BZ37" s="77" t="b">
        <f t="shared" si="13"/>
        <v>0</v>
      </c>
      <c r="CA37" s="77" t="b">
        <f t="shared" si="14"/>
        <v>0</v>
      </c>
      <c r="CB37" s="77" t="b">
        <f t="shared" si="15"/>
        <v>0</v>
      </c>
      <c r="CC37" s="77" t="b">
        <f t="shared" si="16"/>
        <v>0</v>
      </c>
      <c r="CD37" s="77" t="str">
        <f t="shared" si="17"/>
        <v/>
      </c>
      <c r="CE37" s="77" t="str">
        <f t="shared" si="18"/>
        <v/>
      </c>
      <c r="CF37" s="77" t="str">
        <f t="shared" si="19"/>
        <v/>
      </c>
      <c r="CG37" s="77" t="str">
        <f t="shared" si="20"/>
        <v/>
      </c>
      <c r="CH37" s="77" t="str">
        <f t="shared" si="21"/>
        <v/>
      </c>
      <c r="CI37" s="77" t="str">
        <f t="shared" si="22"/>
        <v/>
      </c>
      <c r="CJ37" s="80" t="str">
        <f t="shared" si="23"/>
        <v/>
      </c>
      <c r="CK37" s="80" t="str">
        <f t="shared" si="24"/>
        <v/>
      </c>
      <c r="CL37" s="81" t="str">
        <f t="shared" si="25"/>
        <v>NO</v>
      </c>
      <c r="CM37" s="81" t="str">
        <f t="shared" si="26"/>
        <v>NO</v>
      </c>
      <c r="CN37" s="79" t="str">
        <f t="shared" si="32"/>
        <v>NO</v>
      </c>
      <c r="CO37" s="79" t="str">
        <f t="shared" si="33"/>
        <v>NO</v>
      </c>
      <c r="CP37" s="81" t="str">
        <f t="shared" si="34"/>
        <v>OK</v>
      </c>
      <c r="CQ37" s="77" t="b">
        <f t="shared" si="35"/>
        <v>0</v>
      </c>
      <c r="CR37" s="77" t="b">
        <f t="shared" si="36"/>
        <v>0</v>
      </c>
      <c r="CS37" s="77" t="b">
        <f t="shared" si="37"/>
        <v>0</v>
      </c>
      <c r="CT37" s="77" t="b">
        <f t="shared" si="38"/>
        <v>0</v>
      </c>
      <c r="CU37" s="80" t="str">
        <f t="shared" si="39"/>
        <v>SEQUENCE INCORRECT</v>
      </c>
      <c r="CV37" s="82">
        <f>COUNTIF(B19:B36,T(B37))</f>
        <v>18</v>
      </c>
    </row>
    <row r="38" spans="1:100" s="1" customFormat="1" ht="18.95" customHeight="1">
      <c r="A38" s="83"/>
      <c r="B38" s="244"/>
      <c r="C38" s="245"/>
      <c r="D38" s="244"/>
      <c r="E38" s="245"/>
      <c r="F38" s="244"/>
      <c r="G38" s="245"/>
      <c r="H38" s="244"/>
      <c r="I38" s="245"/>
      <c r="J38" s="244"/>
      <c r="K38" s="245"/>
      <c r="L38" s="256" t="str">
        <f>IF(AND(A38&lt;&gt;"",B38&lt;&gt;"",D38&lt;&gt;"", F38&lt;&gt;"", H38&lt;&gt;"", J38&lt;&gt;"",Q38="",P38="OK",T38="",OR(D38&lt;=E17,D38="ABS"),OR(F38&lt;=G17,F38="ABS"),OR(H38&lt;=I17,H38="ABS"),OR(J38&lt;=K17,J38="ABS")),IF(AND(D38="ABS",F38="ABS",H38="ABS",J38="ABS"),"ABS",IF(SUM(D38,F38,H38,J38)=0,"ZERO",SUM(D38,F38,H38,J38))),"")</f>
        <v/>
      </c>
      <c r="M38" s="257"/>
      <c r="N38" s="17" t="str">
        <f>IF(L38="","",IF(M17=200,LOOKUP(L38,{"ABS","ZERO",1,100,110,120,130,140,150,160,170},{"FAIL","FAIL","FAIL","D","D+","C","C+","B","B+","A","A+"}),IF(M17=150,LOOKUP(L38,{"ABS","ZERO",1,75,82,90,97,105,112,120,127},{"FAIL","FAIL","FAIL","D","D+","C","C+","B","B+","A","A+"}),IF(M17=100,LOOKUP(L38,{"ABS","ZERO",1,50,55,60,65,70,75,80,85},{"FAIL","FAIL","FAIL","D","D+","C","C+","B","B+","A","A+"}),IF(M17=50,LOOKUP(L38,{"ABS","ZERO",1,25,27,30,32,35,37,40,42},{"FAIL","FAIL","FAIL","D","D+","C","C+","B","B+","A","A+"}))))))</f>
        <v/>
      </c>
      <c r="O38" s="229"/>
      <c r="P38" s="86" t="str">
        <f t="shared" si="1"/>
        <v/>
      </c>
      <c r="Q38" s="276" t="str">
        <f>IF(AND(A38&lt;&gt;"",B38&lt;&gt;""),IF(OR(D38&lt;&gt;"ABS"),IF(OR(AND(D38&lt;ROUNDDOWN((0.7*E17),0),D38&lt;&gt;0),D38&gt;E17,D38=""),"Attendance Marks incorrect",""),""),"")</f>
        <v/>
      </c>
      <c r="R38" s="255"/>
      <c r="S38" s="255"/>
      <c r="T38" s="255" t="str">
        <f>IF(OR(AND(OR(F38&lt;=G17, F38=0, F38="ABS"),OR(H38&lt;=I17, H38=0, H38="ABS"),OR(J38&lt;=K17, J38="ABS"))),IF(OR(AND(A38="",B38="",D38="",F38="",H38="",J38=""),AND(A38&lt;&gt;"",B38&lt;&gt;"",D38&lt;&gt;"",F38&lt;&gt;"",H38&lt;&gt;"",J38&lt;&gt;"",AD38="OK")),"","Given Marks or Format is incorrect"),"Given Marks or Format is incorrect")</f>
        <v/>
      </c>
      <c r="U38" s="255"/>
      <c r="V38" s="255"/>
      <c r="W38" s="255"/>
      <c r="X38" s="255"/>
      <c r="Y38" s="23" t="b">
        <f>IF(AND( EXACT(LEFT(B38,LEN(G8)), G8),ISNUMBER(INT(MID(B38,(LEN(G8)+1),1))),ISNUMBER(INT(MID(B38,(LEN(G8)+2),1))), MID(B38,(LEN(G8)+1),2)&lt;&gt;"00",OR(ISNUMBER(INT(MID(B38,(LEN(G8)+3),1))),MID(B38,(LEN(G8)+3),1)=""),  OR(AND(ISNUMBER(INT(MID(B38,(LEN(G8)+1),3))),MID(B38,(LEN(G8)+1),1)&lt;&gt;"0", MID(B38,(LEN(G8)+4),1)=""),AND((ISNUMBER(INT(MID(B38,(LEN(G8)+1),2)))),MID(B38,(LEN(G8)+3),1)=""))),"OK")</f>
        <v>0</v>
      </c>
      <c r="Z38" s="24"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25"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22"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7" t="b">
        <f t="shared" si="27"/>
        <v>0</v>
      </c>
      <c r="AD38" s="26" t="str">
        <f t="shared" si="2"/>
        <v>S# INCORRECT</v>
      </c>
      <c r="BL38" s="77" t="str">
        <f t="shared" si="28"/>
        <v/>
      </c>
      <c r="BM38" s="77" t="b">
        <f t="shared" si="3"/>
        <v>0</v>
      </c>
      <c r="BN38" s="77" t="b">
        <f t="shared" si="4"/>
        <v>0</v>
      </c>
      <c r="BO38" s="77" t="b">
        <f t="shared" si="5"/>
        <v>0</v>
      </c>
      <c r="BP38" s="77" t="str">
        <f t="shared" si="6"/>
        <v/>
      </c>
      <c r="BQ38" s="77" t="str">
        <f t="shared" si="7"/>
        <v/>
      </c>
      <c r="BR38" s="77" t="str">
        <f t="shared" si="8"/>
        <v/>
      </c>
      <c r="BS38" s="77" t="str">
        <f t="shared" si="9"/>
        <v/>
      </c>
      <c r="BT38" s="78" t="str">
        <f t="shared" si="10"/>
        <v/>
      </c>
      <c r="BU38" s="79" t="str">
        <f t="shared" si="29"/>
        <v>INCORRECT</v>
      </c>
      <c r="BV38" s="77" t="b">
        <f t="shared" si="30"/>
        <v>0</v>
      </c>
      <c r="BW38" s="80" t="str">
        <f t="shared" si="31"/>
        <v/>
      </c>
      <c r="BX38" s="77" t="b">
        <f t="shared" si="11"/>
        <v>0</v>
      </c>
      <c r="BY38" s="77" t="b">
        <f t="shared" si="12"/>
        <v>0</v>
      </c>
      <c r="BZ38" s="77" t="b">
        <f t="shared" si="13"/>
        <v>0</v>
      </c>
      <c r="CA38" s="77" t="b">
        <f t="shared" si="14"/>
        <v>0</v>
      </c>
      <c r="CB38" s="77" t="b">
        <f t="shared" si="15"/>
        <v>0</v>
      </c>
      <c r="CC38" s="77" t="b">
        <f t="shared" si="16"/>
        <v>0</v>
      </c>
      <c r="CD38" s="77" t="str">
        <f t="shared" si="17"/>
        <v/>
      </c>
      <c r="CE38" s="77" t="str">
        <f t="shared" si="18"/>
        <v/>
      </c>
      <c r="CF38" s="77" t="str">
        <f t="shared" si="19"/>
        <v/>
      </c>
      <c r="CG38" s="77" t="str">
        <f t="shared" si="20"/>
        <v/>
      </c>
      <c r="CH38" s="77" t="str">
        <f t="shared" si="21"/>
        <v/>
      </c>
      <c r="CI38" s="77" t="str">
        <f t="shared" si="22"/>
        <v/>
      </c>
      <c r="CJ38" s="80" t="str">
        <f t="shared" si="23"/>
        <v/>
      </c>
      <c r="CK38" s="80" t="str">
        <f t="shared" si="24"/>
        <v/>
      </c>
      <c r="CL38" s="81" t="str">
        <f t="shared" si="25"/>
        <v>NO</v>
      </c>
      <c r="CM38" s="81" t="str">
        <f t="shared" si="26"/>
        <v>NO</v>
      </c>
      <c r="CN38" s="79" t="str">
        <f t="shared" si="32"/>
        <v>NO</v>
      </c>
      <c r="CO38" s="79" t="str">
        <f t="shared" si="33"/>
        <v>NO</v>
      </c>
      <c r="CP38" s="81" t="str">
        <f t="shared" si="34"/>
        <v>OK</v>
      </c>
      <c r="CQ38" s="77" t="b">
        <f t="shared" si="35"/>
        <v>0</v>
      </c>
      <c r="CR38" s="77" t="b">
        <f t="shared" si="36"/>
        <v>0</v>
      </c>
      <c r="CS38" s="77" t="b">
        <f t="shared" si="37"/>
        <v>0</v>
      </c>
      <c r="CT38" s="77" t="b">
        <f t="shared" si="38"/>
        <v>0</v>
      </c>
      <c r="CU38" s="80" t="str">
        <f t="shared" si="39"/>
        <v>SEQUENCE INCORRECT</v>
      </c>
      <c r="CV38" s="82">
        <f>COUNTIF(B19:B37,T(B38))</f>
        <v>19</v>
      </c>
    </row>
    <row r="39" spans="1:100" s="71" customFormat="1" ht="7.5" customHeight="1" thickBot="1">
      <c r="A39" s="76" t="s">
        <v>415</v>
      </c>
      <c r="B39" s="90" t="s">
        <v>415</v>
      </c>
      <c r="C39" s="321" t="s">
        <v>300</v>
      </c>
      <c r="D39" s="321"/>
      <c r="E39" s="321"/>
      <c r="F39" s="321"/>
      <c r="G39" s="321"/>
      <c r="H39" s="321"/>
      <c r="I39" s="321"/>
      <c r="J39" s="321"/>
      <c r="K39" s="321"/>
      <c r="L39" s="321"/>
      <c r="M39" s="321"/>
      <c r="N39" s="321"/>
      <c r="O39" s="229"/>
      <c r="P39" s="72"/>
      <c r="Q39" s="277"/>
      <c r="R39" s="278"/>
      <c r="S39" s="279"/>
      <c r="T39" s="280"/>
      <c r="U39" s="280"/>
      <c r="V39" s="280"/>
      <c r="W39" s="280"/>
      <c r="X39" s="280"/>
      <c r="Y39" s="73"/>
      <c r="Z39" s="74"/>
      <c r="AA39" s="75"/>
      <c r="AB39" s="22"/>
    </row>
    <row r="40" spans="1:100" ht="15.75" customHeight="1" thickBot="1">
      <c r="A40" s="225" t="s">
        <v>415</v>
      </c>
      <c r="B40" s="227" t="s">
        <v>415</v>
      </c>
      <c r="C40" s="322"/>
      <c r="D40" s="322"/>
      <c r="E40" s="322"/>
      <c r="F40" s="322"/>
      <c r="G40" s="322"/>
      <c r="H40" s="322"/>
      <c r="I40" s="322"/>
      <c r="J40" s="322"/>
      <c r="K40" s="322"/>
      <c r="L40" s="322"/>
      <c r="M40" s="322"/>
      <c r="N40" s="322"/>
      <c r="O40" s="229"/>
      <c r="P40" s="30">
        <f>COUNTIF(P19:P38,"FORMAT INCORRECT")+COUNTIF(P19:P38,"SEQUENCE INCORRECT")</f>
        <v>0</v>
      </c>
      <c r="Q40" s="271">
        <f>COUNTIF(Q19:Q38,"Attendance Marks incorrect")</f>
        <v>0</v>
      </c>
      <c r="R40" s="272"/>
      <c r="S40" s="272"/>
      <c r="T40" s="271">
        <f>COUNTIF(T19:X38,"Given Marks or Format is incorrect")</f>
        <v>0</v>
      </c>
      <c r="U40" s="272"/>
      <c r="V40" s="272"/>
      <c r="W40" s="272"/>
      <c r="X40" s="273"/>
    </row>
    <row r="41" spans="1:100" ht="3" customHeight="1">
      <c r="A41" s="226"/>
      <c r="B41" s="228"/>
      <c r="C41" s="323"/>
      <c r="D41" s="323"/>
      <c r="E41" s="323"/>
      <c r="F41" s="323"/>
      <c r="G41" s="323"/>
      <c r="H41" s="323"/>
      <c r="I41" s="323"/>
      <c r="J41" s="323"/>
      <c r="K41" s="323"/>
      <c r="L41" s="323"/>
      <c r="M41" s="323"/>
      <c r="N41" s="323"/>
      <c r="O41" s="229"/>
      <c r="P41" s="335" t="s">
        <v>1072</v>
      </c>
      <c r="Q41" s="335"/>
      <c r="R41" s="335"/>
      <c r="S41" s="335"/>
      <c r="T41" s="335"/>
      <c r="U41" s="335"/>
      <c r="V41" s="335"/>
      <c r="W41" s="335"/>
      <c r="X41" s="335"/>
    </row>
    <row r="42" spans="1:100" ht="16.5" thickBot="1">
      <c r="A42" s="293"/>
      <c r="B42" s="293"/>
      <c r="C42" s="293"/>
      <c r="D42" s="293"/>
      <c r="E42" s="293"/>
      <c r="F42" s="293"/>
      <c r="G42" s="293"/>
      <c r="H42" s="293"/>
      <c r="I42" s="293"/>
      <c r="J42" s="293"/>
      <c r="K42" s="293"/>
      <c r="L42" s="293"/>
      <c r="M42" s="293"/>
      <c r="N42" s="293"/>
      <c r="O42" s="229"/>
      <c r="P42" s="336"/>
      <c r="Q42" s="336"/>
      <c r="R42" s="336"/>
      <c r="S42" s="336"/>
      <c r="T42" s="336"/>
      <c r="U42" s="336"/>
      <c r="V42" s="336"/>
      <c r="W42" s="336"/>
      <c r="X42" s="336"/>
    </row>
    <row r="43" spans="1:100" ht="21" customHeight="1" thickBot="1">
      <c r="A43" s="316"/>
      <c r="B43" s="316"/>
      <c r="C43" s="316"/>
      <c r="D43" s="316"/>
      <c r="E43" s="316"/>
      <c r="F43" s="316"/>
      <c r="G43" s="316"/>
      <c r="H43" s="316"/>
      <c r="I43" s="316"/>
      <c r="J43" s="316"/>
      <c r="K43" s="316"/>
      <c r="L43" s="316"/>
      <c r="M43" s="316"/>
      <c r="N43" s="316"/>
      <c r="O43" s="229"/>
      <c r="P43" s="332" t="s">
        <v>302</v>
      </c>
      <c r="Q43" s="333"/>
      <c r="R43" s="334"/>
      <c r="S43" s="35">
        <f>SUM(P40:X40)+R16</f>
        <v>0</v>
      </c>
      <c r="T43" s="274"/>
      <c r="U43" s="275"/>
      <c r="V43" s="275"/>
      <c r="W43" s="275"/>
      <c r="X43" s="275"/>
    </row>
    <row r="44" spans="1:100" ht="12.95" customHeight="1">
      <c r="A44" s="309" t="s">
        <v>301</v>
      </c>
      <c r="B44" s="309"/>
      <c r="C44" s="309"/>
      <c r="D44" s="275"/>
      <c r="E44" s="312" t="s">
        <v>87</v>
      </c>
      <c r="F44" s="313"/>
      <c r="G44" s="313"/>
      <c r="H44" s="313"/>
      <c r="I44" s="313"/>
      <c r="J44" s="275"/>
      <c r="K44" s="309" t="s">
        <v>17</v>
      </c>
      <c r="L44" s="309"/>
      <c r="M44" s="309"/>
      <c r="N44" s="309"/>
      <c r="O44" s="229"/>
      <c r="P44" s="294" t="s">
        <v>434</v>
      </c>
      <c r="Q44" s="295"/>
      <c r="R44" s="295"/>
      <c r="S44" s="295"/>
      <c r="T44" s="295"/>
      <c r="U44" s="295"/>
      <c r="V44" s="295"/>
      <c r="W44" s="295"/>
      <c r="X44" s="296"/>
    </row>
    <row r="45" spans="1:100" ht="15.95" customHeight="1">
      <c r="A45" s="310"/>
      <c r="B45" s="310"/>
      <c r="C45" s="310"/>
      <c r="D45" s="275"/>
      <c r="E45" s="314"/>
      <c r="F45" s="314"/>
      <c r="G45" s="314"/>
      <c r="H45" s="314"/>
      <c r="I45" s="314"/>
      <c r="J45" s="275"/>
      <c r="K45" s="310"/>
      <c r="L45" s="310"/>
      <c r="M45" s="310"/>
      <c r="N45" s="310"/>
      <c r="O45" s="229"/>
      <c r="P45" s="297"/>
      <c r="Q45" s="298"/>
      <c r="R45" s="298"/>
      <c r="S45" s="298"/>
      <c r="T45" s="298"/>
      <c r="U45" s="298"/>
      <c r="V45" s="298"/>
      <c r="W45" s="298"/>
      <c r="X45" s="299"/>
    </row>
    <row r="46" spans="1:100" ht="15.95" customHeight="1">
      <c r="A46" s="310"/>
      <c r="B46" s="310"/>
      <c r="C46" s="310"/>
      <c r="D46" s="275"/>
      <c r="E46" s="314"/>
      <c r="F46" s="314"/>
      <c r="G46" s="314"/>
      <c r="H46" s="314"/>
      <c r="I46" s="314"/>
      <c r="J46" s="275"/>
      <c r="K46" s="310"/>
      <c r="L46" s="310"/>
      <c r="M46" s="310"/>
      <c r="N46" s="310"/>
      <c r="O46" s="229"/>
      <c r="P46" s="297"/>
      <c r="Q46" s="298"/>
      <c r="R46" s="298"/>
      <c r="S46" s="298"/>
      <c r="T46" s="298"/>
      <c r="U46" s="298"/>
      <c r="V46" s="298"/>
      <c r="W46" s="298"/>
      <c r="X46" s="299"/>
    </row>
    <row r="47" spans="1:100" ht="20.25" customHeight="1">
      <c r="A47" s="311"/>
      <c r="B47" s="311"/>
      <c r="C47" s="311"/>
      <c r="D47" s="317"/>
      <c r="E47" s="315"/>
      <c r="F47" s="315"/>
      <c r="G47" s="315"/>
      <c r="H47" s="315"/>
      <c r="I47" s="315"/>
      <c r="J47" s="317"/>
      <c r="K47" s="311"/>
      <c r="L47" s="311"/>
      <c r="M47" s="311"/>
      <c r="N47" s="311"/>
      <c r="O47" s="229"/>
      <c r="P47" s="297"/>
      <c r="Q47" s="298"/>
      <c r="R47" s="298"/>
      <c r="S47" s="298"/>
      <c r="T47" s="298"/>
      <c r="U47" s="298"/>
      <c r="V47" s="298"/>
      <c r="W47" s="298"/>
      <c r="X47" s="299"/>
    </row>
    <row r="48" spans="1:100" s="9" customFormat="1" ht="15.95" customHeight="1">
      <c r="A48" s="55" t="s">
        <v>19</v>
      </c>
      <c r="B48" s="303" t="s">
        <v>18</v>
      </c>
      <c r="C48" s="304"/>
      <c r="D48" s="304"/>
      <c r="E48" s="304"/>
      <c r="F48" s="304"/>
      <c r="G48" s="304"/>
      <c r="H48" s="304"/>
      <c r="I48" s="304"/>
      <c r="J48" s="304"/>
      <c r="K48" s="304"/>
      <c r="L48" s="304"/>
      <c r="M48" s="304"/>
      <c r="N48" s="305"/>
      <c r="O48" s="229"/>
      <c r="P48" s="297"/>
      <c r="Q48" s="298"/>
      <c r="R48" s="298"/>
      <c r="S48" s="298"/>
      <c r="T48" s="298"/>
      <c r="U48" s="298"/>
      <c r="V48" s="298"/>
      <c r="W48" s="298"/>
      <c r="X48" s="299"/>
    </row>
    <row r="49" spans="1:24" s="9" customFormat="1" ht="15.95" customHeight="1" thickBot="1">
      <c r="A49" s="56">
        <f>$S$43</f>
        <v>0</v>
      </c>
      <c r="B49" s="306"/>
      <c r="C49" s="307"/>
      <c r="D49" s="307"/>
      <c r="E49" s="307"/>
      <c r="F49" s="307"/>
      <c r="G49" s="307"/>
      <c r="H49" s="307"/>
      <c r="I49" s="307"/>
      <c r="J49" s="307"/>
      <c r="K49" s="307"/>
      <c r="L49" s="307"/>
      <c r="M49" s="307"/>
      <c r="N49" s="308"/>
      <c r="O49" s="229"/>
      <c r="P49" s="300"/>
      <c r="Q49" s="301"/>
      <c r="R49" s="301"/>
      <c r="S49" s="301"/>
      <c r="T49" s="301"/>
      <c r="U49" s="301"/>
      <c r="V49" s="301"/>
      <c r="W49" s="301"/>
      <c r="X49" s="302"/>
    </row>
    <row r="50" spans="1:24">
      <c r="A50" s="293"/>
      <c r="B50" s="293"/>
      <c r="C50" s="293"/>
      <c r="D50" s="293"/>
      <c r="E50" s="293"/>
      <c r="F50" s="293"/>
      <c r="G50" s="293"/>
      <c r="H50" s="293"/>
      <c r="I50" s="293"/>
      <c r="J50" s="293"/>
      <c r="K50" s="293"/>
      <c r="L50" s="293"/>
      <c r="M50" s="293"/>
      <c r="N50" s="293"/>
      <c r="O50" s="275"/>
      <c r="P50" s="281" t="s">
        <v>433</v>
      </c>
      <c r="Q50" s="281"/>
      <c r="R50" s="281"/>
      <c r="S50" s="281"/>
      <c r="T50" s="281"/>
      <c r="U50" s="281"/>
      <c r="V50" s="281"/>
      <c r="W50" s="281"/>
      <c r="X50" s="281"/>
    </row>
    <row r="51" spans="1:24">
      <c r="A51" s="275"/>
      <c r="B51" s="275"/>
      <c r="C51" s="275"/>
      <c r="D51" s="275"/>
      <c r="E51" s="275"/>
      <c r="F51" s="275"/>
      <c r="G51" s="275"/>
      <c r="H51" s="275"/>
      <c r="I51" s="275"/>
      <c r="J51" s="275"/>
      <c r="K51" s="275"/>
      <c r="L51" s="275"/>
      <c r="M51" s="275"/>
      <c r="N51" s="275"/>
      <c r="O51" s="275"/>
      <c r="P51" s="282"/>
      <c r="Q51" s="282"/>
      <c r="R51" s="282"/>
      <c r="S51" s="282"/>
      <c r="T51" s="282"/>
      <c r="U51" s="282"/>
      <c r="V51" s="282"/>
      <c r="W51" s="282"/>
      <c r="X51" s="282"/>
    </row>
    <row r="52" spans="1:24">
      <c r="A52" s="275"/>
      <c r="B52" s="275"/>
      <c r="C52" s="275"/>
      <c r="D52" s="275"/>
      <c r="E52" s="275"/>
      <c r="F52" s="275"/>
      <c r="G52" s="275"/>
      <c r="H52" s="275"/>
      <c r="I52" s="275"/>
      <c r="J52" s="275"/>
      <c r="K52" s="275"/>
      <c r="L52" s="275"/>
      <c r="M52" s="275"/>
      <c r="N52" s="275"/>
      <c r="O52" s="275"/>
      <c r="P52" s="283"/>
      <c r="Q52" s="283"/>
      <c r="R52" s="283"/>
      <c r="S52" s="283"/>
      <c r="T52" s="283"/>
      <c r="U52" s="283"/>
      <c r="V52" s="283"/>
      <c r="W52" s="283"/>
      <c r="X52" s="283"/>
    </row>
    <row r="53" spans="1:24">
      <c r="A53" s="275"/>
      <c r="B53" s="275"/>
      <c r="C53" s="275"/>
      <c r="D53" s="275"/>
      <c r="E53" s="275"/>
      <c r="F53" s="275"/>
      <c r="G53" s="275"/>
      <c r="H53" s="275"/>
      <c r="I53" s="275"/>
      <c r="J53" s="275"/>
      <c r="K53" s="275"/>
      <c r="L53" s="275"/>
      <c r="M53" s="275"/>
      <c r="N53" s="275"/>
      <c r="O53" s="275"/>
      <c r="P53" s="324" t="s">
        <v>417</v>
      </c>
      <c r="Q53" s="325"/>
      <c r="R53" s="325"/>
      <c r="S53" s="325"/>
      <c r="T53" s="325"/>
      <c r="U53" s="325"/>
      <c r="V53" s="325"/>
      <c r="W53" s="325"/>
      <c r="X53" s="326"/>
    </row>
    <row r="54" spans="1:24" ht="16.5" thickBot="1">
      <c r="A54" s="275"/>
      <c r="B54" s="275"/>
      <c r="C54" s="275"/>
      <c r="D54" s="275"/>
      <c r="E54" s="275"/>
      <c r="F54" s="275"/>
      <c r="G54" s="275"/>
      <c r="H54" s="275"/>
      <c r="I54" s="275"/>
      <c r="J54" s="275"/>
      <c r="K54" s="275"/>
      <c r="L54" s="275"/>
      <c r="M54" s="275"/>
      <c r="N54" s="275"/>
      <c r="O54" s="275"/>
      <c r="P54" s="327"/>
      <c r="Q54" s="328"/>
      <c r="R54" s="328"/>
      <c r="S54" s="328"/>
      <c r="T54" s="328"/>
      <c r="U54" s="328"/>
      <c r="V54" s="328"/>
      <c r="W54" s="328"/>
      <c r="X54" s="329"/>
    </row>
    <row r="55" spans="1:24" ht="21" thickBot="1">
      <c r="A55" s="275"/>
      <c r="B55" s="275"/>
      <c r="C55" s="275"/>
      <c r="D55" s="275"/>
      <c r="E55" s="275"/>
      <c r="F55" s="275"/>
      <c r="G55" s="275"/>
      <c r="H55" s="275"/>
      <c r="I55" s="275"/>
      <c r="J55" s="275"/>
      <c r="K55" s="275"/>
      <c r="L55" s="275"/>
      <c r="M55" s="275"/>
      <c r="N55" s="275"/>
      <c r="O55" s="275"/>
      <c r="P55" s="84" t="s">
        <v>7</v>
      </c>
      <c r="Q55" s="330" t="s">
        <v>8</v>
      </c>
      <c r="R55" s="330"/>
      <c r="S55" s="330"/>
      <c r="T55" s="331" t="s">
        <v>418</v>
      </c>
      <c r="U55" s="331"/>
      <c r="V55" s="331"/>
      <c r="W55" s="331"/>
      <c r="X55" s="331"/>
    </row>
    <row r="56" spans="1:24" ht="16.5" thickBot="1">
      <c r="A56" s="275"/>
      <c r="B56" s="275"/>
      <c r="C56" s="275"/>
      <c r="D56" s="275"/>
      <c r="E56" s="275"/>
      <c r="F56" s="275"/>
      <c r="G56" s="275"/>
      <c r="H56" s="275"/>
      <c r="I56" s="275"/>
      <c r="J56" s="275"/>
      <c r="K56" s="275"/>
      <c r="L56" s="275"/>
      <c r="M56" s="275"/>
      <c r="N56" s="275"/>
      <c r="O56" s="275"/>
      <c r="P56" s="85">
        <v>1</v>
      </c>
      <c r="Q56" s="318" t="s">
        <v>419</v>
      </c>
      <c r="R56" s="318"/>
      <c r="S56" s="318"/>
      <c r="T56" s="214">
        <v>1</v>
      </c>
      <c r="U56" s="219"/>
      <c r="V56" s="318" t="s">
        <v>420</v>
      </c>
      <c r="W56" s="318"/>
      <c r="X56" s="318"/>
    </row>
    <row r="57" spans="1:24" ht="16.5" thickBot="1">
      <c r="A57" s="275"/>
      <c r="B57" s="275"/>
      <c r="C57" s="275"/>
      <c r="D57" s="275"/>
      <c r="E57" s="275"/>
      <c r="F57" s="275"/>
      <c r="G57" s="275"/>
      <c r="H57" s="275"/>
      <c r="I57" s="275"/>
      <c r="J57" s="275"/>
      <c r="K57" s="275"/>
      <c r="L57" s="275"/>
      <c r="M57" s="275"/>
      <c r="N57" s="275"/>
      <c r="O57" s="275"/>
      <c r="P57" s="85">
        <v>2</v>
      </c>
      <c r="Q57" s="318" t="s">
        <v>421</v>
      </c>
      <c r="R57" s="318"/>
      <c r="S57" s="318"/>
      <c r="T57" s="214">
        <v>2</v>
      </c>
      <c r="U57" s="219"/>
      <c r="V57" s="318" t="s">
        <v>422</v>
      </c>
      <c r="W57" s="318"/>
      <c r="X57" s="318"/>
    </row>
    <row r="58" spans="1:24" ht="16.5" thickBot="1">
      <c r="A58" s="275"/>
      <c r="B58" s="275"/>
      <c r="C58" s="275"/>
      <c r="D58" s="275"/>
      <c r="E58" s="275"/>
      <c r="F58" s="275"/>
      <c r="G58" s="275"/>
      <c r="H58" s="275"/>
      <c r="I58" s="275"/>
      <c r="J58" s="275"/>
      <c r="K58" s="275"/>
      <c r="L58" s="275"/>
      <c r="M58" s="275"/>
      <c r="N58" s="275"/>
      <c r="O58" s="275"/>
      <c r="P58" s="85">
        <v>3</v>
      </c>
      <c r="Q58" s="318" t="s">
        <v>423</v>
      </c>
      <c r="R58" s="318"/>
      <c r="S58" s="318"/>
      <c r="T58" s="214">
        <v>3</v>
      </c>
      <c r="U58" s="219"/>
      <c r="V58" s="318" t="s">
        <v>424</v>
      </c>
      <c r="W58" s="318"/>
      <c r="X58" s="318"/>
    </row>
    <row r="59" spans="1:24" ht="16.5" thickBot="1">
      <c r="A59" s="275"/>
      <c r="B59" s="275"/>
      <c r="C59" s="275"/>
      <c r="D59" s="275"/>
      <c r="E59" s="275"/>
      <c r="F59" s="275"/>
      <c r="G59" s="275"/>
      <c r="H59" s="275"/>
      <c r="I59" s="275"/>
      <c r="J59" s="275"/>
      <c r="K59" s="275"/>
      <c r="L59" s="275"/>
      <c r="M59" s="275"/>
      <c r="N59" s="275"/>
      <c r="O59" s="275"/>
      <c r="P59" s="85">
        <v>4</v>
      </c>
      <c r="Q59" s="318" t="s">
        <v>425</v>
      </c>
      <c r="R59" s="318"/>
      <c r="S59" s="318"/>
      <c r="T59" s="214">
        <v>4</v>
      </c>
      <c r="U59" s="219"/>
      <c r="V59" s="318" t="s">
        <v>426</v>
      </c>
      <c r="W59" s="318"/>
      <c r="X59" s="318"/>
    </row>
    <row r="60" spans="1:24" ht="16.5" thickBot="1">
      <c r="A60" s="275"/>
      <c r="B60" s="275"/>
      <c r="C60" s="275"/>
      <c r="D60" s="275"/>
      <c r="E60" s="275"/>
      <c r="F60" s="275"/>
      <c r="G60" s="275"/>
      <c r="H60" s="275"/>
      <c r="I60" s="275"/>
      <c r="J60" s="275"/>
      <c r="K60" s="275"/>
      <c r="L60" s="275"/>
      <c r="M60" s="275"/>
      <c r="N60" s="275"/>
      <c r="O60" s="275"/>
      <c r="P60" s="85">
        <v>5</v>
      </c>
      <c r="Q60" s="318" t="s">
        <v>427</v>
      </c>
      <c r="R60" s="318"/>
      <c r="S60" s="318"/>
      <c r="T60" s="214">
        <v>5</v>
      </c>
      <c r="U60" s="219"/>
      <c r="V60" s="318" t="s">
        <v>428</v>
      </c>
      <c r="W60" s="318"/>
      <c r="X60" s="318"/>
    </row>
    <row r="61" spans="1:24" ht="16.5" thickBot="1">
      <c r="A61" s="275"/>
      <c r="B61" s="275"/>
      <c r="C61" s="275"/>
      <c r="D61" s="275"/>
      <c r="E61" s="275"/>
      <c r="F61" s="275"/>
      <c r="G61" s="275"/>
      <c r="H61" s="275"/>
      <c r="I61" s="275"/>
      <c r="J61" s="275"/>
      <c r="K61" s="275"/>
      <c r="L61" s="275"/>
      <c r="M61" s="275"/>
      <c r="N61" s="275"/>
      <c r="O61" s="275"/>
      <c r="P61" s="85">
        <v>6</v>
      </c>
      <c r="Q61" s="318" t="s">
        <v>429</v>
      </c>
      <c r="R61" s="318"/>
      <c r="S61" s="318"/>
      <c r="T61" s="214">
        <v>6</v>
      </c>
      <c r="U61" s="219"/>
      <c r="V61" s="318" t="s">
        <v>430</v>
      </c>
      <c r="W61" s="318"/>
      <c r="X61" s="318"/>
    </row>
    <row r="62" spans="1:24" ht="16.5" thickBot="1">
      <c r="A62" s="275"/>
      <c r="B62" s="275"/>
      <c r="C62" s="275"/>
      <c r="D62" s="275"/>
      <c r="E62" s="275"/>
      <c r="F62" s="275"/>
      <c r="G62" s="275"/>
      <c r="H62" s="275"/>
      <c r="I62" s="275"/>
      <c r="J62" s="275"/>
      <c r="K62" s="275"/>
      <c r="L62" s="275"/>
      <c r="M62" s="275"/>
      <c r="N62" s="275"/>
      <c r="O62" s="275"/>
      <c r="P62" s="85">
        <v>7</v>
      </c>
      <c r="Q62" s="318" t="s">
        <v>431</v>
      </c>
      <c r="R62" s="318"/>
      <c r="S62" s="318"/>
      <c r="T62" s="214">
        <v>7</v>
      </c>
      <c r="U62" s="219"/>
      <c r="V62" s="318" t="s">
        <v>432</v>
      </c>
      <c r="W62" s="318"/>
      <c r="X62" s="318"/>
    </row>
  </sheetData>
  <sheetProtection password="B998" sheet="1" objects="1" scenarios="1" selectLockedCells="1" autoFilter="0"/>
  <autoFilter ref="A18:C41">
    <filterColumn colId="1" showButton="0"/>
  </autoFilter>
  <dataConsolidate/>
  <mergeCells count="270">
    <mergeCell ref="B2:M3"/>
    <mergeCell ref="B1:M1"/>
    <mergeCell ref="Q61:S61"/>
    <mergeCell ref="V61:X61"/>
    <mergeCell ref="Q62:S62"/>
    <mergeCell ref="V59:X59"/>
    <mergeCell ref="T59:U59"/>
    <mergeCell ref="T60:U60"/>
    <mergeCell ref="T61:U61"/>
    <mergeCell ref="Q58:S58"/>
    <mergeCell ref="V58:X58"/>
    <mergeCell ref="Q59:S59"/>
    <mergeCell ref="Q60:S60"/>
    <mergeCell ref="V60:X60"/>
    <mergeCell ref="T58:U58"/>
    <mergeCell ref="C39:N41"/>
    <mergeCell ref="P53:X54"/>
    <mergeCell ref="Q55:S55"/>
    <mergeCell ref="T55:X55"/>
    <mergeCell ref="Q56:S56"/>
    <mergeCell ref="V56:X56"/>
    <mergeCell ref="T56:U56"/>
    <mergeCell ref="P43:R43"/>
    <mergeCell ref="P41:X42"/>
    <mergeCell ref="A50:N62"/>
    <mergeCell ref="O50:O62"/>
    <mergeCell ref="P44:X49"/>
    <mergeCell ref="B48:N49"/>
    <mergeCell ref="A44:C47"/>
    <mergeCell ref="E44:I47"/>
    <mergeCell ref="K44:N47"/>
    <mergeCell ref="A42:N43"/>
    <mergeCell ref="D44:D47"/>
    <mergeCell ref="J44:J47"/>
    <mergeCell ref="V62:X62"/>
    <mergeCell ref="T62:U62"/>
    <mergeCell ref="Q57:S57"/>
    <mergeCell ref="V57:X57"/>
    <mergeCell ref="A5:N5"/>
    <mergeCell ref="Q19:S19"/>
    <mergeCell ref="Q20:S20"/>
    <mergeCell ref="Q21:S21"/>
    <mergeCell ref="P3:T4"/>
    <mergeCell ref="A12:A17"/>
    <mergeCell ref="D11:E11"/>
    <mergeCell ref="F11:G11"/>
    <mergeCell ref="N1:N3"/>
    <mergeCell ref="K9:M9"/>
    <mergeCell ref="D12:N13"/>
    <mergeCell ref="N14:N17"/>
    <mergeCell ref="A10:D10"/>
    <mergeCell ref="L4:N4"/>
    <mergeCell ref="P10:T10"/>
    <mergeCell ref="P11:T11"/>
    <mergeCell ref="P12:T12"/>
    <mergeCell ref="P13:T13"/>
    <mergeCell ref="P14:T14"/>
    <mergeCell ref="F14:G16"/>
    <mergeCell ref="D14:E16"/>
    <mergeCell ref="M8:N8"/>
    <mergeCell ref="E8:F8"/>
    <mergeCell ref="H11:I11"/>
    <mergeCell ref="J11:K11"/>
    <mergeCell ref="L11:N11"/>
    <mergeCell ref="T57:U57"/>
    <mergeCell ref="Q32:S32"/>
    <mergeCell ref="Q33:S33"/>
    <mergeCell ref="Q29:S29"/>
    <mergeCell ref="Q40:S40"/>
    <mergeCell ref="T40:X40"/>
    <mergeCell ref="T43:X43"/>
    <mergeCell ref="Q26:S26"/>
    <mergeCell ref="Q27:S27"/>
    <mergeCell ref="Q28:S28"/>
    <mergeCell ref="Q30:S30"/>
    <mergeCell ref="T33:X33"/>
    <mergeCell ref="Q36:S36"/>
    <mergeCell ref="T34:X34"/>
    <mergeCell ref="Q38:S38"/>
    <mergeCell ref="Q31:S31"/>
    <mergeCell ref="T31:X31"/>
    <mergeCell ref="Q34:S34"/>
    <mergeCell ref="Q39:S39"/>
    <mergeCell ref="T39:X39"/>
    <mergeCell ref="T30:X30"/>
    <mergeCell ref="P50:X52"/>
    <mergeCell ref="D4:K4"/>
    <mergeCell ref="B9:J9"/>
    <mergeCell ref="B4:C4"/>
    <mergeCell ref="E6:N6"/>
    <mergeCell ref="A6:D6"/>
    <mergeCell ref="I8:L8"/>
    <mergeCell ref="A1:A4"/>
    <mergeCell ref="B12:C17"/>
    <mergeCell ref="F19:G19"/>
    <mergeCell ref="H19:I19"/>
    <mergeCell ref="H18:I18"/>
    <mergeCell ref="J18:K18"/>
    <mergeCell ref="J19:K19"/>
    <mergeCell ref="A7:B7"/>
    <mergeCell ref="A11:C11"/>
    <mergeCell ref="L14:M16"/>
    <mergeCell ref="G8:H8"/>
    <mergeCell ref="E10:N10"/>
    <mergeCell ref="B19:C19"/>
    <mergeCell ref="D19:E19"/>
    <mergeCell ref="C7:N7"/>
    <mergeCell ref="L19:M19"/>
    <mergeCell ref="J14:K16"/>
    <mergeCell ref="H14:I16"/>
    <mergeCell ref="B21:C21"/>
    <mergeCell ref="D21:E21"/>
    <mergeCell ref="F21:G21"/>
    <mergeCell ref="H21:I21"/>
    <mergeCell ref="J21:K21"/>
    <mergeCell ref="L21:M21"/>
    <mergeCell ref="B20:C20"/>
    <mergeCell ref="D20:E20"/>
    <mergeCell ref="F20:G20"/>
    <mergeCell ref="H20:I20"/>
    <mergeCell ref="J20:K20"/>
    <mergeCell ref="L20:M20"/>
    <mergeCell ref="B23:C23"/>
    <mergeCell ref="D23:E23"/>
    <mergeCell ref="F23:G23"/>
    <mergeCell ref="H23:I23"/>
    <mergeCell ref="J23:K23"/>
    <mergeCell ref="L23:M23"/>
    <mergeCell ref="B22:C22"/>
    <mergeCell ref="D22:E22"/>
    <mergeCell ref="F22:G22"/>
    <mergeCell ref="H22:I22"/>
    <mergeCell ref="J22:K22"/>
    <mergeCell ref="L22:M22"/>
    <mergeCell ref="B25:C25"/>
    <mergeCell ref="D25:E25"/>
    <mergeCell ref="F25:G25"/>
    <mergeCell ref="H25:I25"/>
    <mergeCell ref="J25:K25"/>
    <mergeCell ref="L25:M25"/>
    <mergeCell ref="B24:C24"/>
    <mergeCell ref="D24:E24"/>
    <mergeCell ref="F24:G24"/>
    <mergeCell ref="H24:I24"/>
    <mergeCell ref="J24:K24"/>
    <mergeCell ref="L24:M24"/>
    <mergeCell ref="B27:C27"/>
    <mergeCell ref="D27:E27"/>
    <mergeCell ref="F27:G27"/>
    <mergeCell ref="H27:I27"/>
    <mergeCell ref="J27:K27"/>
    <mergeCell ref="L27:M27"/>
    <mergeCell ref="B26:C26"/>
    <mergeCell ref="D26:E26"/>
    <mergeCell ref="F26:G26"/>
    <mergeCell ref="H26:I26"/>
    <mergeCell ref="J26:K26"/>
    <mergeCell ref="L26:M26"/>
    <mergeCell ref="B29:C29"/>
    <mergeCell ref="D29:E29"/>
    <mergeCell ref="F29:G29"/>
    <mergeCell ref="H29:I29"/>
    <mergeCell ref="J29:K29"/>
    <mergeCell ref="L29:M29"/>
    <mergeCell ref="B28:C28"/>
    <mergeCell ref="D28:E28"/>
    <mergeCell ref="F28:G28"/>
    <mergeCell ref="H28:I28"/>
    <mergeCell ref="J28:K28"/>
    <mergeCell ref="L28:M28"/>
    <mergeCell ref="B30:C30"/>
    <mergeCell ref="D30:E30"/>
    <mergeCell ref="F30:G30"/>
    <mergeCell ref="H30:I30"/>
    <mergeCell ref="J30:K30"/>
    <mergeCell ref="L30:M30"/>
    <mergeCell ref="B32:C32"/>
    <mergeCell ref="D32:E32"/>
    <mergeCell ref="F32:G32"/>
    <mergeCell ref="H32:I32"/>
    <mergeCell ref="J32:K32"/>
    <mergeCell ref="D37:E37"/>
    <mergeCell ref="L32:M32"/>
    <mergeCell ref="B31:C31"/>
    <mergeCell ref="D31:E31"/>
    <mergeCell ref="F31:G31"/>
    <mergeCell ref="H31:I31"/>
    <mergeCell ref="J31:K31"/>
    <mergeCell ref="L31:M31"/>
    <mergeCell ref="B34:C34"/>
    <mergeCell ref="D34:E34"/>
    <mergeCell ref="F34:G34"/>
    <mergeCell ref="B33:C33"/>
    <mergeCell ref="D33:E33"/>
    <mergeCell ref="F33:G33"/>
    <mergeCell ref="H33:I33"/>
    <mergeCell ref="J33:K33"/>
    <mergeCell ref="L33:M33"/>
    <mergeCell ref="H34:I34"/>
    <mergeCell ref="J34:K34"/>
    <mergeCell ref="L34:M34"/>
    <mergeCell ref="D38:E38"/>
    <mergeCell ref="T38:X38"/>
    <mergeCell ref="J38:K38"/>
    <mergeCell ref="L38:M38"/>
    <mergeCell ref="L35:M35"/>
    <mergeCell ref="B36:C36"/>
    <mergeCell ref="D36:E36"/>
    <mergeCell ref="F36:G36"/>
    <mergeCell ref="H36:I36"/>
    <mergeCell ref="B35:C35"/>
    <mergeCell ref="D35:E35"/>
    <mergeCell ref="Q37:S37"/>
    <mergeCell ref="J37:K37"/>
    <mergeCell ref="T37:X37"/>
    <mergeCell ref="H35:I35"/>
    <mergeCell ref="J35:K35"/>
    <mergeCell ref="L37:M37"/>
    <mergeCell ref="F35:G35"/>
    <mergeCell ref="Q35:S35"/>
    <mergeCell ref="L36:M36"/>
    <mergeCell ref="J36:K36"/>
    <mergeCell ref="F37:G37"/>
    <mergeCell ref="H37:I37"/>
    <mergeCell ref="B37:C37"/>
    <mergeCell ref="A40:A41"/>
    <mergeCell ref="B40:B41"/>
    <mergeCell ref="O1:O49"/>
    <mergeCell ref="U6:X12"/>
    <mergeCell ref="U13:X16"/>
    <mergeCell ref="B18:C18"/>
    <mergeCell ref="D18:E18"/>
    <mergeCell ref="F18:G18"/>
    <mergeCell ref="L18:M18"/>
    <mergeCell ref="T32:X32"/>
    <mergeCell ref="U2:X5"/>
    <mergeCell ref="T27:X27"/>
    <mergeCell ref="T28:X28"/>
    <mergeCell ref="T21:X21"/>
    <mergeCell ref="T23:X23"/>
    <mergeCell ref="T24:X24"/>
    <mergeCell ref="T22:X22"/>
    <mergeCell ref="F38:G38"/>
    <mergeCell ref="H38:I38"/>
    <mergeCell ref="T35:X35"/>
    <mergeCell ref="T36:X36"/>
    <mergeCell ref="B38:C38"/>
    <mergeCell ref="P5:T5"/>
    <mergeCell ref="P1:T2"/>
    <mergeCell ref="U1:X1"/>
    <mergeCell ref="T29:X29"/>
    <mergeCell ref="T19:X19"/>
    <mergeCell ref="T18:X18"/>
    <mergeCell ref="P6:T6"/>
    <mergeCell ref="P7:T7"/>
    <mergeCell ref="P8:T8"/>
    <mergeCell ref="P9:T9"/>
    <mergeCell ref="T20:X20"/>
    <mergeCell ref="P15:T15"/>
    <mergeCell ref="Q17:S17"/>
    <mergeCell ref="P16:Q16"/>
    <mergeCell ref="T17:X17"/>
    <mergeCell ref="R16:T16"/>
    <mergeCell ref="Q18:S18"/>
    <mergeCell ref="Q24:S24"/>
    <mergeCell ref="Q23:S23"/>
    <mergeCell ref="Q22:S22"/>
    <mergeCell ref="T25:X25"/>
    <mergeCell ref="T26:X26"/>
    <mergeCell ref="Q25:S25"/>
  </mergeCells>
  <dataValidations xWindow="380" yWindow="363" count="10">
    <dataValidation type="list" showInputMessage="1" showErrorMessage="1" error="Please select Batch from Drop down List." prompt="Please select Batch from Drop down List by using small arrow button." sqref="G8:H8">
      <formula1>INDIRECT(SUBSTITUTE(AF6&amp;E8,"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J9">
      <formula1>INDIRECT(SUBSTITUTE(AF6&amp;B8&amp;G8," ",""))</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list" showInputMessage="1" showErrorMessage="1" error="Please select Total Marks from Drop down List." prompt="Please select Total Marks from Drop down List by using small arrow button." sqref="M17">
      <formula1>TotalMarks</formula1>
    </dataValidation>
    <dataValidation type="textLength" showInputMessage="1" showErrorMessage="1" error="Please write in correct Format." prompt="E.g. Nov/Dec, 2014, May/June, 2014, March/April, 2014, Aug/Sep, 2014" sqref="M8:N8">
      <formula1>3</formula1>
      <formula2>19</formula2>
    </dataValidation>
    <dataValidation type="textLength" operator="equal" showInputMessage="1" showErrorMessage="1" error="Please insert Date in Correct Format." prompt="E.g. 25/04/2014 with no blank space between characters." sqref="N9">
      <formula1>10</formula1>
    </dataValidation>
    <dataValidation type="list" showInputMessage="1" showErrorMessage="1" error="Please select Department from Drop down List." prompt="Please select Department from Drop down List by using small arrow button." sqref="E6">
      <formula1>Departments</formula1>
    </dataValidation>
    <dataValidation type="list" showInputMessage="1" showErrorMessage="1" error="Please select Examination from Drop down List." prompt="Please select Examination from Drop down List by using small arrow button." sqref="I8:L8">
      <formula1>RegularExamTheory</formula1>
    </dataValidation>
    <dataValidation type="textLength" showInputMessage="1" showErrorMessage="1" error="Please write name of Internal Examiner (Subject Teacher)" sqref="E10:N10">
      <formula1>3</formula1>
      <formula2>50</formula2>
    </dataValidation>
    <dataValidation allowBlank="1" showInputMessage="1" showErrorMessage="1" prompt="Please select Serial # (E.g. 1    2    3   4   and so on)." sqref="A12:A18"/>
  </dataValidations>
  <printOptions horizontalCentered="1"/>
  <pageMargins left="0.35" right="0.3" top="0.3" bottom="0.3" header="0.3" footer="0.3"/>
  <pageSetup paperSize="9" orientation="portrait" errors="blank" r:id="rId1"/>
  <headerFooter>
    <oddFooter>&amp;R&amp;A</oddFooter>
  </headerFooter>
  <legacyDrawing r:id="rId2"/>
  <oleObjects>
    <oleObject progId="PBrush" shapeId="1025" r:id="rId3"/>
    <oleObject progId="PBrush" shapeId="1027" r:id="rId4"/>
  </oleObjects>
</worksheet>
</file>

<file path=xl/worksheets/sheet10.xml><?xml version="1.0" encoding="utf-8"?>
<worksheet xmlns="http://schemas.openxmlformats.org/spreadsheetml/2006/main" xmlns:r="http://schemas.openxmlformats.org/officeDocument/2006/relationships">
  <sheetPr codeName="Sheet10"/>
  <dimension ref="A1:CV62"/>
  <sheetViews>
    <sheetView workbookViewId="0">
      <selection activeCell="A19" sqref="A19"/>
    </sheetView>
  </sheetViews>
  <sheetFormatPr defaultRowHeight="15.75"/>
  <cols>
    <col min="1" max="1" width="9.140625" style="2" customWidth="1"/>
    <col min="2" max="2" width="9.140625" style="31"/>
    <col min="3" max="3" width="5.7109375" style="31"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8" style="2" hidden="1" customWidth="1"/>
    <col min="28" max="28" width="15.140625" style="2" hidden="1" customWidth="1"/>
    <col min="29" max="29" width="15.85546875" style="2" hidden="1" customWidth="1"/>
    <col min="30" max="30" width="16" style="2" hidden="1" customWidth="1"/>
    <col min="31" max="100" width="0" style="2" hidden="1" customWidth="1"/>
    <col min="101" max="16384" width="9.140625" style="2"/>
  </cols>
  <sheetData>
    <row r="1" spans="1:24" s="32" customFormat="1" ht="12" customHeight="1">
      <c r="A1" s="260"/>
      <c r="B1" s="320" t="s">
        <v>799</v>
      </c>
      <c r="C1" s="319"/>
      <c r="D1" s="319"/>
      <c r="E1" s="319"/>
      <c r="F1" s="319"/>
      <c r="G1" s="319"/>
      <c r="H1" s="319"/>
      <c r="I1" s="319"/>
      <c r="J1" s="319"/>
      <c r="K1" s="319"/>
      <c r="L1" s="319"/>
      <c r="M1" s="319"/>
      <c r="N1" s="229"/>
      <c r="O1" s="229"/>
      <c r="P1" s="337" t="s">
        <v>88</v>
      </c>
      <c r="Q1" s="338"/>
      <c r="R1" s="338"/>
      <c r="S1" s="338"/>
      <c r="T1" s="338"/>
      <c r="U1" s="338"/>
      <c r="V1" s="338"/>
      <c r="W1" s="338"/>
      <c r="X1" s="339"/>
    </row>
    <row r="2" spans="1:24" s="32" customFormat="1" ht="12.95" customHeight="1">
      <c r="A2" s="260"/>
      <c r="B2" s="319" t="s">
        <v>0</v>
      </c>
      <c r="C2" s="319"/>
      <c r="D2" s="319"/>
      <c r="E2" s="319"/>
      <c r="F2" s="319"/>
      <c r="G2" s="319"/>
      <c r="H2" s="319"/>
      <c r="I2" s="319"/>
      <c r="J2" s="319"/>
      <c r="K2" s="319"/>
      <c r="L2" s="319"/>
      <c r="M2" s="319"/>
      <c r="N2" s="229"/>
      <c r="O2" s="229"/>
      <c r="P2" s="340"/>
      <c r="Q2" s="341"/>
      <c r="R2" s="341"/>
      <c r="S2" s="341"/>
      <c r="T2" s="341"/>
      <c r="U2" s="342"/>
      <c r="V2" s="342"/>
      <c r="W2" s="342"/>
      <c r="X2" s="343"/>
    </row>
    <row r="3" spans="1:24" s="32" customFormat="1" ht="12.95" customHeight="1">
      <c r="A3" s="260"/>
      <c r="B3" s="319"/>
      <c r="C3" s="319"/>
      <c r="D3" s="319"/>
      <c r="E3" s="319"/>
      <c r="F3" s="319"/>
      <c r="G3" s="319"/>
      <c r="H3" s="319"/>
      <c r="I3" s="319"/>
      <c r="J3" s="319"/>
      <c r="K3" s="319"/>
      <c r="L3" s="319"/>
      <c r="M3" s="319"/>
      <c r="N3" s="229"/>
      <c r="O3" s="229"/>
      <c r="P3" s="340"/>
      <c r="Q3" s="341"/>
      <c r="R3" s="341"/>
      <c r="S3" s="341"/>
      <c r="T3" s="341"/>
      <c r="U3" s="342"/>
      <c r="V3" s="342"/>
      <c r="W3" s="342"/>
      <c r="X3" s="343"/>
    </row>
    <row r="4" spans="1:24" s="32" customFormat="1" ht="15" customHeight="1">
      <c r="A4" s="260"/>
      <c r="B4" s="260"/>
      <c r="C4" s="260"/>
      <c r="D4" s="258" t="s">
        <v>1</v>
      </c>
      <c r="E4" s="258"/>
      <c r="F4" s="258"/>
      <c r="G4" s="258"/>
      <c r="H4" s="258"/>
      <c r="I4" s="258"/>
      <c r="J4" s="258"/>
      <c r="K4" s="258"/>
      <c r="L4" s="260"/>
      <c r="M4" s="260"/>
      <c r="N4" s="260"/>
      <c r="O4" s="229"/>
      <c r="P4" s="340"/>
      <c r="Q4" s="341"/>
      <c r="R4" s="341"/>
      <c r="S4" s="341"/>
      <c r="T4" s="341"/>
      <c r="U4" s="342"/>
      <c r="V4" s="342"/>
      <c r="W4" s="342"/>
      <c r="X4" s="343"/>
    </row>
    <row r="5" spans="1:24" s="32" customFormat="1" ht="8.25" customHeight="1">
      <c r="A5" s="260"/>
      <c r="B5" s="260"/>
      <c r="C5" s="260"/>
      <c r="D5" s="260"/>
      <c r="E5" s="260"/>
      <c r="F5" s="260"/>
      <c r="G5" s="260"/>
      <c r="H5" s="260"/>
      <c r="I5" s="260"/>
      <c r="J5" s="260"/>
      <c r="K5" s="260"/>
      <c r="L5" s="260"/>
      <c r="M5" s="260"/>
      <c r="N5" s="260"/>
      <c r="O5" s="229"/>
      <c r="P5" s="340"/>
      <c r="Q5" s="341"/>
      <c r="R5" s="341"/>
      <c r="S5" s="341"/>
      <c r="T5" s="341"/>
      <c r="U5" s="342"/>
      <c r="V5" s="342"/>
      <c r="W5" s="342"/>
      <c r="X5" s="343"/>
    </row>
    <row r="6" spans="1:24" s="32" customFormat="1" ht="20.100000000000001" customHeight="1">
      <c r="A6" s="261" t="s">
        <v>296</v>
      </c>
      <c r="B6" s="261"/>
      <c r="C6" s="261"/>
      <c r="D6" s="261"/>
      <c r="E6" s="357" t="str">
        <f>Sheet1!$E$6</f>
        <v>Environmental Engineering</v>
      </c>
      <c r="F6" s="357"/>
      <c r="G6" s="357"/>
      <c r="H6" s="357"/>
      <c r="I6" s="357"/>
      <c r="J6" s="357"/>
      <c r="K6" s="357"/>
      <c r="L6" s="357"/>
      <c r="M6" s="357"/>
      <c r="N6" s="357"/>
      <c r="O6" s="229"/>
      <c r="P6" s="340"/>
      <c r="Q6" s="341"/>
      <c r="R6" s="341"/>
      <c r="S6" s="341"/>
      <c r="T6" s="341"/>
      <c r="U6" s="342"/>
      <c r="V6" s="342"/>
      <c r="W6" s="342"/>
      <c r="X6" s="343"/>
    </row>
    <row r="7" spans="1:24" s="32" customFormat="1" ht="20.100000000000001" customHeight="1">
      <c r="A7" s="261" t="s">
        <v>297</v>
      </c>
      <c r="B7" s="261"/>
      <c r="C7" s="357" t="str">
        <f>Sheet1!$C$7</f>
        <v>B.E</v>
      </c>
      <c r="D7" s="357"/>
      <c r="E7" s="357"/>
      <c r="F7" s="357"/>
      <c r="G7" s="357"/>
      <c r="H7" s="357"/>
      <c r="I7" s="357"/>
      <c r="J7" s="357"/>
      <c r="K7" s="357"/>
      <c r="L7" s="357"/>
      <c r="M7" s="357"/>
      <c r="N7" s="357"/>
      <c r="O7" s="229"/>
      <c r="P7" s="340"/>
      <c r="Q7" s="341"/>
      <c r="R7" s="341"/>
      <c r="S7" s="341"/>
      <c r="T7" s="341"/>
      <c r="U7" s="342"/>
      <c r="V7" s="342"/>
      <c r="W7" s="342"/>
      <c r="X7" s="343"/>
    </row>
    <row r="8" spans="1:24" s="32" customFormat="1" ht="20.100000000000001" customHeight="1">
      <c r="A8" s="40" t="s">
        <v>2</v>
      </c>
      <c r="B8" s="42" t="str">
        <f>Sheet1!$B$8</f>
        <v>Eighth</v>
      </c>
      <c r="C8" s="37" t="s">
        <v>3</v>
      </c>
      <c r="D8" s="43" t="str">
        <f>Sheet1!$D$8</f>
        <v>Final</v>
      </c>
      <c r="E8" s="291" t="s">
        <v>4</v>
      </c>
      <c r="F8" s="291"/>
      <c r="G8" s="354" t="str">
        <f>Sheet1!$G$8</f>
        <v>16EE</v>
      </c>
      <c r="H8" s="354"/>
      <c r="I8" s="355" t="str">
        <f>Sheet1!$I$8</f>
        <v>Regular Exam</v>
      </c>
      <c r="J8" s="355"/>
      <c r="K8" s="355"/>
      <c r="L8" s="355"/>
      <c r="M8" s="356" t="str">
        <f>Sheet1!$M$8</f>
        <v>Sept/Oct, 2019</v>
      </c>
      <c r="N8" s="356"/>
      <c r="O8" s="229"/>
      <c r="P8" s="340"/>
      <c r="Q8" s="341"/>
      <c r="R8" s="341"/>
      <c r="S8" s="341"/>
      <c r="T8" s="341"/>
      <c r="U8" s="342"/>
      <c r="V8" s="342"/>
      <c r="W8" s="342"/>
      <c r="X8" s="343"/>
    </row>
    <row r="9" spans="1:24" s="32" customFormat="1" ht="20.100000000000001" customHeight="1">
      <c r="A9" s="41" t="s">
        <v>5</v>
      </c>
      <c r="B9" s="269" t="str">
        <f>Sheet1!$B$9</f>
        <v>Architecture Design v</v>
      </c>
      <c r="C9" s="269"/>
      <c r="D9" s="269"/>
      <c r="E9" s="269"/>
      <c r="F9" s="269"/>
      <c r="G9" s="269"/>
      <c r="H9" s="269"/>
      <c r="I9" s="269"/>
      <c r="J9" s="269"/>
      <c r="K9" s="291" t="s">
        <v>6</v>
      </c>
      <c r="L9" s="291"/>
      <c r="M9" s="291"/>
      <c r="N9" s="44" t="str">
        <f>Sheet1!$N$9</f>
        <v>13/09/2019</v>
      </c>
      <c r="O9" s="229"/>
      <c r="P9" s="340"/>
      <c r="Q9" s="341"/>
      <c r="R9" s="341"/>
      <c r="S9" s="341"/>
      <c r="T9" s="341"/>
      <c r="U9" s="342"/>
      <c r="V9" s="342"/>
      <c r="W9" s="342"/>
      <c r="X9" s="343"/>
    </row>
    <row r="10" spans="1:24" s="32" customFormat="1" ht="20.100000000000001" customHeight="1">
      <c r="A10" s="261" t="s">
        <v>20</v>
      </c>
      <c r="B10" s="261"/>
      <c r="C10" s="261"/>
      <c r="D10" s="261"/>
      <c r="E10" s="269" t="str">
        <f>Sheet1!$E$10</f>
        <v>Dr. Siraj Ahmed</v>
      </c>
      <c r="F10" s="269"/>
      <c r="G10" s="269"/>
      <c r="H10" s="269"/>
      <c r="I10" s="269"/>
      <c r="J10" s="269"/>
      <c r="K10" s="269"/>
      <c r="L10" s="269"/>
      <c r="M10" s="269"/>
      <c r="N10" s="269"/>
      <c r="O10" s="229"/>
      <c r="P10" s="340"/>
      <c r="Q10" s="341"/>
      <c r="R10" s="341"/>
      <c r="S10" s="341"/>
      <c r="T10" s="341"/>
      <c r="U10" s="342"/>
      <c r="V10" s="342"/>
      <c r="W10" s="342"/>
      <c r="X10" s="343"/>
    </row>
    <row r="11" spans="1:24" s="32" customFormat="1" ht="9.9499999999999993" customHeight="1">
      <c r="A11" s="256"/>
      <c r="B11" s="256"/>
      <c r="C11" s="256"/>
      <c r="D11" s="270" t="s">
        <v>391</v>
      </c>
      <c r="E11" s="270"/>
      <c r="F11" s="352" t="s">
        <v>391</v>
      </c>
      <c r="G11" s="352"/>
      <c r="H11" s="352" t="s">
        <v>391</v>
      </c>
      <c r="I11" s="352"/>
      <c r="J11" s="352" t="s">
        <v>391</v>
      </c>
      <c r="K11" s="352"/>
      <c r="L11" s="353"/>
      <c r="M11" s="353"/>
      <c r="N11" s="353"/>
      <c r="O11" s="229"/>
      <c r="P11" s="340"/>
      <c r="Q11" s="341"/>
      <c r="R11" s="341"/>
      <c r="S11" s="341"/>
      <c r="T11" s="341"/>
      <c r="U11" s="342"/>
      <c r="V11" s="342"/>
      <c r="W11" s="342"/>
      <c r="X11" s="343"/>
    </row>
    <row r="12" spans="1:24" s="32" customFormat="1" ht="18" customHeight="1">
      <c r="A12" s="264" t="s">
        <v>7</v>
      </c>
      <c r="B12" s="264" t="s">
        <v>8</v>
      </c>
      <c r="C12" s="264"/>
      <c r="D12" s="266" t="s">
        <v>9</v>
      </c>
      <c r="E12" s="266"/>
      <c r="F12" s="266"/>
      <c r="G12" s="266"/>
      <c r="H12" s="266"/>
      <c r="I12" s="266"/>
      <c r="J12" s="266"/>
      <c r="K12" s="266"/>
      <c r="L12" s="266"/>
      <c r="M12" s="266"/>
      <c r="N12" s="266"/>
      <c r="O12" s="229"/>
      <c r="P12" s="340"/>
      <c r="Q12" s="341"/>
      <c r="R12" s="341"/>
      <c r="S12" s="341"/>
      <c r="T12" s="341"/>
      <c r="U12" s="342"/>
      <c r="V12" s="342"/>
      <c r="W12" s="342"/>
      <c r="X12" s="343"/>
    </row>
    <row r="13" spans="1:24" s="32" customFormat="1" ht="18" customHeight="1">
      <c r="A13" s="264"/>
      <c r="B13" s="264"/>
      <c r="C13" s="264"/>
      <c r="D13" s="266"/>
      <c r="E13" s="266"/>
      <c r="F13" s="266"/>
      <c r="G13" s="266"/>
      <c r="H13" s="266"/>
      <c r="I13" s="266"/>
      <c r="J13" s="266"/>
      <c r="K13" s="266"/>
      <c r="L13" s="266"/>
      <c r="M13" s="266"/>
      <c r="N13" s="266"/>
      <c r="O13" s="229"/>
      <c r="P13" s="340"/>
      <c r="Q13" s="341"/>
      <c r="R13" s="341"/>
      <c r="S13" s="341"/>
      <c r="T13" s="341"/>
      <c r="U13" s="342"/>
      <c r="V13" s="342"/>
      <c r="W13" s="342"/>
      <c r="X13" s="343"/>
    </row>
    <row r="14" spans="1:24" s="32" customFormat="1" ht="18" customHeight="1">
      <c r="A14" s="264"/>
      <c r="B14" s="264"/>
      <c r="C14" s="264"/>
      <c r="D14" s="266" t="s">
        <v>10</v>
      </c>
      <c r="E14" s="266"/>
      <c r="F14" s="266" t="s">
        <v>11</v>
      </c>
      <c r="G14" s="266"/>
      <c r="H14" s="266" t="s">
        <v>12</v>
      </c>
      <c r="I14" s="266"/>
      <c r="J14" s="266" t="s">
        <v>13</v>
      </c>
      <c r="K14" s="266"/>
      <c r="L14" s="266" t="s">
        <v>15</v>
      </c>
      <c r="M14" s="266"/>
      <c r="N14" s="264" t="s">
        <v>16</v>
      </c>
      <c r="O14" s="229"/>
      <c r="P14" s="340"/>
      <c r="Q14" s="341"/>
      <c r="R14" s="341"/>
      <c r="S14" s="341"/>
      <c r="T14" s="341"/>
      <c r="U14" s="342"/>
      <c r="V14" s="342"/>
      <c r="W14" s="342"/>
      <c r="X14" s="343"/>
    </row>
    <row r="15" spans="1:24" s="32" customFormat="1" ht="18" customHeight="1">
      <c r="A15" s="264"/>
      <c r="B15" s="264"/>
      <c r="C15" s="264"/>
      <c r="D15" s="266"/>
      <c r="E15" s="266"/>
      <c r="F15" s="266"/>
      <c r="G15" s="266"/>
      <c r="H15" s="266"/>
      <c r="I15" s="266"/>
      <c r="J15" s="266"/>
      <c r="K15" s="266"/>
      <c r="L15" s="266"/>
      <c r="M15" s="266"/>
      <c r="N15" s="264"/>
      <c r="O15" s="229"/>
      <c r="P15" s="340"/>
      <c r="Q15" s="341"/>
      <c r="R15" s="341"/>
      <c r="S15" s="341"/>
      <c r="T15" s="341"/>
      <c r="U15" s="342"/>
      <c r="V15" s="342"/>
      <c r="W15" s="342"/>
      <c r="X15" s="343"/>
    </row>
    <row r="16" spans="1:24" s="32" customFormat="1" ht="18" customHeight="1" thickBot="1">
      <c r="A16" s="264"/>
      <c r="B16" s="264"/>
      <c r="C16" s="264"/>
      <c r="D16" s="267"/>
      <c r="E16" s="267"/>
      <c r="F16" s="267"/>
      <c r="G16" s="267"/>
      <c r="H16" s="267"/>
      <c r="I16" s="267"/>
      <c r="J16" s="267"/>
      <c r="K16" s="267"/>
      <c r="L16" s="267"/>
      <c r="M16" s="267"/>
      <c r="N16" s="264"/>
      <c r="O16" s="229"/>
      <c r="P16" s="344"/>
      <c r="Q16" s="280"/>
      <c r="R16" s="280"/>
      <c r="S16" s="280"/>
      <c r="T16" s="280"/>
      <c r="U16" s="345"/>
      <c r="V16" s="345"/>
      <c r="W16" s="345"/>
      <c r="X16" s="346"/>
    </row>
    <row r="17" spans="1:100" s="32" customFormat="1" ht="18" customHeight="1">
      <c r="A17" s="264"/>
      <c r="B17" s="264"/>
      <c r="C17" s="264"/>
      <c r="D17" s="34" t="s">
        <v>14</v>
      </c>
      <c r="E17" s="8">
        <f>(10*M17)/100</f>
        <v>10</v>
      </c>
      <c r="F17" s="34" t="s">
        <v>14</v>
      </c>
      <c r="G17" s="8">
        <f>(10*M17)/100</f>
        <v>10</v>
      </c>
      <c r="H17" s="34" t="s">
        <v>14</v>
      </c>
      <c r="I17" s="8">
        <f>(20*M17)/100</f>
        <v>20</v>
      </c>
      <c r="J17" s="34" t="s">
        <v>14</v>
      </c>
      <c r="K17" s="8">
        <f>(60*M17)/100</f>
        <v>60</v>
      </c>
      <c r="L17" s="34" t="s">
        <v>14</v>
      </c>
      <c r="M17" s="11">
        <f>Sheet1!$M$17</f>
        <v>100</v>
      </c>
      <c r="N17" s="264"/>
      <c r="O17" s="229"/>
      <c r="P17" s="29" t="s">
        <v>298</v>
      </c>
      <c r="Q17" s="256" t="s">
        <v>294</v>
      </c>
      <c r="R17" s="256"/>
      <c r="S17" s="257"/>
      <c r="T17" s="347" t="s">
        <v>295</v>
      </c>
      <c r="U17" s="256"/>
      <c r="V17" s="256"/>
      <c r="W17" s="256"/>
      <c r="X17" s="257"/>
    </row>
    <row r="18" spans="1:100" s="67" customFormat="1" ht="5.0999999999999996" customHeight="1">
      <c r="A18" s="69"/>
      <c r="B18" s="235"/>
      <c r="C18" s="236"/>
      <c r="D18" s="350" t="s">
        <v>391</v>
      </c>
      <c r="E18" s="351"/>
      <c r="F18" s="350" t="s">
        <v>391</v>
      </c>
      <c r="G18" s="351"/>
      <c r="H18" s="350" t="s">
        <v>391</v>
      </c>
      <c r="I18" s="351"/>
      <c r="J18" s="350" t="s">
        <v>391</v>
      </c>
      <c r="K18" s="351"/>
      <c r="L18" s="235"/>
      <c r="M18" s="236"/>
      <c r="N18" s="69"/>
      <c r="O18" s="229"/>
      <c r="P18" s="70"/>
      <c r="Q18" s="348"/>
      <c r="R18" s="349"/>
      <c r="S18" s="236"/>
      <c r="T18" s="235"/>
      <c r="U18" s="349"/>
      <c r="V18" s="349"/>
      <c r="W18" s="349"/>
      <c r="X18" s="236"/>
      <c r="AC18" s="67" t="b">
        <f>Sheet9!$AC$38</f>
        <v>0</v>
      </c>
      <c r="AD18" s="88" t="str">
        <f>IF(AND(AC19=TRUE, AC18=TRUE),IF(A19-Sheet9!A38=1,"OK","INCORRECT"),"")</f>
        <v/>
      </c>
      <c r="BL18" s="67" t="str">
        <f>Sheet9!BL38</f>
        <v/>
      </c>
      <c r="BM18" s="67" t="b">
        <f>Sheet9!BM38</f>
        <v>0</v>
      </c>
      <c r="BN18" s="67" t="b">
        <f>Sheet9!BN38</f>
        <v>0</v>
      </c>
      <c r="BO18" s="67" t="b">
        <f>Sheet9!BO38</f>
        <v>0</v>
      </c>
      <c r="BP18" s="67" t="str">
        <f>Sheet9!BP38</f>
        <v/>
      </c>
      <c r="BQ18" s="67" t="str">
        <f>Sheet9!BQ38</f>
        <v/>
      </c>
      <c r="BR18" s="67" t="str">
        <f>Sheet9!BR38</f>
        <v/>
      </c>
      <c r="BS18" s="67" t="str">
        <f>Sheet9!BS38</f>
        <v/>
      </c>
      <c r="BT18" s="67" t="str">
        <f>Sheet9!BT38</f>
        <v/>
      </c>
      <c r="BU18" s="67" t="str">
        <f>Sheet9!BU38</f>
        <v>INCORRECT</v>
      </c>
      <c r="BV18" s="67" t="b">
        <f>Sheet9!BV38</f>
        <v>0</v>
      </c>
      <c r="BW18" s="67" t="str">
        <f>Sheet9!BW38</f>
        <v/>
      </c>
      <c r="BX18" s="67" t="b">
        <f>Sheet9!BX38</f>
        <v>0</v>
      </c>
      <c r="BY18" s="67" t="b">
        <f>Sheet9!BY38</f>
        <v>0</v>
      </c>
      <c r="BZ18" s="67" t="b">
        <f>Sheet9!BZ38</f>
        <v>0</v>
      </c>
      <c r="CA18" s="67" t="b">
        <f>Sheet9!CA38</f>
        <v>0</v>
      </c>
      <c r="CB18" s="67" t="b">
        <f>Sheet9!CB38</f>
        <v>0</v>
      </c>
      <c r="CC18" s="67" t="b">
        <f>Sheet9!CC38</f>
        <v>0</v>
      </c>
      <c r="CD18" s="67" t="str">
        <f>Sheet9!CD38</f>
        <v/>
      </c>
      <c r="CE18" s="67" t="str">
        <f>Sheet9!CE38</f>
        <v/>
      </c>
      <c r="CF18" s="67" t="str">
        <f>Sheet9!CF38</f>
        <v/>
      </c>
      <c r="CG18" s="67" t="str">
        <f>Sheet9!CG38</f>
        <v/>
      </c>
      <c r="CH18" s="67" t="str">
        <f>Sheet9!CH38</f>
        <v/>
      </c>
      <c r="CI18" s="67" t="str">
        <f>Sheet9!CI38</f>
        <v/>
      </c>
      <c r="CJ18" s="67" t="str">
        <f>Sheet9!CJ38</f>
        <v/>
      </c>
      <c r="CK18" s="67" t="str">
        <f>Sheet9!CK38</f>
        <v/>
      </c>
      <c r="CL18" s="67" t="str">
        <f>Sheet9!CL38</f>
        <v>NO</v>
      </c>
      <c r="CM18" s="67" t="str">
        <f>Sheet9!CM38</f>
        <v>NO</v>
      </c>
      <c r="CN18" s="67" t="str">
        <f>Sheet9!CN38</f>
        <v>NO</v>
      </c>
      <c r="CO18" s="67" t="str">
        <f>Sheet9!CO38</f>
        <v>NO</v>
      </c>
      <c r="CP18" s="67" t="str">
        <f>Sheet9!CP38</f>
        <v>OK</v>
      </c>
      <c r="CQ18" s="67" t="b">
        <f>Sheet9!CQ38</f>
        <v>0</v>
      </c>
      <c r="CR18" s="67" t="b">
        <f>Sheet9!CR38</f>
        <v>0</v>
      </c>
      <c r="CS18" s="67" t="b">
        <f>Sheet9!CS38</f>
        <v>0</v>
      </c>
      <c r="CT18" s="67" t="b">
        <f>Sheet9!CT38</f>
        <v>0</v>
      </c>
      <c r="CU18" s="67" t="str">
        <f>Sheet9!CU38</f>
        <v>SEQUENCE INCORRECT</v>
      </c>
      <c r="CV18" s="67">
        <f>Sheet9!CV38</f>
        <v>19</v>
      </c>
    </row>
    <row r="19" spans="1:100" s="32" customFormat="1" ht="18.95" customHeight="1" thickBot="1">
      <c r="A19" s="65"/>
      <c r="B19" s="244"/>
      <c r="C19" s="245"/>
      <c r="D19" s="244"/>
      <c r="E19" s="245"/>
      <c r="F19" s="244"/>
      <c r="G19" s="245"/>
      <c r="H19" s="244"/>
      <c r="I19" s="245"/>
      <c r="J19" s="244"/>
      <c r="K19" s="245"/>
      <c r="L19" s="256" t="str">
        <f>IF(AND(A19&lt;&gt;"",B19&lt;&gt;"",D19&lt;&gt;"",F19&lt;&gt;"",H19&lt;&gt;"",J19&lt;&gt;"",Q19="",P19="OK",T19="",OR(D19&lt;=E17,D19="ABS"),OR(F19&lt;=G17,F19="ABS"),OR(H19&lt;=I17,H19="ABS"),OR(J19&lt;=K17,J19="ABS")),IF(AND(D19="ABS",F19="ABS",H19="ABS",J19="ABS"),"ABS",IF(SUM(D19,F19,H19,J19)=0,"ZERO",SUM(D19,F19,H19,J19))),"")</f>
        <v/>
      </c>
      <c r="M19" s="257"/>
      <c r="N19" s="33" t="str">
        <f>IF(L19="","",IF(M17=200,LOOKUP(L19,{"ABS","ZERO",1,100,110,120,130,140,150,160,170},{"FAIL","FAIL","FAIL","D","D+","C","C+","B","B+","A","A+"}),IF(M17=150,LOOKUP(L19,{"ABS","ZERO",1,75,82,90,97,105,112,120,127},{"FAIL","FAIL","FAIL","D","D+","C","C+","B","B+","A","A+"}),IF(M17=100,LOOKUP(L19,{"ABS","ZERO",1,50,55,60,65,70,75,80,85},{"FAIL","FAIL","FAIL","D","D+","C","C+","B","B+","A","A+"}),IF(M17=50,LOOKUP(L19,{"ABS","ZERO",1,25,27,30,32,35,37,40,42},{"FAIL","FAIL","FAIL","D","D+","C","C+","B","B+","A","A+"}))))))</f>
        <v/>
      </c>
      <c r="O19" s="229"/>
      <c r="P19" s="87" t="str">
        <f>IF(A19&lt;&gt;"",IF(CU19="SEQUENCE CORRECT",IF(OR(T(Y19)="OK",T(Z19)="oOk",T(AA19)="Okk", AB19="ok"),"OK","FORMAT INCORRECT"),"SEQUENCE INCORRECT"),"")</f>
        <v/>
      </c>
      <c r="Q19" s="284" t="str">
        <f>IF(AND(A19&lt;&gt;"",B19&lt;&gt;""),IF(OR(D19&lt;&gt;"ABS"),IF(OR(AND(D19&lt;ROUNDDOWN((0.7*E17),0),D19&lt;&gt;0),D19&gt;E17,D19=""),"Attendance Marks incorrect",""),""),"")</f>
        <v/>
      </c>
      <c r="R19" s="204"/>
      <c r="S19" s="204"/>
      <c r="T19" s="204" t="str">
        <f>IF(OR(AND(OR(F19&lt;=G17, F19=0, F19="ABS"),OR(H19&lt;=I17, H19=0, H19="ABS"),OR(J19&lt;=K17, J19="ABS"))),IF(OR(AND(A19="",B19="",D19="",F19="",H19="",J19=""),AND(A19&lt;&gt;"",B19&lt;&gt;"",D19&lt;&gt;"",F19&lt;&gt;"",H19&lt;&gt;"",J19&lt;&gt;"", AD19="OK")),"","Given Marks or Format is incorrect"),"Given Marks or Format is incorrect")</f>
        <v/>
      </c>
      <c r="U19" s="204"/>
      <c r="V19" s="204"/>
      <c r="W19" s="204"/>
      <c r="X19" s="204"/>
      <c r="Y19" s="23" t="b">
        <f>IF(AND( EXACT(LEFT(B19,LEN(G8)), G8),ISNUMBER(INT(MID(B19,(LEN(G8)+1),1))),ISNUMBER(INT(MID(B19,(LEN(G8)+2),1))), MID(B19,(LEN(G8)+1),2)&lt;&gt;"00",OR(ISNUMBER(INT(MID(B19,(LEN(G8)+3),1))),MID(B19,(LEN(G8)+3),1)=""),  OR(AND(ISNUMBER(INT(MID(B19,(LEN(G8)+1),3))),MID(B19,(LEN(G8)+1),1)&lt;&gt;"0", MID(B19,(LEN(G8)+4),1)=""),AND((ISNUMBER(INT(MID(B19,(LEN(G8)+1),2)))),MID(B19,(LEN(G8)+3),1)=""))),"OK")</f>
        <v>0</v>
      </c>
      <c r="Z19" s="24"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A19" s="25"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B19" s="22"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C19" s="32" t="b">
        <f>IF(ISNUMBER(A19)&lt;&gt;"",AND(ISNUMBER(INT(MID(A19,1,3))),MID(A19,4,1)="",MID(A19,1,1)&lt;&gt;"0"))</f>
        <v>0</v>
      </c>
      <c r="AD19" s="88" t="str">
        <f>IF(AND(AD18="OK",AC19=TRUE),"OK","S# INCORRECT")</f>
        <v>S# INCORRECT</v>
      </c>
      <c r="BL19" s="77" t="str">
        <f>RIGHT(B19,3)</f>
        <v/>
      </c>
      <c r="BM19" s="77" t="b">
        <f>ISNUMBER(INT((MID(BL19,1,1))))</f>
        <v>0</v>
      </c>
      <c r="BN19" s="77" t="b">
        <f>ISNUMBER(INT((MID(BL19,2,1))))</f>
        <v>0</v>
      </c>
      <c r="BO19" s="77" t="b">
        <f>ISNUMBER(INT((MID(BL19,3,1))))</f>
        <v>0</v>
      </c>
      <c r="BP19" s="77" t="str">
        <f>IF(BM19=TRUE, MID(BL19,1,1),"")</f>
        <v/>
      </c>
      <c r="BQ19" s="77" t="str">
        <f>IF(BN19=TRUE, MID(BL19,2,1),"")</f>
        <v/>
      </c>
      <c r="BR19" s="77" t="str">
        <f>IF(BO19=TRUE, MID(BL19,3,1),"")</f>
        <v/>
      </c>
      <c r="BS19" s="77" t="str">
        <f>T(BP19)&amp;T(BQ19)&amp;T(BR19)</f>
        <v/>
      </c>
      <c r="BT19" s="78" t="str">
        <f>IF(BS19="","",INT(TRIM(BS19)))</f>
        <v/>
      </c>
      <c r="BU19" s="79" t="str">
        <f>"OK"</f>
        <v>OK</v>
      </c>
      <c r="BV19" s="77" t="b">
        <f>BT19&gt;BT18</f>
        <v>0</v>
      </c>
      <c r="BW19" s="80" t="str">
        <f>LEFT(B19,6)</f>
        <v/>
      </c>
      <c r="BX19" s="77" t="b">
        <f>ISNUMBER(INT((MID(BW19,1,1))))</f>
        <v>0</v>
      </c>
      <c r="BY19" s="77" t="b">
        <f>ISNUMBER(INT((MID(BW19,2,1))))</f>
        <v>0</v>
      </c>
      <c r="BZ19" s="77" t="b">
        <f>ISNUMBER(INT((MID(BW19,3,1))))</f>
        <v>0</v>
      </c>
      <c r="CA19" s="77" t="b">
        <f>ISNUMBER(INT((MID(BW19,4,1))))</f>
        <v>0</v>
      </c>
      <c r="CB19" s="77" t="b">
        <f>ISNUMBER(INT((MID(BW19,5,1))))</f>
        <v>0</v>
      </c>
      <c r="CC19" s="77" t="b">
        <f>ISNUMBER(INT((MID(BW19,6,1))))</f>
        <v>0</v>
      </c>
      <c r="CD19" s="77" t="str">
        <f>IF(BX19=TRUE, MID(BW19,1,1),"")</f>
        <v/>
      </c>
      <c r="CE19" s="77" t="str">
        <f>IF(BY19=TRUE, MID(BW19,2,1),"")</f>
        <v/>
      </c>
      <c r="CF19" s="77" t="str">
        <f>IF(BZ19=TRUE, MID(BW19,3,1),"")</f>
        <v/>
      </c>
      <c r="CG19" s="77" t="str">
        <f>IF(CA19=TRUE, MID(BW19,4,1),"")</f>
        <v/>
      </c>
      <c r="CH19" s="77" t="str">
        <f>IF(CB19=TRUE, MID(BW19,5,1),"")</f>
        <v/>
      </c>
      <c r="CI19" s="77" t="str">
        <f>IF(CC19=TRUE, MID(BW19,6,1),"")</f>
        <v/>
      </c>
      <c r="CJ19" s="80" t="str">
        <f>TRIM(T(CD19)&amp;T(CE19)&amp;T(CF19))</f>
        <v/>
      </c>
      <c r="CK19" s="80" t="str">
        <f>TRIM(T(CG19)&amp;T(CH19)&amp;T(CI19))</f>
        <v/>
      </c>
      <c r="CL19" s="81" t="str">
        <f>IF(OR(MID(BW19,3,1)="-",MID(BW19,4,1)="-"),T(CJ19),"NO")</f>
        <v>NO</v>
      </c>
      <c r="CM19" s="81" t="str">
        <f>IF(OR(MID(BW19,3,1)="-",MID(BW19,4,1)="-"),T(CK19),"NO")</f>
        <v>NO</v>
      </c>
      <c r="CN19" s="79" t="str">
        <f>IF(AND(CL19&lt;&gt;"NO", CM19&lt;&gt;"NO"),IF(CM19&lt;CL19,"OK","INCORRECT"),"NO")</f>
        <v>NO</v>
      </c>
      <c r="CO19" s="79" t="str">
        <f>IF(AND(CL19&lt;&gt;"NO", CM19&lt;&gt;"NO"),IF(CM19&lt;=CM18,"OK","INCORRECT"),"NO")</f>
        <v>NO</v>
      </c>
      <c r="CP19" s="81" t="str">
        <f>IF(OR(AND(OR(AND(CN19="NO",CO19="NO"),AND(CN19="OK", CO19="OK")),AND(CN18="NO", CO18="NO")),AND(AND(CN19="OK",CO19="OK",OR(AND(CN18="NO", CO18="NO"),AND(CN18="OK", CO18="OK"))))),"OK","INCORRECT")</f>
        <v>OK</v>
      </c>
      <c r="CQ19" s="77" t="b">
        <f>IF(CP19="OK",IF(AND(CL18="NO",CL19="NO"),BT19&gt;BT18))</f>
        <v>0</v>
      </c>
      <c r="CR19" s="77" t="b">
        <f>IF(CP19="OK",AND(CN19="OK",CO19="OK",CN18="NO",CO18="NO"))</f>
        <v>0</v>
      </c>
      <c r="CS19" s="77" t="b">
        <f>IF(CP19="OK",IF(AND(EXACT(CK18,CK19)),BT19&gt;BT18))</f>
        <v>0</v>
      </c>
      <c r="CT19" s="77" t="b">
        <f>IF(CP19="OK",CM19&lt;CM18)</f>
        <v>0</v>
      </c>
      <c r="CU19" s="80" t="str">
        <f>IF(AND(CQ19=FALSE,CR19=FALSE,CS19=FALSE,CT19=FALSE),"SEQUENCE INCORRECT","SEQUENCE CORRECT")</f>
        <v>SEQUENCE INCORRECT</v>
      </c>
      <c r="CV19" s="82">
        <f>COUNTIF(B18:B18,T(B19))</f>
        <v>1</v>
      </c>
    </row>
    <row r="20" spans="1:100" s="32" customFormat="1" ht="18.95" customHeight="1" thickBot="1">
      <c r="A20" s="83"/>
      <c r="B20" s="244"/>
      <c r="C20" s="245"/>
      <c r="D20" s="244"/>
      <c r="E20" s="245"/>
      <c r="F20" s="244"/>
      <c r="G20" s="245"/>
      <c r="H20" s="244"/>
      <c r="I20" s="245"/>
      <c r="J20" s="244"/>
      <c r="K20" s="245"/>
      <c r="L20" s="256" t="str">
        <f>IF(AND(A20&lt;&gt;"",B20&lt;&gt;"",D20&lt;&gt;"", F20&lt;&gt;"", H20&lt;&gt;"", J20&lt;&gt;"",Q20="",P20="OK",T20="",OR(D20&lt;=E17,D20="ABS"),OR(F20&lt;=G17,F20="ABS"),OR(H20&lt;=I17,H20="ABS"),OR(J20&lt;=K17,J20="ABS")),IF(AND(D20="ABS",F20="ABS",H20="ABS",J20="ABS"),"ABS",IF(SUM(D20,F20,H20,J20)=0,"ZERO",SUM(D20,F20,H20,J20))),"")</f>
        <v/>
      </c>
      <c r="M20" s="257"/>
      <c r="N20" s="33" t="str">
        <f>IF(L20="","",IF(M17=200,LOOKUP(L20,{"ABS","ZERO",1,100,110,120,130,140,150,160,170},{"FAIL","FAIL","FAIL","D","D+","C","C+","B","B+","A","A+"}),IF(M17=150,LOOKUP(L20,{"ABS","ZERO",1,75,82,90,97,105,112,120,127},{"FAIL","FAIL","FAIL","D","D+","C","C+","B","B+","A","A+"}),IF(M17=100,LOOKUP(L20,{"ABS","ZERO",1,50,55,60,65,70,75,80,85},{"FAIL","FAIL","FAIL","D","D+","C","C+","B","B+","A","A+"}),IF(M17=50,LOOKUP(L20,{"ABS","ZERO",1,25,27,30,32,35,37,40,42},{"FAIL","FAIL","FAIL","D","D+","C","C+","B","B+","A","A+"}))))))</f>
        <v/>
      </c>
      <c r="O20" s="229"/>
      <c r="P20" s="87" t="str">
        <f t="shared" ref="P20:P38" si="0">IF(A20&lt;&gt;"",IF(CU20="SEQUENCE CORRECT",IF(OR(T(Y20)="OK",T(Z20)="oOk",T(AA20)="Okk", AB20="ok"),"OK","FORMAT INCORRECT"),"SEQUENCE INCORRECT"),"")</f>
        <v/>
      </c>
      <c r="Q20" s="224" t="str">
        <f>IF(AND(A20&lt;&gt;"",B20&lt;&gt;""),IF(OR(D20&lt;&gt;"ABS"),IF(OR(AND(D20&lt;ROUNDDOWN((0.7*E17),0),D20&lt;&gt;0),D20&gt;E17,D20=""),"Attendance Marks incorrect",""),""),"")</f>
        <v/>
      </c>
      <c r="R20" s="203"/>
      <c r="S20" s="203"/>
      <c r="T20" s="203" t="str">
        <f>IF(OR(AND(OR(F20&lt;=G17, F20=0, F20="ABS"),OR(H20&lt;=I17, H20=0, H20="ABS"),OR(J20&lt;=K17, J20="ABS"))),IF(OR(AND(A20="",B20="",D20="",F20="",H20="",J20=""),AND(A20&lt;&gt;"",B20&lt;&gt;"",D20&lt;&gt;"",F20&lt;&gt;"",H20&lt;&gt;"",J20&lt;&gt;"", AD20="OK")),"","Given Marks or Format is incorrect"),"Given Marks or Format is incorrect")</f>
        <v/>
      </c>
      <c r="U20" s="203"/>
      <c r="V20" s="203"/>
      <c r="W20" s="203"/>
      <c r="X20" s="203"/>
      <c r="Y20" s="23" t="b">
        <f>IF(AND( EXACT(LEFT(B20,LEN(G8)), G8),ISNUMBER(INT(MID(B20,(LEN(G8)+1),1))),ISNUMBER(INT(MID(B20,(LEN(G8)+2),1))), MID(B20,(LEN(G8)+1),2)&lt;&gt;"00",OR(ISNUMBER(INT(MID(B20,(LEN(G8)+3),1))),MID(B20,(LEN(G8)+3),1)=""),  OR(AND(ISNUMBER(INT(MID(B20,(LEN(G8)+1),3))),MID(B20,(LEN(G8)+1),1)&lt;&gt;"0", MID(B20,(LEN(G8)+4),1)=""),AND((ISNUMBER(INT(MID(B20,(LEN(G8)+1),2)))),MID(B20,(LEN(G8)+3),1)=""))),"OK")</f>
        <v>0</v>
      </c>
      <c r="Z20" s="24"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A20" s="25"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B20" s="22"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C20" s="32" t="b">
        <f>IF(AND(ISNUMBER(A19)&lt;&gt;"",ISNUMBER(A20)&lt;&gt;""),IF(AND(ISNUMBER(A20),ISNUMBER(A19)),IF(A20-A19=1,AND(ISNUMBER(INT(MID(A20,1,3))),MID(A20,4,1)="",MID(A20,1,1)&lt;&gt;"0"))))</f>
        <v>0</v>
      </c>
      <c r="AD20" s="32" t="str">
        <f t="shared" ref="AD20:AD38" si="1">IF(AC20=TRUE,"OK","S# INCORRECT")</f>
        <v>S# INCORRECT</v>
      </c>
      <c r="BL20" s="77" t="str">
        <f t="shared" ref="BL20:BL38" si="2">RIGHT(B20,3)</f>
        <v/>
      </c>
      <c r="BM20" s="77" t="b">
        <f t="shared" ref="BM20:BM38" si="3">ISNUMBER(INT((MID(BL20,1,1))))</f>
        <v>0</v>
      </c>
      <c r="BN20" s="77" t="b">
        <f t="shared" ref="BN20:BN38" si="4">ISNUMBER(INT((MID(BL20,2,1))))</f>
        <v>0</v>
      </c>
      <c r="BO20" s="77" t="b">
        <f t="shared" ref="BO20:BO38" si="5">ISNUMBER(INT((MID(BL20,3,1))))</f>
        <v>0</v>
      </c>
      <c r="BP20" s="77" t="str">
        <f t="shared" ref="BP20:BP38" si="6">IF(BM20=TRUE, MID(BL20,1,1),"")</f>
        <v/>
      </c>
      <c r="BQ20" s="77" t="str">
        <f t="shared" ref="BQ20:BQ38" si="7">IF(BN20=TRUE, MID(BL20,2,1),"")</f>
        <v/>
      </c>
      <c r="BR20" s="77" t="str">
        <f t="shared" ref="BR20:BR38" si="8">IF(BO20=TRUE, MID(BL20,3,1),"")</f>
        <v/>
      </c>
      <c r="BS20" s="77" t="str">
        <f t="shared" ref="BS20:BS38" si="9">T(BP20)&amp;T(BQ20)&amp;T(BR20)</f>
        <v/>
      </c>
      <c r="BT20" s="78" t="str">
        <f t="shared" ref="BT20:BT38" si="10">IF(BS20="","",INT(TRIM(BS20)))</f>
        <v/>
      </c>
      <c r="BU20" s="79" t="str">
        <f>IF(BT20&gt;BT19,"OK","INCORRECT")</f>
        <v>INCORRECT</v>
      </c>
      <c r="BV20" s="77" t="b">
        <f>BT20&gt;BT19</f>
        <v>0</v>
      </c>
      <c r="BW20" s="80" t="str">
        <f t="shared" ref="BW20:BW38" si="11">LEFT(B20,6)</f>
        <v/>
      </c>
      <c r="BX20" s="77" t="b">
        <f t="shared" ref="BX20:BX38" si="12">ISNUMBER(INT((MID(BW20,1,1))))</f>
        <v>0</v>
      </c>
      <c r="BY20" s="77" t="b">
        <f t="shared" ref="BY20:BY38" si="13">ISNUMBER(INT((MID(BW20,2,1))))</f>
        <v>0</v>
      </c>
      <c r="BZ20" s="77" t="b">
        <f t="shared" ref="BZ20:BZ38" si="14">ISNUMBER(INT((MID(BW20,3,1))))</f>
        <v>0</v>
      </c>
      <c r="CA20" s="77" t="b">
        <f t="shared" ref="CA20:CA38" si="15">ISNUMBER(INT((MID(BW20,4,1))))</f>
        <v>0</v>
      </c>
      <c r="CB20" s="77" t="b">
        <f t="shared" ref="CB20:CB38" si="16">ISNUMBER(INT((MID(BW20,5,1))))</f>
        <v>0</v>
      </c>
      <c r="CC20" s="77" t="b">
        <f t="shared" ref="CC20:CC38" si="17">ISNUMBER(INT((MID(BW20,6,1))))</f>
        <v>0</v>
      </c>
      <c r="CD20" s="77" t="str">
        <f t="shared" ref="CD20:CD38" si="18">IF(BX20=TRUE, MID(BW20,1,1),"")</f>
        <v/>
      </c>
      <c r="CE20" s="77" t="str">
        <f t="shared" ref="CE20:CE38" si="19">IF(BY20=TRUE, MID(BW20,2,1),"")</f>
        <v/>
      </c>
      <c r="CF20" s="77" t="str">
        <f t="shared" ref="CF20:CF38" si="20">IF(BZ20=TRUE, MID(BW20,3,1),"")</f>
        <v/>
      </c>
      <c r="CG20" s="77" t="str">
        <f t="shared" ref="CG20:CG38" si="21">IF(CA20=TRUE, MID(BW20,4,1),"")</f>
        <v/>
      </c>
      <c r="CH20" s="77" t="str">
        <f t="shared" ref="CH20:CH38" si="22">IF(CB20=TRUE, MID(BW20,5,1),"")</f>
        <v/>
      </c>
      <c r="CI20" s="77" t="str">
        <f t="shared" ref="CI20:CI38" si="23">IF(CC20=TRUE, MID(BW20,6,1),"")</f>
        <v/>
      </c>
      <c r="CJ20" s="80" t="str">
        <f t="shared" ref="CJ20:CJ38" si="24">TRIM(T(CD20)&amp;T(CE20)&amp;T(CF20))</f>
        <v/>
      </c>
      <c r="CK20" s="80" t="str">
        <f t="shared" ref="CK20:CK38" si="25">TRIM(T(CG20)&amp;T(CH20)&amp;T(CI20))</f>
        <v/>
      </c>
      <c r="CL20" s="81" t="str">
        <f t="shared" ref="CL20:CL38" si="26">IF(OR(MID(BW20,3,1)="-",MID(BW20,4,1)="-"),T(CJ20),"NO")</f>
        <v>NO</v>
      </c>
      <c r="CM20" s="81" t="str">
        <f t="shared" ref="CM20:CM38" si="27">IF(OR(MID(BW20,3,1)="-",MID(BW20,4,1)="-"),T(CK20),"NO")</f>
        <v>NO</v>
      </c>
      <c r="CN20" s="79" t="str">
        <f>IF(AND(CL20&lt;&gt;"NO", CM20&lt;&gt;"NO"),IF(CM20&lt;CL20,"OK","INCORRECT"),"NO")</f>
        <v>NO</v>
      </c>
      <c r="CO20" s="79" t="str">
        <f>IF(AND(CL20&lt;&gt;"NO", CM20&lt;&gt;"NO"),IF(CM20&lt;=CM19,"OK","INCORRECT"),"NO")</f>
        <v>NO</v>
      </c>
      <c r="CP20" s="81" t="str">
        <f>IF(OR(AND(OR(AND(CN20="NO",CO20="NO"),AND(CN20="OK", CO20="OK")),AND(CN19="NO", CO19="NO")),AND(AND(CN20="OK",CO20="OK",OR(AND(CN19="NO", CO19="NO"),AND(CN19="OK", CO19="OK"))))),"OK","INCORRECT")</f>
        <v>OK</v>
      </c>
      <c r="CQ20" s="77" t="b">
        <f>IF(CP20="OK",IF(AND(CL19="NO",CL20="NO"),BT20&gt;BT19))</f>
        <v>0</v>
      </c>
      <c r="CR20" s="77" t="b">
        <f>IF(CP20="OK",AND(CN20="OK",CO20="OK",CN19="NO",CO19="NO"))</f>
        <v>0</v>
      </c>
      <c r="CS20" s="77" t="b">
        <f>IF(CP20="OK",IF(AND(EXACT(CK19,CK20)),BT20&gt;BT19))</f>
        <v>0</v>
      </c>
      <c r="CT20" s="77" t="b">
        <f>IF(CP20="OK",CM20&lt;CM19)</f>
        <v>0</v>
      </c>
      <c r="CU20" s="80" t="str">
        <f>IF(AND(CQ20=FALSE,CR20=FALSE,CS20=FALSE,CT20=FALSE),"SEQUENCE INCORRECT","SEQUENCE CORRECT")</f>
        <v>SEQUENCE INCORRECT</v>
      </c>
      <c r="CV20" s="82">
        <f>COUNTIF(B19:B19,T(B20))</f>
        <v>1</v>
      </c>
    </row>
    <row r="21" spans="1:100" s="32" customFormat="1" ht="18.95" customHeight="1" thickBot="1">
      <c r="A21" s="65"/>
      <c r="B21" s="244"/>
      <c r="C21" s="245"/>
      <c r="D21" s="244"/>
      <c r="E21" s="245"/>
      <c r="F21" s="244"/>
      <c r="G21" s="245"/>
      <c r="H21" s="244"/>
      <c r="I21" s="245"/>
      <c r="J21" s="244"/>
      <c r="K21" s="245"/>
      <c r="L21" s="256" t="str">
        <f>IF(AND(A21&lt;&gt;"",B21&lt;&gt;"",D21&lt;&gt;"", F21&lt;&gt;"", H21&lt;&gt;"", J21&lt;&gt;"",Q21="",P21="OK",T21="",OR(D21&lt;=E17,D21="ABS"),OR(F21&lt;=G17,F21="ABS"),OR(H21&lt;=I17,H21="ABS"),OR(J21&lt;=K17,J21="ABS")),IF(AND(D21="ABS",F21="ABS",H21="ABS",J21="ABS"),"ABS",IF(SUM(D21,F21,H21,J21)=0,"ZERO",SUM(D21,F21,H21,J21))),"")</f>
        <v/>
      </c>
      <c r="M21" s="257"/>
      <c r="N21" s="33" t="str">
        <f>IF(L21="","",IF(M17=200,LOOKUP(L21,{"ABS","ZERO",1,100,110,120,130,140,150,160,170},{"FAIL","FAIL","FAIL","D","D+","C","C+","B","B+","A","A+"}),IF(M17=150,LOOKUP(L21,{"ABS","ZERO",1,75,82,90,97,105,112,120,127},{"FAIL","FAIL","FAIL","D","D+","C","C+","B","B+","A","A+"}),IF(M17=100,LOOKUP(L21,{"ABS","ZERO",1,50,55,60,65,70,75,80,85},{"FAIL","FAIL","FAIL","D","D+","C","C+","B","B+","A","A+"}),IF(M17=50,LOOKUP(L21,{"ABS","ZERO",1,25,27,30,32,35,37,40,42},{"FAIL","FAIL","FAIL","D","D+","C","C+","B","B+","A","A+"}))))))</f>
        <v/>
      </c>
      <c r="O21" s="229"/>
      <c r="P21" s="87" t="str">
        <f t="shared" si="0"/>
        <v/>
      </c>
      <c r="Q21" s="224" t="str">
        <f>IF(AND(A21&lt;&gt;"",B21&lt;&gt;""),IF(OR(D21&lt;&gt;"ABS"),IF(OR(AND(D21&lt;ROUNDDOWN((0.7*E17),0),D21&lt;&gt;0),D21&gt;E17,D21=""),"Attendance Marks incorrect",""),""),"")</f>
        <v/>
      </c>
      <c r="R21" s="203"/>
      <c r="S21" s="203"/>
      <c r="T21" s="203" t="str">
        <f>IF(OR(AND(OR(F21&lt;=G17, F21=0, F21="ABS"),OR(H21&lt;=I17, H21=0, H21="ABS"),OR(J21&lt;=K17, J21="ABS"))),IF(OR(AND(A21="",B21="",D21="",F21="",H21="",J21=""),AND(A21&lt;&gt;"",B21&lt;&gt;"",D21&lt;&gt;"",F21&lt;&gt;"",H21&lt;&gt;"",J21&lt;&gt;"", AD21="OK")),"","Given Marks or Format is incorrect"),"Given Marks or Format is incorrect")</f>
        <v/>
      </c>
      <c r="U21" s="203"/>
      <c r="V21" s="203"/>
      <c r="W21" s="203"/>
      <c r="X21" s="203"/>
      <c r="Y21" s="23" t="b">
        <f>IF(AND( EXACT(LEFT(B21,LEN(G8)), G8),ISNUMBER(INT(MID(B21,(LEN(G8)+1),1))),ISNUMBER(INT(MID(B21,(LEN(G8)+2),1))), MID(B21,(LEN(G8)+1),2)&lt;&gt;"00",OR(ISNUMBER(INT(MID(B21,(LEN(G8)+3),1))),MID(B21,(LEN(G8)+3),1)=""),  OR(AND(ISNUMBER(INT(MID(B21,(LEN(G8)+1),3))),MID(B21,(LEN(G8)+1),1)&lt;&gt;"0", MID(B21,(LEN(G8)+4),1)=""),AND((ISNUMBER(INT(MID(B21,(LEN(G8)+1),2)))),MID(B21,(LEN(G8)+3),1)=""))),"OK")</f>
        <v>0</v>
      </c>
      <c r="Z21" s="24"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25"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22"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32" t="b">
        <f t="shared" ref="AC21:AC38" si="28">IF(AND(ISNUMBER(A20)&lt;&gt;"",ISNUMBER(A21)&lt;&gt;""),IF(AND(ISNUMBER(A21),ISNUMBER(A20)),IF(A21-A20=1,AND(ISNUMBER(INT(MID(A21,1,3))),MID(A21,4,1)="",MID(A21,1,1)&lt;&gt;"0"))))</f>
        <v>0</v>
      </c>
      <c r="AD21" s="32" t="str">
        <f t="shared" si="1"/>
        <v>S# INCORRECT</v>
      </c>
      <c r="BL21" s="77" t="str">
        <f t="shared" si="2"/>
        <v/>
      </c>
      <c r="BM21" s="77" t="b">
        <f t="shared" si="3"/>
        <v>0</v>
      </c>
      <c r="BN21" s="77" t="b">
        <f t="shared" si="4"/>
        <v>0</v>
      </c>
      <c r="BO21" s="77" t="b">
        <f t="shared" si="5"/>
        <v>0</v>
      </c>
      <c r="BP21" s="77" t="str">
        <f t="shared" si="6"/>
        <v/>
      </c>
      <c r="BQ21" s="77" t="str">
        <f t="shared" si="7"/>
        <v/>
      </c>
      <c r="BR21" s="77" t="str">
        <f t="shared" si="8"/>
        <v/>
      </c>
      <c r="BS21" s="77" t="str">
        <f t="shared" si="9"/>
        <v/>
      </c>
      <c r="BT21" s="78" t="str">
        <f t="shared" si="10"/>
        <v/>
      </c>
      <c r="BU21" s="79" t="str">
        <f t="shared" ref="BU21:BU38" si="29">IF(BT21&gt;BT20,"OK","INCORRECT")</f>
        <v>INCORRECT</v>
      </c>
      <c r="BV21" s="77" t="b">
        <f t="shared" ref="BV21:BV38" si="30">BT21&gt;BT20</f>
        <v>0</v>
      </c>
      <c r="BW21" s="80" t="str">
        <f t="shared" si="11"/>
        <v/>
      </c>
      <c r="BX21" s="77" t="b">
        <f t="shared" si="12"/>
        <v>0</v>
      </c>
      <c r="BY21" s="77" t="b">
        <f t="shared" si="13"/>
        <v>0</v>
      </c>
      <c r="BZ21" s="77" t="b">
        <f t="shared" si="14"/>
        <v>0</v>
      </c>
      <c r="CA21" s="77" t="b">
        <f t="shared" si="15"/>
        <v>0</v>
      </c>
      <c r="CB21" s="77" t="b">
        <f t="shared" si="16"/>
        <v>0</v>
      </c>
      <c r="CC21" s="77" t="b">
        <f t="shared" si="17"/>
        <v>0</v>
      </c>
      <c r="CD21" s="77" t="str">
        <f t="shared" si="18"/>
        <v/>
      </c>
      <c r="CE21" s="77" t="str">
        <f t="shared" si="19"/>
        <v/>
      </c>
      <c r="CF21" s="77" t="str">
        <f t="shared" si="20"/>
        <v/>
      </c>
      <c r="CG21" s="77" t="str">
        <f t="shared" si="21"/>
        <v/>
      </c>
      <c r="CH21" s="77" t="str">
        <f t="shared" si="22"/>
        <v/>
      </c>
      <c r="CI21" s="77" t="str">
        <f t="shared" si="23"/>
        <v/>
      </c>
      <c r="CJ21" s="80" t="str">
        <f t="shared" si="24"/>
        <v/>
      </c>
      <c r="CK21" s="80" t="str">
        <f t="shared" si="25"/>
        <v/>
      </c>
      <c r="CL21" s="81" t="str">
        <f t="shared" si="26"/>
        <v>NO</v>
      </c>
      <c r="CM21" s="81" t="str">
        <f t="shared" si="27"/>
        <v>NO</v>
      </c>
      <c r="CN21" s="79" t="str">
        <f t="shared" ref="CN21:CN38" si="31">IF(AND(CL21&lt;&gt;"NO", CM21&lt;&gt;"NO"),IF(CM21&lt;CL21,"OK","INCORRECT"),"NO")</f>
        <v>NO</v>
      </c>
      <c r="CO21" s="79" t="str">
        <f t="shared" ref="CO21:CO38" si="32">IF(AND(CL21&lt;&gt;"NO", CM21&lt;&gt;"NO"),IF(CM21&lt;=CM20,"OK","INCORRECT"),"NO")</f>
        <v>NO</v>
      </c>
      <c r="CP21" s="81" t="str">
        <f t="shared" ref="CP21:CP38" si="33">IF(OR(AND(OR(AND(CN21="NO",CO21="NO"),AND(CN21="OK", CO21="OK")),AND(CN20="NO", CO20="NO")),AND(AND(CN21="OK",CO21="OK",OR(AND(CN20="NO", CO20="NO"),AND(CN20="OK", CO20="OK"))))),"OK","INCORRECT")</f>
        <v>OK</v>
      </c>
      <c r="CQ21" s="77" t="b">
        <f t="shared" ref="CQ21:CQ38" si="34">IF(CP21="OK",IF(AND(CL20="NO",CL21="NO"),BT21&gt;BT20))</f>
        <v>0</v>
      </c>
      <c r="CR21" s="77" t="b">
        <f t="shared" ref="CR21:CR38" si="35">IF(CP21="OK",AND(CN21="OK",CO21="OK",CN20="NO",CO20="NO"))</f>
        <v>0</v>
      </c>
      <c r="CS21" s="77" t="b">
        <f t="shared" ref="CS21:CS38" si="36">IF(CP21="OK",IF(AND(EXACT(CK20,CK21)),BT21&gt;BT20))</f>
        <v>0</v>
      </c>
      <c r="CT21" s="77" t="b">
        <f t="shared" ref="CT21:CT38" si="37">IF(CP21="OK",CM21&lt;CM20)</f>
        <v>0</v>
      </c>
      <c r="CU21" s="80" t="str">
        <f t="shared" ref="CU21:CU38" si="38">IF(AND(CQ21=FALSE,CR21=FALSE,CS21=FALSE,CT21=FALSE),"SEQUENCE INCORRECT","SEQUENCE CORRECT")</f>
        <v>SEQUENCE INCORRECT</v>
      </c>
      <c r="CV21" s="82">
        <f>COUNTIF(B19:B20,T(B21))</f>
        <v>2</v>
      </c>
    </row>
    <row r="22" spans="1:100" s="32" customFormat="1" ht="18.95" customHeight="1" thickBot="1">
      <c r="A22" s="83"/>
      <c r="B22" s="244"/>
      <c r="C22" s="245"/>
      <c r="D22" s="244"/>
      <c r="E22" s="245"/>
      <c r="F22" s="244"/>
      <c r="G22" s="245"/>
      <c r="H22" s="244"/>
      <c r="I22" s="245"/>
      <c r="J22" s="244"/>
      <c r="K22" s="245"/>
      <c r="L22" s="256" t="str">
        <f>IF(AND(A22&lt;&gt;"",B22&lt;&gt;"",D22&lt;&gt;"", F22&lt;&gt;"", H22&lt;&gt;"", J22&lt;&gt;"",Q22="",P22="OK",T22="",OR(D22&lt;=E17,D22="ABS"),OR(F22&lt;=G17,F22="ABS"),OR(H22&lt;=I17,H22="ABS"),OR(J22&lt;=K17,J22="ABS")),IF(AND(D22="ABS",F22="ABS",H22="ABS",J22="ABS"),"ABS",IF(SUM(D22,F22,H22,J22)=0,"ZERO",SUM(D22,F22,H22,J22))),"")</f>
        <v/>
      </c>
      <c r="M22" s="257"/>
      <c r="N22" s="33" t="str">
        <f>IF(L22="","",IF(M17=200,LOOKUP(L22,{"ABS","ZERO",1,100,110,120,130,140,150,160,170},{"FAIL","FAIL","FAIL","D","D+","C","C+","B","B+","A","A+"}),IF(M17=150,LOOKUP(L22,{"ABS","ZERO",1,75,82,90,97,105,112,120,127},{"FAIL","FAIL","FAIL","D","D+","C","C+","B","B+","A","A+"}),IF(M17=100,LOOKUP(L22,{"ABS","ZERO",1,50,55,60,65,70,75,80,85},{"FAIL","FAIL","FAIL","D","D+","C","C+","B","B+","A","A+"}),IF(M17=50,LOOKUP(L22,{"ABS","ZERO",1,25,27,30,32,35,37,40,42},{"FAIL","FAIL","FAIL","D","D+","C","C+","B","B+","A","A+"}))))))</f>
        <v/>
      </c>
      <c r="O22" s="229"/>
      <c r="P22" s="87" t="str">
        <f t="shared" si="0"/>
        <v/>
      </c>
      <c r="Q22" s="224" t="str">
        <f>IF(AND(A22&lt;&gt;"",B22&lt;&gt;""),IF(OR(D22&lt;&gt;"ABS"),IF(OR(AND(D22&lt;ROUNDDOWN((0.7*E17),0),D22&lt;&gt;0),D22&gt;E17,D22=""),"Attendance Marks incorrect",""),""),"")</f>
        <v/>
      </c>
      <c r="R22" s="203"/>
      <c r="S22" s="203"/>
      <c r="T22" s="203" t="str">
        <f>IF(OR(AND(OR(F22&lt;=G17, F22=0, F22="ABS"),OR(H22&lt;=I17, H22=0, H22="ABS"),OR(J22&lt;=K17, J22="ABS"))),IF(OR(AND(A22="",B22="",D22="",F22="",H22="",J22=""),AND(A22&lt;&gt;"",B22&lt;&gt;"",D22&lt;&gt;"",F22&lt;&gt;"",H22&lt;&gt;"",J22&lt;&gt;"", AD22="OK")),"","Given Marks or Format is incorrect"),"Given Marks or Format is incorrect")</f>
        <v/>
      </c>
      <c r="U22" s="203"/>
      <c r="V22" s="203"/>
      <c r="W22" s="203"/>
      <c r="X22" s="203"/>
      <c r="Y22" s="23" t="b">
        <f>IF(AND( EXACT(LEFT(B22,LEN(G8)), G8),ISNUMBER(INT(MID(B22,(LEN(G8)+1),1))),ISNUMBER(INT(MID(B22,(LEN(G8)+2),1))), MID(B22,(LEN(G8)+1),2)&lt;&gt;"00",OR(ISNUMBER(INT(MID(B22,(LEN(G8)+3),1))),MID(B22,(LEN(G8)+3),1)=""),  OR(AND(ISNUMBER(INT(MID(B22,(LEN(G8)+1),3))),MID(B22,(LEN(G8)+1),1)&lt;&gt;"0", MID(B22,(LEN(G8)+4),1)=""),AND((ISNUMBER(INT(MID(B22,(LEN(G8)+1),2)))),MID(B22,(LEN(G8)+3),1)=""))),"OK")</f>
        <v>0</v>
      </c>
      <c r="Z22" s="24"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25"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22"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32" t="b">
        <f t="shared" si="28"/>
        <v>0</v>
      </c>
      <c r="AD22" s="32" t="str">
        <f t="shared" si="1"/>
        <v>S# INCORRECT</v>
      </c>
      <c r="BL22" s="77" t="str">
        <f t="shared" si="2"/>
        <v/>
      </c>
      <c r="BM22" s="77" t="b">
        <f t="shared" si="3"/>
        <v>0</v>
      </c>
      <c r="BN22" s="77" t="b">
        <f t="shared" si="4"/>
        <v>0</v>
      </c>
      <c r="BO22" s="77" t="b">
        <f t="shared" si="5"/>
        <v>0</v>
      </c>
      <c r="BP22" s="77" t="str">
        <f t="shared" si="6"/>
        <v/>
      </c>
      <c r="BQ22" s="77" t="str">
        <f t="shared" si="7"/>
        <v/>
      </c>
      <c r="BR22" s="77" t="str">
        <f t="shared" si="8"/>
        <v/>
      </c>
      <c r="BS22" s="77" t="str">
        <f t="shared" si="9"/>
        <v/>
      </c>
      <c r="BT22" s="78" t="str">
        <f t="shared" si="10"/>
        <v/>
      </c>
      <c r="BU22" s="79" t="str">
        <f t="shared" si="29"/>
        <v>INCORRECT</v>
      </c>
      <c r="BV22" s="77" t="b">
        <f t="shared" si="30"/>
        <v>0</v>
      </c>
      <c r="BW22" s="80" t="str">
        <f t="shared" si="11"/>
        <v/>
      </c>
      <c r="BX22" s="77" t="b">
        <f t="shared" si="12"/>
        <v>0</v>
      </c>
      <c r="BY22" s="77" t="b">
        <f t="shared" si="13"/>
        <v>0</v>
      </c>
      <c r="BZ22" s="77" t="b">
        <f t="shared" si="14"/>
        <v>0</v>
      </c>
      <c r="CA22" s="77" t="b">
        <f t="shared" si="15"/>
        <v>0</v>
      </c>
      <c r="CB22" s="77" t="b">
        <f t="shared" si="16"/>
        <v>0</v>
      </c>
      <c r="CC22" s="77" t="b">
        <f t="shared" si="17"/>
        <v>0</v>
      </c>
      <c r="CD22" s="77" t="str">
        <f t="shared" si="18"/>
        <v/>
      </c>
      <c r="CE22" s="77" t="str">
        <f t="shared" si="19"/>
        <v/>
      </c>
      <c r="CF22" s="77" t="str">
        <f t="shared" si="20"/>
        <v/>
      </c>
      <c r="CG22" s="77" t="str">
        <f t="shared" si="21"/>
        <v/>
      </c>
      <c r="CH22" s="77" t="str">
        <f t="shared" si="22"/>
        <v/>
      </c>
      <c r="CI22" s="77" t="str">
        <f t="shared" si="23"/>
        <v/>
      </c>
      <c r="CJ22" s="80" t="str">
        <f t="shared" si="24"/>
        <v/>
      </c>
      <c r="CK22" s="80" t="str">
        <f t="shared" si="25"/>
        <v/>
      </c>
      <c r="CL22" s="81" t="str">
        <f t="shared" si="26"/>
        <v>NO</v>
      </c>
      <c r="CM22" s="81" t="str">
        <f t="shared" si="27"/>
        <v>NO</v>
      </c>
      <c r="CN22" s="79" t="str">
        <f t="shared" si="31"/>
        <v>NO</v>
      </c>
      <c r="CO22" s="79" t="str">
        <f t="shared" si="32"/>
        <v>NO</v>
      </c>
      <c r="CP22" s="81" t="str">
        <f t="shared" si="33"/>
        <v>OK</v>
      </c>
      <c r="CQ22" s="77" t="b">
        <f t="shared" si="34"/>
        <v>0</v>
      </c>
      <c r="CR22" s="77" t="b">
        <f t="shared" si="35"/>
        <v>0</v>
      </c>
      <c r="CS22" s="77" t="b">
        <f t="shared" si="36"/>
        <v>0</v>
      </c>
      <c r="CT22" s="77" t="b">
        <f t="shared" si="37"/>
        <v>0</v>
      </c>
      <c r="CU22" s="80" t="str">
        <f t="shared" si="38"/>
        <v>SEQUENCE INCORRECT</v>
      </c>
      <c r="CV22" s="82">
        <f>COUNTIF(B19:B21,T(B22))</f>
        <v>3</v>
      </c>
    </row>
    <row r="23" spans="1:100" s="32" customFormat="1" ht="18.95" customHeight="1" thickBot="1">
      <c r="A23" s="65"/>
      <c r="B23" s="244"/>
      <c r="C23" s="245"/>
      <c r="D23" s="244"/>
      <c r="E23" s="245"/>
      <c r="F23" s="244"/>
      <c r="G23" s="245"/>
      <c r="H23" s="244"/>
      <c r="I23" s="245"/>
      <c r="J23" s="244"/>
      <c r="K23" s="245"/>
      <c r="L23" s="256" t="str">
        <f>IF(AND(A23&lt;&gt;"",B23&lt;&gt;"",D23&lt;&gt;"", F23&lt;&gt;"", H23&lt;&gt;"", J23&lt;&gt;"",Q23="",P23="OK",T23="",OR(D23&lt;=E17,D23="ABS"),OR(F23&lt;=G17,F23="ABS"),OR(H23&lt;=I17,H23="ABS"),OR(J23&lt;=K17,J23="ABS")),IF(AND(D23="ABS",F23="ABS",H23="ABS",J23="ABS"),"ABS",IF(SUM(D23,F23,H23,J23)=0,"ZERO",SUM(D23,F23,H23,J23))),"")</f>
        <v/>
      </c>
      <c r="M23" s="257"/>
      <c r="N23" s="33" t="str">
        <f>IF(L23="","",IF(M17=200,LOOKUP(L23,{"ABS","ZERO",1,100,110,120,130,140,150,160,170},{"FAIL","FAIL","FAIL","D","D+","C","C+","B","B+","A","A+"}),IF(M17=150,LOOKUP(L23,{"ABS","ZERO",1,75,82,90,97,105,112,120,127},{"FAIL","FAIL","FAIL","D","D+","C","C+","B","B+","A","A+"}),IF(M17=100,LOOKUP(L23,{"ABS","ZERO",1,50,55,60,65,70,75,80,85},{"FAIL","FAIL","FAIL","D","D+","C","C+","B","B+","A","A+"}),IF(M17=50,LOOKUP(L23,{"ABS","ZERO",1,25,27,30,32,35,37,40,42},{"FAIL","FAIL","FAIL","D","D+","C","C+","B","B+","A","A+"}))))))</f>
        <v/>
      </c>
      <c r="O23" s="229"/>
      <c r="P23" s="87" t="str">
        <f t="shared" si="0"/>
        <v/>
      </c>
      <c r="Q23" s="224" t="str">
        <f>IF(AND(A23&lt;&gt;"",B23&lt;&gt;""),IF(OR(D23&lt;&gt;"ABS"),IF(OR(AND(D23&lt;ROUNDDOWN((0.7*E17),0),D23&lt;&gt;0),D23&gt;E17,D23=""),"Attendance Marks incorrect",""),""),"")</f>
        <v/>
      </c>
      <c r="R23" s="203"/>
      <c r="S23" s="203"/>
      <c r="T23" s="203" t="str">
        <f>IF(OR(AND(OR(F23&lt;=G17, F23=0, F23="ABS"),OR(H23&lt;=I17, H23=0, H23="ABS"),OR(J23&lt;=K17, J23="ABS"))),IF(OR(AND(A23="",B23="",D23="",F23="",H23="",J23=""),AND(A23&lt;&gt;"",B23&lt;&gt;"",D23&lt;&gt;"",F23&lt;&gt;"",H23&lt;&gt;"",J23&lt;&gt;"", AD23="OK")),"","Given Marks or Format is incorrect"),"Given Marks or Format is incorrect")</f>
        <v/>
      </c>
      <c r="U23" s="203"/>
      <c r="V23" s="203"/>
      <c r="W23" s="203"/>
      <c r="X23" s="203"/>
      <c r="Y23" s="23" t="b">
        <f>IF(AND( EXACT(LEFT(B23,LEN(G8)), G8),ISNUMBER(INT(MID(B23,(LEN(G8)+1),1))),ISNUMBER(INT(MID(B23,(LEN(G8)+2),1))), MID(B23,(LEN(G8)+1),2)&lt;&gt;"00",OR(ISNUMBER(INT(MID(B23,(LEN(G8)+3),1))),MID(B23,(LEN(G8)+3),1)=""),  OR(AND(ISNUMBER(INT(MID(B23,(LEN(G8)+1),3))),MID(B23,(LEN(G8)+1),1)&lt;&gt;"0", MID(B23,(LEN(G8)+4),1)=""),AND((ISNUMBER(INT(MID(B23,(LEN(G8)+1),2)))),MID(B23,(LEN(G8)+3),1)=""))),"OK")</f>
        <v>0</v>
      </c>
      <c r="Z23" s="24"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25"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22"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32" t="b">
        <f t="shared" si="28"/>
        <v>0</v>
      </c>
      <c r="AD23" s="32" t="str">
        <f t="shared" si="1"/>
        <v>S# INCORRECT</v>
      </c>
      <c r="BL23" s="77" t="str">
        <f t="shared" si="2"/>
        <v/>
      </c>
      <c r="BM23" s="77" t="b">
        <f t="shared" si="3"/>
        <v>0</v>
      </c>
      <c r="BN23" s="77" t="b">
        <f t="shared" si="4"/>
        <v>0</v>
      </c>
      <c r="BO23" s="77" t="b">
        <f t="shared" si="5"/>
        <v>0</v>
      </c>
      <c r="BP23" s="77" t="str">
        <f t="shared" si="6"/>
        <v/>
      </c>
      <c r="BQ23" s="77" t="str">
        <f t="shared" si="7"/>
        <v/>
      </c>
      <c r="BR23" s="77" t="str">
        <f t="shared" si="8"/>
        <v/>
      </c>
      <c r="BS23" s="77" t="str">
        <f t="shared" si="9"/>
        <v/>
      </c>
      <c r="BT23" s="78" t="str">
        <f t="shared" si="10"/>
        <v/>
      </c>
      <c r="BU23" s="79" t="str">
        <f t="shared" si="29"/>
        <v>INCORRECT</v>
      </c>
      <c r="BV23" s="77" t="b">
        <f t="shared" si="30"/>
        <v>0</v>
      </c>
      <c r="BW23" s="80" t="str">
        <f t="shared" si="11"/>
        <v/>
      </c>
      <c r="BX23" s="77" t="b">
        <f t="shared" si="12"/>
        <v>0</v>
      </c>
      <c r="BY23" s="77" t="b">
        <f t="shared" si="13"/>
        <v>0</v>
      </c>
      <c r="BZ23" s="77" t="b">
        <f t="shared" si="14"/>
        <v>0</v>
      </c>
      <c r="CA23" s="77" t="b">
        <f t="shared" si="15"/>
        <v>0</v>
      </c>
      <c r="CB23" s="77" t="b">
        <f t="shared" si="16"/>
        <v>0</v>
      </c>
      <c r="CC23" s="77" t="b">
        <f t="shared" si="17"/>
        <v>0</v>
      </c>
      <c r="CD23" s="77" t="str">
        <f t="shared" si="18"/>
        <v/>
      </c>
      <c r="CE23" s="77" t="str">
        <f t="shared" si="19"/>
        <v/>
      </c>
      <c r="CF23" s="77" t="str">
        <f t="shared" si="20"/>
        <v/>
      </c>
      <c r="CG23" s="77" t="str">
        <f t="shared" si="21"/>
        <v/>
      </c>
      <c r="CH23" s="77" t="str">
        <f t="shared" si="22"/>
        <v/>
      </c>
      <c r="CI23" s="77" t="str">
        <f t="shared" si="23"/>
        <v/>
      </c>
      <c r="CJ23" s="80" t="str">
        <f t="shared" si="24"/>
        <v/>
      </c>
      <c r="CK23" s="80" t="str">
        <f t="shared" si="25"/>
        <v/>
      </c>
      <c r="CL23" s="81" t="str">
        <f t="shared" si="26"/>
        <v>NO</v>
      </c>
      <c r="CM23" s="81" t="str">
        <f t="shared" si="27"/>
        <v>NO</v>
      </c>
      <c r="CN23" s="79" t="str">
        <f t="shared" si="31"/>
        <v>NO</v>
      </c>
      <c r="CO23" s="79" t="str">
        <f t="shared" si="32"/>
        <v>NO</v>
      </c>
      <c r="CP23" s="81" t="str">
        <f t="shared" si="33"/>
        <v>OK</v>
      </c>
      <c r="CQ23" s="77" t="b">
        <f t="shared" si="34"/>
        <v>0</v>
      </c>
      <c r="CR23" s="77" t="b">
        <f t="shared" si="35"/>
        <v>0</v>
      </c>
      <c r="CS23" s="77" t="b">
        <f t="shared" si="36"/>
        <v>0</v>
      </c>
      <c r="CT23" s="77" t="b">
        <f t="shared" si="37"/>
        <v>0</v>
      </c>
      <c r="CU23" s="80" t="str">
        <f t="shared" si="38"/>
        <v>SEQUENCE INCORRECT</v>
      </c>
      <c r="CV23" s="82">
        <f>COUNTIF(B19:B22,T(B23))</f>
        <v>4</v>
      </c>
    </row>
    <row r="24" spans="1:100" s="32" customFormat="1" ht="18.95" customHeight="1" thickBot="1">
      <c r="A24" s="83"/>
      <c r="B24" s="244"/>
      <c r="C24" s="245"/>
      <c r="D24" s="244"/>
      <c r="E24" s="245"/>
      <c r="F24" s="244"/>
      <c r="G24" s="245"/>
      <c r="H24" s="244"/>
      <c r="I24" s="245"/>
      <c r="J24" s="244"/>
      <c r="K24" s="245"/>
      <c r="L24" s="256" t="str">
        <f>IF(AND(A24&lt;&gt;"",B24&lt;&gt;"",D24&lt;&gt;"", F24&lt;&gt;"", H24&lt;&gt;"", J24&lt;&gt;"",Q24="",P24="OK",T24="",OR(D24&lt;=E17,D24="ABS"),OR(F24&lt;=G17,F24="ABS"),OR(H24&lt;=I17,H24="ABS"),OR(J24&lt;=K17,J24="ABS")),IF(AND(D24="ABS",F24="ABS",H24="ABS",J24="ABS"),"ABS",IF(SUM(D24,F24,H24,J24)=0,"ZERO",SUM(D24,F24,H24,J24))),"")</f>
        <v/>
      </c>
      <c r="M24" s="257"/>
      <c r="N24" s="33" t="str">
        <f>IF(L24="","",IF(M17=200,LOOKUP(L24,{"ABS","ZERO",1,100,110,120,130,140,150,160,170},{"FAIL","FAIL","FAIL","D","D+","C","C+","B","B+","A","A+"}),IF(M17=150,LOOKUP(L24,{"ABS","ZERO",1,75,82,90,97,105,112,120,127},{"FAIL","FAIL","FAIL","D","D+","C","C+","B","B+","A","A+"}),IF(M17=100,LOOKUP(L24,{"ABS","ZERO",1,50,55,60,65,70,75,80,85},{"FAIL","FAIL","FAIL","D","D+","C","C+","B","B+","A","A+"}),IF(M17=50,LOOKUP(L24,{"ABS","ZERO",1,25,27,30,32,35,37,40,42},{"FAIL","FAIL","FAIL","D","D+","C","C+","B","B+","A","A+"}))))))</f>
        <v/>
      </c>
      <c r="O24" s="229"/>
      <c r="P24" s="87" t="str">
        <f t="shared" si="0"/>
        <v/>
      </c>
      <c r="Q24" s="224" t="str">
        <f>IF(AND(A24&lt;&gt;"",B24&lt;&gt;""),IF(OR(D24&lt;&gt;"ABS"),IF(OR(AND(D24&lt;ROUNDDOWN((0.7*E17),0),D24&lt;&gt;0),D24&gt;E17,D24=""),"Attendance Marks incorrect",""),""),"")</f>
        <v/>
      </c>
      <c r="R24" s="203"/>
      <c r="S24" s="203"/>
      <c r="T24" s="203" t="str">
        <f>IF(OR(AND(OR(F24&lt;=G17, F24=0, F24="ABS"),OR(H24&lt;=I17, H24=0, H24="ABS"),OR(J24&lt;=K17, J24="ABS"))),IF(OR(AND(A24="",B24="",D24="",F24="",H24="",J24=""),AND(A24&lt;&gt;"",B24&lt;&gt;"",D24&lt;&gt;"",F24&lt;&gt;"",H24&lt;&gt;"",J24&lt;&gt;"", AD24="OK")),"","Given Marks or Format is incorrect"),"Given Marks or Format is incorrect")</f>
        <v/>
      </c>
      <c r="U24" s="203"/>
      <c r="V24" s="203"/>
      <c r="W24" s="203"/>
      <c r="X24" s="203"/>
      <c r="Y24" s="23" t="b">
        <f>IF(AND( EXACT(LEFT(B24,LEN(G8)), G8),ISNUMBER(INT(MID(B24,(LEN(G8)+1),1))),ISNUMBER(INT(MID(B24,(LEN(G8)+2),1))), MID(B24,(LEN(G8)+1),2)&lt;&gt;"00",OR(ISNUMBER(INT(MID(B24,(LEN(G8)+3),1))),MID(B24,(LEN(G8)+3),1)=""),  OR(AND(ISNUMBER(INT(MID(B24,(LEN(G8)+1),3))),MID(B24,(LEN(G8)+1),1)&lt;&gt;"0", MID(B24,(LEN(G8)+4),1)=""),AND((ISNUMBER(INT(MID(B24,(LEN(G8)+1),2)))),MID(B24,(LEN(G8)+3),1)=""))),"OK")</f>
        <v>0</v>
      </c>
      <c r="Z24" s="24"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25"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22"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32" t="b">
        <f t="shared" si="28"/>
        <v>0</v>
      </c>
      <c r="AD24" s="32" t="str">
        <f t="shared" si="1"/>
        <v>S# INCORRECT</v>
      </c>
      <c r="BL24" s="77" t="str">
        <f t="shared" si="2"/>
        <v/>
      </c>
      <c r="BM24" s="77" t="b">
        <f t="shared" si="3"/>
        <v>0</v>
      </c>
      <c r="BN24" s="77" t="b">
        <f t="shared" si="4"/>
        <v>0</v>
      </c>
      <c r="BO24" s="77" t="b">
        <f t="shared" si="5"/>
        <v>0</v>
      </c>
      <c r="BP24" s="77" t="str">
        <f t="shared" si="6"/>
        <v/>
      </c>
      <c r="BQ24" s="77" t="str">
        <f t="shared" si="7"/>
        <v/>
      </c>
      <c r="BR24" s="77" t="str">
        <f t="shared" si="8"/>
        <v/>
      </c>
      <c r="BS24" s="77" t="str">
        <f t="shared" si="9"/>
        <v/>
      </c>
      <c r="BT24" s="78" t="str">
        <f t="shared" si="10"/>
        <v/>
      </c>
      <c r="BU24" s="79" t="str">
        <f t="shared" si="29"/>
        <v>INCORRECT</v>
      </c>
      <c r="BV24" s="77" t="b">
        <f t="shared" si="30"/>
        <v>0</v>
      </c>
      <c r="BW24" s="80" t="str">
        <f t="shared" si="11"/>
        <v/>
      </c>
      <c r="BX24" s="77" t="b">
        <f t="shared" si="12"/>
        <v>0</v>
      </c>
      <c r="BY24" s="77" t="b">
        <f t="shared" si="13"/>
        <v>0</v>
      </c>
      <c r="BZ24" s="77" t="b">
        <f t="shared" si="14"/>
        <v>0</v>
      </c>
      <c r="CA24" s="77" t="b">
        <f t="shared" si="15"/>
        <v>0</v>
      </c>
      <c r="CB24" s="77" t="b">
        <f t="shared" si="16"/>
        <v>0</v>
      </c>
      <c r="CC24" s="77" t="b">
        <f t="shared" si="17"/>
        <v>0</v>
      </c>
      <c r="CD24" s="77" t="str">
        <f t="shared" si="18"/>
        <v/>
      </c>
      <c r="CE24" s="77" t="str">
        <f t="shared" si="19"/>
        <v/>
      </c>
      <c r="CF24" s="77" t="str">
        <f t="shared" si="20"/>
        <v/>
      </c>
      <c r="CG24" s="77" t="str">
        <f t="shared" si="21"/>
        <v/>
      </c>
      <c r="CH24" s="77" t="str">
        <f t="shared" si="22"/>
        <v/>
      </c>
      <c r="CI24" s="77" t="str">
        <f t="shared" si="23"/>
        <v/>
      </c>
      <c r="CJ24" s="80" t="str">
        <f t="shared" si="24"/>
        <v/>
      </c>
      <c r="CK24" s="80" t="str">
        <f t="shared" si="25"/>
        <v/>
      </c>
      <c r="CL24" s="81" t="str">
        <f t="shared" si="26"/>
        <v>NO</v>
      </c>
      <c r="CM24" s="81" t="str">
        <f t="shared" si="27"/>
        <v>NO</v>
      </c>
      <c r="CN24" s="79" t="str">
        <f t="shared" si="31"/>
        <v>NO</v>
      </c>
      <c r="CO24" s="79" t="str">
        <f t="shared" si="32"/>
        <v>NO</v>
      </c>
      <c r="CP24" s="81" t="str">
        <f t="shared" si="33"/>
        <v>OK</v>
      </c>
      <c r="CQ24" s="77" t="b">
        <f t="shared" si="34"/>
        <v>0</v>
      </c>
      <c r="CR24" s="77" t="b">
        <f t="shared" si="35"/>
        <v>0</v>
      </c>
      <c r="CS24" s="77" t="b">
        <f t="shared" si="36"/>
        <v>0</v>
      </c>
      <c r="CT24" s="77" t="b">
        <f t="shared" si="37"/>
        <v>0</v>
      </c>
      <c r="CU24" s="80" t="str">
        <f t="shared" si="38"/>
        <v>SEQUENCE INCORRECT</v>
      </c>
      <c r="CV24" s="82">
        <f>COUNTIF(B19:B23,T(B24))</f>
        <v>5</v>
      </c>
    </row>
    <row r="25" spans="1:100" s="32" customFormat="1" ht="18.95" customHeight="1" thickBot="1">
      <c r="A25" s="65"/>
      <c r="B25" s="244"/>
      <c r="C25" s="245"/>
      <c r="D25" s="244"/>
      <c r="E25" s="245"/>
      <c r="F25" s="244"/>
      <c r="G25" s="245"/>
      <c r="H25" s="244"/>
      <c r="I25" s="245"/>
      <c r="J25" s="244"/>
      <c r="K25" s="245"/>
      <c r="L25" s="256" t="str">
        <f>IF(AND(A25&lt;&gt;"",B25&lt;&gt;"",D25&lt;&gt;"", F25&lt;&gt;"", H25&lt;&gt;"", J25&lt;&gt;"",Q25="",P25="OK",T25="",OR(D25&lt;=E17,D25="ABS"),OR(F25&lt;=G17,F25="ABS"),OR(H25&lt;=I17,H25="ABS"),OR(J25&lt;=K17,J25="ABS")),IF(AND(D25="ABS",F25="ABS",H25="ABS",J25="ABS"),"ABS",IF(SUM(D25,F25,H25,J25)=0,"ZERO",SUM(D25,F25,H25,J25))),"")</f>
        <v/>
      </c>
      <c r="M25" s="257"/>
      <c r="N25" s="33" t="str">
        <f>IF(L25="","",IF(M17=200,LOOKUP(L25,{"ABS","ZERO",1,100,110,120,130,140,150,160,170},{"FAIL","FAIL","FAIL","D","D+","C","C+","B","B+","A","A+"}),IF(M17=150,LOOKUP(L25,{"ABS","ZERO",1,75,82,90,97,105,112,120,127},{"FAIL","FAIL","FAIL","D","D+","C","C+","B","B+","A","A+"}),IF(M17=100,LOOKUP(L25,{"ABS","ZERO",1,50,55,60,65,70,75,80,85},{"FAIL","FAIL","FAIL","D","D+","C","C+","B","B+","A","A+"}),IF(M17=50,LOOKUP(L25,{"ABS","ZERO",1,25,27,30,32,35,37,40,42},{"FAIL","FAIL","FAIL","D","D+","C","C+","B","B+","A","A+"}))))))</f>
        <v/>
      </c>
      <c r="O25" s="229"/>
      <c r="P25" s="87" t="str">
        <f t="shared" si="0"/>
        <v/>
      </c>
      <c r="Q25" s="224" t="str">
        <f>IF(AND(A25&lt;&gt;"",B25&lt;&gt;""),IF(OR(D25&lt;&gt;"ABS"),IF(OR(AND(D25&lt;ROUNDDOWN((0.7*E17),0),D25&lt;&gt;0),D25&gt;E17,D25=""),"Attendance Marks incorrect",""),""),"")</f>
        <v/>
      </c>
      <c r="R25" s="203"/>
      <c r="S25" s="203"/>
      <c r="T25" s="203" t="str">
        <f>IF(OR(AND(OR(F25&lt;=G17, F25=0, F25="ABS"),OR(H25&lt;=I17, H25=0, H25="ABS"),OR(J25&lt;=K17, J25="ABS"))),IF(OR(AND(A25="",B25="",D25="",F25="",H25="",J25=""),AND(A25&lt;&gt;"",B25&lt;&gt;"",D25&lt;&gt;"",F25&lt;&gt;"",H25&lt;&gt;"",J25&lt;&gt;"", AD25="OK")),"","Given Marks or Format is incorrect"),"Given Marks or Format is incorrect")</f>
        <v/>
      </c>
      <c r="U25" s="203"/>
      <c r="V25" s="203"/>
      <c r="W25" s="203"/>
      <c r="X25" s="203"/>
      <c r="Y25" s="23" t="b">
        <f>IF(AND( EXACT(LEFT(B25,LEN(G8)), G8),ISNUMBER(INT(MID(B25,(LEN(G8)+1),1))),ISNUMBER(INT(MID(B25,(LEN(G8)+2),1))), MID(B25,(LEN(G8)+1),2)&lt;&gt;"00",OR(ISNUMBER(INT(MID(B25,(LEN(G8)+3),1))),MID(B25,(LEN(G8)+3),1)=""),  OR(AND(ISNUMBER(INT(MID(B25,(LEN(G8)+1),3))),MID(B25,(LEN(G8)+1),1)&lt;&gt;"0", MID(B25,(LEN(G8)+4),1)=""),AND((ISNUMBER(INT(MID(B25,(LEN(G8)+1),2)))),MID(B25,(LEN(G8)+3),1)=""))),"OK")</f>
        <v>0</v>
      </c>
      <c r="Z25" s="24"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25"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22"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32" t="b">
        <f t="shared" si="28"/>
        <v>0</v>
      </c>
      <c r="AD25" s="32" t="str">
        <f t="shared" si="1"/>
        <v>S# INCORRECT</v>
      </c>
      <c r="BL25" s="77" t="str">
        <f t="shared" si="2"/>
        <v/>
      </c>
      <c r="BM25" s="77" t="b">
        <f t="shared" si="3"/>
        <v>0</v>
      </c>
      <c r="BN25" s="77" t="b">
        <f t="shared" si="4"/>
        <v>0</v>
      </c>
      <c r="BO25" s="77" t="b">
        <f t="shared" si="5"/>
        <v>0</v>
      </c>
      <c r="BP25" s="77" t="str">
        <f t="shared" si="6"/>
        <v/>
      </c>
      <c r="BQ25" s="77" t="str">
        <f t="shared" si="7"/>
        <v/>
      </c>
      <c r="BR25" s="77" t="str">
        <f t="shared" si="8"/>
        <v/>
      </c>
      <c r="BS25" s="77" t="str">
        <f t="shared" si="9"/>
        <v/>
      </c>
      <c r="BT25" s="78" t="str">
        <f t="shared" si="10"/>
        <v/>
      </c>
      <c r="BU25" s="79" t="str">
        <f t="shared" si="29"/>
        <v>INCORRECT</v>
      </c>
      <c r="BV25" s="77" t="b">
        <f t="shared" si="30"/>
        <v>0</v>
      </c>
      <c r="BW25" s="80" t="str">
        <f t="shared" si="11"/>
        <v/>
      </c>
      <c r="BX25" s="77" t="b">
        <f t="shared" si="12"/>
        <v>0</v>
      </c>
      <c r="BY25" s="77" t="b">
        <f t="shared" si="13"/>
        <v>0</v>
      </c>
      <c r="BZ25" s="77" t="b">
        <f t="shared" si="14"/>
        <v>0</v>
      </c>
      <c r="CA25" s="77" t="b">
        <f t="shared" si="15"/>
        <v>0</v>
      </c>
      <c r="CB25" s="77" t="b">
        <f t="shared" si="16"/>
        <v>0</v>
      </c>
      <c r="CC25" s="77" t="b">
        <f t="shared" si="17"/>
        <v>0</v>
      </c>
      <c r="CD25" s="77" t="str">
        <f t="shared" si="18"/>
        <v/>
      </c>
      <c r="CE25" s="77" t="str">
        <f t="shared" si="19"/>
        <v/>
      </c>
      <c r="CF25" s="77" t="str">
        <f t="shared" si="20"/>
        <v/>
      </c>
      <c r="CG25" s="77" t="str">
        <f t="shared" si="21"/>
        <v/>
      </c>
      <c r="CH25" s="77" t="str">
        <f t="shared" si="22"/>
        <v/>
      </c>
      <c r="CI25" s="77" t="str">
        <f t="shared" si="23"/>
        <v/>
      </c>
      <c r="CJ25" s="80" t="str">
        <f t="shared" si="24"/>
        <v/>
      </c>
      <c r="CK25" s="80" t="str">
        <f t="shared" si="25"/>
        <v/>
      </c>
      <c r="CL25" s="81" t="str">
        <f t="shared" si="26"/>
        <v>NO</v>
      </c>
      <c r="CM25" s="81" t="str">
        <f t="shared" si="27"/>
        <v>NO</v>
      </c>
      <c r="CN25" s="79" t="str">
        <f t="shared" si="31"/>
        <v>NO</v>
      </c>
      <c r="CO25" s="79" t="str">
        <f t="shared" si="32"/>
        <v>NO</v>
      </c>
      <c r="CP25" s="81" t="str">
        <f t="shared" si="33"/>
        <v>OK</v>
      </c>
      <c r="CQ25" s="77" t="b">
        <f t="shared" si="34"/>
        <v>0</v>
      </c>
      <c r="CR25" s="77" t="b">
        <f t="shared" si="35"/>
        <v>0</v>
      </c>
      <c r="CS25" s="77" t="b">
        <f t="shared" si="36"/>
        <v>0</v>
      </c>
      <c r="CT25" s="77" t="b">
        <f t="shared" si="37"/>
        <v>0</v>
      </c>
      <c r="CU25" s="80" t="str">
        <f t="shared" si="38"/>
        <v>SEQUENCE INCORRECT</v>
      </c>
      <c r="CV25" s="82">
        <f>COUNTIF(B19:B24,T(B25))</f>
        <v>6</v>
      </c>
    </row>
    <row r="26" spans="1:100" s="32" customFormat="1" ht="18.95" customHeight="1" thickBot="1">
      <c r="A26" s="83"/>
      <c r="B26" s="244"/>
      <c r="C26" s="245"/>
      <c r="D26" s="244"/>
      <c r="E26" s="245"/>
      <c r="F26" s="244"/>
      <c r="G26" s="245"/>
      <c r="H26" s="244"/>
      <c r="I26" s="245"/>
      <c r="J26" s="244"/>
      <c r="K26" s="245"/>
      <c r="L26" s="256" t="str">
        <f>IF(AND(A26&lt;&gt;"",B26&lt;&gt;"",D26&lt;&gt;"", F26&lt;&gt;"", H26&lt;&gt;"", J26&lt;&gt;"",Q26="",P26="OK",T26="",OR(D26&lt;=E17,D26="ABS"),OR(F26&lt;=G17,F26="ABS"),OR(H26&lt;=I17,H26="ABS"),OR(J26&lt;=K17,J26="ABS")),IF(AND(D26="ABS",F26="ABS",H26="ABS",J26="ABS"),"ABS",IF(SUM(D26,F26,H26,J26)=0,"ZERO",SUM(D26,F26,H26,J26))),"")</f>
        <v/>
      </c>
      <c r="M26" s="257"/>
      <c r="N26" s="33" t="str">
        <f>IF(L26="","",IF(M17=200,LOOKUP(L26,{"ABS","ZERO",1,100,110,120,130,140,150,160,170},{"FAIL","FAIL","FAIL","D","D+","C","C+","B","B+","A","A+"}),IF(M17=150,LOOKUP(L26,{"ABS","ZERO",1,75,82,90,97,105,112,120,127},{"FAIL","FAIL","FAIL","D","D+","C","C+","B","B+","A","A+"}),IF(M17=100,LOOKUP(L26,{"ABS","ZERO",1,50,55,60,65,70,75,80,85},{"FAIL","FAIL","FAIL","D","D+","C","C+","B","B+","A","A+"}),IF(M17=50,LOOKUP(L26,{"ABS","ZERO",1,25,27,30,32,35,37,40,42},{"FAIL","FAIL","FAIL","D","D+","C","C+","B","B+","A","A+"}))))))</f>
        <v/>
      </c>
      <c r="O26" s="229"/>
      <c r="P26" s="87" t="str">
        <f t="shared" si="0"/>
        <v/>
      </c>
      <c r="Q26" s="224" t="str">
        <f>IF(AND(A26&lt;&gt;"",B26&lt;&gt;""),IF(OR(D26&lt;&gt;"ABS"),IF(OR(AND(D26&lt;ROUNDDOWN((0.7*E17),0),D26&lt;&gt;0),D26&gt;E17,D26=""),"Attendance Marks incorrect",""),""),"")</f>
        <v/>
      </c>
      <c r="R26" s="203"/>
      <c r="S26" s="203"/>
      <c r="T26" s="203" t="str">
        <f>IF(OR(AND(OR(F26&lt;=G17, F26=0, F26="ABS"),OR(H26&lt;=I17, H26=0, H26="ABS"),OR(J26&lt;=K17, J26="ABS"))),IF(OR(AND(A26="",B26="",D26="",F26="",H26="",J26=""),AND(A26&lt;&gt;"",B26&lt;&gt;"",D26&lt;&gt;"",F26&lt;&gt;"",H26&lt;&gt;"",J26&lt;&gt;"", AD26="OK")),"","Given Marks or Format is incorrect"),"Given Marks or Format is incorrect")</f>
        <v/>
      </c>
      <c r="U26" s="203"/>
      <c r="V26" s="203"/>
      <c r="W26" s="203"/>
      <c r="X26" s="203"/>
      <c r="Y26" s="23" t="b">
        <f>IF(AND( EXACT(LEFT(B26,LEN(G8)), G8),ISNUMBER(INT(MID(B26,(LEN(G8)+1),1))),ISNUMBER(INT(MID(B26,(LEN(G8)+2),1))), MID(B26,(LEN(G8)+1),2)&lt;&gt;"00",OR(ISNUMBER(INT(MID(B26,(LEN(G8)+3),1))),MID(B26,(LEN(G8)+3),1)=""),  OR(AND(ISNUMBER(INT(MID(B26,(LEN(G8)+1),3))),MID(B26,(LEN(G8)+1),1)&lt;&gt;"0", MID(B26,(LEN(G8)+4),1)=""),AND((ISNUMBER(INT(MID(B26,(LEN(G8)+1),2)))),MID(B26,(LEN(G8)+3),1)=""))),"OK")</f>
        <v>0</v>
      </c>
      <c r="Z26" s="24"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25"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22"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32" t="b">
        <f t="shared" si="28"/>
        <v>0</v>
      </c>
      <c r="AD26" s="32" t="str">
        <f t="shared" si="1"/>
        <v>S# INCORRECT</v>
      </c>
      <c r="BL26" s="77" t="str">
        <f t="shared" si="2"/>
        <v/>
      </c>
      <c r="BM26" s="77" t="b">
        <f t="shared" si="3"/>
        <v>0</v>
      </c>
      <c r="BN26" s="77" t="b">
        <f t="shared" si="4"/>
        <v>0</v>
      </c>
      <c r="BO26" s="77" t="b">
        <f t="shared" si="5"/>
        <v>0</v>
      </c>
      <c r="BP26" s="77" t="str">
        <f t="shared" si="6"/>
        <v/>
      </c>
      <c r="BQ26" s="77" t="str">
        <f t="shared" si="7"/>
        <v/>
      </c>
      <c r="BR26" s="77" t="str">
        <f t="shared" si="8"/>
        <v/>
      </c>
      <c r="BS26" s="77" t="str">
        <f t="shared" si="9"/>
        <v/>
      </c>
      <c r="BT26" s="78" t="str">
        <f t="shared" si="10"/>
        <v/>
      </c>
      <c r="BU26" s="79" t="str">
        <f t="shared" si="29"/>
        <v>INCORRECT</v>
      </c>
      <c r="BV26" s="77" t="b">
        <f t="shared" si="30"/>
        <v>0</v>
      </c>
      <c r="BW26" s="80" t="str">
        <f t="shared" si="11"/>
        <v/>
      </c>
      <c r="BX26" s="77" t="b">
        <f t="shared" si="12"/>
        <v>0</v>
      </c>
      <c r="BY26" s="77" t="b">
        <f t="shared" si="13"/>
        <v>0</v>
      </c>
      <c r="BZ26" s="77" t="b">
        <f t="shared" si="14"/>
        <v>0</v>
      </c>
      <c r="CA26" s="77" t="b">
        <f t="shared" si="15"/>
        <v>0</v>
      </c>
      <c r="CB26" s="77" t="b">
        <f t="shared" si="16"/>
        <v>0</v>
      </c>
      <c r="CC26" s="77" t="b">
        <f t="shared" si="17"/>
        <v>0</v>
      </c>
      <c r="CD26" s="77" t="str">
        <f t="shared" si="18"/>
        <v/>
      </c>
      <c r="CE26" s="77" t="str">
        <f t="shared" si="19"/>
        <v/>
      </c>
      <c r="CF26" s="77" t="str">
        <f t="shared" si="20"/>
        <v/>
      </c>
      <c r="CG26" s="77" t="str">
        <f t="shared" si="21"/>
        <v/>
      </c>
      <c r="CH26" s="77" t="str">
        <f t="shared" si="22"/>
        <v/>
      </c>
      <c r="CI26" s="77" t="str">
        <f t="shared" si="23"/>
        <v/>
      </c>
      <c r="CJ26" s="80" t="str">
        <f t="shared" si="24"/>
        <v/>
      </c>
      <c r="CK26" s="80" t="str">
        <f t="shared" si="25"/>
        <v/>
      </c>
      <c r="CL26" s="81" t="str">
        <f t="shared" si="26"/>
        <v>NO</v>
      </c>
      <c r="CM26" s="81" t="str">
        <f t="shared" si="27"/>
        <v>NO</v>
      </c>
      <c r="CN26" s="79" t="str">
        <f t="shared" si="31"/>
        <v>NO</v>
      </c>
      <c r="CO26" s="79" t="str">
        <f t="shared" si="32"/>
        <v>NO</v>
      </c>
      <c r="CP26" s="81" t="str">
        <f t="shared" si="33"/>
        <v>OK</v>
      </c>
      <c r="CQ26" s="77" t="b">
        <f t="shared" si="34"/>
        <v>0</v>
      </c>
      <c r="CR26" s="77" t="b">
        <f t="shared" si="35"/>
        <v>0</v>
      </c>
      <c r="CS26" s="77" t="b">
        <f t="shared" si="36"/>
        <v>0</v>
      </c>
      <c r="CT26" s="77" t="b">
        <f t="shared" si="37"/>
        <v>0</v>
      </c>
      <c r="CU26" s="80" t="str">
        <f t="shared" si="38"/>
        <v>SEQUENCE INCORRECT</v>
      </c>
      <c r="CV26" s="82">
        <f>COUNTIF(B19:B25,T(B26))</f>
        <v>7</v>
      </c>
    </row>
    <row r="27" spans="1:100" s="32" customFormat="1" ht="18.95" customHeight="1" thickBot="1">
      <c r="A27" s="65"/>
      <c r="B27" s="244"/>
      <c r="C27" s="245"/>
      <c r="D27" s="244"/>
      <c r="E27" s="245"/>
      <c r="F27" s="244"/>
      <c r="G27" s="245"/>
      <c r="H27" s="244"/>
      <c r="I27" s="245"/>
      <c r="J27" s="244"/>
      <c r="K27" s="245"/>
      <c r="L27" s="256" t="str">
        <f>IF(AND(A27&lt;&gt;"",B27&lt;&gt;"",D27&lt;&gt;"", F27&lt;&gt;"", H27&lt;&gt;"", J27&lt;&gt;"",Q27="",P27="OK",T27="",OR(D27&lt;=E17,D27="ABS"),OR(F27&lt;=G17,F27="ABS"),OR(H27&lt;=I17,H27="ABS"),OR(J27&lt;=K17,J27="ABS")),IF(AND(D27="ABS",F27="ABS",H27="ABS",J27="ABS"),"ABS",IF(SUM(D27,F27,H27,J27)=0,"ZERO",SUM(D27,F27,H27,J27))),"")</f>
        <v/>
      </c>
      <c r="M27" s="257"/>
      <c r="N27" s="33" t="str">
        <f>IF(L27="","",IF(M17=200,LOOKUP(L27,{"ABS","ZERO",1,100,110,120,130,140,150,160,170},{"FAIL","FAIL","FAIL","D","D+","C","C+","B","B+","A","A+"}),IF(M17=150,LOOKUP(L27,{"ABS","ZERO",1,75,82,90,97,105,112,120,127},{"FAIL","FAIL","FAIL","D","D+","C","C+","B","B+","A","A+"}),IF(M17=100,LOOKUP(L27,{"ABS","ZERO",1,50,55,60,65,70,75,80,85},{"FAIL","FAIL","FAIL","D","D+","C","C+","B","B+","A","A+"}),IF(M17=50,LOOKUP(L27,{"ABS","ZERO",1,25,27,30,32,35,37,40,42},{"FAIL","FAIL","FAIL","D","D+","C","C+","B","B+","A","A+"}))))))</f>
        <v/>
      </c>
      <c r="O27" s="229"/>
      <c r="P27" s="87" t="str">
        <f t="shared" si="0"/>
        <v/>
      </c>
      <c r="Q27" s="224" t="str">
        <f>IF(AND(A27&lt;&gt;"",B27&lt;&gt;""),IF(OR(D27&lt;&gt;"ABS"),IF(OR(AND(D27&lt;ROUNDDOWN((0.7*E17),0),D27&lt;&gt;0),D27&gt;E17,D27=""),"Attendance Marks incorrect",""),""),"")</f>
        <v/>
      </c>
      <c r="R27" s="203"/>
      <c r="S27" s="203"/>
      <c r="T27" s="203" t="str">
        <f>IF(OR(AND(OR(F27&lt;=G17, F27=0, F27="ABS"),OR(H27&lt;=I17, H27=0, H27="ABS"),OR(J27&lt;=K17, J27="ABS"))),IF(OR(AND(A27="",B27="",D27="",F27="",H27="",J27=""),AND(A27&lt;&gt;"",B27&lt;&gt;"",D27&lt;&gt;"",F27&lt;&gt;"",H27&lt;&gt;"",J27&lt;&gt;"", AD27="OK")),"","Given Marks or Format is incorrect"),"Given Marks or Format is incorrect")</f>
        <v/>
      </c>
      <c r="U27" s="203"/>
      <c r="V27" s="203"/>
      <c r="W27" s="203"/>
      <c r="X27" s="203"/>
      <c r="Y27" s="23" t="b">
        <f>IF(AND( EXACT(LEFT(B27,LEN(G8)), G8),ISNUMBER(INT(MID(B27,(LEN(G8)+1),1))),ISNUMBER(INT(MID(B27,(LEN(G8)+2),1))), MID(B27,(LEN(G8)+1),2)&lt;&gt;"00",OR(ISNUMBER(INT(MID(B27,(LEN(G8)+3),1))),MID(B27,(LEN(G8)+3),1)=""),  OR(AND(ISNUMBER(INT(MID(B27,(LEN(G8)+1),3))),MID(B27,(LEN(G8)+1),1)&lt;&gt;"0", MID(B27,(LEN(G8)+4),1)=""),AND((ISNUMBER(INT(MID(B27,(LEN(G8)+1),2)))),MID(B27,(LEN(G8)+3),1)=""))),"OK")</f>
        <v>0</v>
      </c>
      <c r="Z27" s="24"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25"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22"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32" t="b">
        <f t="shared" si="28"/>
        <v>0</v>
      </c>
      <c r="AD27" s="32" t="str">
        <f t="shared" si="1"/>
        <v>S# INCORRECT</v>
      </c>
      <c r="BL27" s="77" t="str">
        <f t="shared" si="2"/>
        <v/>
      </c>
      <c r="BM27" s="77" t="b">
        <f t="shared" si="3"/>
        <v>0</v>
      </c>
      <c r="BN27" s="77" t="b">
        <f t="shared" si="4"/>
        <v>0</v>
      </c>
      <c r="BO27" s="77" t="b">
        <f t="shared" si="5"/>
        <v>0</v>
      </c>
      <c r="BP27" s="77" t="str">
        <f t="shared" si="6"/>
        <v/>
      </c>
      <c r="BQ27" s="77" t="str">
        <f t="shared" si="7"/>
        <v/>
      </c>
      <c r="BR27" s="77" t="str">
        <f t="shared" si="8"/>
        <v/>
      </c>
      <c r="BS27" s="77" t="str">
        <f t="shared" si="9"/>
        <v/>
      </c>
      <c r="BT27" s="78" t="str">
        <f t="shared" si="10"/>
        <v/>
      </c>
      <c r="BU27" s="79" t="str">
        <f t="shared" si="29"/>
        <v>INCORRECT</v>
      </c>
      <c r="BV27" s="77" t="b">
        <f t="shared" si="30"/>
        <v>0</v>
      </c>
      <c r="BW27" s="80" t="str">
        <f t="shared" si="11"/>
        <v/>
      </c>
      <c r="BX27" s="77" t="b">
        <f t="shared" si="12"/>
        <v>0</v>
      </c>
      <c r="BY27" s="77" t="b">
        <f t="shared" si="13"/>
        <v>0</v>
      </c>
      <c r="BZ27" s="77" t="b">
        <f t="shared" si="14"/>
        <v>0</v>
      </c>
      <c r="CA27" s="77" t="b">
        <f t="shared" si="15"/>
        <v>0</v>
      </c>
      <c r="CB27" s="77" t="b">
        <f t="shared" si="16"/>
        <v>0</v>
      </c>
      <c r="CC27" s="77" t="b">
        <f t="shared" si="17"/>
        <v>0</v>
      </c>
      <c r="CD27" s="77" t="str">
        <f t="shared" si="18"/>
        <v/>
      </c>
      <c r="CE27" s="77" t="str">
        <f t="shared" si="19"/>
        <v/>
      </c>
      <c r="CF27" s="77" t="str">
        <f t="shared" si="20"/>
        <v/>
      </c>
      <c r="CG27" s="77" t="str">
        <f t="shared" si="21"/>
        <v/>
      </c>
      <c r="CH27" s="77" t="str">
        <f t="shared" si="22"/>
        <v/>
      </c>
      <c r="CI27" s="77" t="str">
        <f t="shared" si="23"/>
        <v/>
      </c>
      <c r="CJ27" s="80" t="str">
        <f t="shared" si="24"/>
        <v/>
      </c>
      <c r="CK27" s="80" t="str">
        <f t="shared" si="25"/>
        <v/>
      </c>
      <c r="CL27" s="81" t="str">
        <f t="shared" si="26"/>
        <v>NO</v>
      </c>
      <c r="CM27" s="81" t="str">
        <f t="shared" si="27"/>
        <v>NO</v>
      </c>
      <c r="CN27" s="79" t="str">
        <f t="shared" si="31"/>
        <v>NO</v>
      </c>
      <c r="CO27" s="79" t="str">
        <f t="shared" si="32"/>
        <v>NO</v>
      </c>
      <c r="CP27" s="81" t="str">
        <f t="shared" si="33"/>
        <v>OK</v>
      </c>
      <c r="CQ27" s="77" t="b">
        <f t="shared" si="34"/>
        <v>0</v>
      </c>
      <c r="CR27" s="77" t="b">
        <f t="shared" si="35"/>
        <v>0</v>
      </c>
      <c r="CS27" s="77" t="b">
        <f t="shared" si="36"/>
        <v>0</v>
      </c>
      <c r="CT27" s="77" t="b">
        <f t="shared" si="37"/>
        <v>0</v>
      </c>
      <c r="CU27" s="80" t="str">
        <f t="shared" si="38"/>
        <v>SEQUENCE INCORRECT</v>
      </c>
      <c r="CV27" s="82">
        <f>COUNTIF(B19:B26,T(B27))</f>
        <v>8</v>
      </c>
    </row>
    <row r="28" spans="1:100" s="32" customFormat="1" ht="18.95" customHeight="1" thickBot="1">
      <c r="A28" s="83"/>
      <c r="B28" s="244"/>
      <c r="C28" s="245"/>
      <c r="D28" s="244"/>
      <c r="E28" s="245"/>
      <c r="F28" s="244"/>
      <c r="G28" s="245"/>
      <c r="H28" s="244"/>
      <c r="I28" s="245"/>
      <c r="J28" s="244"/>
      <c r="K28" s="245"/>
      <c r="L28" s="256" t="str">
        <f>IF(AND(A28&lt;&gt;"",B28&lt;&gt;"",D28&lt;&gt;"", F28&lt;&gt;"", H28&lt;&gt;"", J28&lt;&gt;"",Q28="",P28="OK",T28="",OR(D28&lt;=E17,D28="ABS"),OR(F28&lt;=G17,F28="ABS"),OR(H28&lt;=I17,H28="ABS"),OR(J28&lt;=K17,J28="ABS")),IF(AND(D28="ABS",F28="ABS",H28="ABS",J28="ABS"),"ABS",IF(SUM(D28,F28,H28,J28)=0,"ZERO",SUM(D28,F28,H28,J28))),"")</f>
        <v/>
      </c>
      <c r="M28" s="257"/>
      <c r="N28" s="33" t="str">
        <f>IF(L28="","",IF(M17=200,LOOKUP(L28,{"ABS","ZERO",1,100,110,120,130,140,150,160,170},{"FAIL","FAIL","FAIL","D","D+","C","C+","B","B+","A","A+"}),IF(M17=150,LOOKUP(L28,{"ABS","ZERO",1,75,82,90,97,105,112,120,127},{"FAIL","FAIL","FAIL","D","D+","C","C+","B","B+","A","A+"}),IF(M17=100,LOOKUP(L28,{"ABS","ZERO",1,50,55,60,65,70,75,80,85},{"FAIL","FAIL","FAIL","D","D+","C","C+","B","B+","A","A+"}),IF(M17=50,LOOKUP(L28,{"ABS","ZERO",1,25,27,30,32,35,37,40,42},{"FAIL","FAIL","FAIL","D","D+","C","C+","B","B+","A","A+"}))))))</f>
        <v/>
      </c>
      <c r="O28" s="229"/>
      <c r="P28" s="87" t="str">
        <f t="shared" si="0"/>
        <v/>
      </c>
      <c r="Q28" s="224" t="str">
        <f>IF(AND(A28&lt;&gt;"",B28&lt;&gt;""),IF(OR(D28&lt;&gt;"ABS"),IF(OR(AND(D28&lt;ROUNDDOWN((0.7*E17),0),D28&lt;&gt;0),D28&gt;E17,D28=""),"Attendance Marks incorrect",""),""),"")</f>
        <v/>
      </c>
      <c r="R28" s="203"/>
      <c r="S28" s="203"/>
      <c r="T28" s="203" t="str">
        <f>IF(OR(AND(OR(F28&lt;=G17, F28=0, F28="ABS"),OR(H28&lt;=I17, H28=0, H28="ABS"),OR(J28&lt;=K17, J28="ABS"))),IF(OR(AND(A28="",B28="",D28="",F28="",H28="",J28=""),AND(A28&lt;&gt;"",B28&lt;&gt;"",D28&lt;&gt;"",F28&lt;&gt;"",H28&lt;&gt;"",J28&lt;&gt;"", AD28="OK")),"","Given Marks or Format is incorrect"),"Given Marks or Format is incorrect")</f>
        <v/>
      </c>
      <c r="U28" s="203"/>
      <c r="V28" s="203"/>
      <c r="W28" s="203"/>
      <c r="X28" s="203"/>
      <c r="Y28" s="23" t="b">
        <f>IF(AND( EXACT(LEFT(B28,LEN(G8)), G8),ISNUMBER(INT(MID(B28,(LEN(G8)+1),1))),ISNUMBER(INT(MID(B28,(LEN(G8)+2),1))), MID(B28,(LEN(G8)+1),2)&lt;&gt;"00",OR(ISNUMBER(INT(MID(B28,(LEN(G8)+3),1))),MID(B28,(LEN(G8)+3),1)=""),  OR(AND(ISNUMBER(INT(MID(B28,(LEN(G8)+1),3))),MID(B28,(LEN(G8)+1),1)&lt;&gt;"0", MID(B28,(LEN(G8)+4),1)=""),AND((ISNUMBER(INT(MID(B28,(LEN(G8)+1),2)))),MID(B28,(LEN(G8)+3),1)=""))),"OK")</f>
        <v>0</v>
      </c>
      <c r="Z28" s="24"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25"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22"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32" t="b">
        <f t="shared" si="28"/>
        <v>0</v>
      </c>
      <c r="AD28" s="32" t="str">
        <f t="shared" si="1"/>
        <v>S# INCORRECT</v>
      </c>
      <c r="BL28" s="77" t="str">
        <f t="shared" si="2"/>
        <v/>
      </c>
      <c r="BM28" s="77" t="b">
        <f t="shared" si="3"/>
        <v>0</v>
      </c>
      <c r="BN28" s="77" t="b">
        <f t="shared" si="4"/>
        <v>0</v>
      </c>
      <c r="BO28" s="77" t="b">
        <f t="shared" si="5"/>
        <v>0</v>
      </c>
      <c r="BP28" s="77" t="str">
        <f t="shared" si="6"/>
        <v/>
      </c>
      <c r="BQ28" s="77" t="str">
        <f t="shared" si="7"/>
        <v/>
      </c>
      <c r="BR28" s="77" t="str">
        <f t="shared" si="8"/>
        <v/>
      </c>
      <c r="BS28" s="77" t="str">
        <f t="shared" si="9"/>
        <v/>
      </c>
      <c r="BT28" s="78" t="str">
        <f t="shared" si="10"/>
        <v/>
      </c>
      <c r="BU28" s="79" t="str">
        <f t="shared" si="29"/>
        <v>INCORRECT</v>
      </c>
      <c r="BV28" s="77" t="b">
        <f t="shared" si="30"/>
        <v>0</v>
      </c>
      <c r="BW28" s="80" t="str">
        <f t="shared" si="11"/>
        <v/>
      </c>
      <c r="BX28" s="77" t="b">
        <f t="shared" si="12"/>
        <v>0</v>
      </c>
      <c r="BY28" s="77" t="b">
        <f t="shared" si="13"/>
        <v>0</v>
      </c>
      <c r="BZ28" s="77" t="b">
        <f t="shared" si="14"/>
        <v>0</v>
      </c>
      <c r="CA28" s="77" t="b">
        <f t="shared" si="15"/>
        <v>0</v>
      </c>
      <c r="CB28" s="77" t="b">
        <f t="shared" si="16"/>
        <v>0</v>
      </c>
      <c r="CC28" s="77" t="b">
        <f t="shared" si="17"/>
        <v>0</v>
      </c>
      <c r="CD28" s="77" t="str">
        <f t="shared" si="18"/>
        <v/>
      </c>
      <c r="CE28" s="77" t="str">
        <f t="shared" si="19"/>
        <v/>
      </c>
      <c r="CF28" s="77" t="str">
        <f t="shared" si="20"/>
        <v/>
      </c>
      <c r="CG28" s="77" t="str">
        <f t="shared" si="21"/>
        <v/>
      </c>
      <c r="CH28" s="77" t="str">
        <f t="shared" si="22"/>
        <v/>
      </c>
      <c r="CI28" s="77" t="str">
        <f t="shared" si="23"/>
        <v/>
      </c>
      <c r="CJ28" s="80" t="str">
        <f t="shared" si="24"/>
        <v/>
      </c>
      <c r="CK28" s="80" t="str">
        <f t="shared" si="25"/>
        <v/>
      </c>
      <c r="CL28" s="81" t="str">
        <f t="shared" si="26"/>
        <v>NO</v>
      </c>
      <c r="CM28" s="81" t="str">
        <f t="shared" si="27"/>
        <v>NO</v>
      </c>
      <c r="CN28" s="79" t="str">
        <f t="shared" si="31"/>
        <v>NO</v>
      </c>
      <c r="CO28" s="79" t="str">
        <f t="shared" si="32"/>
        <v>NO</v>
      </c>
      <c r="CP28" s="81" t="str">
        <f t="shared" si="33"/>
        <v>OK</v>
      </c>
      <c r="CQ28" s="77" t="b">
        <f t="shared" si="34"/>
        <v>0</v>
      </c>
      <c r="CR28" s="77" t="b">
        <f t="shared" si="35"/>
        <v>0</v>
      </c>
      <c r="CS28" s="77" t="b">
        <f t="shared" si="36"/>
        <v>0</v>
      </c>
      <c r="CT28" s="77" t="b">
        <f t="shared" si="37"/>
        <v>0</v>
      </c>
      <c r="CU28" s="80" t="str">
        <f t="shared" si="38"/>
        <v>SEQUENCE INCORRECT</v>
      </c>
      <c r="CV28" s="82">
        <f>COUNTIF(B19:B27,T(B28))</f>
        <v>9</v>
      </c>
    </row>
    <row r="29" spans="1:100" s="32" customFormat="1" ht="18.95" customHeight="1" thickBot="1">
      <c r="A29" s="65"/>
      <c r="B29" s="244"/>
      <c r="C29" s="245"/>
      <c r="D29" s="244"/>
      <c r="E29" s="245"/>
      <c r="F29" s="244"/>
      <c r="G29" s="245"/>
      <c r="H29" s="244"/>
      <c r="I29" s="245"/>
      <c r="J29" s="244"/>
      <c r="K29" s="245"/>
      <c r="L29" s="256" t="str">
        <f>IF(AND(A29&lt;&gt;"",B29&lt;&gt;"",D29&lt;&gt;"", F29&lt;&gt;"", H29&lt;&gt;"", J29&lt;&gt;"",Q29="",P29="OK",T29="",OR(D29&lt;=E17,D29="ABS"),OR(F29&lt;=G17,F29="ABS"),OR(H29&lt;=I17,H29="ABS"),OR(J29&lt;=K17,J29="ABS")),IF(AND(D29="ABS",F29="ABS",H29="ABS",J29="ABS"),"ABS",IF(SUM(D29,F29,H29,J29)=0,"ZERO",SUM(D29,F29,H29,J29))),"")</f>
        <v/>
      </c>
      <c r="M29" s="257"/>
      <c r="N29" s="33" t="str">
        <f>IF(L29="","",IF(M17=200,LOOKUP(L29,{"ABS","ZERO",1,100,110,120,130,140,150,160,170},{"FAIL","FAIL","FAIL","D","D+","C","C+","B","B+","A","A+"}),IF(M17=150,LOOKUP(L29,{"ABS","ZERO",1,75,82,90,97,105,112,120,127},{"FAIL","FAIL","FAIL","D","D+","C","C+","B","B+","A","A+"}),IF(M17=100,LOOKUP(L29,{"ABS","ZERO",1,50,55,60,65,70,75,80,85},{"FAIL","FAIL","FAIL","D","D+","C","C+","B","B+","A","A+"}),IF(M17=50,LOOKUP(L29,{"ABS","ZERO",1,25,27,30,32,35,37,40,42},{"FAIL","FAIL","FAIL","D","D+","C","C+","B","B+","A","A+"}))))))</f>
        <v/>
      </c>
      <c r="O29" s="229"/>
      <c r="P29" s="87" t="str">
        <f t="shared" si="0"/>
        <v/>
      </c>
      <c r="Q29" s="224" t="str">
        <f>IF(AND(A29&lt;&gt;"",B29&lt;&gt;""),IF(OR(D29&lt;&gt;"ABS"),IF(OR(AND(D29&lt;ROUNDDOWN((0.7*E17),0),D29&lt;&gt;0),D29&gt;E17,D29=""),"Attendance Marks incorrect",""),""),"")</f>
        <v/>
      </c>
      <c r="R29" s="203"/>
      <c r="S29" s="203"/>
      <c r="T29" s="203" t="str">
        <f>IF(OR(AND(OR(F29&lt;=G17, F29=0, F29="ABS"),OR(H29&lt;=I17, H29=0, H29="ABS"),OR(J29&lt;=K17, J29="ABS"))),IF(OR(AND(A29="",B29="",D29="",F29="",H29="",J29=""),AND(A29&lt;&gt;"",B29&lt;&gt;"",D29&lt;&gt;"",F29&lt;&gt;"",H29&lt;&gt;"",J29&lt;&gt;"", AD29="OK")),"","Given Marks or Format is incorrect"),"Given Marks or Format is incorrect")</f>
        <v/>
      </c>
      <c r="U29" s="203"/>
      <c r="V29" s="203"/>
      <c r="W29" s="203"/>
      <c r="X29" s="203"/>
      <c r="Y29" s="23" t="b">
        <f>IF(AND( EXACT(LEFT(B29,LEN(G8)), G8),ISNUMBER(INT(MID(B29,(LEN(G8)+1),1))),ISNUMBER(INT(MID(B29,(LEN(G8)+2),1))), MID(B29,(LEN(G8)+1),2)&lt;&gt;"00",OR(ISNUMBER(INT(MID(B29,(LEN(G8)+3),1))),MID(B29,(LEN(G8)+3),1)=""),  OR(AND(ISNUMBER(INT(MID(B29,(LEN(G8)+1),3))),MID(B29,(LEN(G8)+1),1)&lt;&gt;"0", MID(B29,(LEN(G8)+4),1)=""),AND((ISNUMBER(INT(MID(B29,(LEN(G8)+1),2)))),MID(B29,(LEN(G8)+3),1)=""))),"OK")</f>
        <v>0</v>
      </c>
      <c r="Z29" s="24"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25"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22"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32" t="b">
        <f t="shared" si="28"/>
        <v>0</v>
      </c>
      <c r="AD29" s="32" t="str">
        <f t="shared" si="1"/>
        <v>S# INCORRECT</v>
      </c>
      <c r="BL29" s="77" t="str">
        <f t="shared" si="2"/>
        <v/>
      </c>
      <c r="BM29" s="77" t="b">
        <f t="shared" si="3"/>
        <v>0</v>
      </c>
      <c r="BN29" s="77" t="b">
        <f t="shared" si="4"/>
        <v>0</v>
      </c>
      <c r="BO29" s="77" t="b">
        <f t="shared" si="5"/>
        <v>0</v>
      </c>
      <c r="BP29" s="77" t="str">
        <f t="shared" si="6"/>
        <v/>
      </c>
      <c r="BQ29" s="77" t="str">
        <f t="shared" si="7"/>
        <v/>
      </c>
      <c r="BR29" s="77" t="str">
        <f t="shared" si="8"/>
        <v/>
      </c>
      <c r="BS29" s="77" t="str">
        <f t="shared" si="9"/>
        <v/>
      </c>
      <c r="BT29" s="78" t="str">
        <f t="shared" si="10"/>
        <v/>
      </c>
      <c r="BU29" s="79" t="str">
        <f t="shared" si="29"/>
        <v>INCORRECT</v>
      </c>
      <c r="BV29" s="77" t="b">
        <f t="shared" si="30"/>
        <v>0</v>
      </c>
      <c r="BW29" s="80" t="str">
        <f t="shared" si="11"/>
        <v/>
      </c>
      <c r="BX29" s="77" t="b">
        <f t="shared" si="12"/>
        <v>0</v>
      </c>
      <c r="BY29" s="77" t="b">
        <f t="shared" si="13"/>
        <v>0</v>
      </c>
      <c r="BZ29" s="77" t="b">
        <f t="shared" si="14"/>
        <v>0</v>
      </c>
      <c r="CA29" s="77" t="b">
        <f t="shared" si="15"/>
        <v>0</v>
      </c>
      <c r="CB29" s="77" t="b">
        <f t="shared" si="16"/>
        <v>0</v>
      </c>
      <c r="CC29" s="77" t="b">
        <f t="shared" si="17"/>
        <v>0</v>
      </c>
      <c r="CD29" s="77" t="str">
        <f t="shared" si="18"/>
        <v/>
      </c>
      <c r="CE29" s="77" t="str">
        <f t="shared" si="19"/>
        <v/>
      </c>
      <c r="CF29" s="77" t="str">
        <f t="shared" si="20"/>
        <v/>
      </c>
      <c r="CG29" s="77" t="str">
        <f t="shared" si="21"/>
        <v/>
      </c>
      <c r="CH29" s="77" t="str">
        <f t="shared" si="22"/>
        <v/>
      </c>
      <c r="CI29" s="77" t="str">
        <f t="shared" si="23"/>
        <v/>
      </c>
      <c r="CJ29" s="80" t="str">
        <f t="shared" si="24"/>
        <v/>
      </c>
      <c r="CK29" s="80" t="str">
        <f t="shared" si="25"/>
        <v/>
      </c>
      <c r="CL29" s="81" t="str">
        <f t="shared" si="26"/>
        <v>NO</v>
      </c>
      <c r="CM29" s="81" t="str">
        <f t="shared" si="27"/>
        <v>NO</v>
      </c>
      <c r="CN29" s="79" t="str">
        <f t="shared" si="31"/>
        <v>NO</v>
      </c>
      <c r="CO29" s="79" t="str">
        <f t="shared" si="32"/>
        <v>NO</v>
      </c>
      <c r="CP29" s="81" t="str">
        <f t="shared" si="33"/>
        <v>OK</v>
      </c>
      <c r="CQ29" s="77" t="b">
        <f t="shared" si="34"/>
        <v>0</v>
      </c>
      <c r="CR29" s="77" t="b">
        <f t="shared" si="35"/>
        <v>0</v>
      </c>
      <c r="CS29" s="77" t="b">
        <f t="shared" si="36"/>
        <v>0</v>
      </c>
      <c r="CT29" s="77" t="b">
        <f t="shared" si="37"/>
        <v>0</v>
      </c>
      <c r="CU29" s="80" t="str">
        <f t="shared" si="38"/>
        <v>SEQUENCE INCORRECT</v>
      </c>
      <c r="CV29" s="82">
        <f>COUNTIF(B19:B28,T(B29))</f>
        <v>10</v>
      </c>
    </row>
    <row r="30" spans="1:100" s="32" customFormat="1" ht="18.95" customHeight="1" thickBot="1">
      <c r="A30" s="83"/>
      <c r="B30" s="244"/>
      <c r="C30" s="245"/>
      <c r="D30" s="244"/>
      <c r="E30" s="245"/>
      <c r="F30" s="244"/>
      <c r="G30" s="245"/>
      <c r="H30" s="244"/>
      <c r="I30" s="245"/>
      <c r="J30" s="244"/>
      <c r="K30" s="245"/>
      <c r="L30" s="256" t="str">
        <f>IF(AND(A30&lt;&gt;"",B30&lt;&gt;"",D30&lt;&gt;"", F30&lt;&gt;"", H30&lt;&gt;"", J30&lt;&gt;"",Q30="",P30="OK",T30="",OR(D30&lt;=E17,D30="ABS"),OR(F30&lt;=G17,F30="ABS"),OR(H30&lt;=I17,H30="ABS"),OR(J30&lt;=K17,J30="ABS")),IF(AND(D30="ABS",F30="ABS",H30="ABS",J30="ABS"),"ABS",IF(SUM(D30,F30,H30,J30)=0,"ZERO",SUM(D30,F30,H30,J30))),"")</f>
        <v/>
      </c>
      <c r="M30" s="257"/>
      <c r="N30" s="33" t="str">
        <f>IF(L30="","",IF(M17=200,LOOKUP(L30,{"ABS","ZERO",1,100,110,120,130,140,150,160,170},{"FAIL","FAIL","FAIL","D","D+","C","C+","B","B+","A","A+"}),IF(M17=150,LOOKUP(L30,{"ABS","ZERO",1,75,82,90,97,105,112,120,127},{"FAIL","FAIL","FAIL","D","D+","C","C+","B","B+","A","A+"}),IF(M17=100,LOOKUP(L30,{"ABS","ZERO",1,50,55,60,65,70,75,80,85},{"FAIL","FAIL","FAIL","D","D+","C","C+","B","B+","A","A+"}),IF(M17=50,LOOKUP(L30,{"ABS","ZERO",1,25,27,30,32,35,37,40,42},{"FAIL","FAIL","FAIL","D","D+","C","C+","B","B+","A","A+"}))))))</f>
        <v/>
      </c>
      <c r="O30" s="229"/>
      <c r="P30" s="87" t="str">
        <f t="shared" si="0"/>
        <v/>
      </c>
      <c r="Q30" s="224" t="str">
        <f>IF(AND(A30&lt;&gt;"",B30&lt;&gt;""),IF(OR(D30&lt;&gt;"ABS"),IF(OR(AND(D30&lt;ROUNDDOWN((0.7*E17),0),D30&lt;&gt;0),D30&gt;E17,D30=""),"Attendance Marks incorrect",""),""),"")</f>
        <v/>
      </c>
      <c r="R30" s="203"/>
      <c r="S30" s="203"/>
      <c r="T30" s="203" t="str">
        <f>IF(OR(AND(OR(F30&lt;=G17, F30=0, F30="ABS"),OR(H30&lt;=I17, H30=0, H30="ABS"),OR(J30&lt;=K17, J30="ABS"))),IF(OR(AND(A30="",B30="",D30="",F30="",H30="",J30=""),AND(A30&lt;&gt;"",B30&lt;&gt;"",D30&lt;&gt;"",F30&lt;&gt;"",H30&lt;&gt;"",J30&lt;&gt;"", AD30="OK")),"","Given Marks or Format is incorrect"),"Given Marks or Format is incorrect")</f>
        <v/>
      </c>
      <c r="U30" s="203"/>
      <c r="V30" s="203"/>
      <c r="W30" s="203"/>
      <c r="X30" s="203"/>
      <c r="Y30" s="23" t="b">
        <f>IF(AND( EXACT(LEFT(B30,LEN(G8)), G8),ISNUMBER(INT(MID(B30,(LEN(G8)+1),1))),ISNUMBER(INT(MID(B30,(LEN(G8)+2),1))), MID(B30,(LEN(G8)+1),2)&lt;&gt;"00",OR(ISNUMBER(INT(MID(B30,(LEN(G8)+3),1))),MID(B30,(LEN(G8)+3),1)=""),  OR(AND(ISNUMBER(INT(MID(B30,(LEN(G8)+1),3))),MID(B30,(LEN(G8)+1),1)&lt;&gt;"0", MID(B30,(LEN(G8)+4),1)=""),AND((ISNUMBER(INT(MID(B30,(LEN(G8)+1),2)))),MID(B30,(LEN(G8)+3),1)=""))),"OK")</f>
        <v>0</v>
      </c>
      <c r="Z30" s="24"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25"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22"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32" t="b">
        <f t="shared" si="28"/>
        <v>0</v>
      </c>
      <c r="AD30" s="32" t="str">
        <f t="shared" si="1"/>
        <v>S# INCORRECT</v>
      </c>
      <c r="BL30" s="77" t="str">
        <f t="shared" si="2"/>
        <v/>
      </c>
      <c r="BM30" s="77" t="b">
        <f t="shared" si="3"/>
        <v>0</v>
      </c>
      <c r="BN30" s="77" t="b">
        <f t="shared" si="4"/>
        <v>0</v>
      </c>
      <c r="BO30" s="77" t="b">
        <f t="shared" si="5"/>
        <v>0</v>
      </c>
      <c r="BP30" s="77" t="str">
        <f t="shared" si="6"/>
        <v/>
      </c>
      <c r="BQ30" s="77" t="str">
        <f t="shared" si="7"/>
        <v/>
      </c>
      <c r="BR30" s="77" t="str">
        <f t="shared" si="8"/>
        <v/>
      </c>
      <c r="BS30" s="77" t="str">
        <f t="shared" si="9"/>
        <v/>
      </c>
      <c r="BT30" s="78" t="str">
        <f t="shared" si="10"/>
        <v/>
      </c>
      <c r="BU30" s="79" t="str">
        <f t="shared" si="29"/>
        <v>INCORRECT</v>
      </c>
      <c r="BV30" s="77" t="b">
        <f t="shared" si="30"/>
        <v>0</v>
      </c>
      <c r="BW30" s="80" t="str">
        <f t="shared" si="11"/>
        <v/>
      </c>
      <c r="BX30" s="77" t="b">
        <f t="shared" si="12"/>
        <v>0</v>
      </c>
      <c r="BY30" s="77" t="b">
        <f t="shared" si="13"/>
        <v>0</v>
      </c>
      <c r="BZ30" s="77" t="b">
        <f t="shared" si="14"/>
        <v>0</v>
      </c>
      <c r="CA30" s="77" t="b">
        <f t="shared" si="15"/>
        <v>0</v>
      </c>
      <c r="CB30" s="77" t="b">
        <f t="shared" si="16"/>
        <v>0</v>
      </c>
      <c r="CC30" s="77" t="b">
        <f t="shared" si="17"/>
        <v>0</v>
      </c>
      <c r="CD30" s="77" t="str">
        <f t="shared" si="18"/>
        <v/>
      </c>
      <c r="CE30" s="77" t="str">
        <f t="shared" si="19"/>
        <v/>
      </c>
      <c r="CF30" s="77" t="str">
        <f t="shared" si="20"/>
        <v/>
      </c>
      <c r="CG30" s="77" t="str">
        <f t="shared" si="21"/>
        <v/>
      </c>
      <c r="CH30" s="77" t="str">
        <f t="shared" si="22"/>
        <v/>
      </c>
      <c r="CI30" s="77" t="str">
        <f t="shared" si="23"/>
        <v/>
      </c>
      <c r="CJ30" s="80" t="str">
        <f t="shared" si="24"/>
        <v/>
      </c>
      <c r="CK30" s="80" t="str">
        <f t="shared" si="25"/>
        <v/>
      </c>
      <c r="CL30" s="81" t="str">
        <f t="shared" si="26"/>
        <v>NO</v>
      </c>
      <c r="CM30" s="81" t="str">
        <f t="shared" si="27"/>
        <v>NO</v>
      </c>
      <c r="CN30" s="79" t="str">
        <f t="shared" si="31"/>
        <v>NO</v>
      </c>
      <c r="CO30" s="79" t="str">
        <f t="shared" si="32"/>
        <v>NO</v>
      </c>
      <c r="CP30" s="81" t="str">
        <f t="shared" si="33"/>
        <v>OK</v>
      </c>
      <c r="CQ30" s="77" t="b">
        <f t="shared" si="34"/>
        <v>0</v>
      </c>
      <c r="CR30" s="77" t="b">
        <f t="shared" si="35"/>
        <v>0</v>
      </c>
      <c r="CS30" s="77" t="b">
        <f t="shared" si="36"/>
        <v>0</v>
      </c>
      <c r="CT30" s="77" t="b">
        <f t="shared" si="37"/>
        <v>0</v>
      </c>
      <c r="CU30" s="80" t="str">
        <f t="shared" si="38"/>
        <v>SEQUENCE INCORRECT</v>
      </c>
      <c r="CV30" s="82">
        <f>COUNTIF(B19:B29,T(B30))</f>
        <v>11</v>
      </c>
    </row>
    <row r="31" spans="1:100" s="32" customFormat="1" ht="18.95" customHeight="1" thickBot="1">
      <c r="A31" s="65"/>
      <c r="B31" s="244"/>
      <c r="C31" s="245"/>
      <c r="D31" s="244"/>
      <c r="E31" s="245"/>
      <c r="F31" s="244"/>
      <c r="G31" s="245"/>
      <c r="H31" s="244"/>
      <c r="I31" s="245"/>
      <c r="J31" s="244"/>
      <c r="K31" s="245"/>
      <c r="L31" s="256" t="str">
        <f>IF(AND(A31&lt;&gt;"",B31&lt;&gt;"",D31&lt;&gt;"", F31&lt;&gt;"", H31&lt;&gt;"", J31&lt;&gt;"",Q31="",P31="OK",T31="",OR(D31&lt;=E17,D31="ABS"),OR(F31&lt;=G17,F31="ABS"),OR(H31&lt;=I17,H31="ABS"),OR(J31&lt;=K17,J31="ABS")),IF(AND(D31="ABS",F31="ABS",H31="ABS",J31="ABS"),"ABS",IF(SUM(D31,F31,H31,J31)=0,"ZERO",SUM(D31,F31,H31,J31))),"")</f>
        <v/>
      </c>
      <c r="M31" s="257"/>
      <c r="N31" s="33" t="str">
        <f>IF(L31="","",IF(M17=200,LOOKUP(L31,{"ABS","ZERO",1,100,110,120,130,140,150,160,170},{"FAIL","FAIL","FAIL","D","D+","C","C+","B","B+","A","A+"}),IF(M17=150,LOOKUP(L31,{"ABS","ZERO",1,75,82,90,97,105,112,120,127},{"FAIL","FAIL","FAIL","D","D+","C","C+","B","B+","A","A+"}),IF(M17=100,LOOKUP(L31,{"ABS","ZERO",1,50,55,60,65,70,75,80,85},{"FAIL","FAIL","FAIL","D","D+","C","C+","B","B+","A","A+"}),IF(M17=50,LOOKUP(L31,{"ABS","ZERO",1,25,27,30,32,35,37,40,42},{"FAIL","FAIL","FAIL","D","D+","C","C+","B","B+","A","A+"}))))))</f>
        <v/>
      </c>
      <c r="O31" s="229"/>
      <c r="P31" s="87" t="str">
        <f t="shared" si="0"/>
        <v/>
      </c>
      <c r="Q31" s="224" t="str">
        <f>IF(AND(A31&lt;&gt;"",B31&lt;&gt;""),IF(OR(D31&lt;&gt;"ABS"),IF(OR(AND(D31&lt;ROUNDDOWN((0.7*E17),0),D31&lt;&gt;0),D31&gt;E17,D31=""),"Attendance Marks incorrect",""),""),"")</f>
        <v/>
      </c>
      <c r="R31" s="203"/>
      <c r="S31" s="203"/>
      <c r="T31" s="203" t="str">
        <f>IF(OR(AND(OR(F31&lt;=G17, F31=0, F31="ABS"),OR(H31&lt;=I17, H31=0, H31="ABS"),OR(J31&lt;=K17, J31="ABS"))),IF(OR(AND(A31="",B31="",D31="",F31="",H31="",J31=""),AND(A31&lt;&gt;"",B31&lt;&gt;"",D31&lt;&gt;"",F31&lt;&gt;"",H31&lt;&gt;"",J31&lt;&gt;"", AD31="OK")),"","Given Marks or Format is incorrect"),"Given Marks or Format is incorrect")</f>
        <v/>
      </c>
      <c r="U31" s="203"/>
      <c r="V31" s="203"/>
      <c r="W31" s="203"/>
      <c r="X31" s="203"/>
      <c r="Y31" s="23" t="b">
        <f>IF(AND( EXACT(LEFT(B31,LEN(G8)), G8),ISNUMBER(INT(MID(B31,(LEN(G8)+1),1))),ISNUMBER(INT(MID(B31,(LEN(G8)+2),1))), MID(B31,(LEN(G8)+1),2)&lt;&gt;"00",OR(ISNUMBER(INT(MID(B31,(LEN(G8)+3),1))),MID(B31,(LEN(G8)+3),1)=""),  OR(AND(ISNUMBER(INT(MID(B31,(LEN(G8)+1),3))),MID(B31,(LEN(G8)+1),1)&lt;&gt;"0", MID(B31,(LEN(G8)+4),1)=""),AND((ISNUMBER(INT(MID(B31,(LEN(G8)+1),2)))),MID(B31,(LEN(G8)+3),1)=""))),"OK")</f>
        <v>0</v>
      </c>
      <c r="Z31" s="24"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25"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22"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32" t="b">
        <f t="shared" si="28"/>
        <v>0</v>
      </c>
      <c r="AD31" s="32" t="str">
        <f t="shared" si="1"/>
        <v>S# INCORRECT</v>
      </c>
      <c r="BL31" s="77" t="str">
        <f t="shared" si="2"/>
        <v/>
      </c>
      <c r="BM31" s="77" t="b">
        <f t="shared" si="3"/>
        <v>0</v>
      </c>
      <c r="BN31" s="77" t="b">
        <f t="shared" si="4"/>
        <v>0</v>
      </c>
      <c r="BO31" s="77" t="b">
        <f t="shared" si="5"/>
        <v>0</v>
      </c>
      <c r="BP31" s="77" t="str">
        <f t="shared" si="6"/>
        <v/>
      </c>
      <c r="BQ31" s="77" t="str">
        <f t="shared" si="7"/>
        <v/>
      </c>
      <c r="BR31" s="77" t="str">
        <f t="shared" si="8"/>
        <v/>
      </c>
      <c r="BS31" s="77" t="str">
        <f t="shared" si="9"/>
        <v/>
      </c>
      <c r="BT31" s="78" t="str">
        <f t="shared" si="10"/>
        <v/>
      </c>
      <c r="BU31" s="79" t="str">
        <f t="shared" si="29"/>
        <v>INCORRECT</v>
      </c>
      <c r="BV31" s="77" t="b">
        <f t="shared" si="30"/>
        <v>0</v>
      </c>
      <c r="BW31" s="80" t="str">
        <f t="shared" si="11"/>
        <v/>
      </c>
      <c r="BX31" s="77" t="b">
        <f t="shared" si="12"/>
        <v>0</v>
      </c>
      <c r="BY31" s="77" t="b">
        <f t="shared" si="13"/>
        <v>0</v>
      </c>
      <c r="BZ31" s="77" t="b">
        <f t="shared" si="14"/>
        <v>0</v>
      </c>
      <c r="CA31" s="77" t="b">
        <f t="shared" si="15"/>
        <v>0</v>
      </c>
      <c r="CB31" s="77" t="b">
        <f t="shared" si="16"/>
        <v>0</v>
      </c>
      <c r="CC31" s="77" t="b">
        <f t="shared" si="17"/>
        <v>0</v>
      </c>
      <c r="CD31" s="77" t="str">
        <f t="shared" si="18"/>
        <v/>
      </c>
      <c r="CE31" s="77" t="str">
        <f t="shared" si="19"/>
        <v/>
      </c>
      <c r="CF31" s="77" t="str">
        <f t="shared" si="20"/>
        <v/>
      </c>
      <c r="CG31" s="77" t="str">
        <f t="shared" si="21"/>
        <v/>
      </c>
      <c r="CH31" s="77" t="str">
        <f t="shared" si="22"/>
        <v/>
      </c>
      <c r="CI31" s="77" t="str">
        <f t="shared" si="23"/>
        <v/>
      </c>
      <c r="CJ31" s="80" t="str">
        <f t="shared" si="24"/>
        <v/>
      </c>
      <c r="CK31" s="80" t="str">
        <f t="shared" si="25"/>
        <v/>
      </c>
      <c r="CL31" s="81" t="str">
        <f t="shared" si="26"/>
        <v>NO</v>
      </c>
      <c r="CM31" s="81" t="str">
        <f t="shared" si="27"/>
        <v>NO</v>
      </c>
      <c r="CN31" s="79" t="str">
        <f t="shared" si="31"/>
        <v>NO</v>
      </c>
      <c r="CO31" s="79" t="str">
        <f t="shared" si="32"/>
        <v>NO</v>
      </c>
      <c r="CP31" s="81" t="str">
        <f t="shared" si="33"/>
        <v>OK</v>
      </c>
      <c r="CQ31" s="77" t="b">
        <f t="shared" si="34"/>
        <v>0</v>
      </c>
      <c r="CR31" s="77" t="b">
        <f t="shared" si="35"/>
        <v>0</v>
      </c>
      <c r="CS31" s="77" t="b">
        <f t="shared" si="36"/>
        <v>0</v>
      </c>
      <c r="CT31" s="77" t="b">
        <f t="shared" si="37"/>
        <v>0</v>
      </c>
      <c r="CU31" s="80" t="str">
        <f t="shared" si="38"/>
        <v>SEQUENCE INCORRECT</v>
      </c>
      <c r="CV31" s="82">
        <f>COUNTIF(B19:B30,T(B31))</f>
        <v>12</v>
      </c>
    </row>
    <row r="32" spans="1:100" s="32" customFormat="1" ht="18.95" customHeight="1" thickBot="1">
      <c r="A32" s="83"/>
      <c r="B32" s="244"/>
      <c r="C32" s="245"/>
      <c r="D32" s="244"/>
      <c r="E32" s="245"/>
      <c r="F32" s="244"/>
      <c r="G32" s="245"/>
      <c r="H32" s="244"/>
      <c r="I32" s="245"/>
      <c r="J32" s="244"/>
      <c r="K32" s="245"/>
      <c r="L32" s="256" t="str">
        <f>IF(AND(A32&lt;&gt;"",B32&lt;&gt;"",D32&lt;&gt;"", F32&lt;&gt;"", H32&lt;&gt;"", J32&lt;&gt;"",Q32="",P32="OK",T32="",OR(D32&lt;=E17,D32="ABS"),OR(F32&lt;=G17,F32="ABS"),OR(H32&lt;=I17,H32="ABS"),OR(J32&lt;=K17,J32="ABS")),IF(AND(D32="ABS",F32="ABS",H32="ABS",J32="ABS"),"ABS",IF(SUM(D32,F32,H32,J32)=0,"ZERO",SUM(D32,F32,H32,J32))),"")</f>
        <v/>
      </c>
      <c r="M32" s="257"/>
      <c r="N32" s="33" t="str">
        <f>IF(L32="","",IF(M17=200,LOOKUP(L32,{"ABS","ZERO",1,100,110,120,130,140,150,160,170},{"FAIL","FAIL","FAIL","D","D+","C","C+","B","B+","A","A+"}),IF(M17=150,LOOKUP(L32,{"ABS","ZERO",1,75,82,90,97,105,112,120,127},{"FAIL","FAIL","FAIL","D","D+","C","C+","B","B+","A","A+"}),IF(M17=100,LOOKUP(L32,{"ABS","ZERO",1,50,55,60,65,70,75,80,85},{"FAIL","FAIL","FAIL","D","D+","C","C+","B","B+","A","A+"}),IF(M17=50,LOOKUP(L32,{"ABS","ZERO",1,25,27,30,32,35,37,40,42},{"FAIL","FAIL","FAIL","D","D+","C","C+","B","B+","A","A+"}))))))</f>
        <v/>
      </c>
      <c r="O32" s="229"/>
      <c r="P32" s="87" t="str">
        <f t="shared" si="0"/>
        <v/>
      </c>
      <c r="Q32" s="224" t="str">
        <f>IF(AND(A32&lt;&gt;"",B32&lt;&gt;""),IF(OR(D32&lt;&gt;"ABS"),IF(OR(AND(D32&lt;ROUNDDOWN((0.7*E17),0),D32&lt;&gt;0),D32&gt;E17,D32=""),"Attendance Marks incorrect",""),""),"")</f>
        <v/>
      </c>
      <c r="R32" s="203"/>
      <c r="S32" s="203"/>
      <c r="T32" s="203" t="str">
        <f>IF(OR(AND(OR(F32&lt;=G17, F32=0, F32="ABS"),OR(H32&lt;=I17, H32=0, H32="ABS"),OR(J32&lt;=K17, J32="ABS"))),IF(OR(AND(A32="",B32="",D32="",F32="",H32="",J32=""),AND(A32&lt;&gt;"",B32&lt;&gt;"",D32&lt;&gt;"",F32&lt;&gt;"",H32&lt;&gt;"",J32&lt;&gt;"", AD32="OK")),"","Given Marks or Format is incorrect"),"Given Marks or Format is incorrect")</f>
        <v/>
      </c>
      <c r="U32" s="203"/>
      <c r="V32" s="203"/>
      <c r="W32" s="203"/>
      <c r="X32" s="203"/>
      <c r="Y32" s="23" t="b">
        <f>IF(AND( EXACT(LEFT(B32,LEN(G8)), G8),ISNUMBER(INT(MID(B32,(LEN(G8)+1),1))),ISNUMBER(INT(MID(B32,(LEN(G8)+2),1))), MID(B32,(LEN(G8)+1),2)&lt;&gt;"00",OR(ISNUMBER(INT(MID(B32,(LEN(G8)+3),1))),MID(B32,(LEN(G8)+3),1)=""),  OR(AND(ISNUMBER(INT(MID(B32,(LEN(G8)+1),3))),MID(B32,(LEN(G8)+1),1)&lt;&gt;"0", MID(B32,(LEN(G8)+4),1)=""),AND((ISNUMBER(INT(MID(B32,(LEN(G8)+1),2)))),MID(B32,(LEN(G8)+3),1)=""))),"OK")</f>
        <v>0</v>
      </c>
      <c r="Z32" s="24"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25"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22"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32" t="b">
        <f t="shared" si="28"/>
        <v>0</v>
      </c>
      <c r="AD32" s="32" t="str">
        <f t="shared" si="1"/>
        <v>S# INCORRECT</v>
      </c>
      <c r="BL32" s="77" t="str">
        <f t="shared" si="2"/>
        <v/>
      </c>
      <c r="BM32" s="77" t="b">
        <f t="shared" si="3"/>
        <v>0</v>
      </c>
      <c r="BN32" s="77" t="b">
        <f t="shared" si="4"/>
        <v>0</v>
      </c>
      <c r="BO32" s="77" t="b">
        <f t="shared" si="5"/>
        <v>0</v>
      </c>
      <c r="BP32" s="77" t="str">
        <f t="shared" si="6"/>
        <v/>
      </c>
      <c r="BQ32" s="77" t="str">
        <f t="shared" si="7"/>
        <v/>
      </c>
      <c r="BR32" s="77" t="str">
        <f t="shared" si="8"/>
        <v/>
      </c>
      <c r="BS32" s="77" t="str">
        <f t="shared" si="9"/>
        <v/>
      </c>
      <c r="BT32" s="78" t="str">
        <f t="shared" si="10"/>
        <v/>
      </c>
      <c r="BU32" s="79" t="str">
        <f t="shared" si="29"/>
        <v>INCORRECT</v>
      </c>
      <c r="BV32" s="77" t="b">
        <f t="shared" si="30"/>
        <v>0</v>
      </c>
      <c r="BW32" s="80" t="str">
        <f t="shared" si="11"/>
        <v/>
      </c>
      <c r="BX32" s="77" t="b">
        <f t="shared" si="12"/>
        <v>0</v>
      </c>
      <c r="BY32" s="77" t="b">
        <f t="shared" si="13"/>
        <v>0</v>
      </c>
      <c r="BZ32" s="77" t="b">
        <f t="shared" si="14"/>
        <v>0</v>
      </c>
      <c r="CA32" s="77" t="b">
        <f t="shared" si="15"/>
        <v>0</v>
      </c>
      <c r="CB32" s="77" t="b">
        <f t="shared" si="16"/>
        <v>0</v>
      </c>
      <c r="CC32" s="77" t="b">
        <f t="shared" si="17"/>
        <v>0</v>
      </c>
      <c r="CD32" s="77" t="str">
        <f t="shared" si="18"/>
        <v/>
      </c>
      <c r="CE32" s="77" t="str">
        <f t="shared" si="19"/>
        <v/>
      </c>
      <c r="CF32" s="77" t="str">
        <f t="shared" si="20"/>
        <v/>
      </c>
      <c r="CG32" s="77" t="str">
        <f t="shared" si="21"/>
        <v/>
      </c>
      <c r="CH32" s="77" t="str">
        <f t="shared" si="22"/>
        <v/>
      </c>
      <c r="CI32" s="77" t="str">
        <f t="shared" si="23"/>
        <v/>
      </c>
      <c r="CJ32" s="80" t="str">
        <f t="shared" si="24"/>
        <v/>
      </c>
      <c r="CK32" s="80" t="str">
        <f t="shared" si="25"/>
        <v/>
      </c>
      <c r="CL32" s="81" t="str">
        <f t="shared" si="26"/>
        <v>NO</v>
      </c>
      <c r="CM32" s="81" t="str">
        <f t="shared" si="27"/>
        <v>NO</v>
      </c>
      <c r="CN32" s="79" t="str">
        <f t="shared" si="31"/>
        <v>NO</v>
      </c>
      <c r="CO32" s="79" t="str">
        <f t="shared" si="32"/>
        <v>NO</v>
      </c>
      <c r="CP32" s="81" t="str">
        <f t="shared" si="33"/>
        <v>OK</v>
      </c>
      <c r="CQ32" s="77" t="b">
        <f t="shared" si="34"/>
        <v>0</v>
      </c>
      <c r="CR32" s="77" t="b">
        <f t="shared" si="35"/>
        <v>0</v>
      </c>
      <c r="CS32" s="77" t="b">
        <f t="shared" si="36"/>
        <v>0</v>
      </c>
      <c r="CT32" s="77" t="b">
        <f t="shared" si="37"/>
        <v>0</v>
      </c>
      <c r="CU32" s="80" t="str">
        <f t="shared" si="38"/>
        <v>SEQUENCE INCORRECT</v>
      </c>
      <c r="CV32" s="82">
        <f>COUNTIF(B19:B31,T(B32))</f>
        <v>13</v>
      </c>
    </row>
    <row r="33" spans="1:100" s="32" customFormat="1" ht="18.95" customHeight="1" thickBot="1">
      <c r="A33" s="65"/>
      <c r="B33" s="244"/>
      <c r="C33" s="245"/>
      <c r="D33" s="244"/>
      <c r="E33" s="245"/>
      <c r="F33" s="244"/>
      <c r="G33" s="245"/>
      <c r="H33" s="244"/>
      <c r="I33" s="245"/>
      <c r="J33" s="244"/>
      <c r="K33" s="245"/>
      <c r="L33" s="256" t="str">
        <f>IF(AND(A33&lt;&gt;"",B33&lt;&gt;"",D33&lt;&gt;"", F33&lt;&gt;"", H33&lt;&gt;"", J33&lt;&gt;"",Q33="",P33="OK",T33="",OR(D33&lt;=E17,D33="ABS"),OR(F33&lt;=G17,F33="ABS"),OR(H33&lt;=I17,H33="ABS"),OR(J33&lt;=K17,J33="ABS")),IF(AND(D33="ABS",F33="ABS",H33="ABS",J33="ABS"),"ABS",IF(SUM(D33,F33,H33,J33)=0,"ZERO",SUM(D33,F33,H33,J33))),"")</f>
        <v/>
      </c>
      <c r="M33" s="257"/>
      <c r="N33" s="33" t="str">
        <f>IF(L33="","",IF(M17=200,LOOKUP(L33,{"ABS","ZERO",1,100,110,120,130,140,150,160,170},{"FAIL","FAIL","FAIL","D","D+","C","C+","B","B+","A","A+"}),IF(M17=150,LOOKUP(L33,{"ABS","ZERO",1,75,82,90,97,105,112,120,127},{"FAIL","FAIL","FAIL","D","D+","C","C+","B","B+","A","A+"}),IF(M17=100,LOOKUP(L33,{"ABS","ZERO",1,50,55,60,65,70,75,80,85},{"FAIL","FAIL","FAIL","D","D+","C","C+","B","B+","A","A+"}),IF(M17=50,LOOKUP(L33,{"ABS","ZERO",1,25,27,30,32,35,37,40,42},{"FAIL","FAIL","FAIL","D","D+","C","C+","B","B+","A","A+"}))))))</f>
        <v/>
      </c>
      <c r="O33" s="229"/>
      <c r="P33" s="87" t="str">
        <f t="shared" si="0"/>
        <v/>
      </c>
      <c r="Q33" s="224" t="str">
        <f>IF(AND(A33&lt;&gt;"",B33&lt;&gt;""),IF(OR(D33&lt;&gt;"ABS"),IF(OR(AND(D33&lt;ROUNDDOWN((0.7*E17),0),D33&lt;&gt;0),D33&gt;E17,D33=""),"Attendance Marks incorrect",""),""),"")</f>
        <v/>
      </c>
      <c r="R33" s="203"/>
      <c r="S33" s="203"/>
      <c r="T33" s="203" t="str">
        <f>IF(OR(AND(OR(F33&lt;=G17, F33=0, F33="ABS"),OR(H33&lt;=I17, H33=0, H33="ABS"),OR(J33&lt;=K17, J33="ABS"))),IF(OR(AND(A33="",B33="",D33="",F33="",H33="",J33=""),AND(A33&lt;&gt;"",B33&lt;&gt;"",D33&lt;&gt;"",F33&lt;&gt;"",H33&lt;&gt;"",J33&lt;&gt;"", AD33="OK")),"","Given Marks or Format is incorrect"),"Given Marks or Format is incorrect")</f>
        <v/>
      </c>
      <c r="U33" s="203"/>
      <c r="V33" s="203"/>
      <c r="W33" s="203"/>
      <c r="X33" s="203"/>
      <c r="Y33" s="23" t="b">
        <f>IF(AND( EXACT(LEFT(B33,LEN(G8)), G8),ISNUMBER(INT(MID(B33,(LEN(G8)+1),1))),ISNUMBER(INT(MID(B33,(LEN(G8)+2),1))), MID(B33,(LEN(G8)+1),2)&lt;&gt;"00",OR(ISNUMBER(INT(MID(B33,(LEN(G8)+3),1))),MID(B33,(LEN(G8)+3),1)=""),  OR(AND(ISNUMBER(INT(MID(B33,(LEN(G8)+1),3))),MID(B33,(LEN(G8)+1),1)&lt;&gt;"0", MID(B33,(LEN(G8)+4),1)=""),AND((ISNUMBER(INT(MID(B33,(LEN(G8)+1),2)))),MID(B33,(LEN(G8)+3),1)=""))),"OK")</f>
        <v>0</v>
      </c>
      <c r="Z33" s="24"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25"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22"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32" t="b">
        <f t="shared" si="28"/>
        <v>0</v>
      </c>
      <c r="AD33" s="32" t="str">
        <f t="shared" si="1"/>
        <v>S# INCORRECT</v>
      </c>
      <c r="BL33" s="77" t="str">
        <f t="shared" si="2"/>
        <v/>
      </c>
      <c r="BM33" s="77" t="b">
        <f t="shared" si="3"/>
        <v>0</v>
      </c>
      <c r="BN33" s="77" t="b">
        <f t="shared" si="4"/>
        <v>0</v>
      </c>
      <c r="BO33" s="77" t="b">
        <f t="shared" si="5"/>
        <v>0</v>
      </c>
      <c r="BP33" s="77" t="str">
        <f t="shared" si="6"/>
        <v/>
      </c>
      <c r="BQ33" s="77" t="str">
        <f t="shared" si="7"/>
        <v/>
      </c>
      <c r="BR33" s="77" t="str">
        <f t="shared" si="8"/>
        <v/>
      </c>
      <c r="BS33" s="77" t="str">
        <f t="shared" si="9"/>
        <v/>
      </c>
      <c r="BT33" s="78" t="str">
        <f t="shared" si="10"/>
        <v/>
      </c>
      <c r="BU33" s="79" t="str">
        <f t="shared" si="29"/>
        <v>INCORRECT</v>
      </c>
      <c r="BV33" s="77" t="b">
        <f t="shared" si="30"/>
        <v>0</v>
      </c>
      <c r="BW33" s="80" t="str">
        <f t="shared" si="11"/>
        <v/>
      </c>
      <c r="BX33" s="77" t="b">
        <f t="shared" si="12"/>
        <v>0</v>
      </c>
      <c r="BY33" s="77" t="b">
        <f t="shared" si="13"/>
        <v>0</v>
      </c>
      <c r="BZ33" s="77" t="b">
        <f t="shared" si="14"/>
        <v>0</v>
      </c>
      <c r="CA33" s="77" t="b">
        <f t="shared" si="15"/>
        <v>0</v>
      </c>
      <c r="CB33" s="77" t="b">
        <f t="shared" si="16"/>
        <v>0</v>
      </c>
      <c r="CC33" s="77" t="b">
        <f t="shared" si="17"/>
        <v>0</v>
      </c>
      <c r="CD33" s="77" t="str">
        <f t="shared" si="18"/>
        <v/>
      </c>
      <c r="CE33" s="77" t="str">
        <f t="shared" si="19"/>
        <v/>
      </c>
      <c r="CF33" s="77" t="str">
        <f t="shared" si="20"/>
        <v/>
      </c>
      <c r="CG33" s="77" t="str">
        <f t="shared" si="21"/>
        <v/>
      </c>
      <c r="CH33" s="77" t="str">
        <f t="shared" si="22"/>
        <v/>
      </c>
      <c r="CI33" s="77" t="str">
        <f t="shared" si="23"/>
        <v/>
      </c>
      <c r="CJ33" s="80" t="str">
        <f t="shared" si="24"/>
        <v/>
      </c>
      <c r="CK33" s="80" t="str">
        <f t="shared" si="25"/>
        <v/>
      </c>
      <c r="CL33" s="81" t="str">
        <f t="shared" si="26"/>
        <v>NO</v>
      </c>
      <c r="CM33" s="81" t="str">
        <f t="shared" si="27"/>
        <v>NO</v>
      </c>
      <c r="CN33" s="79" t="str">
        <f t="shared" si="31"/>
        <v>NO</v>
      </c>
      <c r="CO33" s="79" t="str">
        <f t="shared" si="32"/>
        <v>NO</v>
      </c>
      <c r="CP33" s="81" t="str">
        <f t="shared" si="33"/>
        <v>OK</v>
      </c>
      <c r="CQ33" s="77" t="b">
        <f t="shared" si="34"/>
        <v>0</v>
      </c>
      <c r="CR33" s="77" t="b">
        <f t="shared" si="35"/>
        <v>0</v>
      </c>
      <c r="CS33" s="77" t="b">
        <f t="shared" si="36"/>
        <v>0</v>
      </c>
      <c r="CT33" s="77" t="b">
        <f t="shared" si="37"/>
        <v>0</v>
      </c>
      <c r="CU33" s="80" t="str">
        <f t="shared" si="38"/>
        <v>SEQUENCE INCORRECT</v>
      </c>
      <c r="CV33" s="82">
        <f>COUNTIF(B19:B32,T(B33))</f>
        <v>14</v>
      </c>
    </row>
    <row r="34" spans="1:100" s="32" customFormat="1" ht="18.95" customHeight="1" thickBot="1">
      <c r="A34" s="83"/>
      <c r="B34" s="244"/>
      <c r="C34" s="245"/>
      <c r="D34" s="244"/>
      <c r="E34" s="245"/>
      <c r="F34" s="244"/>
      <c r="G34" s="245"/>
      <c r="H34" s="244"/>
      <c r="I34" s="245"/>
      <c r="J34" s="244"/>
      <c r="K34" s="245"/>
      <c r="L34" s="256" t="str">
        <f>IF(AND(A34&lt;&gt;"",B34&lt;&gt;"",D34&lt;&gt;"", F34&lt;&gt;"", H34&lt;&gt;"", J34&lt;&gt;"",Q34="",P34="OK",T34="",OR(D34&lt;=E17,D34="ABS"),OR(F34&lt;=G17,F34="ABS"),OR(H34&lt;=I17,H34="ABS"),OR(J34&lt;=K17,J34="ABS")),IF(AND(D34="ABS",F34="ABS",H34="ABS",J34="ABS"),"ABS",IF(SUM(D34,F34,H34,J34)=0,"ZERO",SUM(D34,F34,H34,J34))),"")</f>
        <v/>
      </c>
      <c r="M34" s="257"/>
      <c r="N34" s="33" t="str">
        <f>IF(L34="","",IF(M17=200,LOOKUP(L34,{"ABS","ZERO",1,100,110,120,130,140,150,160,170},{"FAIL","FAIL","FAIL","D","D+","C","C+","B","B+","A","A+"}),IF(M17=150,LOOKUP(L34,{"ABS","ZERO",1,75,82,90,97,105,112,120,127},{"FAIL","FAIL","FAIL","D","D+","C","C+","B","B+","A","A+"}),IF(M17=100,LOOKUP(L34,{"ABS","ZERO",1,50,55,60,65,70,75,80,85},{"FAIL","FAIL","FAIL","D","D+","C","C+","B","B+","A","A+"}),IF(M17=50,LOOKUP(L34,{"ABS","ZERO",1,25,27,30,32,35,37,40,42},{"FAIL","FAIL","FAIL","D","D+","C","C+","B","B+","A","A+"}))))))</f>
        <v/>
      </c>
      <c r="O34" s="229"/>
      <c r="P34" s="87" t="str">
        <f t="shared" si="0"/>
        <v/>
      </c>
      <c r="Q34" s="224" t="str">
        <f>IF(AND(A34&lt;&gt;"",B34&lt;&gt;""),IF(OR(D34&lt;&gt;"ABS"),IF(OR(AND(D34&lt;ROUNDDOWN((0.7*E17),0),D34&lt;&gt;0),D34&gt;E17,D34=""),"Attendance Marks incorrect",""),""),"")</f>
        <v/>
      </c>
      <c r="R34" s="203"/>
      <c r="S34" s="203"/>
      <c r="T34" s="203" t="str">
        <f>IF(OR(AND(OR(F34&lt;=G17, F34=0, F34="ABS"),OR(H34&lt;=I17, H34=0, H34="ABS"),OR(J34&lt;=K17, J34="ABS"))),IF(OR(AND(A34="",B34="",D34="",F34="",H34="",J34=""),AND(A34&lt;&gt;"",B34&lt;&gt;"",D34&lt;&gt;"",F34&lt;&gt;"",H34&lt;&gt;"",J34&lt;&gt;"", AD34="OK")),"","Given Marks or Format is incorrect"),"Given Marks or Format is incorrect")</f>
        <v/>
      </c>
      <c r="U34" s="203"/>
      <c r="V34" s="203"/>
      <c r="W34" s="203"/>
      <c r="X34" s="203"/>
      <c r="Y34" s="23" t="b">
        <f>IF(AND( EXACT(LEFT(B34,LEN(G8)), G8),ISNUMBER(INT(MID(B34,(LEN(G8)+1),1))),ISNUMBER(INT(MID(B34,(LEN(G8)+2),1))), MID(B34,(LEN(G8)+1),2)&lt;&gt;"00",OR(ISNUMBER(INT(MID(B34,(LEN(G8)+3),1))),MID(B34,(LEN(G8)+3),1)=""),  OR(AND(ISNUMBER(INT(MID(B34,(LEN(G8)+1),3))),MID(B34,(LEN(G8)+1),1)&lt;&gt;"0", MID(B34,(LEN(G8)+4),1)=""),AND((ISNUMBER(INT(MID(B34,(LEN(G8)+1),2)))),MID(B34,(LEN(G8)+3),1)=""))),"OK")</f>
        <v>0</v>
      </c>
      <c r="Z34" s="24"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25"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22"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32" t="b">
        <f t="shared" si="28"/>
        <v>0</v>
      </c>
      <c r="AD34" s="32" t="str">
        <f t="shared" si="1"/>
        <v>S# INCORRECT</v>
      </c>
      <c r="BL34" s="77" t="str">
        <f t="shared" si="2"/>
        <v/>
      </c>
      <c r="BM34" s="77" t="b">
        <f t="shared" si="3"/>
        <v>0</v>
      </c>
      <c r="BN34" s="77" t="b">
        <f t="shared" si="4"/>
        <v>0</v>
      </c>
      <c r="BO34" s="77" t="b">
        <f t="shared" si="5"/>
        <v>0</v>
      </c>
      <c r="BP34" s="77" t="str">
        <f t="shared" si="6"/>
        <v/>
      </c>
      <c r="BQ34" s="77" t="str">
        <f t="shared" si="7"/>
        <v/>
      </c>
      <c r="BR34" s="77" t="str">
        <f t="shared" si="8"/>
        <v/>
      </c>
      <c r="BS34" s="77" t="str">
        <f t="shared" si="9"/>
        <v/>
      </c>
      <c r="BT34" s="78" t="str">
        <f t="shared" si="10"/>
        <v/>
      </c>
      <c r="BU34" s="79" t="str">
        <f t="shared" si="29"/>
        <v>INCORRECT</v>
      </c>
      <c r="BV34" s="77" t="b">
        <f t="shared" si="30"/>
        <v>0</v>
      </c>
      <c r="BW34" s="80" t="str">
        <f t="shared" si="11"/>
        <v/>
      </c>
      <c r="BX34" s="77" t="b">
        <f t="shared" si="12"/>
        <v>0</v>
      </c>
      <c r="BY34" s="77" t="b">
        <f t="shared" si="13"/>
        <v>0</v>
      </c>
      <c r="BZ34" s="77" t="b">
        <f t="shared" si="14"/>
        <v>0</v>
      </c>
      <c r="CA34" s="77" t="b">
        <f t="shared" si="15"/>
        <v>0</v>
      </c>
      <c r="CB34" s="77" t="b">
        <f t="shared" si="16"/>
        <v>0</v>
      </c>
      <c r="CC34" s="77" t="b">
        <f t="shared" si="17"/>
        <v>0</v>
      </c>
      <c r="CD34" s="77" t="str">
        <f t="shared" si="18"/>
        <v/>
      </c>
      <c r="CE34" s="77" t="str">
        <f t="shared" si="19"/>
        <v/>
      </c>
      <c r="CF34" s="77" t="str">
        <f t="shared" si="20"/>
        <v/>
      </c>
      <c r="CG34" s="77" t="str">
        <f t="shared" si="21"/>
        <v/>
      </c>
      <c r="CH34" s="77" t="str">
        <f t="shared" si="22"/>
        <v/>
      </c>
      <c r="CI34" s="77" t="str">
        <f t="shared" si="23"/>
        <v/>
      </c>
      <c r="CJ34" s="80" t="str">
        <f t="shared" si="24"/>
        <v/>
      </c>
      <c r="CK34" s="80" t="str">
        <f t="shared" si="25"/>
        <v/>
      </c>
      <c r="CL34" s="81" t="str">
        <f t="shared" si="26"/>
        <v>NO</v>
      </c>
      <c r="CM34" s="81" t="str">
        <f t="shared" si="27"/>
        <v>NO</v>
      </c>
      <c r="CN34" s="79" t="str">
        <f t="shared" si="31"/>
        <v>NO</v>
      </c>
      <c r="CO34" s="79" t="str">
        <f t="shared" si="32"/>
        <v>NO</v>
      </c>
      <c r="CP34" s="81" t="str">
        <f t="shared" si="33"/>
        <v>OK</v>
      </c>
      <c r="CQ34" s="77" t="b">
        <f t="shared" si="34"/>
        <v>0</v>
      </c>
      <c r="CR34" s="77" t="b">
        <f t="shared" si="35"/>
        <v>0</v>
      </c>
      <c r="CS34" s="77" t="b">
        <f t="shared" si="36"/>
        <v>0</v>
      </c>
      <c r="CT34" s="77" t="b">
        <f t="shared" si="37"/>
        <v>0</v>
      </c>
      <c r="CU34" s="80" t="str">
        <f t="shared" si="38"/>
        <v>SEQUENCE INCORRECT</v>
      </c>
      <c r="CV34" s="82">
        <f>COUNTIF(B19:B33,T(B34))</f>
        <v>15</v>
      </c>
    </row>
    <row r="35" spans="1:100" s="32" customFormat="1" ht="18.95" customHeight="1" thickBot="1">
      <c r="A35" s="65"/>
      <c r="B35" s="244"/>
      <c r="C35" s="245"/>
      <c r="D35" s="244"/>
      <c r="E35" s="245"/>
      <c r="F35" s="244"/>
      <c r="G35" s="245"/>
      <c r="H35" s="244"/>
      <c r="I35" s="245"/>
      <c r="J35" s="244"/>
      <c r="K35" s="245"/>
      <c r="L35" s="256" t="str">
        <f>IF(AND(A35&lt;&gt;"",B35&lt;&gt;"",D35&lt;&gt;"", F35&lt;&gt;"", H35&lt;&gt;"", J35&lt;&gt;"",Q35="",P35="OK",T35="",OR(D35&lt;=E17,D35="ABS"),OR(F35&lt;=G17,F35="ABS"),OR(H35&lt;=I17,H35="ABS"),OR(J35&lt;=K17,J35="ABS")),IF(AND(D35="ABS",F35="ABS",H35="ABS",J35="ABS"),"ABS",IF(SUM(D35,F35,H35,J35)=0,"ZERO",SUM(D35,F35,H35,J35))),"")</f>
        <v/>
      </c>
      <c r="M35" s="257"/>
      <c r="N35" s="33" t="str">
        <f>IF(L35="","",IF(M17=200,LOOKUP(L35,{"ABS","ZERO",1,100,110,120,130,140,150,160,170},{"FAIL","FAIL","FAIL","D","D+","C","C+","B","B+","A","A+"}),IF(M17=150,LOOKUP(L35,{"ABS","ZERO",1,75,82,90,97,105,112,120,127},{"FAIL","FAIL","FAIL","D","D+","C","C+","B","B+","A","A+"}),IF(M17=100,LOOKUP(L35,{"ABS","ZERO",1,50,55,60,65,70,75,80,85},{"FAIL","FAIL","FAIL","D","D+","C","C+","B","B+","A","A+"}),IF(M17=50,LOOKUP(L35,{"ABS","ZERO",1,25,27,30,32,35,37,40,42},{"FAIL","FAIL","FAIL","D","D+","C","C+","B","B+","A","A+"}))))))</f>
        <v/>
      </c>
      <c r="O35" s="229"/>
      <c r="P35" s="87" t="str">
        <f t="shared" si="0"/>
        <v/>
      </c>
      <c r="Q35" s="224" t="str">
        <f>IF(AND(A35&lt;&gt;"",B35&lt;&gt;""),IF(OR(D35&lt;&gt;"ABS"),IF(OR(AND(D35&lt;ROUNDDOWN((0.7*E17),0),D35&lt;&gt;0),D35&gt;E17,D35=""),"Attendance Marks incorrect",""),""),"")</f>
        <v/>
      </c>
      <c r="R35" s="203"/>
      <c r="S35" s="203"/>
      <c r="T35" s="203" t="str">
        <f>IF(OR(AND(OR(F35&lt;=G17, F35=0, F35="ABS"),OR(H35&lt;=I17, H35=0, H35="ABS"),OR(J35&lt;=K17, J35="ABS"))),IF(OR(AND(A35="",B35="",D35="",F35="",H35="",J35=""),AND(A35&lt;&gt;"",B35&lt;&gt;"",D35&lt;&gt;"",F35&lt;&gt;"",H35&lt;&gt;"",J35&lt;&gt;"", AD35="OK")),"","Given Marks or Format is incorrect"),"Given Marks or Format is incorrect")</f>
        <v/>
      </c>
      <c r="U35" s="203"/>
      <c r="V35" s="203"/>
      <c r="W35" s="203"/>
      <c r="X35" s="203"/>
      <c r="Y35" s="23" t="b">
        <f>IF(AND( EXACT(LEFT(B35,LEN(G8)), G8),ISNUMBER(INT(MID(B35,(LEN(G8)+1),1))),ISNUMBER(INT(MID(B35,(LEN(G8)+2),1))), MID(B35,(LEN(G8)+1),2)&lt;&gt;"00",OR(ISNUMBER(INT(MID(B35,(LEN(G8)+3),1))),MID(B35,(LEN(G8)+3),1)=""),  OR(AND(ISNUMBER(INT(MID(B35,(LEN(G8)+1),3))),MID(B35,(LEN(G8)+1),1)&lt;&gt;"0", MID(B35,(LEN(G8)+4),1)=""),AND((ISNUMBER(INT(MID(B35,(LEN(G8)+1),2)))),MID(B35,(LEN(G8)+3),1)=""))),"OK")</f>
        <v>0</v>
      </c>
      <c r="Z35" s="24"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25"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22"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32" t="b">
        <f t="shared" si="28"/>
        <v>0</v>
      </c>
      <c r="AD35" s="32" t="str">
        <f t="shared" si="1"/>
        <v>S# INCORRECT</v>
      </c>
      <c r="BL35" s="77" t="str">
        <f t="shared" si="2"/>
        <v/>
      </c>
      <c r="BM35" s="77" t="b">
        <f t="shared" si="3"/>
        <v>0</v>
      </c>
      <c r="BN35" s="77" t="b">
        <f t="shared" si="4"/>
        <v>0</v>
      </c>
      <c r="BO35" s="77" t="b">
        <f t="shared" si="5"/>
        <v>0</v>
      </c>
      <c r="BP35" s="77" t="str">
        <f t="shared" si="6"/>
        <v/>
      </c>
      <c r="BQ35" s="77" t="str">
        <f t="shared" si="7"/>
        <v/>
      </c>
      <c r="BR35" s="77" t="str">
        <f t="shared" si="8"/>
        <v/>
      </c>
      <c r="BS35" s="77" t="str">
        <f t="shared" si="9"/>
        <v/>
      </c>
      <c r="BT35" s="78" t="str">
        <f t="shared" si="10"/>
        <v/>
      </c>
      <c r="BU35" s="79" t="str">
        <f t="shared" si="29"/>
        <v>INCORRECT</v>
      </c>
      <c r="BV35" s="77" t="b">
        <f t="shared" si="30"/>
        <v>0</v>
      </c>
      <c r="BW35" s="80" t="str">
        <f t="shared" si="11"/>
        <v/>
      </c>
      <c r="BX35" s="77" t="b">
        <f t="shared" si="12"/>
        <v>0</v>
      </c>
      <c r="BY35" s="77" t="b">
        <f t="shared" si="13"/>
        <v>0</v>
      </c>
      <c r="BZ35" s="77" t="b">
        <f t="shared" si="14"/>
        <v>0</v>
      </c>
      <c r="CA35" s="77" t="b">
        <f t="shared" si="15"/>
        <v>0</v>
      </c>
      <c r="CB35" s="77" t="b">
        <f t="shared" si="16"/>
        <v>0</v>
      </c>
      <c r="CC35" s="77" t="b">
        <f t="shared" si="17"/>
        <v>0</v>
      </c>
      <c r="CD35" s="77" t="str">
        <f t="shared" si="18"/>
        <v/>
      </c>
      <c r="CE35" s="77" t="str">
        <f t="shared" si="19"/>
        <v/>
      </c>
      <c r="CF35" s="77" t="str">
        <f t="shared" si="20"/>
        <v/>
      </c>
      <c r="CG35" s="77" t="str">
        <f t="shared" si="21"/>
        <v/>
      </c>
      <c r="CH35" s="77" t="str">
        <f t="shared" si="22"/>
        <v/>
      </c>
      <c r="CI35" s="77" t="str">
        <f t="shared" si="23"/>
        <v/>
      </c>
      <c r="CJ35" s="80" t="str">
        <f t="shared" si="24"/>
        <v/>
      </c>
      <c r="CK35" s="80" t="str">
        <f t="shared" si="25"/>
        <v/>
      </c>
      <c r="CL35" s="81" t="str">
        <f t="shared" si="26"/>
        <v>NO</v>
      </c>
      <c r="CM35" s="81" t="str">
        <f t="shared" si="27"/>
        <v>NO</v>
      </c>
      <c r="CN35" s="79" t="str">
        <f t="shared" si="31"/>
        <v>NO</v>
      </c>
      <c r="CO35" s="79" t="str">
        <f t="shared" si="32"/>
        <v>NO</v>
      </c>
      <c r="CP35" s="81" t="str">
        <f t="shared" si="33"/>
        <v>OK</v>
      </c>
      <c r="CQ35" s="77" t="b">
        <f t="shared" si="34"/>
        <v>0</v>
      </c>
      <c r="CR35" s="77" t="b">
        <f t="shared" si="35"/>
        <v>0</v>
      </c>
      <c r="CS35" s="77" t="b">
        <f t="shared" si="36"/>
        <v>0</v>
      </c>
      <c r="CT35" s="77" t="b">
        <f t="shared" si="37"/>
        <v>0</v>
      </c>
      <c r="CU35" s="80" t="str">
        <f t="shared" si="38"/>
        <v>SEQUENCE INCORRECT</v>
      </c>
      <c r="CV35" s="82">
        <f>COUNTIF(B19:B34,T(B35))</f>
        <v>16</v>
      </c>
    </row>
    <row r="36" spans="1:100" s="32" customFormat="1" ht="18.95" customHeight="1" thickBot="1">
      <c r="A36" s="83"/>
      <c r="B36" s="244"/>
      <c r="C36" s="245"/>
      <c r="D36" s="244"/>
      <c r="E36" s="245"/>
      <c r="F36" s="244"/>
      <c r="G36" s="245"/>
      <c r="H36" s="244"/>
      <c r="I36" s="245"/>
      <c r="J36" s="244"/>
      <c r="K36" s="245"/>
      <c r="L36" s="256" t="str">
        <f>IF(AND(A36&lt;&gt;"",B36&lt;&gt;"",D36&lt;&gt;"", F36&lt;&gt;"", H36&lt;&gt;"", J36&lt;&gt;"",Q36="",P36="OK",T36="",OR(D36&lt;=E17,D36="ABS"),OR(F36&lt;=G17,F36="ABS"),OR(H36&lt;=I17,H36="ABS"),OR(J36&lt;=K17,J36="ABS")),IF(AND(D36="ABS",F36="ABS",H36="ABS",J36="ABS"),"ABS",IF(SUM(D36,F36,H36,J36)=0,"ZERO",SUM(D36,F36,H36,J36))),"")</f>
        <v/>
      </c>
      <c r="M36" s="257"/>
      <c r="N36" s="33" t="str">
        <f>IF(L36="","",IF(M17=200,LOOKUP(L36,{"ABS","ZERO",1,100,110,120,130,140,150,160,170},{"FAIL","FAIL","FAIL","D","D+","C","C+","B","B+","A","A+"}),IF(M17=150,LOOKUP(L36,{"ABS","ZERO",1,75,82,90,97,105,112,120,127},{"FAIL","FAIL","FAIL","D","D+","C","C+","B","B+","A","A+"}),IF(M17=100,LOOKUP(L36,{"ABS","ZERO",1,50,55,60,65,70,75,80,85},{"FAIL","FAIL","FAIL","D","D+","C","C+","B","B+","A","A+"}),IF(M17=50,LOOKUP(L36,{"ABS","ZERO",1,25,27,30,32,35,37,40,42},{"FAIL","FAIL","FAIL","D","D+","C","C+","B","B+","A","A+"}))))))</f>
        <v/>
      </c>
      <c r="O36" s="229"/>
      <c r="P36" s="87" t="str">
        <f t="shared" si="0"/>
        <v/>
      </c>
      <c r="Q36" s="224" t="str">
        <f>IF(AND(A36&lt;&gt;"",B36&lt;&gt;""),IF(OR(D36&lt;&gt;"ABS"),IF(OR(AND(D36&lt;ROUNDDOWN((0.7*E17),0),D36&lt;&gt;0),D36&gt;E17,D36=""),"Attendance Marks incorrect",""),""),"")</f>
        <v/>
      </c>
      <c r="R36" s="203"/>
      <c r="S36" s="203"/>
      <c r="T36" s="203" t="str">
        <f>IF(OR(AND(OR(F36&lt;=G17, F36=0, F36="ABS"),OR(H36&lt;=I17, H36=0, H36="ABS"),OR(J36&lt;=K17, J36="ABS"))),IF(OR(AND(A36="",B36="",D36="",F36="",H36="",J36=""),AND(A36&lt;&gt;"",B36&lt;&gt;"",D36&lt;&gt;"",F36&lt;&gt;"",H36&lt;&gt;"",J36&lt;&gt;"", AD36="OK")),"","Given Marks or Format is incorrect"),"Given Marks or Format is incorrect")</f>
        <v/>
      </c>
      <c r="U36" s="203"/>
      <c r="V36" s="203"/>
      <c r="W36" s="203"/>
      <c r="X36" s="203"/>
      <c r="Y36" s="23" t="b">
        <f>IF(AND( EXACT(LEFT(B36,LEN(G8)), G8),ISNUMBER(INT(MID(B36,(LEN(G8)+1),1))),ISNUMBER(INT(MID(B36,(LEN(G8)+2),1))), MID(B36,(LEN(G8)+1),2)&lt;&gt;"00",OR(ISNUMBER(INT(MID(B36,(LEN(G8)+3),1))),MID(B36,(LEN(G8)+3),1)=""),  OR(AND(ISNUMBER(INT(MID(B36,(LEN(G8)+1),3))),MID(B36,(LEN(G8)+1),1)&lt;&gt;"0", MID(B36,(LEN(G8)+4),1)=""),AND((ISNUMBER(INT(MID(B36,(LEN(G8)+1),2)))),MID(B36,(LEN(G8)+3),1)=""))),"OK")</f>
        <v>0</v>
      </c>
      <c r="Z36" s="24"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25"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22"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32" t="b">
        <f t="shared" si="28"/>
        <v>0</v>
      </c>
      <c r="AD36" s="32" t="str">
        <f t="shared" si="1"/>
        <v>S# INCORRECT</v>
      </c>
      <c r="BL36" s="77" t="str">
        <f t="shared" si="2"/>
        <v/>
      </c>
      <c r="BM36" s="77" t="b">
        <f t="shared" si="3"/>
        <v>0</v>
      </c>
      <c r="BN36" s="77" t="b">
        <f t="shared" si="4"/>
        <v>0</v>
      </c>
      <c r="BO36" s="77" t="b">
        <f t="shared" si="5"/>
        <v>0</v>
      </c>
      <c r="BP36" s="77" t="str">
        <f t="shared" si="6"/>
        <v/>
      </c>
      <c r="BQ36" s="77" t="str">
        <f t="shared" si="7"/>
        <v/>
      </c>
      <c r="BR36" s="77" t="str">
        <f t="shared" si="8"/>
        <v/>
      </c>
      <c r="BS36" s="77" t="str">
        <f t="shared" si="9"/>
        <v/>
      </c>
      <c r="BT36" s="78" t="str">
        <f t="shared" si="10"/>
        <v/>
      </c>
      <c r="BU36" s="79" t="str">
        <f t="shared" si="29"/>
        <v>INCORRECT</v>
      </c>
      <c r="BV36" s="77" t="b">
        <f t="shared" si="30"/>
        <v>0</v>
      </c>
      <c r="BW36" s="80" t="str">
        <f t="shared" si="11"/>
        <v/>
      </c>
      <c r="BX36" s="77" t="b">
        <f t="shared" si="12"/>
        <v>0</v>
      </c>
      <c r="BY36" s="77" t="b">
        <f t="shared" si="13"/>
        <v>0</v>
      </c>
      <c r="BZ36" s="77" t="b">
        <f t="shared" si="14"/>
        <v>0</v>
      </c>
      <c r="CA36" s="77" t="b">
        <f t="shared" si="15"/>
        <v>0</v>
      </c>
      <c r="CB36" s="77" t="b">
        <f t="shared" si="16"/>
        <v>0</v>
      </c>
      <c r="CC36" s="77" t="b">
        <f t="shared" si="17"/>
        <v>0</v>
      </c>
      <c r="CD36" s="77" t="str">
        <f t="shared" si="18"/>
        <v/>
      </c>
      <c r="CE36" s="77" t="str">
        <f t="shared" si="19"/>
        <v/>
      </c>
      <c r="CF36" s="77" t="str">
        <f t="shared" si="20"/>
        <v/>
      </c>
      <c r="CG36" s="77" t="str">
        <f t="shared" si="21"/>
        <v/>
      </c>
      <c r="CH36" s="77" t="str">
        <f t="shared" si="22"/>
        <v/>
      </c>
      <c r="CI36" s="77" t="str">
        <f t="shared" si="23"/>
        <v/>
      </c>
      <c r="CJ36" s="80" t="str">
        <f t="shared" si="24"/>
        <v/>
      </c>
      <c r="CK36" s="80" t="str">
        <f t="shared" si="25"/>
        <v/>
      </c>
      <c r="CL36" s="81" t="str">
        <f t="shared" si="26"/>
        <v>NO</v>
      </c>
      <c r="CM36" s="81" t="str">
        <f t="shared" si="27"/>
        <v>NO</v>
      </c>
      <c r="CN36" s="79" t="str">
        <f t="shared" si="31"/>
        <v>NO</v>
      </c>
      <c r="CO36" s="79" t="str">
        <f t="shared" si="32"/>
        <v>NO</v>
      </c>
      <c r="CP36" s="81" t="str">
        <f t="shared" si="33"/>
        <v>OK</v>
      </c>
      <c r="CQ36" s="77" t="b">
        <f t="shared" si="34"/>
        <v>0</v>
      </c>
      <c r="CR36" s="77" t="b">
        <f t="shared" si="35"/>
        <v>0</v>
      </c>
      <c r="CS36" s="77" t="b">
        <f t="shared" si="36"/>
        <v>0</v>
      </c>
      <c r="CT36" s="77" t="b">
        <f t="shared" si="37"/>
        <v>0</v>
      </c>
      <c r="CU36" s="80" t="str">
        <f t="shared" si="38"/>
        <v>SEQUENCE INCORRECT</v>
      </c>
      <c r="CV36" s="82">
        <f>COUNTIF(B19:B35,T(B36))</f>
        <v>17</v>
      </c>
    </row>
    <row r="37" spans="1:100" s="32" customFormat="1" ht="18.95" customHeight="1" thickBot="1">
      <c r="A37" s="65"/>
      <c r="B37" s="244"/>
      <c r="C37" s="245"/>
      <c r="D37" s="244"/>
      <c r="E37" s="245"/>
      <c r="F37" s="244"/>
      <c r="G37" s="245"/>
      <c r="H37" s="244"/>
      <c r="I37" s="245"/>
      <c r="J37" s="244"/>
      <c r="K37" s="245"/>
      <c r="L37" s="256" t="str">
        <f>IF(AND(A37&lt;&gt;"",B37&lt;&gt;"",D37&lt;&gt;"", F37&lt;&gt;"", H37&lt;&gt;"", J37&lt;&gt;"",Q37="",P37="OK",T37="",OR(D37&lt;=E17,D37="ABS"),OR(F37&lt;=G17,F37="ABS"),OR(H37&lt;=I17,H37="ABS"),OR(J37&lt;=K17,J37="ABS")),IF(AND(D37="ABS",F37="ABS",H37="ABS",J37="ABS"),"ABS",IF(SUM(D37,F37,H37,J37)=0,"ZERO",SUM(D37,F37,H37,J37))),"")</f>
        <v/>
      </c>
      <c r="M37" s="257"/>
      <c r="N37" s="33" t="str">
        <f>IF(L37="","",IF(M17=200,LOOKUP(L37,{"ABS","ZERO",1,100,110,120,130,140,150,160,170},{"FAIL","FAIL","FAIL","D","D+","C","C+","B","B+","A","A+"}),IF(M17=150,LOOKUP(L37,{"ABS","ZERO",1,75,82,90,97,105,112,120,127},{"FAIL","FAIL","FAIL","D","D+","C","C+","B","B+","A","A+"}),IF(M17=100,LOOKUP(L37,{"ABS","ZERO",1,50,55,60,65,70,75,80,85},{"FAIL","FAIL","FAIL","D","D+","C","C+","B","B+","A","A+"}),IF(M17=50,LOOKUP(L37,{"ABS","ZERO",1,25,27,30,32,35,37,40,42},{"FAIL","FAIL","FAIL","D","D+","C","C+","B","B+","A","A+"}))))))</f>
        <v/>
      </c>
      <c r="O37" s="229"/>
      <c r="P37" s="87" t="str">
        <f t="shared" si="0"/>
        <v/>
      </c>
      <c r="Q37" s="224" t="str">
        <f>IF(AND(A37&lt;&gt;"",B37&lt;&gt;""),IF(OR(D37&lt;&gt;"ABS"),IF(OR(AND(D37&lt;ROUNDDOWN((0.7*E17),0),D37&lt;&gt;0),D37&gt;E17,D37=""),"Attendance Marks incorrect",""),""),"")</f>
        <v/>
      </c>
      <c r="R37" s="203"/>
      <c r="S37" s="203"/>
      <c r="T37" s="203" t="str">
        <f>IF(OR(AND(OR(F37&lt;=G17, F37=0, F37="ABS"),OR(H37&lt;=I17, H37=0, H37="ABS"),OR(J37&lt;=K17, J37="ABS"))),IF(OR(AND(A37="",B37="",D37="",F37="",H37="",J37=""),AND(A37&lt;&gt;"",B37&lt;&gt;"",D37&lt;&gt;"",F37&lt;&gt;"",H37&lt;&gt;"",J37&lt;&gt;"", AD37="OK")),"","Given Marks or Format is incorrect"),"Given Marks or Format is incorrect")</f>
        <v/>
      </c>
      <c r="U37" s="203"/>
      <c r="V37" s="203"/>
      <c r="W37" s="203"/>
      <c r="X37" s="203"/>
      <c r="Y37" s="23" t="b">
        <f>IF(AND( EXACT(LEFT(B37,LEN(G8)), G8),ISNUMBER(INT(MID(B37,(LEN(G8)+1),1))),ISNUMBER(INT(MID(B37,(LEN(G8)+2),1))), MID(B37,(LEN(G8)+1),2)&lt;&gt;"00",OR(ISNUMBER(INT(MID(B37,(LEN(G8)+3),1))),MID(B37,(LEN(G8)+3),1)=""),  OR(AND(ISNUMBER(INT(MID(B37,(LEN(G8)+1),3))),MID(B37,(LEN(G8)+1),1)&lt;&gt;"0", MID(B37,(LEN(G8)+4),1)=""),AND((ISNUMBER(INT(MID(B37,(LEN(G8)+1),2)))),MID(B37,(LEN(G8)+3),1)=""))),"OK")</f>
        <v>0</v>
      </c>
      <c r="Z37" s="24"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25"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22"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32" t="b">
        <f t="shared" si="28"/>
        <v>0</v>
      </c>
      <c r="AD37" s="32" t="str">
        <f t="shared" si="1"/>
        <v>S# INCORRECT</v>
      </c>
      <c r="BL37" s="77" t="str">
        <f t="shared" si="2"/>
        <v/>
      </c>
      <c r="BM37" s="77" t="b">
        <f t="shared" si="3"/>
        <v>0</v>
      </c>
      <c r="BN37" s="77" t="b">
        <f t="shared" si="4"/>
        <v>0</v>
      </c>
      <c r="BO37" s="77" t="b">
        <f t="shared" si="5"/>
        <v>0</v>
      </c>
      <c r="BP37" s="77" t="str">
        <f t="shared" si="6"/>
        <v/>
      </c>
      <c r="BQ37" s="77" t="str">
        <f t="shared" si="7"/>
        <v/>
      </c>
      <c r="BR37" s="77" t="str">
        <f t="shared" si="8"/>
        <v/>
      </c>
      <c r="BS37" s="77" t="str">
        <f t="shared" si="9"/>
        <v/>
      </c>
      <c r="BT37" s="78" t="str">
        <f t="shared" si="10"/>
        <v/>
      </c>
      <c r="BU37" s="79" t="str">
        <f t="shared" si="29"/>
        <v>INCORRECT</v>
      </c>
      <c r="BV37" s="77" t="b">
        <f t="shared" si="30"/>
        <v>0</v>
      </c>
      <c r="BW37" s="80" t="str">
        <f t="shared" si="11"/>
        <v/>
      </c>
      <c r="BX37" s="77" t="b">
        <f t="shared" si="12"/>
        <v>0</v>
      </c>
      <c r="BY37" s="77" t="b">
        <f t="shared" si="13"/>
        <v>0</v>
      </c>
      <c r="BZ37" s="77" t="b">
        <f t="shared" si="14"/>
        <v>0</v>
      </c>
      <c r="CA37" s="77" t="b">
        <f t="shared" si="15"/>
        <v>0</v>
      </c>
      <c r="CB37" s="77" t="b">
        <f t="shared" si="16"/>
        <v>0</v>
      </c>
      <c r="CC37" s="77" t="b">
        <f t="shared" si="17"/>
        <v>0</v>
      </c>
      <c r="CD37" s="77" t="str">
        <f t="shared" si="18"/>
        <v/>
      </c>
      <c r="CE37" s="77" t="str">
        <f t="shared" si="19"/>
        <v/>
      </c>
      <c r="CF37" s="77" t="str">
        <f t="shared" si="20"/>
        <v/>
      </c>
      <c r="CG37" s="77" t="str">
        <f t="shared" si="21"/>
        <v/>
      </c>
      <c r="CH37" s="77" t="str">
        <f t="shared" si="22"/>
        <v/>
      </c>
      <c r="CI37" s="77" t="str">
        <f t="shared" si="23"/>
        <v/>
      </c>
      <c r="CJ37" s="80" t="str">
        <f t="shared" si="24"/>
        <v/>
      </c>
      <c r="CK37" s="80" t="str">
        <f t="shared" si="25"/>
        <v/>
      </c>
      <c r="CL37" s="81" t="str">
        <f t="shared" si="26"/>
        <v>NO</v>
      </c>
      <c r="CM37" s="81" t="str">
        <f t="shared" si="27"/>
        <v>NO</v>
      </c>
      <c r="CN37" s="79" t="str">
        <f t="shared" si="31"/>
        <v>NO</v>
      </c>
      <c r="CO37" s="79" t="str">
        <f t="shared" si="32"/>
        <v>NO</v>
      </c>
      <c r="CP37" s="81" t="str">
        <f t="shared" si="33"/>
        <v>OK</v>
      </c>
      <c r="CQ37" s="77" t="b">
        <f t="shared" si="34"/>
        <v>0</v>
      </c>
      <c r="CR37" s="77" t="b">
        <f t="shared" si="35"/>
        <v>0</v>
      </c>
      <c r="CS37" s="77" t="b">
        <f t="shared" si="36"/>
        <v>0</v>
      </c>
      <c r="CT37" s="77" t="b">
        <f t="shared" si="37"/>
        <v>0</v>
      </c>
      <c r="CU37" s="80" t="str">
        <f t="shared" si="38"/>
        <v>SEQUENCE INCORRECT</v>
      </c>
      <c r="CV37" s="82">
        <f>COUNTIF(B19:B36,T(B37))</f>
        <v>18</v>
      </c>
    </row>
    <row r="38" spans="1:100" s="32" customFormat="1" ht="18.95" customHeight="1">
      <c r="A38" s="83"/>
      <c r="B38" s="244"/>
      <c r="C38" s="245"/>
      <c r="D38" s="244"/>
      <c r="E38" s="245"/>
      <c r="F38" s="244"/>
      <c r="G38" s="245"/>
      <c r="H38" s="244"/>
      <c r="I38" s="245"/>
      <c r="J38" s="244"/>
      <c r="K38" s="245"/>
      <c r="L38" s="256" t="str">
        <f>IF(AND(A38&lt;&gt;"",B38&lt;&gt;"",D38&lt;&gt;"", F38&lt;&gt;"", H38&lt;&gt;"", J38&lt;&gt;"",Q38="",P38="OK",T38="",OR(D38&lt;=E17,D38="ABS"),OR(F38&lt;=G17,F38="ABS"),OR(H38&lt;=I17,H38="ABS"),OR(J38&lt;=K17,J38="ABS")),IF(AND(D38="ABS",F38="ABS",H38="ABS",J38="ABS"),"ABS",IF(SUM(D38,F38,H38,J38)=0,"ZERO",SUM(D38,F38,H38,J38))),"")</f>
        <v/>
      </c>
      <c r="M38" s="257"/>
      <c r="N38" s="33" t="str">
        <f>IF(L38="","",IF(M17=200,LOOKUP(L38,{"ABS","ZERO",1,100,110,120,130,140,150,160,170},{"FAIL","FAIL","FAIL","D","D+","C","C+","B","B+","A","A+"}),IF(M17=150,LOOKUP(L38,{"ABS","ZERO",1,75,82,90,97,105,112,120,127},{"FAIL","FAIL","FAIL","D","D+","C","C+","B","B+","A","A+"}),IF(M17=100,LOOKUP(L38,{"ABS","ZERO",1,50,55,60,65,70,75,80,85},{"FAIL","FAIL","FAIL","D","D+","C","C+","B","B+","A","A+"}),IF(M17=50,LOOKUP(L38,{"ABS","ZERO",1,25,27,30,32,35,37,40,42},{"FAIL","FAIL","FAIL","D","D+","C","C+","B","B+","A","A+"}))))))</f>
        <v/>
      </c>
      <c r="O38" s="229"/>
      <c r="P38" s="87" t="str">
        <f t="shared" si="0"/>
        <v/>
      </c>
      <c r="Q38" s="276" t="str">
        <f>IF(AND(A38&lt;&gt;"",B38&lt;&gt;""),IF(OR(D38&lt;&gt;"ABS"),IF(OR(AND(D38&lt;ROUNDDOWN((0.7*E17),0),D38&lt;&gt;0),D38&gt;E17,D38=""),"Attendance Marks incorrect",""),""),"")</f>
        <v/>
      </c>
      <c r="R38" s="255"/>
      <c r="S38" s="255"/>
      <c r="T38" s="255" t="str">
        <f>IF(OR(AND(OR(F38&lt;=G17, F38=0, F38="ABS"),OR(H38&lt;=I17, H38=0, H38="ABS"),OR(J38&lt;=K17, J38="ABS"))),IF(OR(AND(A38="",B38="",D38="",F38="",H38="",J38=""),AND(A38&lt;&gt;"",B38&lt;&gt;"",D38&lt;&gt;"",F38&lt;&gt;"",H38&lt;&gt;"",J38&lt;&gt;"", AD38="OK")),"","Given Marks or Format is incorrect"),"Given Marks or Format is incorrect")</f>
        <v/>
      </c>
      <c r="U38" s="255"/>
      <c r="V38" s="255"/>
      <c r="W38" s="255"/>
      <c r="X38" s="255"/>
      <c r="Y38" s="23" t="b">
        <f>IF(AND( EXACT(LEFT(B38,LEN(G8)), G8),ISNUMBER(INT(MID(B38,(LEN(G8)+1),1))),ISNUMBER(INT(MID(B38,(LEN(G8)+2),1))), MID(B38,(LEN(G8)+1),2)&lt;&gt;"00",OR(ISNUMBER(INT(MID(B38,(LEN(G8)+3),1))),MID(B38,(LEN(G8)+3),1)=""),  OR(AND(ISNUMBER(INT(MID(B38,(LEN(G8)+1),3))),MID(B38,(LEN(G8)+1),1)&lt;&gt;"0", MID(B38,(LEN(G8)+4),1)=""),AND((ISNUMBER(INT(MID(B38,(LEN(G8)+1),2)))),MID(B38,(LEN(G8)+3),1)=""))),"OK")</f>
        <v>0</v>
      </c>
      <c r="Z38" s="24"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25"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22"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32" t="b">
        <f t="shared" si="28"/>
        <v>0</v>
      </c>
      <c r="AD38" s="32" t="str">
        <f t="shared" si="1"/>
        <v>S# INCORRECT</v>
      </c>
      <c r="BL38" s="77" t="str">
        <f t="shared" si="2"/>
        <v/>
      </c>
      <c r="BM38" s="77" t="b">
        <f t="shared" si="3"/>
        <v>0</v>
      </c>
      <c r="BN38" s="77" t="b">
        <f t="shared" si="4"/>
        <v>0</v>
      </c>
      <c r="BO38" s="77" t="b">
        <f t="shared" si="5"/>
        <v>0</v>
      </c>
      <c r="BP38" s="77" t="str">
        <f t="shared" si="6"/>
        <v/>
      </c>
      <c r="BQ38" s="77" t="str">
        <f t="shared" si="7"/>
        <v/>
      </c>
      <c r="BR38" s="77" t="str">
        <f t="shared" si="8"/>
        <v/>
      </c>
      <c r="BS38" s="77" t="str">
        <f t="shared" si="9"/>
        <v/>
      </c>
      <c r="BT38" s="78" t="str">
        <f t="shared" si="10"/>
        <v/>
      </c>
      <c r="BU38" s="79" t="str">
        <f t="shared" si="29"/>
        <v>INCORRECT</v>
      </c>
      <c r="BV38" s="77" t="b">
        <f t="shared" si="30"/>
        <v>0</v>
      </c>
      <c r="BW38" s="80" t="str">
        <f t="shared" si="11"/>
        <v/>
      </c>
      <c r="BX38" s="77" t="b">
        <f t="shared" si="12"/>
        <v>0</v>
      </c>
      <c r="BY38" s="77" t="b">
        <f t="shared" si="13"/>
        <v>0</v>
      </c>
      <c r="BZ38" s="77" t="b">
        <f t="shared" si="14"/>
        <v>0</v>
      </c>
      <c r="CA38" s="77" t="b">
        <f t="shared" si="15"/>
        <v>0</v>
      </c>
      <c r="CB38" s="77" t="b">
        <f t="shared" si="16"/>
        <v>0</v>
      </c>
      <c r="CC38" s="77" t="b">
        <f t="shared" si="17"/>
        <v>0</v>
      </c>
      <c r="CD38" s="77" t="str">
        <f t="shared" si="18"/>
        <v/>
      </c>
      <c r="CE38" s="77" t="str">
        <f t="shared" si="19"/>
        <v/>
      </c>
      <c r="CF38" s="77" t="str">
        <f t="shared" si="20"/>
        <v/>
      </c>
      <c r="CG38" s="77" t="str">
        <f t="shared" si="21"/>
        <v/>
      </c>
      <c r="CH38" s="77" t="str">
        <f t="shared" si="22"/>
        <v/>
      </c>
      <c r="CI38" s="77" t="str">
        <f t="shared" si="23"/>
        <v/>
      </c>
      <c r="CJ38" s="80" t="str">
        <f t="shared" si="24"/>
        <v/>
      </c>
      <c r="CK38" s="80" t="str">
        <f t="shared" si="25"/>
        <v/>
      </c>
      <c r="CL38" s="81" t="str">
        <f t="shared" si="26"/>
        <v>NO</v>
      </c>
      <c r="CM38" s="81" t="str">
        <f t="shared" si="27"/>
        <v>NO</v>
      </c>
      <c r="CN38" s="79" t="str">
        <f t="shared" si="31"/>
        <v>NO</v>
      </c>
      <c r="CO38" s="79" t="str">
        <f t="shared" si="32"/>
        <v>NO</v>
      </c>
      <c r="CP38" s="81" t="str">
        <f t="shared" si="33"/>
        <v>OK</v>
      </c>
      <c r="CQ38" s="77" t="b">
        <f t="shared" si="34"/>
        <v>0</v>
      </c>
      <c r="CR38" s="77" t="b">
        <f t="shared" si="35"/>
        <v>0</v>
      </c>
      <c r="CS38" s="77" t="b">
        <f t="shared" si="36"/>
        <v>0</v>
      </c>
      <c r="CT38" s="77" t="b">
        <f t="shared" si="37"/>
        <v>0</v>
      </c>
      <c r="CU38" s="80" t="str">
        <f t="shared" si="38"/>
        <v>SEQUENCE INCORRECT</v>
      </c>
      <c r="CV38" s="82">
        <f>COUNTIF(B19:B37,T(B38))</f>
        <v>19</v>
      </c>
    </row>
    <row r="39" spans="1:100" s="71" customFormat="1" ht="7.5" customHeight="1" thickBot="1">
      <c r="A39" s="76" t="s">
        <v>415</v>
      </c>
      <c r="B39" s="90" t="s">
        <v>415</v>
      </c>
      <c r="C39" s="321" t="s">
        <v>300</v>
      </c>
      <c r="D39" s="321"/>
      <c r="E39" s="321"/>
      <c r="F39" s="321"/>
      <c r="G39" s="321"/>
      <c r="H39" s="321"/>
      <c r="I39" s="321"/>
      <c r="J39" s="321"/>
      <c r="K39" s="321"/>
      <c r="L39" s="321"/>
      <c r="M39" s="321"/>
      <c r="N39" s="321"/>
      <c r="O39" s="229"/>
      <c r="P39" s="72"/>
      <c r="Q39" s="277"/>
      <c r="R39" s="278"/>
      <c r="S39" s="279"/>
      <c r="T39" s="280"/>
      <c r="U39" s="280"/>
      <c r="V39" s="280"/>
      <c r="W39" s="280"/>
      <c r="X39" s="280"/>
      <c r="Y39" s="73"/>
      <c r="Z39" s="74"/>
      <c r="AA39" s="75"/>
      <c r="AB39" s="22"/>
    </row>
    <row r="40" spans="1:100" ht="15.75" customHeight="1" thickBot="1">
      <c r="A40" s="225" t="s">
        <v>415</v>
      </c>
      <c r="B40" s="227" t="s">
        <v>415</v>
      </c>
      <c r="C40" s="322"/>
      <c r="D40" s="322"/>
      <c r="E40" s="322"/>
      <c r="F40" s="322"/>
      <c r="G40" s="322"/>
      <c r="H40" s="322"/>
      <c r="I40" s="322"/>
      <c r="J40" s="322"/>
      <c r="K40" s="322"/>
      <c r="L40" s="322"/>
      <c r="M40" s="322"/>
      <c r="N40" s="322"/>
      <c r="O40" s="229"/>
      <c r="P40" s="30">
        <f>COUNTIF(P19:P38,"FORMAT INCORRECT")+COUNTIF(P19:P38,"SEQUENCE INCORRECT")</f>
        <v>0</v>
      </c>
      <c r="Q40" s="271">
        <f>COUNTIF(Q19:Q38,"Attendance Marks incorrect")</f>
        <v>0</v>
      </c>
      <c r="R40" s="272"/>
      <c r="S40" s="272"/>
      <c r="T40" s="271">
        <f>COUNTIF(T19:X38,"Given Marks or Format is incorrect")</f>
        <v>0</v>
      </c>
      <c r="U40" s="272"/>
      <c r="V40" s="272"/>
      <c r="W40" s="272"/>
      <c r="X40" s="273"/>
    </row>
    <row r="41" spans="1:100" ht="3" customHeight="1">
      <c r="A41" s="226"/>
      <c r="B41" s="228"/>
      <c r="C41" s="323"/>
      <c r="D41" s="323"/>
      <c r="E41" s="323"/>
      <c r="F41" s="323"/>
      <c r="G41" s="323"/>
      <c r="H41" s="323"/>
      <c r="I41" s="323"/>
      <c r="J41" s="323"/>
      <c r="K41" s="323"/>
      <c r="L41" s="323"/>
      <c r="M41" s="323"/>
      <c r="N41" s="323"/>
      <c r="O41" s="229"/>
      <c r="P41" s="316"/>
      <c r="Q41" s="316"/>
      <c r="R41" s="316"/>
      <c r="S41" s="316"/>
      <c r="T41" s="316"/>
      <c r="U41" s="316"/>
      <c r="V41" s="316"/>
      <c r="W41" s="316"/>
      <c r="X41" s="316"/>
    </row>
    <row r="42" spans="1:100" ht="16.5" thickBot="1">
      <c r="A42" s="293"/>
      <c r="B42" s="293"/>
      <c r="C42" s="293"/>
      <c r="D42" s="293"/>
      <c r="E42" s="293"/>
      <c r="F42" s="293"/>
      <c r="G42" s="293"/>
      <c r="H42" s="293"/>
      <c r="I42" s="293"/>
      <c r="J42" s="293"/>
      <c r="K42" s="293"/>
      <c r="L42" s="293"/>
      <c r="M42" s="293"/>
      <c r="N42" s="293"/>
      <c r="O42" s="229"/>
      <c r="P42" s="275"/>
      <c r="Q42" s="275"/>
      <c r="R42" s="275"/>
      <c r="S42" s="275"/>
      <c r="T42" s="275"/>
      <c r="U42" s="275"/>
      <c r="V42" s="275"/>
      <c r="W42" s="275"/>
      <c r="X42" s="275"/>
    </row>
    <row r="43" spans="1:100" ht="21" customHeight="1" thickBot="1">
      <c r="A43" s="316"/>
      <c r="B43" s="316"/>
      <c r="C43" s="316"/>
      <c r="D43" s="316"/>
      <c r="E43" s="316"/>
      <c r="F43" s="316"/>
      <c r="G43" s="316"/>
      <c r="H43" s="316"/>
      <c r="I43" s="316"/>
      <c r="J43" s="316"/>
      <c r="K43" s="316"/>
      <c r="L43" s="316"/>
      <c r="M43" s="316"/>
      <c r="N43" s="316"/>
      <c r="O43" s="229"/>
      <c r="P43" s="332" t="s">
        <v>302</v>
      </c>
      <c r="Q43" s="333"/>
      <c r="R43" s="334"/>
      <c r="S43" s="35">
        <f>SUM(P40:X40)</f>
        <v>0</v>
      </c>
      <c r="T43" s="274"/>
      <c r="U43" s="275"/>
      <c r="V43" s="275"/>
      <c r="W43" s="275"/>
      <c r="X43" s="275"/>
    </row>
    <row r="44" spans="1:100" ht="12.95" customHeight="1">
      <c r="A44" s="309" t="s">
        <v>301</v>
      </c>
      <c r="B44" s="309"/>
      <c r="C44" s="309"/>
      <c r="D44" s="275"/>
      <c r="E44" s="312" t="s">
        <v>87</v>
      </c>
      <c r="F44" s="313"/>
      <c r="G44" s="313"/>
      <c r="H44" s="313"/>
      <c r="I44" s="313"/>
      <c r="J44" s="275"/>
      <c r="K44" s="309" t="s">
        <v>17</v>
      </c>
      <c r="L44" s="309"/>
      <c r="M44" s="309"/>
      <c r="N44" s="309"/>
      <c r="O44" s="229"/>
      <c r="P44" s="294" t="s">
        <v>441</v>
      </c>
      <c r="Q44" s="295"/>
      <c r="R44" s="295"/>
      <c r="S44" s="295"/>
      <c r="T44" s="295"/>
      <c r="U44" s="295"/>
      <c r="V44" s="295"/>
      <c r="W44" s="295"/>
      <c r="X44" s="296"/>
    </row>
    <row r="45" spans="1:100" ht="15.95" customHeight="1">
      <c r="A45" s="310"/>
      <c r="B45" s="310"/>
      <c r="C45" s="310"/>
      <c r="D45" s="275"/>
      <c r="E45" s="314"/>
      <c r="F45" s="314"/>
      <c r="G45" s="314"/>
      <c r="H45" s="314"/>
      <c r="I45" s="314"/>
      <c r="J45" s="275"/>
      <c r="K45" s="310"/>
      <c r="L45" s="310"/>
      <c r="M45" s="310"/>
      <c r="N45" s="310"/>
      <c r="O45" s="229"/>
      <c r="P45" s="297"/>
      <c r="Q45" s="298"/>
      <c r="R45" s="298"/>
      <c r="S45" s="298"/>
      <c r="T45" s="298"/>
      <c r="U45" s="298"/>
      <c r="V45" s="298"/>
      <c r="W45" s="298"/>
      <c r="X45" s="299"/>
    </row>
    <row r="46" spans="1:100" ht="15.95" customHeight="1">
      <c r="A46" s="310"/>
      <c r="B46" s="310"/>
      <c r="C46" s="310"/>
      <c r="D46" s="275"/>
      <c r="E46" s="314"/>
      <c r="F46" s="314"/>
      <c r="G46" s="314"/>
      <c r="H46" s="314"/>
      <c r="I46" s="314"/>
      <c r="J46" s="275"/>
      <c r="K46" s="310"/>
      <c r="L46" s="310"/>
      <c r="M46" s="310"/>
      <c r="N46" s="310"/>
      <c r="O46" s="229"/>
      <c r="P46" s="297"/>
      <c r="Q46" s="298"/>
      <c r="R46" s="298"/>
      <c r="S46" s="298"/>
      <c r="T46" s="298"/>
      <c r="U46" s="298"/>
      <c r="V46" s="298"/>
      <c r="W46" s="298"/>
      <c r="X46" s="299"/>
    </row>
    <row r="47" spans="1:100" ht="20.25" customHeight="1">
      <c r="A47" s="311"/>
      <c r="B47" s="311"/>
      <c r="C47" s="311"/>
      <c r="D47" s="317"/>
      <c r="E47" s="315"/>
      <c r="F47" s="315"/>
      <c r="G47" s="315"/>
      <c r="H47" s="315"/>
      <c r="I47" s="315"/>
      <c r="J47" s="317"/>
      <c r="K47" s="311"/>
      <c r="L47" s="311"/>
      <c r="M47" s="311"/>
      <c r="N47" s="311"/>
      <c r="O47" s="229"/>
      <c r="P47" s="297"/>
      <c r="Q47" s="298"/>
      <c r="R47" s="298"/>
      <c r="S47" s="298"/>
      <c r="T47" s="298"/>
      <c r="U47" s="298"/>
      <c r="V47" s="298"/>
      <c r="W47" s="298"/>
      <c r="X47" s="299"/>
    </row>
    <row r="48" spans="1:100" ht="15.95" customHeight="1">
      <c r="A48" s="55" t="s">
        <v>19</v>
      </c>
      <c r="B48" s="303" t="s">
        <v>18</v>
      </c>
      <c r="C48" s="304"/>
      <c r="D48" s="304"/>
      <c r="E48" s="304"/>
      <c r="F48" s="304"/>
      <c r="G48" s="304"/>
      <c r="H48" s="304"/>
      <c r="I48" s="304"/>
      <c r="J48" s="304"/>
      <c r="K48" s="304"/>
      <c r="L48" s="304"/>
      <c r="M48" s="304"/>
      <c r="N48" s="305"/>
      <c r="O48" s="229"/>
      <c r="P48" s="297"/>
      <c r="Q48" s="298"/>
      <c r="R48" s="298"/>
      <c r="S48" s="298"/>
      <c r="T48" s="298"/>
      <c r="U48" s="298"/>
      <c r="V48" s="298"/>
      <c r="W48" s="298"/>
      <c r="X48" s="299"/>
    </row>
    <row r="49" spans="1:24" ht="15.95" customHeight="1" thickBot="1">
      <c r="A49" s="57">
        <f>$S$43</f>
        <v>0</v>
      </c>
      <c r="B49" s="306"/>
      <c r="C49" s="307"/>
      <c r="D49" s="307"/>
      <c r="E49" s="307"/>
      <c r="F49" s="307"/>
      <c r="G49" s="307"/>
      <c r="H49" s="307"/>
      <c r="I49" s="307"/>
      <c r="J49" s="307"/>
      <c r="K49" s="307"/>
      <c r="L49" s="307"/>
      <c r="M49" s="307"/>
      <c r="N49" s="308"/>
      <c r="O49" s="229"/>
      <c r="P49" s="300"/>
      <c r="Q49" s="301"/>
      <c r="R49" s="301"/>
      <c r="S49" s="301"/>
      <c r="T49" s="301"/>
      <c r="U49" s="301"/>
      <c r="V49" s="301"/>
      <c r="W49" s="301"/>
      <c r="X49" s="302"/>
    </row>
    <row r="50" spans="1:24">
      <c r="A50" s="293"/>
      <c r="B50" s="293"/>
      <c r="C50" s="293"/>
      <c r="D50" s="293"/>
      <c r="E50" s="293"/>
      <c r="F50" s="293"/>
      <c r="G50" s="293"/>
      <c r="H50" s="293"/>
      <c r="I50" s="293"/>
      <c r="J50" s="293"/>
      <c r="K50" s="293"/>
      <c r="L50" s="293"/>
      <c r="M50" s="293"/>
      <c r="N50" s="293"/>
      <c r="O50" s="275"/>
      <c r="P50" s="281" t="s">
        <v>433</v>
      </c>
      <c r="Q50" s="281"/>
      <c r="R50" s="281"/>
      <c r="S50" s="281"/>
      <c r="T50" s="281"/>
      <c r="U50" s="281"/>
      <c r="V50" s="281"/>
      <c r="W50" s="281"/>
      <c r="X50" s="281"/>
    </row>
    <row r="51" spans="1:24">
      <c r="A51" s="275"/>
      <c r="B51" s="275"/>
      <c r="C51" s="275"/>
      <c r="D51" s="275"/>
      <c r="E51" s="275"/>
      <c r="F51" s="275"/>
      <c r="G51" s="275"/>
      <c r="H51" s="275"/>
      <c r="I51" s="275"/>
      <c r="J51" s="275"/>
      <c r="K51" s="275"/>
      <c r="L51" s="275"/>
      <c r="M51" s="275"/>
      <c r="N51" s="275"/>
      <c r="O51" s="275"/>
      <c r="P51" s="282"/>
      <c r="Q51" s="282"/>
      <c r="R51" s="282"/>
      <c r="S51" s="282"/>
      <c r="T51" s="282"/>
      <c r="U51" s="282"/>
      <c r="V51" s="282"/>
      <c r="W51" s="282"/>
      <c r="X51" s="282"/>
    </row>
    <row r="52" spans="1:24">
      <c r="A52" s="275"/>
      <c r="B52" s="275"/>
      <c r="C52" s="275"/>
      <c r="D52" s="275"/>
      <c r="E52" s="275"/>
      <c r="F52" s="275"/>
      <c r="G52" s="275"/>
      <c r="H52" s="275"/>
      <c r="I52" s="275"/>
      <c r="J52" s="275"/>
      <c r="K52" s="275"/>
      <c r="L52" s="275"/>
      <c r="M52" s="275"/>
      <c r="N52" s="275"/>
      <c r="O52" s="275"/>
      <c r="P52" s="283"/>
      <c r="Q52" s="283"/>
      <c r="R52" s="283"/>
      <c r="S52" s="283"/>
      <c r="T52" s="283"/>
      <c r="U52" s="283"/>
      <c r="V52" s="283"/>
      <c r="W52" s="283"/>
      <c r="X52" s="283"/>
    </row>
    <row r="53" spans="1:24">
      <c r="A53" s="275"/>
      <c r="B53" s="275"/>
      <c r="C53" s="275"/>
      <c r="D53" s="275"/>
      <c r="E53" s="275"/>
      <c r="F53" s="275"/>
      <c r="G53" s="275"/>
      <c r="H53" s="275"/>
      <c r="I53" s="275"/>
      <c r="J53" s="275"/>
      <c r="K53" s="275"/>
      <c r="L53" s="275"/>
      <c r="M53" s="275"/>
      <c r="N53" s="275"/>
      <c r="O53" s="275"/>
      <c r="P53" s="324" t="s">
        <v>417</v>
      </c>
      <c r="Q53" s="325"/>
      <c r="R53" s="325"/>
      <c r="S53" s="325"/>
      <c r="T53" s="325"/>
      <c r="U53" s="325"/>
      <c r="V53" s="325"/>
      <c r="W53" s="325"/>
      <c r="X53" s="326"/>
    </row>
    <row r="54" spans="1:24" ht="16.5" thickBot="1">
      <c r="A54" s="275"/>
      <c r="B54" s="275"/>
      <c r="C54" s="275"/>
      <c r="D54" s="275"/>
      <c r="E54" s="275"/>
      <c r="F54" s="275"/>
      <c r="G54" s="275"/>
      <c r="H54" s="275"/>
      <c r="I54" s="275"/>
      <c r="J54" s="275"/>
      <c r="K54" s="275"/>
      <c r="L54" s="275"/>
      <c r="M54" s="275"/>
      <c r="N54" s="275"/>
      <c r="O54" s="275"/>
      <c r="P54" s="327"/>
      <c r="Q54" s="328"/>
      <c r="R54" s="328"/>
      <c r="S54" s="328"/>
      <c r="T54" s="328"/>
      <c r="U54" s="328"/>
      <c r="V54" s="328"/>
      <c r="W54" s="328"/>
      <c r="X54" s="329"/>
    </row>
    <row r="55" spans="1:24" ht="21" thickBot="1">
      <c r="A55" s="275"/>
      <c r="B55" s="275"/>
      <c r="C55" s="275"/>
      <c r="D55" s="275"/>
      <c r="E55" s="275"/>
      <c r="F55" s="275"/>
      <c r="G55" s="275"/>
      <c r="H55" s="275"/>
      <c r="I55" s="275"/>
      <c r="J55" s="275"/>
      <c r="K55" s="275"/>
      <c r="L55" s="275"/>
      <c r="M55" s="275"/>
      <c r="N55" s="275"/>
      <c r="O55" s="275"/>
      <c r="P55" s="84" t="s">
        <v>7</v>
      </c>
      <c r="Q55" s="330" t="s">
        <v>8</v>
      </c>
      <c r="R55" s="330"/>
      <c r="S55" s="330"/>
      <c r="T55" s="331" t="s">
        <v>418</v>
      </c>
      <c r="U55" s="331"/>
      <c r="V55" s="331"/>
      <c r="W55" s="331"/>
      <c r="X55" s="331"/>
    </row>
    <row r="56" spans="1:24" ht="16.5" thickBot="1">
      <c r="A56" s="275"/>
      <c r="B56" s="275"/>
      <c r="C56" s="275"/>
      <c r="D56" s="275"/>
      <c r="E56" s="275"/>
      <c r="F56" s="275"/>
      <c r="G56" s="275"/>
      <c r="H56" s="275"/>
      <c r="I56" s="275"/>
      <c r="J56" s="275"/>
      <c r="K56" s="275"/>
      <c r="L56" s="275"/>
      <c r="M56" s="275"/>
      <c r="N56" s="275"/>
      <c r="O56" s="275"/>
      <c r="P56" s="85">
        <v>1</v>
      </c>
      <c r="Q56" s="318" t="s">
        <v>419</v>
      </c>
      <c r="R56" s="318"/>
      <c r="S56" s="318"/>
      <c r="T56" s="214">
        <v>1</v>
      </c>
      <c r="U56" s="219"/>
      <c r="V56" s="318" t="s">
        <v>420</v>
      </c>
      <c r="W56" s="318"/>
      <c r="X56" s="318"/>
    </row>
    <row r="57" spans="1:24" ht="16.5" thickBot="1">
      <c r="A57" s="275"/>
      <c r="B57" s="275"/>
      <c r="C57" s="275"/>
      <c r="D57" s="275"/>
      <c r="E57" s="275"/>
      <c r="F57" s="275"/>
      <c r="G57" s="275"/>
      <c r="H57" s="275"/>
      <c r="I57" s="275"/>
      <c r="J57" s="275"/>
      <c r="K57" s="275"/>
      <c r="L57" s="275"/>
      <c r="M57" s="275"/>
      <c r="N57" s="275"/>
      <c r="O57" s="275"/>
      <c r="P57" s="85">
        <v>2</v>
      </c>
      <c r="Q57" s="318" t="s">
        <v>421</v>
      </c>
      <c r="R57" s="318"/>
      <c r="S57" s="318"/>
      <c r="T57" s="214">
        <v>2</v>
      </c>
      <c r="U57" s="219"/>
      <c r="V57" s="318" t="s">
        <v>422</v>
      </c>
      <c r="W57" s="318"/>
      <c r="X57" s="318"/>
    </row>
    <row r="58" spans="1:24" ht="16.5" thickBot="1">
      <c r="A58" s="275"/>
      <c r="B58" s="275"/>
      <c r="C58" s="275"/>
      <c r="D58" s="275"/>
      <c r="E58" s="275"/>
      <c r="F58" s="275"/>
      <c r="G58" s="275"/>
      <c r="H58" s="275"/>
      <c r="I58" s="275"/>
      <c r="J58" s="275"/>
      <c r="K58" s="275"/>
      <c r="L58" s="275"/>
      <c r="M58" s="275"/>
      <c r="N58" s="275"/>
      <c r="O58" s="275"/>
      <c r="P58" s="85">
        <v>3</v>
      </c>
      <c r="Q58" s="318" t="s">
        <v>423</v>
      </c>
      <c r="R58" s="318"/>
      <c r="S58" s="318"/>
      <c r="T58" s="214">
        <v>3</v>
      </c>
      <c r="U58" s="219"/>
      <c r="V58" s="318" t="s">
        <v>424</v>
      </c>
      <c r="W58" s="318"/>
      <c r="X58" s="318"/>
    </row>
    <row r="59" spans="1:24" ht="16.5" thickBot="1">
      <c r="A59" s="275"/>
      <c r="B59" s="275"/>
      <c r="C59" s="275"/>
      <c r="D59" s="275"/>
      <c r="E59" s="275"/>
      <c r="F59" s="275"/>
      <c r="G59" s="275"/>
      <c r="H59" s="275"/>
      <c r="I59" s="275"/>
      <c r="J59" s="275"/>
      <c r="K59" s="275"/>
      <c r="L59" s="275"/>
      <c r="M59" s="275"/>
      <c r="N59" s="275"/>
      <c r="O59" s="275"/>
      <c r="P59" s="85">
        <v>4</v>
      </c>
      <c r="Q59" s="318" t="s">
        <v>425</v>
      </c>
      <c r="R59" s="318"/>
      <c r="S59" s="318"/>
      <c r="T59" s="214">
        <v>4</v>
      </c>
      <c r="U59" s="219"/>
      <c r="V59" s="318" t="s">
        <v>426</v>
      </c>
      <c r="W59" s="318"/>
      <c r="X59" s="318"/>
    </row>
    <row r="60" spans="1:24" ht="16.5" thickBot="1">
      <c r="A60" s="275"/>
      <c r="B60" s="275"/>
      <c r="C60" s="275"/>
      <c r="D60" s="275"/>
      <c r="E60" s="275"/>
      <c r="F60" s="275"/>
      <c r="G60" s="275"/>
      <c r="H60" s="275"/>
      <c r="I60" s="275"/>
      <c r="J60" s="275"/>
      <c r="K60" s="275"/>
      <c r="L60" s="275"/>
      <c r="M60" s="275"/>
      <c r="N60" s="275"/>
      <c r="O60" s="275"/>
      <c r="P60" s="85">
        <v>5</v>
      </c>
      <c r="Q60" s="318" t="s">
        <v>427</v>
      </c>
      <c r="R60" s="318"/>
      <c r="S60" s="318"/>
      <c r="T60" s="214">
        <v>5</v>
      </c>
      <c r="U60" s="219"/>
      <c r="V60" s="318" t="s">
        <v>428</v>
      </c>
      <c r="W60" s="318"/>
      <c r="X60" s="318"/>
    </row>
    <row r="61" spans="1:24" ht="16.5" thickBot="1">
      <c r="A61" s="275"/>
      <c r="B61" s="275"/>
      <c r="C61" s="275"/>
      <c r="D61" s="275"/>
      <c r="E61" s="275"/>
      <c r="F61" s="275"/>
      <c r="G61" s="275"/>
      <c r="H61" s="275"/>
      <c r="I61" s="275"/>
      <c r="J61" s="275"/>
      <c r="K61" s="275"/>
      <c r="L61" s="275"/>
      <c r="M61" s="275"/>
      <c r="N61" s="275"/>
      <c r="O61" s="275"/>
      <c r="P61" s="85">
        <v>6</v>
      </c>
      <c r="Q61" s="318" t="s">
        <v>429</v>
      </c>
      <c r="R61" s="318"/>
      <c r="S61" s="318"/>
      <c r="T61" s="214">
        <v>6</v>
      </c>
      <c r="U61" s="219"/>
      <c r="V61" s="318" t="s">
        <v>430</v>
      </c>
      <c r="W61" s="318"/>
      <c r="X61" s="318"/>
    </row>
    <row r="62" spans="1:24" ht="16.5" thickBot="1">
      <c r="A62" s="275"/>
      <c r="B62" s="275"/>
      <c r="C62" s="275"/>
      <c r="D62" s="275"/>
      <c r="E62" s="275"/>
      <c r="F62" s="275"/>
      <c r="G62" s="275"/>
      <c r="H62" s="275"/>
      <c r="I62" s="275"/>
      <c r="J62" s="275"/>
      <c r="K62" s="275"/>
      <c r="L62" s="275"/>
      <c r="M62" s="275"/>
      <c r="N62" s="275"/>
      <c r="O62" s="275"/>
      <c r="P62" s="85">
        <v>7</v>
      </c>
      <c r="Q62" s="318" t="s">
        <v>431</v>
      </c>
      <c r="R62" s="318"/>
      <c r="S62" s="318"/>
      <c r="T62" s="214">
        <v>7</v>
      </c>
      <c r="U62" s="219"/>
      <c r="V62" s="318" t="s">
        <v>432</v>
      </c>
      <c r="W62" s="318"/>
      <c r="X62" s="318"/>
    </row>
  </sheetData>
  <sheetProtection password="B998"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7649" r:id="rId3"/>
    <oleObject progId="PBrush" shapeId="27650" r:id="rId4"/>
  </oleObjects>
</worksheet>
</file>

<file path=xl/worksheets/sheet11.xml><?xml version="1.0" encoding="utf-8"?>
<worksheet xmlns="http://schemas.openxmlformats.org/spreadsheetml/2006/main" xmlns:r="http://schemas.openxmlformats.org/officeDocument/2006/relationships">
  <sheetPr codeName="Sheet12"/>
  <dimension ref="A1:CV62"/>
  <sheetViews>
    <sheetView workbookViewId="0">
      <selection activeCell="H20" sqref="H20:I20"/>
    </sheetView>
  </sheetViews>
  <sheetFormatPr defaultRowHeight="15.75"/>
  <cols>
    <col min="1" max="1" width="9.140625" style="2" customWidth="1"/>
    <col min="2" max="2" width="9.140625" style="38"/>
    <col min="3" max="3" width="5.7109375" style="38"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8" style="2" hidden="1" customWidth="1"/>
    <col min="28" max="28" width="15.140625" style="2" hidden="1" customWidth="1"/>
    <col min="29" max="29" width="15.85546875" style="2" hidden="1" customWidth="1"/>
    <col min="30" max="30" width="16" style="2" hidden="1" customWidth="1"/>
    <col min="31" max="100" width="0" style="2" hidden="1" customWidth="1"/>
    <col min="101" max="16384" width="9.140625" style="2"/>
  </cols>
  <sheetData>
    <row r="1" spans="1:24" s="36" customFormat="1" ht="12" customHeight="1">
      <c r="A1" s="260"/>
      <c r="B1" s="320" t="s">
        <v>799</v>
      </c>
      <c r="C1" s="319"/>
      <c r="D1" s="319"/>
      <c r="E1" s="319"/>
      <c r="F1" s="319"/>
      <c r="G1" s="319"/>
      <c r="H1" s="319"/>
      <c r="I1" s="319"/>
      <c r="J1" s="319"/>
      <c r="K1" s="319"/>
      <c r="L1" s="319"/>
      <c r="M1" s="319"/>
      <c r="N1" s="229"/>
      <c r="O1" s="229"/>
      <c r="P1" s="337" t="s">
        <v>88</v>
      </c>
      <c r="Q1" s="338"/>
      <c r="R1" s="338"/>
      <c r="S1" s="338"/>
      <c r="T1" s="338"/>
      <c r="U1" s="338"/>
      <c r="V1" s="338"/>
      <c r="W1" s="338"/>
      <c r="X1" s="339"/>
    </row>
    <row r="2" spans="1:24" s="36" customFormat="1" ht="12.95" customHeight="1">
      <c r="A2" s="260"/>
      <c r="B2" s="319" t="s">
        <v>0</v>
      </c>
      <c r="C2" s="319"/>
      <c r="D2" s="319"/>
      <c r="E2" s="319"/>
      <c r="F2" s="319"/>
      <c r="G2" s="319"/>
      <c r="H2" s="319"/>
      <c r="I2" s="319"/>
      <c r="J2" s="319"/>
      <c r="K2" s="319"/>
      <c r="L2" s="319"/>
      <c r="M2" s="319"/>
      <c r="N2" s="229"/>
      <c r="O2" s="229"/>
      <c r="P2" s="340"/>
      <c r="Q2" s="341"/>
      <c r="R2" s="341"/>
      <c r="S2" s="341"/>
      <c r="T2" s="341"/>
      <c r="U2" s="342"/>
      <c r="V2" s="342"/>
      <c r="W2" s="342"/>
      <c r="X2" s="343"/>
    </row>
    <row r="3" spans="1:24" s="36" customFormat="1" ht="12.95" customHeight="1">
      <c r="A3" s="260"/>
      <c r="B3" s="319"/>
      <c r="C3" s="319"/>
      <c r="D3" s="319"/>
      <c r="E3" s="319"/>
      <c r="F3" s="319"/>
      <c r="G3" s="319"/>
      <c r="H3" s="319"/>
      <c r="I3" s="319"/>
      <c r="J3" s="319"/>
      <c r="K3" s="319"/>
      <c r="L3" s="319"/>
      <c r="M3" s="319"/>
      <c r="N3" s="229"/>
      <c r="O3" s="229"/>
      <c r="P3" s="340"/>
      <c r="Q3" s="341"/>
      <c r="R3" s="341"/>
      <c r="S3" s="341"/>
      <c r="T3" s="341"/>
      <c r="U3" s="342"/>
      <c r="V3" s="342"/>
      <c r="W3" s="342"/>
      <c r="X3" s="343"/>
    </row>
    <row r="4" spans="1:24" s="36" customFormat="1" ht="15" customHeight="1">
      <c r="A4" s="260"/>
      <c r="B4" s="260"/>
      <c r="C4" s="260"/>
      <c r="D4" s="258" t="s">
        <v>1</v>
      </c>
      <c r="E4" s="258"/>
      <c r="F4" s="258"/>
      <c r="G4" s="258"/>
      <c r="H4" s="258"/>
      <c r="I4" s="258"/>
      <c r="J4" s="258"/>
      <c r="K4" s="258"/>
      <c r="L4" s="260"/>
      <c r="M4" s="260"/>
      <c r="N4" s="260"/>
      <c r="O4" s="229"/>
      <c r="P4" s="340"/>
      <c r="Q4" s="341"/>
      <c r="R4" s="341"/>
      <c r="S4" s="341"/>
      <c r="T4" s="341"/>
      <c r="U4" s="342"/>
      <c r="V4" s="342"/>
      <c r="W4" s="342"/>
      <c r="X4" s="343"/>
    </row>
    <row r="5" spans="1:24" s="36" customFormat="1" ht="8.25" customHeight="1">
      <c r="A5" s="260"/>
      <c r="B5" s="260"/>
      <c r="C5" s="260"/>
      <c r="D5" s="260"/>
      <c r="E5" s="260"/>
      <c r="F5" s="260"/>
      <c r="G5" s="260"/>
      <c r="H5" s="260"/>
      <c r="I5" s="260"/>
      <c r="J5" s="260"/>
      <c r="K5" s="260"/>
      <c r="L5" s="260"/>
      <c r="M5" s="260"/>
      <c r="N5" s="260"/>
      <c r="O5" s="229"/>
      <c r="P5" s="340"/>
      <c r="Q5" s="341"/>
      <c r="R5" s="341"/>
      <c r="S5" s="341"/>
      <c r="T5" s="341"/>
      <c r="U5" s="342"/>
      <c r="V5" s="342"/>
      <c r="W5" s="342"/>
      <c r="X5" s="343"/>
    </row>
    <row r="6" spans="1:24" s="36" customFormat="1" ht="20.100000000000001" customHeight="1">
      <c r="A6" s="261" t="s">
        <v>296</v>
      </c>
      <c r="B6" s="261"/>
      <c r="C6" s="261"/>
      <c r="D6" s="261"/>
      <c r="E6" s="357" t="str">
        <f>Sheet1!$E$6</f>
        <v>Environmental Engineering</v>
      </c>
      <c r="F6" s="357"/>
      <c r="G6" s="357"/>
      <c r="H6" s="357"/>
      <c r="I6" s="357"/>
      <c r="J6" s="357"/>
      <c r="K6" s="357"/>
      <c r="L6" s="357"/>
      <c r="M6" s="357"/>
      <c r="N6" s="357"/>
      <c r="O6" s="229"/>
      <c r="P6" s="340"/>
      <c r="Q6" s="341"/>
      <c r="R6" s="341"/>
      <c r="S6" s="341"/>
      <c r="T6" s="341"/>
      <c r="U6" s="342"/>
      <c r="V6" s="342"/>
      <c r="W6" s="342"/>
      <c r="X6" s="343"/>
    </row>
    <row r="7" spans="1:24" s="36" customFormat="1" ht="20.100000000000001" customHeight="1">
      <c r="A7" s="261" t="s">
        <v>297</v>
      </c>
      <c r="B7" s="261"/>
      <c r="C7" s="357" t="str">
        <f>Sheet1!$C$7</f>
        <v>B.E</v>
      </c>
      <c r="D7" s="357"/>
      <c r="E7" s="357"/>
      <c r="F7" s="357"/>
      <c r="G7" s="357"/>
      <c r="H7" s="357"/>
      <c r="I7" s="357"/>
      <c r="J7" s="357"/>
      <c r="K7" s="357"/>
      <c r="L7" s="357"/>
      <c r="M7" s="357"/>
      <c r="N7" s="357"/>
      <c r="O7" s="229"/>
      <c r="P7" s="340"/>
      <c r="Q7" s="341"/>
      <c r="R7" s="341"/>
      <c r="S7" s="341"/>
      <c r="T7" s="341"/>
      <c r="U7" s="342"/>
      <c r="V7" s="342"/>
      <c r="W7" s="342"/>
      <c r="X7" s="343"/>
    </row>
    <row r="8" spans="1:24" s="36" customFormat="1" ht="20.100000000000001" customHeight="1">
      <c r="A8" s="40" t="s">
        <v>2</v>
      </c>
      <c r="B8" s="42" t="str">
        <f>Sheet1!$B$8</f>
        <v>Eighth</v>
      </c>
      <c r="C8" s="37" t="s">
        <v>3</v>
      </c>
      <c r="D8" s="43" t="str">
        <f>Sheet1!$D$8</f>
        <v>Final</v>
      </c>
      <c r="E8" s="291" t="s">
        <v>4</v>
      </c>
      <c r="F8" s="291"/>
      <c r="G8" s="354" t="str">
        <f>Sheet1!$G$8</f>
        <v>16EE</v>
      </c>
      <c r="H8" s="354"/>
      <c r="I8" s="355" t="str">
        <f>Sheet1!$I$8</f>
        <v>Regular Exam</v>
      </c>
      <c r="J8" s="355"/>
      <c r="K8" s="355"/>
      <c r="L8" s="355"/>
      <c r="M8" s="356" t="str">
        <f>Sheet1!$M$8</f>
        <v>Sept/Oct, 2019</v>
      </c>
      <c r="N8" s="356"/>
      <c r="O8" s="229"/>
      <c r="P8" s="340"/>
      <c r="Q8" s="341"/>
      <c r="R8" s="341"/>
      <c r="S8" s="341"/>
      <c r="T8" s="341"/>
      <c r="U8" s="342"/>
      <c r="V8" s="342"/>
      <c r="W8" s="342"/>
      <c r="X8" s="343"/>
    </row>
    <row r="9" spans="1:24" s="36" customFormat="1" ht="20.100000000000001" customHeight="1">
      <c r="A9" s="41" t="s">
        <v>5</v>
      </c>
      <c r="B9" s="269" t="str">
        <f>Sheet1!$B$9</f>
        <v>Architecture Design v</v>
      </c>
      <c r="C9" s="269"/>
      <c r="D9" s="269"/>
      <c r="E9" s="269"/>
      <c r="F9" s="269"/>
      <c r="G9" s="269"/>
      <c r="H9" s="269"/>
      <c r="I9" s="269"/>
      <c r="J9" s="269"/>
      <c r="K9" s="291" t="s">
        <v>6</v>
      </c>
      <c r="L9" s="291"/>
      <c r="M9" s="291"/>
      <c r="N9" s="44" t="str">
        <f>Sheet1!$N$9</f>
        <v>13/09/2019</v>
      </c>
      <c r="O9" s="229"/>
      <c r="P9" s="340"/>
      <c r="Q9" s="341"/>
      <c r="R9" s="341"/>
      <c r="S9" s="341"/>
      <c r="T9" s="341"/>
      <c r="U9" s="342"/>
      <c r="V9" s="342"/>
      <c r="W9" s="342"/>
      <c r="X9" s="343"/>
    </row>
    <row r="10" spans="1:24" s="36" customFormat="1" ht="20.100000000000001" customHeight="1">
      <c r="A10" s="261" t="s">
        <v>20</v>
      </c>
      <c r="B10" s="261"/>
      <c r="C10" s="261"/>
      <c r="D10" s="261"/>
      <c r="E10" s="269" t="str">
        <f>Sheet1!$E$10</f>
        <v>Dr. Siraj Ahmed</v>
      </c>
      <c r="F10" s="269"/>
      <c r="G10" s="269"/>
      <c r="H10" s="269"/>
      <c r="I10" s="269"/>
      <c r="J10" s="269"/>
      <c r="K10" s="269"/>
      <c r="L10" s="269"/>
      <c r="M10" s="269"/>
      <c r="N10" s="269"/>
      <c r="O10" s="229"/>
      <c r="P10" s="340"/>
      <c r="Q10" s="341"/>
      <c r="R10" s="341"/>
      <c r="S10" s="341"/>
      <c r="T10" s="341"/>
      <c r="U10" s="342"/>
      <c r="V10" s="342"/>
      <c r="W10" s="342"/>
      <c r="X10" s="343"/>
    </row>
    <row r="11" spans="1:24" s="36" customFormat="1" ht="9.9499999999999993" customHeight="1">
      <c r="A11" s="256"/>
      <c r="B11" s="256"/>
      <c r="C11" s="256"/>
      <c r="D11" s="270" t="s">
        <v>391</v>
      </c>
      <c r="E11" s="270"/>
      <c r="F11" s="352" t="s">
        <v>391</v>
      </c>
      <c r="G11" s="352"/>
      <c r="H11" s="352" t="s">
        <v>391</v>
      </c>
      <c r="I11" s="352"/>
      <c r="J11" s="352" t="s">
        <v>391</v>
      </c>
      <c r="K11" s="352"/>
      <c r="L11" s="353"/>
      <c r="M11" s="353"/>
      <c r="N11" s="353"/>
      <c r="O11" s="229"/>
      <c r="P11" s="340"/>
      <c r="Q11" s="341"/>
      <c r="R11" s="341"/>
      <c r="S11" s="341"/>
      <c r="T11" s="341"/>
      <c r="U11" s="342"/>
      <c r="V11" s="342"/>
      <c r="W11" s="342"/>
      <c r="X11" s="343"/>
    </row>
    <row r="12" spans="1:24" s="36" customFormat="1" ht="18" customHeight="1">
      <c r="A12" s="264" t="s">
        <v>7</v>
      </c>
      <c r="B12" s="264" t="s">
        <v>8</v>
      </c>
      <c r="C12" s="264"/>
      <c r="D12" s="266" t="s">
        <v>9</v>
      </c>
      <c r="E12" s="266"/>
      <c r="F12" s="266"/>
      <c r="G12" s="266"/>
      <c r="H12" s="266"/>
      <c r="I12" s="266"/>
      <c r="J12" s="266"/>
      <c r="K12" s="266"/>
      <c r="L12" s="266"/>
      <c r="M12" s="266"/>
      <c r="N12" s="266"/>
      <c r="O12" s="229"/>
      <c r="P12" s="340"/>
      <c r="Q12" s="341"/>
      <c r="R12" s="341"/>
      <c r="S12" s="341"/>
      <c r="T12" s="341"/>
      <c r="U12" s="342"/>
      <c r="V12" s="342"/>
      <c r="W12" s="342"/>
      <c r="X12" s="343"/>
    </row>
    <row r="13" spans="1:24" s="36" customFormat="1" ht="18" customHeight="1">
      <c r="A13" s="264"/>
      <c r="B13" s="264"/>
      <c r="C13" s="264"/>
      <c r="D13" s="266"/>
      <c r="E13" s="266"/>
      <c r="F13" s="266"/>
      <c r="G13" s="266"/>
      <c r="H13" s="266"/>
      <c r="I13" s="266"/>
      <c r="J13" s="266"/>
      <c r="K13" s="266"/>
      <c r="L13" s="266"/>
      <c r="M13" s="266"/>
      <c r="N13" s="266"/>
      <c r="O13" s="229"/>
      <c r="P13" s="340"/>
      <c r="Q13" s="341"/>
      <c r="R13" s="341"/>
      <c r="S13" s="341"/>
      <c r="T13" s="341"/>
      <c r="U13" s="342"/>
      <c r="V13" s="342"/>
      <c r="W13" s="342"/>
      <c r="X13" s="343"/>
    </row>
    <row r="14" spans="1:24" s="36" customFormat="1" ht="18" customHeight="1">
      <c r="A14" s="264"/>
      <c r="B14" s="264"/>
      <c r="C14" s="264"/>
      <c r="D14" s="266" t="s">
        <v>10</v>
      </c>
      <c r="E14" s="266"/>
      <c r="F14" s="266" t="s">
        <v>11</v>
      </c>
      <c r="G14" s="266"/>
      <c r="H14" s="266" t="s">
        <v>12</v>
      </c>
      <c r="I14" s="266"/>
      <c r="J14" s="266" t="s">
        <v>13</v>
      </c>
      <c r="K14" s="266"/>
      <c r="L14" s="266" t="s">
        <v>15</v>
      </c>
      <c r="M14" s="266"/>
      <c r="N14" s="264" t="s">
        <v>16</v>
      </c>
      <c r="O14" s="229"/>
      <c r="P14" s="340"/>
      <c r="Q14" s="341"/>
      <c r="R14" s="341"/>
      <c r="S14" s="341"/>
      <c r="T14" s="341"/>
      <c r="U14" s="342"/>
      <c r="V14" s="342"/>
      <c r="W14" s="342"/>
      <c r="X14" s="343"/>
    </row>
    <row r="15" spans="1:24" s="36" customFormat="1" ht="18" customHeight="1">
      <c r="A15" s="264"/>
      <c r="B15" s="264"/>
      <c r="C15" s="264"/>
      <c r="D15" s="266"/>
      <c r="E15" s="266"/>
      <c r="F15" s="266"/>
      <c r="G15" s="266"/>
      <c r="H15" s="266"/>
      <c r="I15" s="266"/>
      <c r="J15" s="266"/>
      <c r="K15" s="266"/>
      <c r="L15" s="266"/>
      <c r="M15" s="266"/>
      <c r="N15" s="264"/>
      <c r="O15" s="229"/>
      <c r="P15" s="340"/>
      <c r="Q15" s="341"/>
      <c r="R15" s="341"/>
      <c r="S15" s="341"/>
      <c r="T15" s="341"/>
      <c r="U15" s="342"/>
      <c r="V15" s="342"/>
      <c r="W15" s="342"/>
      <c r="X15" s="343"/>
    </row>
    <row r="16" spans="1:24" s="36" customFormat="1" ht="18" customHeight="1" thickBot="1">
      <c r="A16" s="264"/>
      <c r="B16" s="264"/>
      <c r="C16" s="264"/>
      <c r="D16" s="267"/>
      <c r="E16" s="267"/>
      <c r="F16" s="267"/>
      <c r="G16" s="267"/>
      <c r="H16" s="267"/>
      <c r="I16" s="267"/>
      <c r="J16" s="267"/>
      <c r="K16" s="267"/>
      <c r="L16" s="267"/>
      <c r="M16" s="267"/>
      <c r="N16" s="264"/>
      <c r="O16" s="229"/>
      <c r="P16" s="344"/>
      <c r="Q16" s="280"/>
      <c r="R16" s="280"/>
      <c r="S16" s="280"/>
      <c r="T16" s="280"/>
      <c r="U16" s="345"/>
      <c r="V16" s="345"/>
      <c r="W16" s="345"/>
      <c r="X16" s="346"/>
    </row>
    <row r="17" spans="1:100" s="36" customFormat="1" ht="18" customHeight="1">
      <c r="A17" s="264"/>
      <c r="B17" s="264"/>
      <c r="C17" s="264"/>
      <c r="D17" s="39" t="s">
        <v>14</v>
      </c>
      <c r="E17" s="8">
        <f>(10*M17)/100</f>
        <v>10</v>
      </c>
      <c r="F17" s="39" t="s">
        <v>14</v>
      </c>
      <c r="G17" s="8">
        <f>(10*M17)/100</f>
        <v>10</v>
      </c>
      <c r="H17" s="39" t="s">
        <v>14</v>
      </c>
      <c r="I17" s="8">
        <f>(20*M17)/100</f>
        <v>20</v>
      </c>
      <c r="J17" s="39" t="s">
        <v>14</v>
      </c>
      <c r="K17" s="8">
        <f>(60*M17)/100</f>
        <v>60</v>
      </c>
      <c r="L17" s="39" t="s">
        <v>14</v>
      </c>
      <c r="M17" s="11">
        <f>Sheet1!$M$17</f>
        <v>100</v>
      </c>
      <c r="N17" s="264"/>
      <c r="O17" s="229"/>
      <c r="P17" s="29" t="s">
        <v>298</v>
      </c>
      <c r="Q17" s="256" t="s">
        <v>294</v>
      </c>
      <c r="R17" s="256"/>
      <c r="S17" s="257"/>
      <c r="T17" s="347" t="s">
        <v>295</v>
      </c>
      <c r="U17" s="256"/>
      <c r="V17" s="256"/>
      <c r="W17" s="256"/>
      <c r="X17" s="257"/>
    </row>
    <row r="18" spans="1:100" s="67" customFormat="1" ht="5.0999999999999996" customHeight="1">
      <c r="A18" s="69"/>
      <c r="B18" s="235"/>
      <c r="C18" s="236"/>
      <c r="D18" s="350" t="s">
        <v>391</v>
      </c>
      <c r="E18" s="351"/>
      <c r="F18" s="350" t="s">
        <v>391</v>
      </c>
      <c r="G18" s="351"/>
      <c r="H18" s="350" t="s">
        <v>391</v>
      </c>
      <c r="I18" s="351"/>
      <c r="J18" s="350" t="s">
        <v>391</v>
      </c>
      <c r="K18" s="351"/>
      <c r="L18" s="235"/>
      <c r="M18" s="236"/>
      <c r="N18" s="69"/>
      <c r="O18" s="229"/>
      <c r="P18" s="70"/>
      <c r="Q18" s="348"/>
      <c r="R18" s="349"/>
      <c r="S18" s="236"/>
      <c r="T18" s="235"/>
      <c r="U18" s="349"/>
      <c r="V18" s="349"/>
      <c r="W18" s="349"/>
      <c r="X18" s="236"/>
      <c r="AC18" s="67" t="b">
        <f>Sheet10!$AC$38</f>
        <v>0</v>
      </c>
      <c r="AD18" s="88" t="str">
        <f>IF(AND(AC19=TRUE, AC18=TRUE),IF(A19-Sheet10!A38=1,"OK","INCORRECT"),"")</f>
        <v/>
      </c>
      <c r="BL18" s="67" t="str">
        <f>Sheet10!BL38</f>
        <v/>
      </c>
      <c r="BM18" s="67" t="b">
        <f>Sheet10!BM38</f>
        <v>0</v>
      </c>
      <c r="BN18" s="67" t="b">
        <f>Sheet10!BN38</f>
        <v>0</v>
      </c>
      <c r="BO18" s="67" t="b">
        <f>Sheet10!BO38</f>
        <v>0</v>
      </c>
      <c r="BP18" s="67" t="str">
        <f>Sheet10!BP38</f>
        <v/>
      </c>
      <c r="BQ18" s="67" t="str">
        <f>Sheet10!BQ38</f>
        <v/>
      </c>
      <c r="BR18" s="67" t="str">
        <f>Sheet10!BR38</f>
        <v/>
      </c>
      <c r="BS18" s="67" t="str">
        <f>Sheet10!BS38</f>
        <v/>
      </c>
      <c r="BT18" s="67" t="str">
        <f>Sheet10!BT38</f>
        <v/>
      </c>
      <c r="BU18" s="67" t="str">
        <f>Sheet10!BU38</f>
        <v>INCORRECT</v>
      </c>
      <c r="BV18" s="67" t="b">
        <f>Sheet10!BV38</f>
        <v>0</v>
      </c>
      <c r="BW18" s="67" t="str">
        <f>Sheet10!BW38</f>
        <v/>
      </c>
      <c r="BX18" s="67" t="b">
        <f>Sheet10!BX38</f>
        <v>0</v>
      </c>
      <c r="BY18" s="67" t="b">
        <f>Sheet10!BY38</f>
        <v>0</v>
      </c>
      <c r="BZ18" s="67" t="b">
        <f>Sheet10!BZ38</f>
        <v>0</v>
      </c>
      <c r="CA18" s="67" t="b">
        <f>Sheet10!CA38</f>
        <v>0</v>
      </c>
      <c r="CB18" s="67" t="b">
        <f>Sheet10!CB38</f>
        <v>0</v>
      </c>
      <c r="CC18" s="67" t="b">
        <f>Sheet10!CC38</f>
        <v>0</v>
      </c>
      <c r="CD18" s="67" t="str">
        <f>Sheet10!CD38</f>
        <v/>
      </c>
      <c r="CE18" s="67" t="str">
        <f>Sheet10!CE38</f>
        <v/>
      </c>
      <c r="CF18" s="67" t="str">
        <f>Sheet10!CF38</f>
        <v/>
      </c>
      <c r="CG18" s="67" t="str">
        <f>Sheet10!CG38</f>
        <v/>
      </c>
      <c r="CH18" s="67" t="str">
        <f>Sheet10!CH38</f>
        <v/>
      </c>
      <c r="CI18" s="67" t="str">
        <f>Sheet10!CI38</f>
        <v/>
      </c>
      <c r="CJ18" s="67" t="str">
        <f>Sheet10!CJ38</f>
        <v/>
      </c>
      <c r="CK18" s="67" t="str">
        <f>Sheet10!CK38</f>
        <v/>
      </c>
      <c r="CL18" s="67" t="str">
        <f>Sheet10!CL38</f>
        <v>NO</v>
      </c>
      <c r="CM18" s="67" t="str">
        <f>Sheet10!CM38</f>
        <v>NO</v>
      </c>
      <c r="CN18" s="67" t="str">
        <f>Sheet10!CN38</f>
        <v>NO</v>
      </c>
      <c r="CO18" s="67" t="str">
        <f>Sheet10!CO38</f>
        <v>NO</v>
      </c>
      <c r="CP18" s="67" t="str">
        <f>Sheet10!CP38</f>
        <v>OK</v>
      </c>
      <c r="CQ18" s="67" t="b">
        <f>Sheet10!CQ38</f>
        <v>0</v>
      </c>
      <c r="CR18" s="67" t="b">
        <f>Sheet10!CR38</f>
        <v>0</v>
      </c>
      <c r="CS18" s="67" t="b">
        <f>Sheet10!CS38</f>
        <v>0</v>
      </c>
      <c r="CT18" s="67" t="b">
        <f>Sheet10!CT38</f>
        <v>0</v>
      </c>
      <c r="CU18" s="67" t="str">
        <f>Sheet10!CU38</f>
        <v>SEQUENCE INCORRECT</v>
      </c>
      <c r="CV18" s="67">
        <f>Sheet10!CV38</f>
        <v>19</v>
      </c>
    </row>
    <row r="19" spans="1:100" s="36" customFormat="1" ht="18.95" customHeight="1" thickBot="1">
      <c r="A19" s="65"/>
      <c r="B19" s="244"/>
      <c r="C19" s="245"/>
      <c r="D19" s="244"/>
      <c r="E19" s="245"/>
      <c r="F19" s="244"/>
      <c r="G19" s="245"/>
      <c r="H19" s="244"/>
      <c r="I19" s="245"/>
      <c r="J19" s="244"/>
      <c r="K19" s="245"/>
      <c r="L19" s="256" t="str">
        <f>IF(AND(A19&lt;&gt;"",B19&lt;&gt;"",D19&lt;&gt;"",F19&lt;&gt;"",H19&lt;&gt;"",J19&lt;&gt;"",Q19="",P19="OK",T19="",OR(D19&lt;=E17,D19="ABS"),OR(F19&lt;=G17,F19="ABS"),OR(H19&lt;=I17,H19="ABS"),OR(J19&lt;=K17,J19="ABS")),IF(AND(D19="ABS",F19="ABS",H19="ABS",J19="ABS"),"ABS",IF(SUM(D19,F19,H19,J19)=0,"ZERO",SUM(D19,F19,H19,J19))),"")</f>
        <v/>
      </c>
      <c r="M19" s="257"/>
      <c r="N19" s="33" t="str">
        <f>IF(L19="","",IF(M17=200,LOOKUP(L19,{"ABS","ZERO",1,100,110,120,130,140,150,160,170},{"FAIL","FAIL","FAIL","D","D+","C","C+","B","B+","A","A+"}),IF(M17=150,LOOKUP(L19,{"ABS","ZERO",1,75,82,90,97,105,112,120,127},{"FAIL","FAIL","FAIL","D","D+","C","C+","B","B+","A","A+"}),IF(M17=100,LOOKUP(L19,{"ABS","ZERO",1,50,55,60,65,70,75,80,85},{"FAIL","FAIL","FAIL","D","D+","C","C+","B","B+","A","A+"}),IF(M17=50,LOOKUP(L19,{"ABS","ZERO",1,25,27,30,32,35,37,40,42},{"FAIL","FAIL","FAIL","D","D+","C","C+","B","B+","A","A+"}))))))</f>
        <v/>
      </c>
      <c r="O19" s="229"/>
      <c r="P19" s="87" t="str">
        <f t="shared" ref="P19:P38" si="0">IF(A19&lt;&gt;"",IF(CU19="SEQUENCE CORRECT",IF(OR(T(Y19)="OK",T(Z19)="oOk",T(AA19)="Okk", AB19="ok"),"OK","FORMAT INCORRECT"),"SEQUENCE INCORRECT"),"")</f>
        <v/>
      </c>
      <c r="Q19" s="284" t="str">
        <f>IF(AND(A19&lt;&gt;"",B19&lt;&gt;""),IF(OR(D19&lt;&gt;"ABS"),IF(OR(AND(D19&lt;ROUNDDOWN((0.7*E17),0),D19&lt;&gt;0),D19&gt;E17,D19=""),"Attendance Marks incorrect",""),""),"")</f>
        <v/>
      </c>
      <c r="R19" s="204"/>
      <c r="S19" s="204"/>
      <c r="T19" s="204" t="str">
        <f>IF(OR(AND(OR(F19&lt;=G17, F19=0, F19="ABS"),OR(H19&lt;=I17, H19=0, H19="ABS"),OR(J19&lt;=K17, J19="ABS"))),IF(OR(AND(A19="",B19="",D19="",F19="",H19="",J19=""),AND(A19&lt;&gt;"",B19&lt;&gt;"",D19&lt;&gt;"",F19&lt;&gt;"",H19&lt;&gt;"",J19&lt;&gt;"", AD19="OK")),"","Given Marks or Format is incorrect"),"Given Marks or Format is incorrect")</f>
        <v/>
      </c>
      <c r="U19" s="204"/>
      <c r="V19" s="204"/>
      <c r="W19" s="204"/>
      <c r="X19" s="204"/>
      <c r="Y19" s="23" t="b">
        <f>IF(AND( EXACT(LEFT(B19,LEN(G8)), G8),ISNUMBER(INT(MID(B19,(LEN(G8)+1),1))),ISNUMBER(INT(MID(B19,(LEN(G8)+2),1))), MID(B19,(LEN(G8)+1),2)&lt;&gt;"00",OR(ISNUMBER(INT(MID(B19,(LEN(G8)+3),1))),MID(B19,(LEN(G8)+3),1)=""),  OR(AND(ISNUMBER(INT(MID(B19,(LEN(G8)+1),3))),MID(B19,(LEN(G8)+1),1)&lt;&gt;"0", MID(B19,(LEN(G8)+4),1)=""),AND((ISNUMBER(INT(MID(B19,(LEN(G8)+1),2)))),MID(B19,(LEN(G8)+3),1)=""))),"OK")</f>
        <v>0</v>
      </c>
      <c r="Z19" s="24"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A19" s="25"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B19" s="22"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C19" s="36" t="b">
        <f>IF(ISNUMBER(A19)&lt;&gt;"",AND(ISNUMBER(INT(MID(A19,1,3))),MID(A19,4,1)="",MID(A19,1,1)&lt;&gt;"0"))</f>
        <v>0</v>
      </c>
      <c r="AD19" s="88" t="str">
        <f>IF(AND(AD18="OK",AC19=TRUE),"OK","S# INCORRECT")</f>
        <v>S# INCORRECT</v>
      </c>
      <c r="BL19" s="77" t="str">
        <f t="shared" ref="BL19:BL38" si="1">RIGHT(B19,3)</f>
        <v/>
      </c>
      <c r="BM19" s="77" t="b">
        <f>ISNUMBER(INT((MID(BL19,1,1))))</f>
        <v>0</v>
      </c>
      <c r="BN19" s="77" t="b">
        <f>ISNUMBER(INT((MID(BL19,2,1))))</f>
        <v>0</v>
      </c>
      <c r="BO19" s="77" t="b">
        <f>ISNUMBER(INT((MID(BL19,3,1))))</f>
        <v>0</v>
      </c>
      <c r="BP19" s="77" t="str">
        <f>IF(BM19=TRUE, MID(BL19,1,1),"")</f>
        <v/>
      </c>
      <c r="BQ19" s="77" t="str">
        <f>IF(BN19=TRUE, MID(BL19,2,1),"")</f>
        <v/>
      </c>
      <c r="BR19" s="77" t="str">
        <f>IF(BO19=TRUE, MID(BL19,3,1),"")</f>
        <v/>
      </c>
      <c r="BS19" s="77" t="str">
        <f>T(BP19)&amp;T(BQ19)&amp;T(BR19)</f>
        <v/>
      </c>
      <c r="BT19" s="78" t="str">
        <f>IF(BS19="","",INT(TRIM(BS19)))</f>
        <v/>
      </c>
      <c r="BU19" s="79" t="str">
        <f>"OK"</f>
        <v>OK</v>
      </c>
      <c r="BV19" s="77" t="b">
        <f>BT19&gt;BT18</f>
        <v>0</v>
      </c>
      <c r="BW19" s="80" t="str">
        <f t="shared" ref="BW19:BW38" si="2">LEFT(B19,6)</f>
        <v/>
      </c>
      <c r="BX19" s="77" t="b">
        <f>ISNUMBER(INT((MID(BW19,1,1))))</f>
        <v>0</v>
      </c>
      <c r="BY19" s="77" t="b">
        <f>ISNUMBER(INT((MID(BW19,2,1))))</f>
        <v>0</v>
      </c>
      <c r="BZ19" s="77" t="b">
        <f>ISNUMBER(INT((MID(BW19,3,1))))</f>
        <v>0</v>
      </c>
      <c r="CA19" s="77" t="b">
        <f>ISNUMBER(INT((MID(BW19,4,1))))</f>
        <v>0</v>
      </c>
      <c r="CB19" s="77" t="b">
        <f>ISNUMBER(INT((MID(BW19,5,1))))</f>
        <v>0</v>
      </c>
      <c r="CC19" s="77" t="b">
        <f>ISNUMBER(INT((MID(BW19,6,1))))</f>
        <v>0</v>
      </c>
      <c r="CD19" s="77" t="str">
        <f>IF(BX19=TRUE, MID(BW19,1,1),"")</f>
        <v/>
      </c>
      <c r="CE19" s="77" t="str">
        <f>IF(BY19=TRUE, MID(BW19,2,1),"")</f>
        <v/>
      </c>
      <c r="CF19" s="77" t="str">
        <f>IF(BZ19=TRUE, MID(BW19,3,1),"")</f>
        <v/>
      </c>
      <c r="CG19" s="77" t="str">
        <f>IF(CA19=TRUE, MID(BW19,4,1),"")</f>
        <v/>
      </c>
      <c r="CH19" s="77" t="str">
        <f>IF(CB19=TRUE, MID(BW19,5,1),"")</f>
        <v/>
      </c>
      <c r="CI19" s="77" t="str">
        <f>IF(CC19=TRUE, MID(BW19,6,1),"")</f>
        <v/>
      </c>
      <c r="CJ19" s="80" t="str">
        <f>TRIM(T(CD19)&amp;T(CE19)&amp;T(CF19))</f>
        <v/>
      </c>
      <c r="CK19" s="80" t="str">
        <f>TRIM(T(CG19)&amp;T(CH19)&amp;T(CI19))</f>
        <v/>
      </c>
      <c r="CL19" s="81" t="str">
        <f>IF(OR(MID(BW19,3,1)="-",MID(BW19,4,1)="-"),T(CJ19),"NO")</f>
        <v>NO</v>
      </c>
      <c r="CM19" s="81" t="str">
        <f>IF(OR(MID(BW19,3,1)="-",MID(BW19,4,1)="-"),T(CK19),"NO")</f>
        <v>NO</v>
      </c>
      <c r="CN19" s="79" t="str">
        <f>IF(AND(CL19&lt;&gt;"NO", CM19&lt;&gt;"NO"),IF(CM19&lt;CL19,"OK","INCORRECT"),"NO")</f>
        <v>NO</v>
      </c>
      <c r="CO19" s="79" t="str">
        <f>IF(AND(CL19&lt;&gt;"NO", CM19&lt;&gt;"NO"),IF(CM19&lt;=CM18,"OK","INCORRECT"),"NO")</f>
        <v>NO</v>
      </c>
      <c r="CP19" s="81" t="str">
        <f>IF(OR(AND(OR(AND(CN19="NO",CO19="NO"),AND(CN19="OK", CO19="OK")),AND(CN18="NO", CO18="NO")),AND(AND(CN19="OK",CO19="OK",OR(AND(CN18="NO", CO18="NO"),AND(CN18="OK", CO18="OK"))))),"OK","INCORRECT")</f>
        <v>OK</v>
      </c>
      <c r="CQ19" s="77" t="b">
        <f>IF(CP19="OK",IF(AND(CL18="NO",CL19="NO"),BT19&gt;BT18))</f>
        <v>0</v>
      </c>
      <c r="CR19" s="77" t="b">
        <f>IF(CP19="OK",AND(CN19="OK",CO19="OK",CN18="NO",CO18="NO"))</f>
        <v>0</v>
      </c>
      <c r="CS19" s="77" t="b">
        <f>IF(CP19="OK",IF(AND(EXACT(CK18,CK19)),BT19&gt;BT18))</f>
        <v>0</v>
      </c>
      <c r="CT19" s="77" t="b">
        <f>IF(CP19="OK",CM19&lt;CM18)</f>
        <v>0</v>
      </c>
      <c r="CU19" s="80" t="str">
        <f>IF(AND(CQ19=FALSE,CR19=FALSE,CS19=FALSE,CT19=FALSE),"SEQUENCE INCORRECT","SEQUENCE CORRECT")</f>
        <v>SEQUENCE INCORRECT</v>
      </c>
      <c r="CV19" s="82">
        <f>COUNTIF(B18:B18,T(B19))</f>
        <v>1</v>
      </c>
    </row>
    <row r="20" spans="1:100" s="36" customFormat="1" ht="18.95" customHeight="1" thickBot="1">
      <c r="A20" s="83"/>
      <c r="B20" s="244"/>
      <c r="C20" s="245"/>
      <c r="D20" s="244"/>
      <c r="E20" s="245"/>
      <c r="F20" s="244"/>
      <c r="G20" s="245"/>
      <c r="H20" s="244"/>
      <c r="I20" s="245"/>
      <c r="J20" s="244"/>
      <c r="K20" s="245"/>
      <c r="L20" s="256" t="str">
        <f>IF(AND(A20&lt;&gt;"",B20&lt;&gt;"",D20&lt;&gt;"", F20&lt;&gt;"", H20&lt;&gt;"", J20&lt;&gt;"",Q20="",P20="OK",T20="",OR(D20&lt;=E17,D20="ABS"),OR(F20&lt;=G17,F20="ABS"),OR(H20&lt;=I17,H20="ABS"),OR(J20&lt;=K17,J20="ABS")),IF(AND(D20="ABS",F20="ABS",H20="ABS",J20="ABS"),"ABS",IF(SUM(D20,F20,H20,J20)=0,"ZERO",SUM(D20,F20,H20,J20))),"")</f>
        <v/>
      </c>
      <c r="M20" s="257"/>
      <c r="N20" s="33" t="str">
        <f>IF(L20="","",IF(M17=200,LOOKUP(L20,{"ABS","ZERO",1,100,110,120,130,140,150,160,170},{"FAIL","FAIL","FAIL","D","D+","C","C+","B","B+","A","A+"}),IF(M17=150,LOOKUP(L20,{"ABS","ZERO",1,75,82,90,97,105,112,120,127},{"FAIL","FAIL","FAIL","D","D+","C","C+","B","B+","A","A+"}),IF(M17=100,LOOKUP(L20,{"ABS","ZERO",1,50,55,60,65,70,75,80,85},{"FAIL","FAIL","FAIL","D","D+","C","C+","B","B+","A","A+"}),IF(M17=50,LOOKUP(L20,{"ABS","ZERO",1,25,27,30,32,35,37,40,42},{"FAIL","FAIL","FAIL","D","D+","C","C+","B","B+","A","A+"}))))))</f>
        <v/>
      </c>
      <c r="O20" s="229"/>
      <c r="P20" s="87" t="str">
        <f t="shared" si="0"/>
        <v/>
      </c>
      <c r="Q20" s="224" t="str">
        <f>IF(AND(A20&lt;&gt;"",B20&lt;&gt;""),IF(OR(D20&lt;&gt;"ABS"),IF(OR(AND(D20&lt;ROUNDDOWN((0.7*E17),0),D20&lt;&gt;0),D20&gt;E17,D20=""),"Attendance Marks incorrect",""),""),"")</f>
        <v/>
      </c>
      <c r="R20" s="203"/>
      <c r="S20" s="203"/>
      <c r="T20" s="203" t="str">
        <f>IF(OR(AND(OR(F20&lt;=G17, F20=0, F20="ABS"),OR(H20&lt;=I17, H20=0, H20="ABS"),OR(J20&lt;=K17, J20="ABS"))),IF(OR(AND(A20="",B20="",D20="",F20="",H20="",J20=""),AND(A20&lt;&gt;"",B20&lt;&gt;"",D20&lt;&gt;"",F20&lt;&gt;"",H20&lt;&gt;"",J20&lt;&gt;"", AD20="OK")),"","Given Marks or Format is incorrect"),"Given Marks or Format is incorrect")</f>
        <v/>
      </c>
      <c r="U20" s="203"/>
      <c r="V20" s="203"/>
      <c r="W20" s="203"/>
      <c r="X20" s="203"/>
      <c r="Y20" s="23" t="b">
        <f>IF(AND( EXACT(LEFT(B20,LEN(G8)), G8),ISNUMBER(INT(MID(B20,(LEN(G8)+1),1))),ISNUMBER(INT(MID(B20,(LEN(G8)+2),1))), MID(B20,(LEN(G8)+1),2)&lt;&gt;"00",OR(ISNUMBER(INT(MID(B20,(LEN(G8)+3),1))),MID(B20,(LEN(G8)+3),1)=""),  OR(AND(ISNUMBER(INT(MID(B20,(LEN(G8)+1),3))),MID(B20,(LEN(G8)+1),1)&lt;&gt;"0", MID(B20,(LEN(G8)+4),1)=""),AND((ISNUMBER(INT(MID(B20,(LEN(G8)+1),2)))),MID(B20,(LEN(G8)+3),1)=""))),"OK")</f>
        <v>0</v>
      </c>
      <c r="Z20" s="24"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A20" s="25"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B20" s="22"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C20" s="36" t="b">
        <f t="shared" ref="AC20:AC38" si="3">IF(AND(ISNUMBER(A19)&lt;&gt;"",ISNUMBER(A20)&lt;&gt;""),IF(AND(ISNUMBER(A20),ISNUMBER(A19)),IF(A20-A19=1,AND(ISNUMBER(INT(MID(A20,1,3))),MID(A20,4,1)="",MID(A20,1,1)&lt;&gt;"0"))))</f>
        <v>0</v>
      </c>
      <c r="AD20" s="36" t="str">
        <f t="shared" ref="AD20:AD38" si="4">IF(AC20=TRUE,"OK","S# INCORRECT")</f>
        <v>S# INCORRECT</v>
      </c>
      <c r="BL20" s="77" t="str">
        <f t="shared" si="1"/>
        <v/>
      </c>
      <c r="BM20" s="77" t="b">
        <f t="shared" ref="BM20:BM38" si="5">ISNUMBER(INT((MID(BL20,1,1))))</f>
        <v>0</v>
      </c>
      <c r="BN20" s="77" t="b">
        <f t="shared" ref="BN20:BN38" si="6">ISNUMBER(INT((MID(BL20,2,1))))</f>
        <v>0</v>
      </c>
      <c r="BO20" s="77" t="b">
        <f t="shared" ref="BO20:BO38" si="7">ISNUMBER(INT((MID(BL20,3,1))))</f>
        <v>0</v>
      </c>
      <c r="BP20" s="77" t="str">
        <f t="shared" ref="BP20:BP38" si="8">IF(BM20=TRUE, MID(BL20,1,1),"")</f>
        <v/>
      </c>
      <c r="BQ20" s="77" t="str">
        <f t="shared" ref="BQ20:BQ38" si="9">IF(BN20=TRUE, MID(BL20,2,1),"")</f>
        <v/>
      </c>
      <c r="BR20" s="77" t="str">
        <f t="shared" ref="BR20:BR38" si="10">IF(BO20=TRUE, MID(BL20,3,1),"")</f>
        <v/>
      </c>
      <c r="BS20" s="77" t="str">
        <f t="shared" ref="BS20:BS38" si="11">T(BP20)&amp;T(BQ20)&amp;T(BR20)</f>
        <v/>
      </c>
      <c r="BT20" s="78" t="str">
        <f t="shared" ref="BT20:BT38" si="12">IF(BS20="","",INT(TRIM(BS20)))</f>
        <v/>
      </c>
      <c r="BU20" s="79" t="str">
        <f>IF(BT20&gt;BT19,"OK","INCORRECT")</f>
        <v>INCORRECT</v>
      </c>
      <c r="BV20" s="77" t="b">
        <f>BT20&gt;BT19</f>
        <v>0</v>
      </c>
      <c r="BW20" s="80" t="str">
        <f t="shared" si="2"/>
        <v/>
      </c>
      <c r="BX20" s="77" t="b">
        <f t="shared" ref="BX20:BX38" si="13">ISNUMBER(INT((MID(BW20,1,1))))</f>
        <v>0</v>
      </c>
      <c r="BY20" s="77" t="b">
        <f t="shared" ref="BY20:BY38" si="14">ISNUMBER(INT((MID(BW20,2,1))))</f>
        <v>0</v>
      </c>
      <c r="BZ20" s="77" t="b">
        <f t="shared" ref="BZ20:BZ38" si="15">ISNUMBER(INT((MID(BW20,3,1))))</f>
        <v>0</v>
      </c>
      <c r="CA20" s="77" t="b">
        <f t="shared" ref="CA20:CA38" si="16">ISNUMBER(INT((MID(BW20,4,1))))</f>
        <v>0</v>
      </c>
      <c r="CB20" s="77" t="b">
        <f t="shared" ref="CB20:CB38" si="17">ISNUMBER(INT((MID(BW20,5,1))))</f>
        <v>0</v>
      </c>
      <c r="CC20" s="77" t="b">
        <f t="shared" ref="CC20:CC38" si="18">ISNUMBER(INT((MID(BW20,6,1))))</f>
        <v>0</v>
      </c>
      <c r="CD20" s="77" t="str">
        <f t="shared" ref="CD20:CD38" si="19">IF(BX20=TRUE, MID(BW20,1,1),"")</f>
        <v/>
      </c>
      <c r="CE20" s="77" t="str">
        <f t="shared" ref="CE20:CE38" si="20">IF(BY20=TRUE, MID(BW20,2,1),"")</f>
        <v/>
      </c>
      <c r="CF20" s="77" t="str">
        <f t="shared" ref="CF20:CF38" si="21">IF(BZ20=TRUE, MID(BW20,3,1),"")</f>
        <v/>
      </c>
      <c r="CG20" s="77" t="str">
        <f t="shared" ref="CG20:CG38" si="22">IF(CA20=TRUE, MID(BW20,4,1),"")</f>
        <v/>
      </c>
      <c r="CH20" s="77" t="str">
        <f t="shared" ref="CH20:CH38" si="23">IF(CB20=TRUE, MID(BW20,5,1),"")</f>
        <v/>
      </c>
      <c r="CI20" s="77" t="str">
        <f t="shared" ref="CI20:CI38" si="24">IF(CC20=TRUE, MID(BW20,6,1),"")</f>
        <v/>
      </c>
      <c r="CJ20" s="80" t="str">
        <f t="shared" ref="CJ20:CJ38" si="25">TRIM(T(CD20)&amp;T(CE20)&amp;T(CF20))</f>
        <v/>
      </c>
      <c r="CK20" s="80" t="str">
        <f t="shared" ref="CK20:CK38" si="26">TRIM(T(CG20)&amp;T(CH20)&amp;T(CI20))</f>
        <v/>
      </c>
      <c r="CL20" s="81" t="str">
        <f t="shared" ref="CL20:CL38" si="27">IF(OR(MID(BW20,3,1)="-",MID(BW20,4,1)="-"),T(CJ20),"NO")</f>
        <v>NO</v>
      </c>
      <c r="CM20" s="81" t="str">
        <f t="shared" ref="CM20:CM38" si="28">IF(OR(MID(BW20,3,1)="-",MID(BW20,4,1)="-"),T(CK20),"NO")</f>
        <v>NO</v>
      </c>
      <c r="CN20" s="79" t="str">
        <f>IF(AND(CL20&lt;&gt;"NO", CM20&lt;&gt;"NO"),IF(CM20&lt;CL20,"OK","INCORRECT"),"NO")</f>
        <v>NO</v>
      </c>
      <c r="CO20" s="79" t="str">
        <f>IF(AND(CL20&lt;&gt;"NO", CM20&lt;&gt;"NO"),IF(CM20&lt;=CM19,"OK","INCORRECT"),"NO")</f>
        <v>NO</v>
      </c>
      <c r="CP20" s="81" t="str">
        <f>IF(OR(AND(OR(AND(CN20="NO",CO20="NO"),AND(CN20="OK", CO20="OK")),AND(CN19="NO", CO19="NO")),AND(AND(CN20="OK",CO20="OK",OR(AND(CN19="NO", CO19="NO"),AND(CN19="OK", CO19="OK"))))),"OK","INCORRECT")</f>
        <v>OK</v>
      </c>
      <c r="CQ20" s="77" t="b">
        <f>IF(CP20="OK",IF(AND(CL19="NO",CL20="NO"),BT20&gt;BT19))</f>
        <v>0</v>
      </c>
      <c r="CR20" s="77" t="b">
        <f>IF(CP20="OK",AND(CN20="OK",CO20="OK",CN19="NO",CO19="NO"))</f>
        <v>0</v>
      </c>
      <c r="CS20" s="77" t="b">
        <f>IF(CP20="OK",IF(AND(EXACT(CK19,CK20)),BT20&gt;BT19))</f>
        <v>0</v>
      </c>
      <c r="CT20" s="77" t="b">
        <f>IF(CP20="OK",CM20&lt;CM19)</f>
        <v>0</v>
      </c>
      <c r="CU20" s="80" t="str">
        <f>IF(AND(CQ20=FALSE,CR20=FALSE,CS20=FALSE,CT20=FALSE),"SEQUENCE INCORRECT","SEQUENCE CORRECT")</f>
        <v>SEQUENCE INCORRECT</v>
      </c>
      <c r="CV20" s="82">
        <f>COUNTIF(B19:B19,T(B20))</f>
        <v>1</v>
      </c>
    </row>
    <row r="21" spans="1:100" s="36" customFormat="1" ht="18.95" customHeight="1" thickBot="1">
      <c r="A21" s="65"/>
      <c r="B21" s="244"/>
      <c r="C21" s="245"/>
      <c r="D21" s="244"/>
      <c r="E21" s="245"/>
      <c r="F21" s="244"/>
      <c r="G21" s="245"/>
      <c r="H21" s="244"/>
      <c r="I21" s="245"/>
      <c r="J21" s="244"/>
      <c r="K21" s="245"/>
      <c r="L21" s="256" t="str">
        <f>IF(AND(A21&lt;&gt;"",B21&lt;&gt;"",D21&lt;&gt;"", F21&lt;&gt;"", H21&lt;&gt;"", J21&lt;&gt;"",Q21="",P21="OK",T21="",OR(D21&lt;=E17,D21="ABS"),OR(F21&lt;=G17,F21="ABS"),OR(H21&lt;=I17,H21="ABS"),OR(J21&lt;=K17,J21="ABS")),IF(AND(D21="ABS",F21="ABS",H21="ABS",J21="ABS"),"ABS",IF(SUM(D21,F21,H21,J21)=0,"ZERO",SUM(D21,F21,H21,J21))),"")</f>
        <v/>
      </c>
      <c r="M21" s="257"/>
      <c r="N21" s="33" t="str">
        <f>IF(L21="","",IF(M17=200,LOOKUP(L21,{"ABS","ZERO",1,100,110,120,130,140,150,160,170},{"FAIL","FAIL","FAIL","D","D+","C","C+","B","B+","A","A+"}),IF(M17=150,LOOKUP(L21,{"ABS","ZERO",1,75,82,90,97,105,112,120,127},{"FAIL","FAIL","FAIL","D","D+","C","C+","B","B+","A","A+"}),IF(M17=100,LOOKUP(L21,{"ABS","ZERO",1,50,55,60,65,70,75,80,85},{"FAIL","FAIL","FAIL","D","D+","C","C+","B","B+","A","A+"}),IF(M17=50,LOOKUP(L21,{"ABS","ZERO",1,25,27,30,32,35,37,40,42},{"FAIL","FAIL","FAIL","D","D+","C","C+","B","B+","A","A+"}))))))</f>
        <v/>
      </c>
      <c r="O21" s="229"/>
      <c r="P21" s="87" t="str">
        <f t="shared" si="0"/>
        <v/>
      </c>
      <c r="Q21" s="224" t="str">
        <f>IF(AND(A21&lt;&gt;"",B21&lt;&gt;""),IF(OR(D21&lt;&gt;"ABS"),IF(OR(AND(D21&lt;ROUNDDOWN((0.7*E17),0),D21&lt;&gt;0),D21&gt;E17,D21=""),"Attendance Marks incorrect",""),""),"")</f>
        <v/>
      </c>
      <c r="R21" s="203"/>
      <c r="S21" s="203"/>
      <c r="T21" s="203" t="str">
        <f>IF(OR(AND(OR(F21&lt;=G17, F21=0, F21="ABS"),OR(H21&lt;=I17, H21=0, H21="ABS"),OR(J21&lt;=K17, J21="ABS"))),IF(OR(AND(A21="",B21="",D21="",F21="",H21="",J21=""),AND(A21&lt;&gt;"",B21&lt;&gt;"",D21&lt;&gt;"",F21&lt;&gt;"",H21&lt;&gt;"",J21&lt;&gt;"", AD21="OK")),"","Given Marks or Format is incorrect"),"Given Marks or Format is incorrect")</f>
        <v/>
      </c>
      <c r="U21" s="203"/>
      <c r="V21" s="203"/>
      <c r="W21" s="203"/>
      <c r="X21" s="203"/>
      <c r="Y21" s="23" t="b">
        <f>IF(AND( EXACT(LEFT(B21,LEN(G8)), G8),ISNUMBER(INT(MID(B21,(LEN(G8)+1),1))),ISNUMBER(INT(MID(B21,(LEN(G8)+2),1))), MID(B21,(LEN(G8)+1),2)&lt;&gt;"00",OR(ISNUMBER(INT(MID(B21,(LEN(G8)+3),1))),MID(B21,(LEN(G8)+3),1)=""),  OR(AND(ISNUMBER(INT(MID(B21,(LEN(G8)+1),3))),MID(B21,(LEN(G8)+1),1)&lt;&gt;"0", MID(B21,(LEN(G8)+4),1)=""),AND((ISNUMBER(INT(MID(B21,(LEN(G8)+1),2)))),MID(B21,(LEN(G8)+3),1)=""))),"OK")</f>
        <v>0</v>
      </c>
      <c r="Z21" s="24"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25"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22"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36" t="b">
        <f t="shared" si="3"/>
        <v>0</v>
      </c>
      <c r="AD21" s="36" t="str">
        <f t="shared" si="4"/>
        <v>S# INCORRECT</v>
      </c>
      <c r="BL21" s="77" t="str">
        <f t="shared" si="1"/>
        <v/>
      </c>
      <c r="BM21" s="77" t="b">
        <f t="shared" si="5"/>
        <v>0</v>
      </c>
      <c r="BN21" s="77" t="b">
        <f t="shared" si="6"/>
        <v>0</v>
      </c>
      <c r="BO21" s="77" t="b">
        <f t="shared" si="7"/>
        <v>0</v>
      </c>
      <c r="BP21" s="77" t="str">
        <f t="shared" si="8"/>
        <v/>
      </c>
      <c r="BQ21" s="77" t="str">
        <f t="shared" si="9"/>
        <v/>
      </c>
      <c r="BR21" s="77" t="str">
        <f t="shared" si="10"/>
        <v/>
      </c>
      <c r="BS21" s="77" t="str">
        <f t="shared" si="11"/>
        <v/>
      </c>
      <c r="BT21" s="78" t="str">
        <f t="shared" si="12"/>
        <v/>
      </c>
      <c r="BU21" s="79" t="str">
        <f t="shared" ref="BU21:BU38" si="29">IF(BT21&gt;BT20,"OK","INCORRECT")</f>
        <v>INCORRECT</v>
      </c>
      <c r="BV21" s="77" t="b">
        <f t="shared" ref="BV21:BV38" si="30">BT21&gt;BT20</f>
        <v>0</v>
      </c>
      <c r="BW21" s="80" t="str">
        <f t="shared" si="2"/>
        <v/>
      </c>
      <c r="BX21" s="77" t="b">
        <f t="shared" si="13"/>
        <v>0</v>
      </c>
      <c r="BY21" s="77" t="b">
        <f t="shared" si="14"/>
        <v>0</v>
      </c>
      <c r="BZ21" s="77" t="b">
        <f t="shared" si="15"/>
        <v>0</v>
      </c>
      <c r="CA21" s="77" t="b">
        <f t="shared" si="16"/>
        <v>0</v>
      </c>
      <c r="CB21" s="77" t="b">
        <f t="shared" si="17"/>
        <v>0</v>
      </c>
      <c r="CC21" s="77" t="b">
        <f t="shared" si="18"/>
        <v>0</v>
      </c>
      <c r="CD21" s="77" t="str">
        <f t="shared" si="19"/>
        <v/>
      </c>
      <c r="CE21" s="77" t="str">
        <f t="shared" si="20"/>
        <v/>
      </c>
      <c r="CF21" s="77" t="str">
        <f t="shared" si="21"/>
        <v/>
      </c>
      <c r="CG21" s="77" t="str">
        <f t="shared" si="22"/>
        <v/>
      </c>
      <c r="CH21" s="77" t="str">
        <f t="shared" si="23"/>
        <v/>
      </c>
      <c r="CI21" s="77" t="str">
        <f t="shared" si="24"/>
        <v/>
      </c>
      <c r="CJ21" s="80" t="str">
        <f t="shared" si="25"/>
        <v/>
      </c>
      <c r="CK21" s="80" t="str">
        <f t="shared" si="26"/>
        <v/>
      </c>
      <c r="CL21" s="81" t="str">
        <f t="shared" si="27"/>
        <v>NO</v>
      </c>
      <c r="CM21" s="81" t="str">
        <f t="shared" si="28"/>
        <v>NO</v>
      </c>
      <c r="CN21" s="79" t="str">
        <f t="shared" ref="CN21:CN38" si="31">IF(AND(CL21&lt;&gt;"NO", CM21&lt;&gt;"NO"),IF(CM21&lt;CL21,"OK","INCORRECT"),"NO")</f>
        <v>NO</v>
      </c>
      <c r="CO21" s="79" t="str">
        <f t="shared" ref="CO21:CO38" si="32">IF(AND(CL21&lt;&gt;"NO", CM21&lt;&gt;"NO"),IF(CM21&lt;=CM20,"OK","INCORRECT"),"NO")</f>
        <v>NO</v>
      </c>
      <c r="CP21" s="81" t="str">
        <f t="shared" ref="CP21:CP38" si="33">IF(OR(AND(OR(AND(CN21="NO",CO21="NO"),AND(CN21="OK", CO21="OK")),AND(CN20="NO", CO20="NO")),AND(AND(CN21="OK",CO21="OK",OR(AND(CN20="NO", CO20="NO"),AND(CN20="OK", CO20="OK"))))),"OK","INCORRECT")</f>
        <v>OK</v>
      </c>
      <c r="CQ21" s="77" t="b">
        <f t="shared" ref="CQ21:CQ38" si="34">IF(CP21="OK",IF(AND(CL20="NO",CL21="NO"),BT21&gt;BT20))</f>
        <v>0</v>
      </c>
      <c r="CR21" s="77" t="b">
        <f t="shared" ref="CR21:CR38" si="35">IF(CP21="OK",AND(CN21="OK",CO21="OK",CN20="NO",CO20="NO"))</f>
        <v>0</v>
      </c>
      <c r="CS21" s="77" t="b">
        <f t="shared" ref="CS21:CS38" si="36">IF(CP21="OK",IF(AND(EXACT(CK20,CK21)),BT21&gt;BT20))</f>
        <v>0</v>
      </c>
      <c r="CT21" s="77" t="b">
        <f t="shared" ref="CT21:CT38" si="37">IF(CP21="OK",CM21&lt;CM20)</f>
        <v>0</v>
      </c>
      <c r="CU21" s="80" t="str">
        <f t="shared" ref="CU21:CU38" si="38">IF(AND(CQ21=FALSE,CR21=FALSE,CS21=FALSE,CT21=FALSE),"SEQUENCE INCORRECT","SEQUENCE CORRECT")</f>
        <v>SEQUENCE INCORRECT</v>
      </c>
      <c r="CV21" s="82">
        <f>COUNTIF(B19:B20,T(B21))</f>
        <v>2</v>
      </c>
    </row>
    <row r="22" spans="1:100" s="36" customFormat="1" ht="18.95" customHeight="1" thickBot="1">
      <c r="A22" s="83"/>
      <c r="B22" s="244"/>
      <c r="C22" s="245"/>
      <c r="D22" s="244"/>
      <c r="E22" s="245"/>
      <c r="F22" s="244"/>
      <c r="G22" s="245"/>
      <c r="H22" s="244"/>
      <c r="I22" s="245"/>
      <c r="J22" s="244"/>
      <c r="K22" s="245"/>
      <c r="L22" s="256" t="str">
        <f>IF(AND(A22&lt;&gt;"",B22&lt;&gt;"",D22&lt;&gt;"", F22&lt;&gt;"", H22&lt;&gt;"", J22&lt;&gt;"",Q22="",P22="OK",T22="",OR(D22&lt;=E17,D22="ABS"),OR(F22&lt;=G17,F22="ABS"),OR(H22&lt;=I17,H22="ABS"),OR(J22&lt;=K17,J22="ABS")),IF(AND(D22="ABS",F22="ABS",H22="ABS",J22="ABS"),"ABS",IF(SUM(D22,F22,H22,J22)=0,"ZERO",SUM(D22,F22,H22,J22))),"")</f>
        <v/>
      </c>
      <c r="M22" s="257"/>
      <c r="N22" s="33" t="str">
        <f>IF(L22="","",IF(M17=200,LOOKUP(L22,{"ABS","ZERO",1,100,110,120,130,140,150,160,170},{"FAIL","FAIL","FAIL","D","D+","C","C+","B","B+","A","A+"}),IF(M17=150,LOOKUP(L22,{"ABS","ZERO",1,75,82,90,97,105,112,120,127},{"FAIL","FAIL","FAIL","D","D+","C","C+","B","B+","A","A+"}),IF(M17=100,LOOKUP(L22,{"ABS","ZERO",1,50,55,60,65,70,75,80,85},{"FAIL","FAIL","FAIL","D","D+","C","C+","B","B+","A","A+"}),IF(M17=50,LOOKUP(L22,{"ABS","ZERO",1,25,27,30,32,35,37,40,42},{"FAIL","FAIL","FAIL","D","D+","C","C+","B","B+","A","A+"}))))))</f>
        <v/>
      </c>
      <c r="O22" s="229"/>
      <c r="P22" s="87" t="str">
        <f t="shared" si="0"/>
        <v/>
      </c>
      <c r="Q22" s="224" t="str">
        <f>IF(AND(A22&lt;&gt;"",B22&lt;&gt;""),IF(OR(D22&lt;&gt;"ABS"),IF(OR(AND(D22&lt;ROUNDDOWN((0.7*E17),0),D22&lt;&gt;0),D22&gt;E17,D22=""),"Attendance Marks incorrect",""),""),"")</f>
        <v/>
      </c>
      <c r="R22" s="203"/>
      <c r="S22" s="203"/>
      <c r="T22" s="203" t="str">
        <f>IF(OR(AND(OR(F22&lt;=G17, F22=0, F22="ABS"),OR(H22&lt;=I17, H22=0, H22="ABS"),OR(J22&lt;=K17, J22="ABS"))),IF(OR(AND(A22="",B22="",D22="",F22="",H22="",J22=""),AND(A22&lt;&gt;"",B22&lt;&gt;"",D22&lt;&gt;"",F22&lt;&gt;"",H22&lt;&gt;"",J22&lt;&gt;"", AD22="OK")),"","Given Marks or Format is incorrect"),"Given Marks or Format is incorrect")</f>
        <v/>
      </c>
      <c r="U22" s="203"/>
      <c r="V22" s="203"/>
      <c r="W22" s="203"/>
      <c r="X22" s="203"/>
      <c r="Y22" s="23" t="b">
        <f>IF(AND( EXACT(LEFT(B22,LEN(G8)), G8),ISNUMBER(INT(MID(B22,(LEN(G8)+1),1))),ISNUMBER(INT(MID(B22,(LEN(G8)+2),1))), MID(B22,(LEN(G8)+1),2)&lt;&gt;"00",OR(ISNUMBER(INT(MID(B22,(LEN(G8)+3),1))),MID(B22,(LEN(G8)+3),1)=""),  OR(AND(ISNUMBER(INT(MID(B22,(LEN(G8)+1),3))),MID(B22,(LEN(G8)+1),1)&lt;&gt;"0", MID(B22,(LEN(G8)+4),1)=""),AND((ISNUMBER(INT(MID(B22,(LEN(G8)+1),2)))),MID(B22,(LEN(G8)+3),1)=""))),"OK")</f>
        <v>0</v>
      </c>
      <c r="Z22" s="24"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25"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22"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36" t="b">
        <f t="shared" si="3"/>
        <v>0</v>
      </c>
      <c r="AD22" s="36" t="str">
        <f t="shared" si="4"/>
        <v>S# INCORRECT</v>
      </c>
      <c r="BL22" s="77" t="str">
        <f t="shared" si="1"/>
        <v/>
      </c>
      <c r="BM22" s="77" t="b">
        <f t="shared" si="5"/>
        <v>0</v>
      </c>
      <c r="BN22" s="77" t="b">
        <f t="shared" si="6"/>
        <v>0</v>
      </c>
      <c r="BO22" s="77" t="b">
        <f t="shared" si="7"/>
        <v>0</v>
      </c>
      <c r="BP22" s="77" t="str">
        <f t="shared" si="8"/>
        <v/>
      </c>
      <c r="BQ22" s="77" t="str">
        <f t="shared" si="9"/>
        <v/>
      </c>
      <c r="BR22" s="77" t="str">
        <f t="shared" si="10"/>
        <v/>
      </c>
      <c r="BS22" s="77" t="str">
        <f t="shared" si="11"/>
        <v/>
      </c>
      <c r="BT22" s="78" t="str">
        <f t="shared" si="12"/>
        <v/>
      </c>
      <c r="BU22" s="79" t="str">
        <f t="shared" si="29"/>
        <v>INCORRECT</v>
      </c>
      <c r="BV22" s="77" t="b">
        <f t="shared" si="30"/>
        <v>0</v>
      </c>
      <c r="BW22" s="80" t="str">
        <f t="shared" si="2"/>
        <v/>
      </c>
      <c r="BX22" s="77" t="b">
        <f t="shared" si="13"/>
        <v>0</v>
      </c>
      <c r="BY22" s="77" t="b">
        <f t="shared" si="14"/>
        <v>0</v>
      </c>
      <c r="BZ22" s="77" t="b">
        <f t="shared" si="15"/>
        <v>0</v>
      </c>
      <c r="CA22" s="77" t="b">
        <f t="shared" si="16"/>
        <v>0</v>
      </c>
      <c r="CB22" s="77" t="b">
        <f t="shared" si="17"/>
        <v>0</v>
      </c>
      <c r="CC22" s="77" t="b">
        <f t="shared" si="18"/>
        <v>0</v>
      </c>
      <c r="CD22" s="77" t="str">
        <f t="shared" si="19"/>
        <v/>
      </c>
      <c r="CE22" s="77" t="str">
        <f t="shared" si="20"/>
        <v/>
      </c>
      <c r="CF22" s="77" t="str">
        <f t="shared" si="21"/>
        <v/>
      </c>
      <c r="CG22" s="77" t="str">
        <f t="shared" si="22"/>
        <v/>
      </c>
      <c r="CH22" s="77" t="str">
        <f t="shared" si="23"/>
        <v/>
      </c>
      <c r="CI22" s="77" t="str">
        <f t="shared" si="24"/>
        <v/>
      </c>
      <c r="CJ22" s="80" t="str">
        <f t="shared" si="25"/>
        <v/>
      </c>
      <c r="CK22" s="80" t="str">
        <f t="shared" si="26"/>
        <v/>
      </c>
      <c r="CL22" s="81" t="str">
        <f t="shared" si="27"/>
        <v>NO</v>
      </c>
      <c r="CM22" s="81" t="str">
        <f t="shared" si="28"/>
        <v>NO</v>
      </c>
      <c r="CN22" s="79" t="str">
        <f t="shared" si="31"/>
        <v>NO</v>
      </c>
      <c r="CO22" s="79" t="str">
        <f t="shared" si="32"/>
        <v>NO</v>
      </c>
      <c r="CP22" s="81" t="str">
        <f t="shared" si="33"/>
        <v>OK</v>
      </c>
      <c r="CQ22" s="77" t="b">
        <f t="shared" si="34"/>
        <v>0</v>
      </c>
      <c r="CR22" s="77" t="b">
        <f t="shared" si="35"/>
        <v>0</v>
      </c>
      <c r="CS22" s="77" t="b">
        <f t="shared" si="36"/>
        <v>0</v>
      </c>
      <c r="CT22" s="77" t="b">
        <f t="shared" si="37"/>
        <v>0</v>
      </c>
      <c r="CU22" s="80" t="str">
        <f t="shared" si="38"/>
        <v>SEQUENCE INCORRECT</v>
      </c>
      <c r="CV22" s="82">
        <f>COUNTIF(B19:B21,T(B22))</f>
        <v>3</v>
      </c>
    </row>
    <row r="23" spans="1:100" s="36" customFormat="1" ht="18.95" customHeight="1" thickBot="1">
      <c r="A23" s="65"/>
      <c r="B23" s="244"/>
      <c r="C23" s="245"/>
      <c r="D23" s="244"/>
      <c r="E23" s="245"/>
      <c r="F23" s="244"/>
      <c r="G23" s="245"/>
      <c r="H23" s="244"/>
      <c r="I23" s="245"/>
      <c r="J23" s="244"/>
      <c r="K23" s="245"/>
      <c r="L23" s="256" t="str">
        <f>IF(AND(A23&lt;&gt;"",B23&lt;&gt;"",D23&lt;&gt;"", F23&lt;&gt;"", H23&lt;&gt;"", J23&lt;&gt;"",Q23="",P23="OK",T23="",OR(D23&lt;=E17,D23="ABS"),OR(F23&lt;=G17,F23="ABS"),OR(H23&lt;=I17,H23="ABS"),OR(J23&lt;=K17,J23="ABS")),IF(AND(D23="ABS",F23="ABS",H23="ABS",J23="ABS"),"ABS",IF(SUM(D23,F23,H23,J23)=0,"ZERO",SUM(D23,F23,H23,J23))),"")</f>
        <v/>
      </c>
      <c r="M23" s="257"/>
      <c r="N23" s="33" t="str">
        <f>IF(L23="","",IF(M17=200,LOOKUP(L23,{"ABS","ZERO",1,100,110,120,130,140,150,160,170},{"FAIL","FAIL","FAIL","D","D+","C","C+","B","B+","A","A+"}),IF(M17=150,LOOKUP(L23,{"ABS","ZERO",1,75,82,90,97,105,112,120,127},{"FAIL","FAIL","FAIL","D","D+","C","C+","B","B+","A","A+"}),IF(M17=100,LOOKUP(L23,{"ABS","ZERO",1,50,55,60,65,70,75,80,85},{"FAIL","FAIL","FAIL","D","D+","C","C+","B","B+","A","A+"}),IF(M17=50,LOOKUP(L23,{"ABS","ZERO",1,25,27,30,32,35,37,40,42},{"FAIL","FAIL","FAIL","D","D+","C","C+","B","B+","A","A+"}))))))</f>
        <v/>
      </c>
      <c r="O23" s="229"/>
      <c r="P23" s="87" t="str">
        <f t="shared" si="0"/>
        <v/>
      </c>
      <c r="Q23" s="224" t="str">
        <f>IF(AND(A23&lt;&gt;"",B23&lt;&gt;""),IF(OR(D23&lt;&gt;"ABS"),IF(OR(AND(D23&lt;ROUNDDOWN((0.7*E17),0),D23&lt;&gt;0),D23&gt;E17,D23=""),"Attendance Marks incorrect",""),""),"")</f>
        <v/>
      </c>
      <c r="R23" s="203"/>
      <c r="S23" s="203"/>
      <c r="T23" s="203" t="str">
        <f>IF(OR(AND(OR(F23&lt;=G17, F23=0, F23="ABS"),OR(H23&lt;=I17, H23=0, H23="ABS"),OR(J23&lt;=K17, J23="ABS"))),IF(OR(AND(A23="",B23="",D23="",F23="",H23="",J23=""),AND(A23&lt;&gt;"",B23&lt;&gt;"",D23&lt;&gt;"",F23&lt;&gt;"",H23&lt;&gt;"",J23&lt;&gt;"", AD23="OK")),"","Given Marks or Format is incorrect"),"Given Marks or Format is incorrect")</f>
        <v/>
      </c>
      <c r="U23" s="203"/>
      <c r="V23" s="203"/>
      <c r="W23" s="203"/>
      <c r="X23" s="203"/>
      <c r="Y23" s="23" t="b">
        <f>IF(AND( EXACT(LEFT(B23,LEN(G8)), G8),ISNUMBER(INT(MID(B23,(LEN(G8)+1),1))),ISNUMBER(INT(MID(B23,(LEN(G8)+2),1))), MID(B23,(LEN(G8)+1),2)&lt;&gt;"00",OR(ISNUMBER(INT(MID(B23,(LEN(G8)+3),1))),MID(B23,(LEN(G8)+3),1)=""),  OR(AND(ISNUMBER(INT(MID(B23,(LEN(G8)+1),3))),MID(B23,(LEN(G8)+1),1)&lt;&gt;"0", MID(B23,(LEN(G8)+4),1)=""),AND((ISNUMBER(INT(MID(B23,(LEN(G8)+1),2)))),MID(B23,(LEN(G8)+3),1)=""))),"OK")</f>
        <v>0</v>
      </c>
      <c r="Z23" s="24"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25"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22"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36" t="b">
        <f t="shared" si="3"/>
        <v>0</v>
      </c>
      <c r="AD23" s="36" t="str">
        <f t="shared" si="4"/>
        <v>S# INCORRECT</v>
      </c>
      <c r="BL23" s="77" t="str">
        <f t="shared" si="1"/>
        <v/>
      </c>
      <c r="BM23" s="77" t="b">
        <f t="shared" si="5"/>
        <v>0</v>
      </c>
      <c r="BN23" s="77" t="b">
        <f t="shared" si="6"/>
        <v>0</v>
      </c>
      <c r="BO23" s="77" t="b">
        <f t="shared" si="7"/>
        <v>0</v>
      </c>
      <c r="BP23" s="77" t="str">
        <f t="shared" si="8"/>
        <v/>
      </c>
      <c r="BQ23" s="77" t="str">
        <f t="shared" si="9"/>
        <v/>
      </c>
      <c r="BR23" s="77" t="str">
        <f t="shared" si="10"/>
        <v/>
      </c>
      <c r="BS23" s="77" t="str">
        <f t="shared" si="11"/>
        <v/>
      </c>
      <c r="BT23" s="78" t="str">
        <f t="shared" si="12"/>
        <v/>
      </c>
      <c r="BU23" s="79" t="str">
        <f t="shared" si="29"/>
        <v>INCORRECT</v>
      </c>
      <c r="BV23" s="77" t="b">
        <f t="shared" si="30"/>
        <v>0</v>
      </c>
      <c r="BW23" s="80" t="str">
        <f t="shared" si="2"/>
        <v/>
      </c>
      <c r="BX23" s="77" t="b">
        <f t="shared" si="13"/>
        <v>0</v>
      </c>
      <c r="BY23" s="77" t="b">
        <f t="shared" si="14"/>
        <v>0</v>
      </c>
      <c r="BZ23" s="77" t="b">
        <f t="shared" si="15"/>
        <v>0</v>
      </c>
      <c r="CA23" s="77" t="b">
        <f t="shared" si="16"/>
        <v>0</v>
      </c>
      <c r="CB23" s="77" t="b">
        <f t="shared" si="17"/>
        <v>0</v>
      </c>
      <c r="CC23" s="77" t="b">
        <f t="shared" si="18"/>
        <v>0</v>
      </c>
      <c r="CD23" s="77" t="str">
        <f t="shared" si="19"/>
        <v/>
      </c>
      <c r="CE23" s="77" t="str">
        <f t="shared" si="20"/>
        <v/>
      </c>
      <c r="CF23" s="77" t="str">
        <f t="shared" si="21"/>
        <v/>
      </c>
      <c r="CG23" s="77" t="str">
        <f t="shared" si="22"/>
        <v/>
      </c>
      <c r="CH23" s="77" t="str">
        <f t="shared" si="23"/>
        <v/>
      </c>
      <c r="CI23" s="77" t="str">
        <f t="shared" si="24"/>
        <v/>
      </c>
      <c r="CJ23" s="80" t="str">
        <f t="shared" si="25"/>
        <v/>
      </c>
      <c r="CK23" s="80" t="str">
        <f t="shared" si="26"/>
        <v/>
      </c>
      <c r="CL23" s="81" t="str">
        <f t="shared" si="27"/>
        <v>NO</v>
      </c>
      <c r="CM23" s="81" t="str">
        <f t="shared" si="28"/>
        <v>NO</v>
      </c>
      <c r="CN23" s="79" t="str">
        <f t="shared" si="31"/>
        <v>NO</v>
      </c>
      <c r="CO23" s="79" t="str">
        <f t="shared" si="32"/>
        <v>NO</v>
      </c>
      <c r="CP23" s="81" t="str">
        <f t="shared" si="33"/>
        <v>OK</v>
      </c>
      <c r="CQ23" s="77" t="b">
        <f t="shared" si="34"/>
        <v>0</v>
      </c>
      <c r="CR23" s="77" t="b">
        <f t="shared" si="35"/>
        <v>0</v>
      </c>
      <c r="CS23" s="77" t="b">
        <f t="shared" si="36"/>
        <v>0</v>
      </c>
      <c r="CT23" s="77" t="b">
        <f t="shared" si="37"/>
        <v>0</v>
      </c>
      <c r="CU23" s="80" t="str">
        <f t="shared" si="38"/>
        <v>SEQUENCE INCORRECT</v>
      </c>
      <c r="CV23" s="82">
        <f>COUNTIF(B19:B22,T(B23))</f>
        <v>4</v>
      </c>
    </row>
    <row r="24" spans="1:100" s="36" customFormat="1" ht="18.95" customHeight="1" thickBot="1">
      <c r="A24" s="83"/>
      <c r="B24" s="244"/>
      <c r="C24" s="245"/>
      <c r="D24" s="244"/>
      <c r="E24" s="245"/>
      <c r="F24" s="244"/>
      <c r="G24" s="245"/>
      <c r="H24" s="244"/>
      <c r="I24" s="245"/>
      <c r="J24" s="244"/>
      <c r="K24" s="245"/>
      <c r="L24" s="256" t="str">
        <f>IF(AND(A24&lt;&gt;"",B24&lt;&gt;"",D24&lt;&gt;"", F24&lt;&gt;"", H24&lt;&gt;"", J24&lt;&gt;"",Q24="",P24="OK",T24="",OR(D24&lt;=E17,D24="ABS"),OR(F24&lt;=G17,F24="ABS"),OR(H24&lt;=I17,H24="ABS"),OR(J24&lt;=K17,J24="ABS")),IF(AND(D24="ABS",F24="ABS",H24="ABS",J24="ABS"),"ABS",IF(SUM(D24,F24,H24,J24)=0,"ZERO",SUM(D24,F24,H24,J24))),"")</f>
        <v/>
      </c>
      <c r="M24" s="257"/>
      <c r="N24" s="33" t="str">
        <f>IF(L24="","",IF(M17=200,LOOKUP(L24,{"ABS","ZERO",1,100,110,120,130,140,150,160,170},{"FAIL","FAIL","FAIL","D","D+","C","C+","B","B+","A","A+"}),IF(M17=150,LOOKUP(L24,{"ABS","ZERO",1,75,82,90,97,105,112,120,127},{"FAIL","FAIL","FAIL","D","D+","C","C+","B","B+","A","A+"}),IF(M17=100,LOOKUP(L24,{"ABS","ZERO",1,50,55,60,65,70,75,80,85},{"FAIL","FAIL","FAIL","D","D+","C","C+","B","B+","A","A+"}),IF(M17=50,LOOKUP(L24,{"ABS","ZERO",1,25,27,30,32,35,37,40,42},{"FAIL","FAIL","FAIL","D","D+","C","C+","B","B+","A","A+"}))))))</f>
        <v/>
      </c>
      <c r="O24" s="229"/>
      <c r="P24" s="87" t="str">
        <f t="shared" si="0"/>
        <v/>
      </c>
      <c r="Q24" s="224" t="str">
        <f>IF(AND(A24&lt;&gt;"",B24&lt;&gt;""),IF(OR(D24&lt;&gt;"ABS"),IF(OR(AND(D24&lt;ROUNDDOWN((0.7*E17),0),D24&lt;&gt;0),D24&gt;E17,D24=""),"Attendance Marks incorrect",""),""),"")</f>
        <v/>
      </c>
      <c r="R24" s="203"/>
      <c r="S24" s="203"/>
      <c r="T24" s="203" t="str">
        <f>IF(OR(AND(OR(F24&lt;=G17, F24=0, F24="ABS"),OR(H24&lt;=I17, H24=0, H24="ABS"),OR(J24&lt;=K17, J24="ABS"))),IF(OR(AND(A24="",B24="",D24="",F24="",H24="",J24=""),AND(A24&lt;&gt;"",B24&lt;&gt;"",D24&lt;&gt;"",F24&lt;&gt;"",H24&lt;&gt;"",J24&lt;&gt;"", AD24="OK")),"","Given Marks or Format is incorrect"),"Given Marks or Format is incorrect")</f>
        <v/>
      </c>
      <c r="U24" s="203"/>
      <c r="V24" s="203"/>
      <c r="W24" s="203"/>
      <c r="X24" s="203"/>
      <c r="Y24" s="23" t="b">
        <f>IF(AND( EXACT(LEFT(B24,LEN(G8)), G8),ISNUMBER(INT(MID(B24,(LEN(G8)+1),1))),ISNUMBER(INT(MID(B24,(LEN(G8)+2),1))), MID(B24,(LEN(G8)+1),2)&lt;&gt;"00",OR(ISNUMBER(INT(MID(B24,(LEN(G8)+3),1))),MID(B24,(LEN(G8)+3),1)=""),  OR(AND(ISNUMBER(INT(MID(B24,(LEN(G8)+1),3))),MID(B24,(LEN(G8)+1),1)&lt;&gt;"0", MID(B24,(LEN(G8)+4),1)=""),AND((ISNUMBER(INT(MID(B24,(LEN(G8)+1),2)))),MID(B24,(LEN(G8)+3),1)=""))),"OK")</f>
        <v>0</v>
      </c>
      <c r="Z24" s="24"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25"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22"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36" t="b">
        <f t="shared" si="3"/>
        <v>0</v>
      </c>
      <c r="AD24" s="36" t="str">
        <f t="shared" si="4"/>
        <v>S# INCORRECT</v>
      </c>
      <c r="BL24" s="77" t="str">
        <f t="shared" si="1"/>
        <v/>
      </c>
      <c r="BM24" s="77" t="b">
        <f t="shared" si="5"/>
        <v>0</v>
      </c>
      <c r="BN24" s="77" t="b">
        <f t="shared" si="6"/>
        <v>0</v>
      </c>
      <c r="BO24" s="77" t="b">
        <f t="shared" si="7"/>
        <v>0</v>
      </c>
      <c r="BP24" s="77" t="str">
        <f t="shared" si="8"/>
        <v/>
      </c>
      <c r="BQ24" s="77" t="str">
        <f t="shared" si="9"/>
        <v/>
      </c>
      <c r="BR24" s="77" t="str">
        <f t="shared" si="10"/>
        <v/>
      </c>
      <c r="BS24" s="77" t="str">
        <f t="shared" si="11"/>
        <v/>
      </c>
      <c r="BT24" s="78" t="str">
        <f t="shared" si="12"/>
        <v/>
      </c>
      <c r="BU24" s="79" t="str">
        <f t="shared" si="29"/>
        <v>INCORRECT</v>
      </c>
      <c r="BV24" s="77" t="b">
        <f t="shared" si="30"/>
        <v>0</v>
      </c>
      <c r="BW24" s="80" t="str">
        <f t="shared" si="2"/>
        <v/>
      </c>
      <c r="BX24" s="77" t="b">
        <f t="shared" si="13"/>
        <v>0</v>
      </c>
      <c r="BY24" s="77" t="b">
        <f t="shared" si="14"/>
        <v>0</v>
      </c>
      <c r="BZ24" s="77" t="b">
        <f t="shared" si="15"/>
        <v>0</v>
      </c>
      <c r="CA24" s="77" t="b">
        <f t="shared" si="16"/>
        <v>0</v>
      </c>
      <c r="CB24" s="77" t="b">
        <f t="shared" si="17"/>
        <v>0</v>
      </c>
      <c r="CC24" s="77" t="b">
        <f t="shared" si="18"/>
        <v>0</v>
      </c>
      <c r="CD24" s="77" t="str">
        <f t="shared" si="19"/>
        <v/>
      </c>
      <c r="CE24" s="77" t="str">
        <f t="shared" si="20"/>
        <v/>
      </c>
      <c r="CF24" s="77" t="str">
        <f t="shared" si="21"/>
        <v/>
      </c>
      <c r="CG24" s="77" t="str">
        <f t="shared" si="22"/>
        <v/>
      </c>
      <c r="CH24" s="77" t="str">
        <f t="shared" si="23"/>
        <v/>
      </c>
      <c r="CI24" s="77" t="str">
        <f t="shared" si="24"/>
        <v/>
      </c>
      <c r="CJ24" s="80" t="str">
        <f t="shared" si="25"/>
        <v/>
      </c>
      <c r="CK24" s="80" t="str">
        <f t="shared" si="26"/>
        <v/>
      </c>
      <c r="CL24" s="81" t="str">
        <f t="shared" si="27"/>
        <v>NO</v>
      </c>
      <c r="CM24" s="81" t="str">
        <f t="shared" si="28"/>
        <v>NO</v>
      </c>
      <c r="CN24" s="79" t="str">
        <f t="shared" si="31"/>
        <v>NO</v>
      </c>
      <c r="CO24" s="79" t="str">
        <f t="shared" si="32"/>
        <v>NO</v>
      </c>
      <c r="CP24" s="81" t="str">
        <f t="shared" si="33"/>
        <v>OK</v>
      </c>
      <c r="CQ24" s="77" t="b">
        <f t="shared" si="34"/>
        <v>0</v>
      </c>
      <c r="CR24" s="77" t="b">
        <f t="shared" si="35"/>
        <v>0</v>
      </c>
      <c r="CS24" s="77" t="b">
        <f t="shared" si="36"/>
        <v>0</v>
      </c>
      <c r="CT24" s="77" t="b">
        <f t="shared" si="37"/>
        <v>0</v>
      </c>
      <c r="CU24" s="80" t="str">
        <f t="shared" si="38"/>
        <v>SEQUENCE INCORRECT</v>
      </c>
      <c r="CV24" s="82">
        <f>COUNTIF(B19:B23,T(B24))</f>
        <v>5</v>
      </c>
    </row>
    <row r="25" spans="1:100" s="36" customFormat="1" ht="18.95" customHeight="1" thickBot="1">
      <c r="A25" s="65"/>
      <c r="B25" s="244"/>
      <c r="C25" s="245"/>
      <c r="D25" s="244"/>
      <c r="E25" s="245"/>
      <c r="F25" s="244"/>
      <c r="G25" s="245"/>
      <c r="H25" s="244"/>
      <c r="I25" s="245"/>
      <c r="J25" s="244"/>
      <c r="K25" s="245"/>
      <c r="L25" s="256" t="str">
        <f>IF(AND(A25&lt;&gt;"",B25&lt;&gt;"",D25&lt;&gt;"", F25&lt;&gt;"", H25&lt;&gt;"", J25&lt;&gt;"",Q25="",P25="OK",T25="",OR(D25&lt;=E17,D25="ABS"),OR(F25&lt;=G17,F25="ABS"),OR(H25&lt;=I17,H25="ABS"),OR(J25&lt;=K17,J25="ABS")),IF(AND(D25="ABS",F25="ABS",H25="ABS",J25="ABS"),"ABS",IF(SUM(D25,F25,H25,J25)=0,"ZERO",SUM(D25,F25,H25,J25))),"")</f>
        <v/>
      </c>
      <c r="M25" s="257"/>
      <c r="N25" s="33" t="str">
        <f>IF(L25="","",IF(M17=200,LOOKUP(L25,{"ABS","ZERO",1,100,110,120,130,140,150,160,170},{"FAIL","FAIL","FAIL","D","D+","C","C+","B","B+","A","A+"}),IF(M17=150,LOOKUP(L25,{"ABS","ZERO",1,75,82,90,97,105,112,120,127},{"FAIL","FAIL","FAIL","D","D+","C","C+","B","B+","A","A+"}),IF(M17=100,LOOKUP(L25,{"ABS","ZERO",1,50,55,60,65,70,75,80,85},{"FAIL","FAIL","FAIL","D","D+","C","C+","B","B+","A","A+"}),IF(M17=50,LOOKUP(L25,{"ABS","ZERO",1,25,27,30,32,35,37,40,42},{"FAIL","FAIL","FAIL","D","D+","C","C+","B","B+","A","A+"}))))))</f>
        <v/>
      </c>
      <c r="O25" s="229"/>
      <c r="P25" s="87" t="str">
        <f t="shared" si="0"/>
        <v/>
      </c>
      <c r="Q25" s="224" t="str">
        <f>IF(AND(A25&lt;&gt;"",B25&lt;&gt;""),IF(OR(D25&lt;&gt;"ABS"),IF(OR(AND(D25&lt;ROUNDDOWN((0.7*E17),0),D25&lt;&gt;0),D25&gt;E17,D25=""),"Attendance Marks incorrect",""),""),"")</f>
        <v/>
      </c>
      <c r="R25" s="203"/>
      <c r="S25" s="203"/>
      <c r="T25" s="203" t="str">
        <f>IF(OR(AND(OR(F25&lt;=G17, F25=0, F25="ABS"),OR(H25&lt;=I17, H25=0, H25="ABS"),OR(J25&lt;=K17, J25="ABS"))),IF(OR(AND(A25="",B25="",D25="",F25="",H25="",J25=""),AND(A25&lt;&gt;"",B25&lt;&gt;"",D25&lt;&gt;"",F25&lt;&gt;"",H25&lt;&gt;"",J25&lt;&gt;"", AD25="OK")),"","Given Marks or Format is incorrect"),"Given Marks or Format is incorrect")</f>
        <v/>
      </c>
      <c r="U25" s="203"/>
      <c r="V25" s="203"/>
      <c r="W25" s="203"/>
      <c r="X25" s="203"/>
      <c r="Y25" s="23" t="b">
        <f>IF(AND( EXACT(LEFT(B25,LEN(G8)), G8),ISNUMBER(INT(MID(B25,(LEN(G8)+1),1))),ISNUMBER(INT(MID(B25,(LEN(G8)+2),1))), MID(B25,(LEN(G8)+1),2)&lt;&gt;"00",OR(ISNUMBER(INT(MID(B25,(LEN(G8)+3),1))),MID(B25,(LEN(G8)+3),1)=""),  OR(AND(ISNUMBER(INT(MID(B25,(LEN(G8)+1),3))),MID(B25,(LEN(G8)+1),1)&lt;&gt;"0", MID(B25,(LEN(G8)+4),1)=""),AND((ISNUMBER(INT(MID(B25,(LEN(G8)+1),2)))),MID(B25,(LEN(G8)+3),1)=""))),"OK")</f>
        <v>0</v>
      </c>
      <c r="Z25" s="24"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25"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22"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36" t="b">
        <f t="shared" si="3"/>
        <v>0</v>
      </c>
      <c r="AD25" s="36" t="str">
        <f t="shared" si="4"/>
        <v>S# INCORRECT</v>
      </c>
      <c r="BL25" s="77" t="str">
        <f t="shared" si="1"/>
        <v/>
      </c>
      <c r="BM25" s="77" t="b">
        <f t="shared" si="5"/>
        <v>0</v>
      </c>
      <c r="BN25" s="77" t="b">
        <f t="shared" si="6"/>
        <v>0</v>
      </c>
      <c r="BO25" s="77" t="b">
        <f t="shared" si="7"/>
        <v>0</v>
      </c>
      <c r="BP25" s="77" t="str">
        <f t="shared" si="8"/>
        <v/>
      </c>
      <c r="BQ25" s="77" t="str">
        <f t="shared" si="9"/>
        <v/>
      </c>
      <c r="BR25" s="77" t="str">
        <f t="shared" si="10"/>
        <v/>
      </c>
      <c r="BS25" s="77" t="str">
        <f t="shared" si="11"/>
        <v/>
      </c>
      <c r="BT25" s="78" t="str">
        <f t="shared" si="12"/>
        <v/>
      </c>
      <c r="BU25" s="79" t="str">
        <f t="shared" si="29"/>
        <v>INCORRECT</v>
      </c>
      <c r="BV25" s="77" t="b">
        <f t="shared" si="30"/>
        <v>0</v>
      </c>
      <c r="BW25" s="80" t="str">
        <f t="shared" si="2"/>
        <v/>
      </c>
      <c r="BX25" s="77" t="b">
        <f t="shared" si="13"/>
        <v>0</v>
      </c>
      <c r="BY25" s="77" t="b">
        <f t="shared" si="14"/>
        <v>0</v>
      </c>
      <c r="BZ25" s="77" t="b">
        <f t="shared" si="15"/>
        <v>0</v>
      </c>
      <c r="CA25" s="77" t="b">
        <f t="shared" si="16"/>
        <v>0</v>
      </c>
      <c r="CB25" s="77" t="b">
        <f t="shared" si="17"/>
        <v>0</v>
      </c>
      <c r="CC25" s="77" t="b">
        <f t="shared" si="18"/>
        <v>0</v>
      </c>
      <c r="CD25" s="77" t="str">
        <f t="shared" si="19"/>
        <v/>
      </c>
      <c r="CE25" s="77" t="str">
        <f t="shared" si="20"/>
        <v/>
      </c>
      <c r="CF25" s="77" t="str">
        <f t="shared" si="21"/>
        <v/>
      </c>
      <c r="CG25" s="77" t="str">
        <f t="shared" si="22"/>
        <v/>
      </c>
      <c r="CH25" s="77" t="str">
        <f t="shared" si="23"/>
        <v/>
      </c>
      <c r="CI25" s="77" t="str">
        <f t="shared" si="24"/>
        <v/>
      </c>
      <c r="CJ25" s="80" t="str">
        <f t="shared" si="25"/>
        <v/>
      </c>
      <c r="CK25" s="80" t="str">
        <f t="shared" si="26"/>
        <v/>
      </c>
      <c r="CL25" s="81" t="str">
        <f t="shared" si="27"/>
        <v>NO</v>
      </c>
      <c r="CM25" s="81" t="str">
        <f t="shared" si="28"/>
        <v>NO</v>
      </c>
      <c r="CN25" s="79" t="str">
        <f t="shared" si="31"/>
        <v>NO</v>
      </c>
      <c r="CO25" s="79" t="str">
        <f t="shared" si="32"/>
        <v>NO</v>
      </c>
      <c r="CP25" s="81" t="str">
        <f t="shared" si="33"/>
        <v>OK</v>
      </c>
      <c r="CQ25" s="77" t="b">
        <f t="shared" si="34"/>
        <v>0</v>
      </c>
      <c r="CR25" s="77" t="b">
        <f t="shared" si="35"/>
        <v>0</v>
      </c>
      <c r="CS25" s="77" t="b">
        <f t="shared" si="36"/>
        <v>0</v>
      </c>
      <c r="CT25" s="77" t="b">
        <f t="shared" si="37"/>
        <v>0</v>
      </c>
      <c r="CU25" s="80" t="str">
        <f t="shared" si="38"/>
        <v>SEQUENCE INCORRECT</v>
      </c>
      <c r="CV25" s="82">
        <f>COUNTIF(B19:B24,T(B25))</f>
        <v>6</v>
      </c>
    </row>
    <row r="26" spans="1:100" s="36" customFormat="1" ht="18.95" customHeight="1" thickBot="1">
      <c r="A26" s="83"/>
      <c r="B26" s="244"/>
      <c r="C26" s="245"/>
      <c r="D26" s="244"/>
      <c r="E26" s="245"/>
      <c r="F26" s="244"/>
      <c r="G26" s="245"/>
      <c r="H26" s="244"/>
      <c r="I26" s="245"/>
      <c r="J26" s="244"/>
      <c r="K26" s="245"/>
      <c r="L26" s="256" t="str">
        <f>IF(AND(A26&lt;&gt;"",B26&lt;&gt;"",D26&lt;&gt;"", F26&lt;&gt;"", H26&lt;&gt;"", J26&lt;&gt;"",Q26="",P26="OK",T26="",OR(D26&lt;=E17,D26="ABS"),OR(F26&lt;=G17,F26="ABS"),OR(H26&lt;=I17,H26="ABS"),OR(J26&lt;=K17,J26="ABS")),IF(AND(D26="ABS",F26="ABS",H26="ABS",J26="ABS"),"ABS",IF(SUM(D26,F26,H26,J26)=0,"ZERO",SUM(D26,F26,H26,J26))),"")</f>
        <v/>
      </c>
      <c r="M26" s="257"/>
      <c r="N26" s="33" t="str">
        <f>IF(L26="","",IF(M17=200,LOOKUP(L26,{"ABS","ZERO",1,100,110,120,130,140,150,160,170},{"FAIL","FAIL","FAIL","D","D+","C","C+","B","B+","A","A+"}),IF(M17=150,LOOKUP(L26,{"ABS","ZERO",1,75,82,90,97,105,112,120,127},{"FAIL","FAIL","FAIL","D","D+","C","C+","B","B+","A","A+"}),IF(M17=100,LOOKUP(L26,{"ABS","ZERO",1,50,55,60,65,70,75,80,85},{"FAIL","FAIL","FAIL","D","D+","C","C+","B","B+","A","A+"}),IF(M17=50,LOOKUP(L26,{"ABS","ZERO",1,25,27,30,32,35,37,40,42},{"FAIL","FAIL","FAIL","D","D+","C","C+","B","B+","A","A+"}))))))</f>
        <v/>
      </c>
      <c r="O26" s="229"/>
      <c r="P26" s="87" t="str">
        <f t="shared" si="0"/>
        <v/>
      </c>
      <c r="Q26" s="224" t="str">
        <f>IF(AND(A26&lt;&gt;"",B26&lt;&gt;""),IF(OR(D26&lt;&gt;"ABS"),IF(OR(AND(D26&lt;ROUNDDOWN((0.7*E17),0),D26&lt;&gt;0),D26&gt;E17,D26=""),"Attendance Marks incorrect",""),""),"")</f>
        <v/>
      </c>
      <c r="R26" s="203"/>
      <c r="S26" s="203"/>
      <c r="T26" s="203" t="str">
        <f>IF(OR(AND(OR(F26&lt;=G17, F26=0, F26="ABS"),OR(H26&lt;=I17, H26=0, H26="ABS"),OR(J26&lt;=K17, J26="ABS"))),IF(OR(AND(A26="",B26="",D26="",F26="",H26="",J26=""),AND(A26&lt;&gt;"",B26&lt;&gt;"",D26&lt;&gt;"",F26&lt;&gt;"",H26&lt;&gt;"",J26&lt;&gt;"", AD26="OK")),"","Given Marks or Format is incorrect"),"Given Marks or Format is incorrect")</f>
        <v/>
      </c>
      <c r="U26" s="203"/>
      <c r="V26" s="203"/>
      <c r="W26" s="203"/>
      <c r="X26" s="203"/>
      <c r="Y26" s="23" t="b">
        <f>IF(AND( EXACT(LEFT(B26,LEN(G8)), G8),ISNUMBER(INT(MID(B26,(LEN(G8)+1),1))),ISNUMBER(INT(MID(B26,(LEN(G8)+2),1))), MID(B26,(LEN(G8)+1),2)&lt;&gt;"00",OR(ISNUMBER(INT(MID(B26,(LEN(G8)+3),1))),MID(B26,(LEN(G8)+3),1)=""),  OR(AND(ISNUMBER(INT(MID(B26,(LEN(G8)+1),3))),MID(B26,(LEN(G8)+1),1)&lt;&gt;"0", MID(B26,(LEN(G8)+4),1)=""),AND((ISNUMBER(INT(MID(B26,(LEN(G8)+1),2)))),MID(B26,(LEN(G8)+3),1)=""))),"OK")</f>
        <v>0</v>
      </c>
      <c r="Z26" s="24"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25"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22"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36" t="b">
        <f t="shared" si="3"/>
        <v>0</v>
      </c>
      <c r="AD26" s="36" t="str">
        <f t="shared" si="4"/>
        <v>S# INCORRECT</v>
      </c>
      <c r="BL26" s="77" t="str">
        <f t="shared" si="1"/>
        <v/>
      </c>
      <c r="BM26" s="77" t="b">
        <f t="shared" si="5"/>
        <v>0</v>
      </c>
      <c r="BN26" s="77" t="b">
        <f t="shared" si="6"/>
        <v>0</v>
      </c>
      <c r="BO26" s="77" t="b">
        <f t="shared" si="7"/>
        <v>0</v>
      </c>
      <c r="BP26" s="77" t="str">
        <f t="shared" si="8"/>
        <v/>
      </c>
      <c r="BQ26" s="77" t="str">
        <f t="shared" si="9"/>
        <v/>
      </c>
      <c r="BR26" s="77" t="str">
        <f t="shared" si="10"/>
        <v/>
      </c>
      <c r="BS26" s="77" t="str">
        <f t="shared" si="11"/>
        <v/>
      </c>
      <c r="BT26" s="78" t="str">
        <f t="shared" si="12"/>
        <v/>
      </c>
      <c r="BU26" s="79" t="str">
        <f t="shared" si="29"/>
        <v>INCORRECT</v>
      </c>
      <c r="BV26" s="77" t="b">
        <f t="shared" si="30"/>
        <v>0</v>
      </c>
      <c r="BW26" s="80" t="str">
        <f t="shared" si="2"/>
        <v/>
      </c>
      <c r="BX26" s="77" t="b">
        <f t="shared" si="13"/>
        <v>0</v>
      </c>
      <c r="BY26" s="77" t="b">
        <f t="shared" si="14"/>
        <v>0</v>
      </c>
      <c r="BZ26" s="77" t="b">
        <f t="shared" si="15"/>
        <v>0</v>
      </c>
      <c r="CA26" s="77" t="b">
        <f t="shared" si="16"/>
        <v>0</v>
      </c>
      <c r="CB26" s="77" t="b">
        <f t="shared" si="17"/>
        <v>0</v>
      </c>
      <c r="CC26" s="77" t="b">
        <f t="shared" si="18"/>
        <v>0</v>
      </c>
      <c r="CD26" s="77" t="str">
        <f t="shared" si="19"/>
        <v/>
      </c>
      <c r="CE26" s="77" t="str">
        <f t="shared" si="20"/>
        <v/>
      </c>
      <c r="CF26" s="77" t="str">
        <f t="shared" si="21"/>
        <v/>
      </c>
      <c r="CG26" s="77" t="str">
        <f t="shared" si="22"/>
        <v/>
      </c>
      <c r="CH26" s="77" t="str">
        <f t="shared" si="23"/>
        <v/>
      </c>
      <c r="CI26" s="77" t="str">
        <f t="shared" si="24"/>
        <v/>
      </c>
      <c r="CJ26" s="80" t="str">
        <f t="shared" si="25"/>
        <v/>
      </c>
      <c r="CK26" s="80" t="str">
        <f t="shared" si="26"/>
        <v/>
      </c>
      <c r="CL26" s="81" t="str">
        <f t="shared" si="27"/>
        <v>NO</v>
      </c>
      <c r="CM26" s="81" t="str">
        <f t="shared" si="28"/>
        <v>NO</v>
      </c>
      <c r="CN26" s="79" t="str">
        <f t="shared" si="31"/>
        <v>NO</v>
      </c>
      <c r="CO26" s="79" t="str">
        <f t="shared" si="32"/>
        <v>NO</v>
      </c>
      <c r="CP26" s="81" t="str">
        <f t="shared" si="33"/>
        <v>OK</v>
      </c>
      <c r="CQ26" s="77" t="b">
        <f t="shared" si="34"/>
        <v>0</v>
      </c>
      <c r="CR26" s="77" t="b">
        <f t="shared" si="35"/>
        <v>0</v>
      </c>
      <c r="CS26" s="77" t="b">
        <f t="shared" si="36"/>
        <v>0</v>
      </c>
      <c r="CT26" s="77" t="b">
        <f t="shared" si="37"/>
        <v>0</v>
      </c>
      <c r="CU26" s="80" t="str">
        <f t="shared" si="38"/>
        <v>SEQUENCE INCORRECT</v>
      </c>
      <c r="CV26" s="82">
        <f>COUNTIF(B19:B25,T(B26))</f>
        <v>7</v>
      </c>
    </row>
    <row r="27" spans="1:100" s="36" customFormat="1" ht="18.95" customHeight="1" thickBot="1">
      <c r="A27" s="65"/>
      <c r="B27" s="244"/>
      <c r="C27" s="245"/>
      <c r="D27" s="244"/>
      <c r="E27" s="245"/>
      <c r="F27" s="244"/>
      <c r="G27" s="245"/>
      <c r="H27" s="244"/>
      <c r="I27" s="245"/>
      <c r="J27" s="244"/>
      <c r="K27" s="245"/>
      <c r="L27" s="256" t="str">
        <f>IF(AND(A27&lt;&gt;"",B27&lt;&gt;"",D27&lt;&gt;"", F27&lt;&gt;"", H27&lt;&gt;"", J27&lt;&gt;"",Q27="",P27="OK",T27="",OR(D27&lt;=E17,D27="ABS"),OR(F27&lt;=G17,F27="ABS"),OR(H27&lt;=I17,H27="ABS"),OR(J27&lt;=K17,J27="ABS")),IF(AND(D27="ABS",F27="ABS",H27="ABS",J27="ABS"),"ABS",IF(SUM(D27,F27,H27,J27)=0,"ZERO",SUM(D27,F27,H27,J27))),"")</f>
        <v/>
      </c>
      <c r="M27" s="257"/>
      <c r="N27" s="33" t="str">
        <f>IF(L27="","",IF(M17=200,LOOKUP(L27,{"ABS","ZERO",1,100,110,120,130,140,150,160,170},{"FAIL","FAIL","FAIL","D","D+","C","C+","B","B+","A","A+"}),IF(M17=150,LOOKUP(L27,{"ABS","ZERO",1,75,82,90,97,105,112,120,127},{"FAIL","FAIL","FAIL","D","D+","C","C+","B","B+","A","A+"}),IF(M17=100,LOOKUP(L27,{"ABS","ZERO",1,50,55,60,65,70,75,80,85},{"FAIL","FAIL","FAIL","D","D+","C","C+","B","B+","A","A+"}),IF(M17=50,LOOKUP(L27,{"ABS","ZERO",1,25,27,30,32,35,37,40,42},{"FAIL","FAIL","FAIL","D","D+","C","C+","B","B+","A","A+"}))))))</f>
        <v/>
      </c>
      <c r="O27" s="229"/>
      <c r="P27" s="87" t="str">
        <f t="shared" si="0"/>
        <v/>
      </c>
      <c r="Q27" s="224" t="str">
        <f>IF(AND(A27&lt;&gt;"",B27&lt;&gt;""),IF(OR(D27&lt;&gt;"ABS"),IF(OR(AND(D27&lt;ROUNDDOWN((0.7*E17),0),D27&lt;&gt;0),D27&gt;E17,D27=""),"Attendance Marks incorrect",""),""),"")</f>
        <v/>
      </c>
      <c r="R27" s="203"/>
      <c r="S27" s="203"/>
      <c r="T27" s="203" t="str">
        <f>IF(OR(AND(OR(F27&lt;=G17, F27=0, F27="ABS"),OR(H27&lt;=I17, H27=0, H27="ABS"),OR(J27&lt;=K17, J27="ABS"))),IF(OR(AND(A27="",B27="",D27="",F27="",H27="",J27=""),AND(A27&lt;&gt;"",B27&lt;&gt;"",D27&lt;&gt;"",F27&lt;&gt;"",H27&lt;&gt;"",J27&lt;&gt;"", AD27="OK")),"","Given Marks or Format is incorrect"),"Given Marks or Format is incorrect")</f>
        <v/>
      </c>
      <c r="U27" s="203"/>
      <c r="V27" s="203"/>
      <c r="W27" s="203"/>
      <c r="X27" s="203"/>
      <c r="Y27" s="23" t="b">
        <f>IF(AND( EXACT(LEFT(B27,LEN(G8)), G8),ISNUMBER(INT(MID(B27,(LEN(G8)+1),1))),ISNUMBER(INT(MID(B27,(LEN(G8)+2),1))), MID(B27,(LEN(G8)+1),2)&lt;&gt;"00",OR(ISNUMBER(INT(MID(B27,(LEN(G8)+3),1))),MID(B27,(LEN(G8)+3),1)=""),  OR(AND(ISNUMBER(INT(MID(B27,(LEN(G8)+1),3))),MID(B27,(LEN(G8)+1),1)&lt;&gt;"0", MID(B27,(LEN(G8)+4),1)=""),AND((ISNUMBER(INT(MID(B27,(LEN(G8)+1),2)))),MID(B27,(LEN(G8)+3),1)=""))),"OK")</f>
        <v>0</v>
      </c>
      <c r="Z27" s="24"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25"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22"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36" t="b">
        <f t="shared" si="3"/>
        <v>0</v>
      </c>
      <c r="AD27" s="36" t="str">
        <f t="shared" si="4"/>
        <v>S# INCORRECT</v>
      </c>
      <c r="BL27" s="77" t="str">
        <f t="shared" si="1"/>
        <v/>
      </c>
      <c r="BM27" s="77" t="b">
        <f t="shared" si="5"/>
        <v>0</v>
      </c>
      <c r="BN27" s="77" t="b">
        <f t="shared" si="6"/>
        <v>0</v>
      </c>
      <c r="BO27" s="77" t="b">
        <f t="shared" si="7"/>
        <v>0</v>
      </c>
      <c r="BP27" s="77" t="str">
        <f t="shared" si="8"/>
        <v/>
      </c>
      <c r="BQ27" s="77" t="str">
        <f t="shared" si="9"/>
        <v/>
      </c>
      <c r="BR27" s="77" t="str">
        <f t="shared" si="10"/>
        <v/>
      </c>
      <c r="BS27" s="77" t="str">
        <f t="shared" si="11"/>
        <v/>
      </c>
      <c r="BT27" s="78" t="str">
        <f t="shared" si="12"/>
        <v/>
      </c>
      <c r="BU27" s="79" t="str">
        <f t="shared" si="29"/>
        <v>INCORRECT</v>
      </c>
      <c r="BV27" s="77" t="b">
        <f t="shared" si="30"/>
        <v>0</v>
      </c>
      <c r="BW27" s="80" t="str">
        <f t="shared" si="2"/>
        <v/>
      </c>
      <c r="BX27" s="77" t="b">
        <f t="shared" si="13"/>
        <v>0</v>
      </c>
      <c r="BY27" s="77" t="b">
        <f t="shared" si="14"/>
        <v>0</v>
      </c>
      <c r="BZ27" s="77" t="b">
        <f t="shared" si="15"/>
        <v>0</v>
      </c>
      <c r="CA27" s="77" t="b">
        <f t="shared" si="16"/>
        <v>0</v>
      </c>
      <c r="CB27" s="77" t="b">
        <f t="shared" si="17"/>
        <v>0</v>
      </c>
      <c r="CC27" s="77" t="b">
        <f t="shared" si="18"/>
        <v>0</v>
      </c>
      <c r="CD27" s="77" t="str">
        <f t="shared" si="19"/>
        <v/>
      </c>
      <c r="CE27" s="77" t="str">
        <f t="shared" si="20"/>
        <v/>
      </c>
      <c r="CF27" s="77" t="str">
        <f t="shared" si="21"/>
        <v/>
      </c>
      <c r="CG27" s="77" t="str">
        <f t="shared" si="22"/>
        <v/>
      </c>
      <c r="CH27" s="77" t="str">
        <f t="shared" si="23"/>
        <v/>
      </c>
      <c r="CI27" s="77" t="str">
        <f t="shared" si="24"/>
        <v/>
      </c>
      <c r="CJ27" s="80" t="str">
        <f t="shared" si="25"/>
        <v/>
      </c>
      <c r="CK27" s="80" t="str">
        <f t="shared" si="26"/>
        <v/>
      </c>
      <c r="CL27" s="81" t="str">
        <f t="shared" si="27"/>
        <v>NO</v>
      </c>
      <c r="CM27" s="81" t="str">
        <f t="shared" si="28"/>
        <v>NO</v>
      </c>
      <c r="CN27" s="79" t="str">
        <f t="shared" si="31"/>
        <v>NO</v>
      </c>
      <c r="CO27" s="79" t="str">
        <f t="shared" si="32"/>
        <v>NO</v>
      </c>
      <c r="CP27" s="81" t="str">
        <f t="shared" si="33"/>
        <v>OK</v>
      </c>
      <c r="CQ27" s="77" t="b">
        <f t="shared" si="34"/>
        <v>0</v>
      </c>
      <c r="CR27" s="77" t="b">
        <f t="shared" si="35"/>
        <v>0</v>
      </c>
      <c r="CS27" s="77" t="b">
        <f t="shared" si="36"/>
        <v>0</v>
      </c>
      <c r="CT27" s="77" t="b">
        <f t="shared" si="37"/>
        <v>0</v>
      </c>
      <c r="CU27" s="80" t="str">
        <f t="shared" si="38"/>
        <v>SEQUENCE INCORRECT</v>
      </c>
      <c r="CV27" s="82">
        <f>COUNTIF(B19:B26,T(B27))</f>
        <v>8</v>
      </c>
    </row>
    <row r="28" spans="1:100" s="36" customFormat="1" ht="18.95" customHeight="1" thickBot="1">
      <c r="A28" s="83"/>
      <c r="B28" s="244"/>
      <c r="C28" s="245"/>
      <c r="D28" s="244"/>
      <c r="E28" s="245"/>
      <c r="F28" s="244"/>
      <c r="G28" s="245"/>
      <c r="H28" s="244"/>
      <c r="I28" s="245"/>
      <c r="J28" s="244"/>
      <c r="K28" s="245"/>
      <c r="L28" s="256" t="str">
        <f>IF(AND(A28&lt;&gt;"",B28&lt;&gt;"",D28&lt;&gt;"", F28&lt;&gt;"", H28&lt;&gt;"", J28&lt;&gt;"",Q28="",P28="OK",T28="",OR(D28&lt;=E17,D28="ABS"),OR(F28&lt;=G17,F28="ABS"),OR(H28&lt;=I17,H28="ABS"),OR(J28&lt;=K17,J28="ABS")),IF(AND(D28="ABS",F28="ABS",H28="ABS",J28="ABS"),"ABS",IF(SUM(D28,F28,H28,J28)=0,"ZERO",SUM(D28,F28,H28,J28))),"")</f>
        <v/>
      </c>
      <c r="M28" s="257"/>
      <c r="N28" s="33" t="str">
        <f>IF(L28="","",IF(M17=200,LOOKUP(L28,{"ABS","ZERO",1,100,110,120,130,140,150,160,170},{"FAIL","FAIL","FAIL","D","D+","C","C+","B","B+","A","A+"}),IF(M17=150,LOOKUP(L28,{"ABS","ZERO",1,75,82,90,97,105,112,120,127},{"FAIL","FAIL","FAIL","D","D+","C","C+","B","B+","A","A+"}),IF(M17=100,LOOKUP(L28,{"ABS","ZERO",1,50,55,60,65,70,75,80,85},{"FAIL","FAIL","FAIL","D","D+","C","C+","B","B+","A","A+"}),IF(M17=50,LOOKUP(L28,{"ABS","ZERO",1,25,27,30,32,35,37,40,42},{"FAIL","FAIL","FAIL","D","D+","C","C+","B","B+","A","A+"}))))))</f>
        <v/>
      </c>
      <c r="O28" s="229"/>
      <c r="P28" s="87" t="str">
        <f t="shared" si="0"/>
        <v/>
      </c>
      <c r="Q28" s="224" t="str">
        <f>IF(AND(A28&lt;&gt;"",B28&lt;&gt;""),IF(OR(D28&lt;&gt;"ABS"),IF(OR(AND(D28&lt;ROUNDDOWN((0.7*E17),0),D28&lt;&gt;0),D28&gt;E17,D28=""),"Attendance Marks incorrect",""),""),"")</f>
        <v/>
      </c>
      <c r="R28" s="203"/>
      <c r="S28" s="203"/>
      <c r="T28" s="203" t="str">
        <f>IF(OR(AND(OR(F28&lt;=G17, F28=0, F28="ABS"),OR(H28&lt;=I17, H28=0, H28="ABS"),OR(J28&lt;=K17, J28="ABS"))),IF(OR(AND(A28="",B28="",D28="",F28="",H28="",J28=""),AND(A28&lt;&gt;"",B28&lt;&gt;"",D28&lt;&gt;"",F28&lt;&gt;"",H28&lt;&gt;"",J28&lt;&gt;"", AD28="OK")),"","Given Marks or Format is incorrect"),"Given Marks or Format is incorrect")</f>
        <v/>
      </c>
      <c r="U28" s="203"/>
      <c r="V28" s="203"/>
      <c r="W28" s="203"/>
      <c r="X28" s="203"/>
      <c r="Y28" s="23" t="b">
        <f>IF(AND( EXACT(LEFT(B28,LEN(G8)), G8),ISNUMBER(INT(MID(B28,(LEN(G8)+1),1))),ISNUMBER(INT(MID(B28,(LEN(G8)+2),1))), MID(B28,(LEN(G8)+1),2)&lt;&gt;"00",OR(ISNUMBER(INT(MID(B28,(LEN(G8)+3),1))),MID(B28,(LEN(G8)+3),1)=""),  OR(AND(ISNUMBER(INT(MID(B28,(LEN(G8)+1),3))),MID(B28,(LEN(G8)+1),1)&lt;&gt;"0", MID(B28,(LEN(G8)+4),1)=""),AND((ISNUMBER(INT(MID(B28,(LEN(G8)+1),2)))),MID(B28,(LEN(G8)+3),1)=""))),"OK")</f>
        <v>0</v>
      </c>
      <c r="Z28" s="24"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25"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22"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36" t="b">
        <f t="shared" si="3"/>
        <v>0</v>
      </c>
      <c r="AD28" s="36" t="str">
        <f t="shared" si="4"/>
        <v>S# INCORRECT</v>
      </c>
      <c r="BL28" s="77" t="str">
        <f t="shared" si="1"/>
        <v/>
      </c>
      <c r="BM28" s="77" t="b">
        <f t="shared" si="5"/>
        <v>0</v>
      </c>
      <c r="BN28" s="77" t="b">
        <f t="shared" si="6"/>
        <v>0</v>
      </c>
      <c r="BO28" s="77" t="b">
        <f t="shared" si="7"/>
        <v>0</v>
      </c>
      <c r="BP28" s="77" t="str">
        <f t="shared" si="8"/>
        <v/>
      </c>
      <c r="BQ28" s="77" t="str">
        <f t="shared" si="9"/>
        <v/>
      </c>
      <c r="BR28" s="77" t="str">
        <f t="shared" si="10"/>
        <v/>
      </c>
      <c r="BS28" s="77" t="str">
        <f t="shared" si="11"/>
        <v/>
      </c>
      <c r="BT28" s="78" t="str">
        <f t="shared" si="12"/>
        <v/>
      </c>
      <c r="BU28" s="79" t="str">
        <f t="shared" si="29"/>
        <v>INCORRECT</v>
      </c>
      <c r="BV28" s="77" t="b">
        <f t="shared" si="30"/>
        <v>0</v>
      </c>
      <c r="BW28" s="80" t="str">
        <f t="shared" si="2"/>
        <v/>
      </c>
      <c r="BX28" s="77" t="b">
        <f t="shared" si="13"/>
        <v>0</v>
      </c>
      <c r="BY28" s="77" t="b">
        <f t="shared" si="14"/>
        <v>0</v>
      </c>
      <c r="BZ28" s="77" t="b">
        <f t="shared" si="15"/>
        <v>0</v>
      </c>
      <c r="CA28" s="77" t="b">
        <f t="shared" si="16"/>
        <v>0</v>
      </c>
      <c r="CB28" s="77" t="b">
        <f t="shared" si="17"/>
        <v>0</v>
      </c>
      <c r="CC28" s="77" t="b">
        <f t="shared" si="18"/>
        <v>0</v>
      </c>
      <c r="CD28" s="77" t="str">
        <f t="shared" si="19"/>
        <v/>
      </c>
      <c r="CE28" s="77" t="str">
        <f t="shared" si="20"/>
        <v/>
      </c>
      <c r="CF28" s="77" t="str">
        <f t="shared" si="21"/>
        <v/>
      </c>
      <c r="CG28" s="77" t="str">
        <f t="shared" si="22"/>
        <v/>
      </c>
      <c r="CH28" s="77" t="str">
        <f t="shared" si="23"/>
        <v/>
      </c>
      <c r="CI28" s="77" t="str">
        <f t="shared" si="24"/>
        <v/>
      </c>
      <c r="CJ28" s="80" t="str">
        <f t="shared" si="25"/>
        <v/>
      </c>
      <c r="CK28" s="80" t="str">
        <f t="shared" si="26"/>
        <v/>
      </c>
      <c r="CL28" s="81" t="str">
        <f t="shared" si="27"/>
        <v>NO</v>
      </c>
      <c r="CM28" s="81" t="str">
        <f t="shared" si="28"/>
        <v>NO</v>
      </c>
      <c r="CN28" s="79" t="str">
        <f t="shared" si="31"/>
        <v>NO</v>
      </c>
      <c r="CO28" s="79" t="str">
        <f t="shared" si="32"/>
        <v>NO</v>
      </c>
      <c r="CP28" s="81" t="str">
        <f t="shared" si="33"/>
        <v>OK</v>
      </c>
      <c r="CQ28" s="77" t="b">
        <f t="shared" si="34"/>
        <v>0</v>
      </c>
      <c r="CR28" s="77" t="b">
        <f t="shared" si="35"/>
        <v>0</v>
      </c>
      <c r="CS28" s="77" t="b">
        <f t="shared" si="36"/>
        <v>0</v>
      </c>
      <c r="CT28" s="77" t="b">
        <f t="shared" si="37"/>
        <v>0</v>
      </c>
      <c r="CU28" s="80" t="str">
        <f t="shared" si="38"/>
        <v>SEQUENCE INCORRECT</v>
      </c>
      <c r="CV28" s="82">
        <f>COUNTIF(B19:B27,T(B28))</f>
        <v>9</v>
      </c>
    </row>
    <row r="29" spans="1:100" s="36" customFormat="1" ht="18.95" customHeight="1" thickBot="1">
      <c r="A29" s="65"/>
      <c r="B29" s="244"/>
      <c r="C29" s="245"/>
      <c r="D29" s="244"/>
      <c r="E29" s="245"/>
      <c r="F29" s="244"/>
      <c r="G29" s="245"/>
      <c r="H29" s="244"/>
      <c r="I29" s="245"/>
      <c r="J29" s="244"/>
      <c r="K29" s="245"/>
      <c r="L29" s="256" t="str">
        <f>IF(AND(A29&lt;&gt;"",B29&lt;&gt;"",D29&lt;&gt;"", F29&lt;&gt;"", H29&lt;&gt;"", J29&lt;&gt;"",Q29="",P29="OK",T29="",OR(D29&lt;=E17,D29="ABS"),OR(F29&lt;=G17,F29="ABS"),OR(H29&lt;=I17,H29="ABS"),OR(J29&lt;=K17,J29="ABS")),IF(AND(D29="ABS",F29="ABS",H29="ABS",J29="ABS"),"ABS",IF(SUM(D29,F29,H29,J29)=0,"ZERO",SUM(D29,F29,H29,J29))),"")</f>
        <v/>
      </c>
      <c r="M29" s="257"/>
      <c r="N29" s="33" t="str">
        <f>IF(L29="","",IF(M17=200,LOOKUP(L29,{"ABS","ZERO",1,100,110,120,130,140,150,160,170},{"FAIL","FAIL","FAIL","D","D+","C","C+","B","B+","A","A+"}),IF(M17=150,LOOKUP(L29,{"ABS","ZERO",1,75,82,90,97,105,112,120,127},{"FAIL","FAIL","FAIL","D","D+","C","C+","B","B+","A","A+"}),IF(M17=100,LOOKUP(L29,{"ABS","ZERO",1,50,55,60,65,70,75,80,85},{"FAIL","FAIL","FAIL","D","D+","C","C+","B","B+","A","A+"}),IF(M17=50,LOOKUP(L29,{"ABS","ZERO",1,25,27,30,32,35,37,40,42},{"FAIL","FAIL","FAIL","D","D+","C","C+","B","B+","A","A+"}))))))</f>
        <v/>
      </c>
      <c r="O29" s="229"/>
      <c r="P29" s="87" t="str">
        <f t="shared" si="0"/>
        <v/>
      </c>
      <c r="Q29" s="224" t="str">
        <f>IF(AND(A29&lt;&gt;"",B29&lt;&gt;""),IF(OR(D29&lt;&gt;"ABS"),IF(OR(AND(D29&lt;ROUNDDOWN((0.7*E17),0),D29&lt;&gt;0),D29&gt;E17,D29=""),"Attendance Marks incorrect",""),""),"")</f>
        <v/>
      </c>
      <c r="R29" s="203"/>
      <c r="S29" s="203"/>
      <c r="T29" s="203" t="str">
        <f>IF(OR(AND(OR(F29&lt;=G17, F29=0, F29="ABS"),OR(H29&lt;=I17, H29=0, H29="ABS"),OR(J29&lt;=K17, J29="ABS"))),IF(OR(AND(A29="",B29="",D29="",F29="",H29="",J29=""),AND(A29&lt;&gt;"",B29&lt;&gt;"",D29&lt;&gt;"",F29&lt;&gt;"",H29&lt;&gt;"",J29&lt;&gt;"", AD29="OK")),"","Given Marks or Format is incorrect"),"Given Marks or Format is incorrect")</f>
        <v/>
      </c>
      <c r="U29" s="203"/>
      <c r="V29" s="203"/>
      <c r="W29" s="203"/>
      <c r="X29" s="203"/>
      <c r="Y29" s="23" t="b">
        <f>IF(AND( EXACT(LEFT(B29,LEN(G8)), G8),ISNUMBER(INT(MID(B29,(LEN(G8)+1),1))),ISNUMBER(INT(MID(B29,(LEN(G8)+2),1))), MID(B29,(LEN(G8)+1),2)&lt;&gt;"00",OR(ISNUMBER(INT(MID(B29,(LEN(G8)+3),1))),MID(B29,(LEN(G8)+3),1)=""),  OR(AND(ISNUMBER(INT(MID(B29,(LEN(G8)+1),3))),MID(B29,(LEN(G8)+1),1)&lt;&gt;"0", MID(B29,(LEN(G8)+4),1)=""),AND((ISNUMBER(INT(MID(B29,(LEN(G8)+1),2)))),MID(B29,(LEN(G8)+3),1)=""))),"OK")</f>
        <v>0</v>
      </c>
      <c r="Z29" s="24"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25"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22"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36" t="b">
        <f t="shared" si="3"/>
        <v>0</v>
      </c>
      <c r="AD29" s="36" t="str">
        <f t="shared" si="4"/>
        <v>S# INCORRECT</v>
      </c>
      <c r="BL29" s="77" t="str">
        <f t="shared" si="1"/>
        <v/>
      </c>
      <c r="BM29" s="77" t="b">
        <f t="shared" si="5"/>
        <v>0</v>
      </c>
      <c r="BN29" s="77" t="b">
        <f t="shared" si="6"/>
        <v>0</v>
      </c>
      <c r="BO29" s="77" t="b">
        <f t="shared" si="7"/>
        <v>0</v>
      </c>
      <c r="BP29" s="77" t="str">
        <f t="shared" si="8"/>
        <v/>
      </c>
      <c r="BQ29" s="77" t="str">
        <f t="shared" si="9"/>
        <v/>
      </c>
      <c r="BR29" s="77" t="str">
        <f t="shared" si="10"/>
        <v/>
      </c>
      <c r="BS29" s="77" t="str">
        <f t="shared" si="11"/>
        <v/>
      </c>
      <c r="BT29" s="78" t="str">
        <f t="shared" si="12"/>
        <v/>
      </c>
      <c r="BU29" s="79" t="str">
        <f t="shared" si="29"/>
        <v>INCORRECT</v>
      </c>
      <c r="BV29" s="77" t="b">
        <f t="shared" si="30"/>
        <v>0</v>
      </c>
      <c r="BW29" s="80" t="str">
        <f t="shared" si="2"/>
        <v/>
      </c>
      <c r="BX29" s="77" t="b">
        <f t="shared" si="13"/>
        <v>0</v>
      </c>
      <c r="BY29" s="77" t="b">
        <f t="shared" si="14"/>
        <v>0</v>
      </c>
      <c r="BZ29" s="77" t="b">
        <f t="shared" si="15"/>
        <v>0</v>
      </c>
      <c r="CA29" s="77" t="b">
        <f t="shared" si="16"/>
        <v>0</v>
      </c>
      <c r="CB29" s="77" t="b">
        <f t="shared" si="17"/>
        <v>0</v>
      </c>
      <c r="CC29" s="77" t="b">
        <f t="shared" si="18"/>
        <v>0</v>
      </c>
      <c r="CD29" s="77" t="str">
        <f t="shared" si="19"/>
        <v/>
      </c>
      <c r="CE29" s="77" t="str">
        <f t="shared" si="20"/>
        <v/>
      </c>
      <c r="CF29" s="77" t="str">
        <f t="shared" si="21"/>
        <v/>
      </c>
      <c r="CG29" s="77" t="str">
        <f t="shared" si="22"/>
        <v/>
      </c>
      <c r="CH29" s="77" t="str">
        <f t="shared" si="23"/>
        <v/>
      </c>
      <c r="CI29" s="77" t="str">
        <f t="shared" si="24"/>
        <v/>
      </c>
      <c r="CJ29" s="80" t="str">
        <f t="shared" si="25"/>
        <v/>
      </c>
      <c r="CK29" s="80" t="str">
        <f t="shared" si="26"/>
        <v/>
      </c>
      <c r="CL29" s="81" t="str">
        <f t="shared" si="27"/>
        <v>NO</v>
      </c>
      <c r="CM29" s="81" t="str">
        <f t="shared" si="28"/>
        <v>NO</v>
      </c>
      <c r="CN29" s="79" t="str">
        <f t="shared" si="31"/>
        <v>NO</v>
      </c>
      <c r="CO29" s="79" t="str">
        <f t="shared" si="32"/>
        <v>NO</v>
      </c>
      <c r="CP29" s="81" t="str">
        <f t="shared" si="33"/>
        <v>OK</v>
      </c>
      <c r="CQ29" s="77" t="b">
        <f t="shared" si="34"/>
        <v>0</v>
      </c>
      <c r="CR29" s="77" t="b">
        <f t="shared" si="35"/>
        <v>0</v>
      </c>
      <c r="CS29" s="77" t="b">
        <f t="shared" si="36"/>
        <v>0</v>
      </c>
      <c r="CT29" s="77" t="b">
        <f t="shared" si="37"/>
        <v>0</v>
      </c>
      <c r="CU29" s="80" t="str">
        <f t="shared" si="38"/>
        <v>SEQUENCE INCORRECT</v>
      </c>
      <c r="CV29" s="82">
        <f>COUNTIF(B19:B28,T(B29))</f>
        <v>10</v>
      </c>
    </row>
    <row r="30" spans="1:100" s="36" customFormat="1" ht="18.95" customHeight="1" thickBot="1">
      <c r="A30" s="83"/>
      <c r="B30" s="244"/>
      <c r="C30" s="245"/>
      <c r="D30" s="244"/>
      <c r="E30" s="245"/>
      <c r="F30" s="244"/>
      <c r="G30" s="245"/>
      <c r="H30" s="244"/>
      <c r="I30" s="245"/>
      <c r="J30" s="244"/>
      <c r="K30" s="245"/>
      <c r="L30" s="256" t="str">
        <f>IF(AND(A30&lt;&gt;"",B30&lt;&gt;"",D30&lt;&gt;"", F30&lt;&gt;"", H30&lt;&gt;"", J30&lt;&gt;"",Q30="",P30="OK",T30="",OR(D30&lt;=E17,D30="ABS"),OR(F30&lt;=G17,F30="ABS"),OR(H30&lt;=I17,H30="ABS"),OR(J30&lt;=K17,J30="ABS")),IF(AND(D30="ABS",F30="ABS",H30="ABS",J30="ABS"),"ABS",IF(SUM(D30,F30,H30,J30)=0,"ZERO",SUM(D30,F30,H30,J30))),"")</f>
        <v/>
      </c>
      <c r="M30" s="257"/>
      <c r="N30" s="33" t="str">
        <f>IF(L30="","",IF(M17=200,LOOKUP(L30,{"ABS","ZERO",1,100,110,120,130,140,150,160,170},{"FAIL","FAIL","FAIL","D","D+","C","C+","B","B+","A","A+"}),IF(M17=150,LOOKUP(L30,{"ABS","ZERO",1,75,82,90,97,105,112,120,127},{"FAIL","FAIL","FAIL","D","D+","C","C+","B","B+","A","A+"}),IF(M17=100,LOOKUP(L30,{"ABS","ZERO",1,50,55,60,65,70,75,80,85},{"FAIL","FAIL","FAIL","D","D+","C","C+","B","B+","A","A+"}),IF(M17=50,LOOKUP(L30,{"ABS","ZERO",1,25,27,30,32,35,37,40,42},{"FAIL","FAIL","FAIL","D","D+","C","C+","B","B+","A","A+"}))))))</f>
        <v/>
      </c>
      <c r="O30" s="229"/>
      <c r="P30" s="87" t="str">
        <f t="shared" si="0"/>
        <v/>
      </c>
      <c r="Q30" s="224" t="str">
        <f>IF(AND(A30&lt;&gt;"",B30&lt;&gt;""),IF(OR(D30&lt;&gt;"ABS"),IF(OR(AND(D30&lt;ROUNDDOWN((0.7*E17),0),D30&lt;&gt;0),D30&gt;E17,D30=""),"Attendance Marks incorrect",""),""),"")</f>
        <v/>
      </c>
      <c r="R30" s="203"/>
      <c r="S30" s="203"/>
      <c r="T30" s="203" t="str">
        <f>IF(OR(AND(OR(F30&lt;=G17, F30=0, F30="ABS"),OR(H30&lt;=I17, H30=0, H30="ABS"),OR(J30&lt;=K17, J30="ABS"))),IF(OR(AND(A30="",B30="",D30="",F30="",H30="",J30=""),AND(A30&lt;&gt;"",B30&lt;&gt;"",D30&lt;&gt;"",F30&lt;&gt;"",H30&lt;&gt;"",J30&lt;&gt;"", AD30="OK")),"","Given Marks or Format is incorrect"),"Given Marks or Format is incorrect")</f>
        <v/>
      </c>
      <c r="U30" s="203"/>
      <c r="V30" s="203"/>
      <c r="W30" s="203"/>
      <c r="X30" s="203"/>
      <c r="Y30" s="23" t="b">
        <f>IF(AND( EXACT(LEFT(B30,LEN(G8)), G8),ISNUMBER(INT(MID(B30,(LEN(G8)+1),1))),ISNUMBER(INT(MID(B30,(LEN(G8)+2),1))), MID(B30,(LEN(G8)+1),2)&lt;&gt;"00",OR(ISNUMBER(INT(MID(B30,(LEN(G8)+3),1))),MID(B30,(LEN(G8)+3),1)=""),  OR(AND(ISNUMBER(INT(MID(B30,(LEN(G8)+1),3))),MID(B30,(LEN(G8)+1),1)&lt;&gt;"0", MID(B30,(LEN(G8)+4),1)=""),AND((ISNUMBER(INT(MID(B30,(LEN(G8)+1),2)))),MID(B30,(LEN(G8)+3),1)=""))),"OK")</f>
        <v>0</v>
      </c>
      <c r="Z30" s="24"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25"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22"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36" t="b">
        <f t="shared" si="3"/>
        <v>0</v>
      </c>
      <c r="AD30" s="36" t="str">
        <f t="shared" si="4"/>
        <v>S# INCORRECT</v>
      </c>
      <c r="BL30" s="77" t="str">
        <f t="shared" si="1"/>
        <v/>
      </c>
      <c r="BM30" s="77" t="b">
        <f t="shared" si="5"/>
        <v>0</v>
      </c>
      <c r="BN30" s="77" t="b">
        <f t="shared" si="6"/>
        <v>0</v>
      </c>
      <c r="BO30" s="77" t="b">
        <f t="shared" si="7"/>
        <v>0</v>
      </c>
      <c r="BP30" s="77" t="str">
        <f t="shared" si="8"/>
        <v/>
      </c>
      <c r="BQ30" s="77" t="str">
        <f t="shared" si="9"/>
        <v/>
      </c>
      <c r="BR30" s="77" t="str">
        <f t="shared" si="10"/>
        <v/>
      </c>
      <c r="BS30" s="77" t="str">
        <f t="shared" si="11"/>
        <v/>
      </c>
      <c r="BT30" s="78" t="str">
        <f t="shared" si="12"/>
        <v/>
      </c>
      <c r="BU30" s="79" t="str">
        <f t="shared" si="29"/>
        <v>INCORRECT</v>
      </c>
      <c r="BV30" s="77" t="b">
        <f t="shared" si="30"/>
        <v>0</v>
      </c>
      <c r="BW30" s="80" t="str">
        <f t="shared" si="2"/>
        <v/>
      </c>
      <c r="BX30" s="77" t="b">
        <f t="shared" si="13"/>
        <v>0</v>
      </c>
      <c r="BY30" s="77" t="b">
        <f t="shared" si="14"/>
        <v>0</v>
      </c>
      <c r="BZ30" s="77" t="b">
        <f t="shared" si="15"/>
        <v>0</v>
      </c>
      <c r="CA30" s="77" t="b">
        <f t="shared" si="16"/>
        <v>0</v>
      </c>
      <c r="CB30" s="77" t="b">
        <f t="shared" si="17"/>
        <v>0</v>
      </c>
      <c r="CC30" s="77" t="b">
        <f t="shared" si="18"/>
        <v>0</v>
      </c>
      <c r="CD30" s="77" t="str">
        <f t="shared" si="19"/>
        <v/>
      </c>
      <c r="CE30" s="77" t="str">
        <f t="shared" si="20"/>
        <v/>
      </c>
      <c r="CF30" s="77" t="str">
        <f t="shared" si="21"/>
        <v/>
      </c>
      <c r="CG30" s="77" t="str">
        <f t="shared" si="22"/>
        <v/>
      </c>
      <c r="CH30" s="77" t="str">
        <f t="shared" si="23"/>
        <v/>
      </c>
      <c r="CI30" s="77" t="str">
        <f t="shared" si="24"/>
        <v/>
      </c>
      <c r="CJ30" s="80" t="str">
        <f t="shared" si="25"/>
        <v/>
      </c>
      <c r="CK30" s="80" t="str">
        <f t="shared" si="26"/>
        <v/>
      </c>
      <c r="CL30" s="81" t="str">
        <f t="shared" si="27"/>
        <v>NO</v>
      </c>
      <c r="CM30" s="81" t="str">
        <f t="shared" si="28"/>
        <v>NO</v>
      </c>
      <c r="CN30" s="79" t="str">
        <f t="shared" si="31"/>
        <v>NO</v>
      </c>
      <c r="CO30" s="79" t="str">
        <f t="shared" si="32"/>
        <v>NO</v>
      </c>
      <c r="CP30" s="81" t="str">
        <f t="shared" si="33"/>
        <v>OK</v>
      </c>
      <c r="CQ30" s="77" t="b">
        <f t="shared" si="34"/>
        <v>0</v>
      </c>
      <c r="CR30" s="77" t="b">
        <f t="shared" si="35"/>
        <v>0</v>
      </c>
      <c r="CS30" s="77" t="b">
        <f t="shared" si="36"/>
        <v>0</v>
      </c>
      <c r="CT30" s="77" t="b">
        <f t="shared" si="37"/>
        <v>0</v>
      </c>
      <c r="CU30" s="80" t="str">
        <f t="shared" si="38"/>
        <v>SEQUENCE INCORRECT</v>
      </c>
      <c r="CV30" s="82">
        <f>COUNTIF(B19:B29,T(B30))</f>
        <v>11</v>
      </c>
    </row>
    <row r="31" spans="1:100" s="36" customFormat="1" ht="18.95" customHeight="1" thickBot="1">
      <c r="A31" s="65"/>
      <c r="B31" s="244"/>
      <c r="C31" s="245"/>
      <c r="D31" s="244"/>
      <c r="E31" s="245"/>
      <c r="F31" s="244"/>
      <c r="G31" s="245"/>
      <c r="H31" s="244"/>
      <c r="I31" s="245"/>
      <c r="J31" s="244"/>
      <c r="K31" s="245"/>
      <c r="L31" s="256" t="str">
        <f>IF(AND(A31&lt;&gt;"",B31&lt;&gt;"",D31&lt;&gt;"", F31&lt;&gt;"", H31&lt;&gt;"", J31&lt;&gt;"",Q31="",P31="OK",T31="",OR(D31&lt;=E17,D31="ABS"),OR(F31&lt;=G17,F31="ABS"),OR(H31&lt;=I17,H31="ABS"),OR(J31&lt;=K17,J31="ABS")),IF(AND(D31="ABS",F31="ABS",H31="ABS",J31="ABS"),"ABS",IF(SUM(D31,F31,H31,J31)=0,"ZERO",SUM(D31,F31,H31,J31))),"")</f>
        <v/>
      </c>
      <c r="M31" s="257"/>
      <c r="N31" s="33" t="str">
        <f>IF(L31="","",IF(M17=200,LOOKUP(L31,{"ABS","ZERO",1,100,110,120,130,140,150,160,170},{"FAIL","FAIL","FAIL","D","D+","C","C+","B","B+","A","A+"}),IF(M17=150,LOOKUP(L31,{"ABS","ZERO",1,75,82,90,97,105,112,120,127},{"FAIL","FAIL","FAIL","D","D+","C","C+","B","B+","A","A+"}),IF(M17=100,LOOKUP(L31,{"ABS","ZERO",1,50,55,60,65,70,75,80,85},{"FAIL","FAIL","FAIL","D","D+","C","C+","B","B+","A","A+"}),IF(M17=50,LOOKUP(L31,{"ABS","ZERO",1,25,27,30,32,35,37,40,42},{"FAIL","FAIL","FAIL","D","D+","C","C+","B","B+","A","A+"}))))))</f>
        <v/>
      </c>
      <c r="O31" s="229"/>
      <c r="P31" s="87" t="str">
        <f t="shared" si="0"/>
        <v/>
      </c>
      <c r="Q31" s="224" t="str">
        <f>IF(AND(A31&lt;&gt;"",B31&lt;&gt;""),IF(OR(D31&lt;&gt;"ABS"),IF(OR(AND(D31&lt;ROUNDDOWN((0.7*E17),0),D31&lt;&gt;0),D31&gt;E17,D31=""),"Attendance Marks incorrect",""),""),"")</f>
        <v/>
      </c>
      <c r="R31" s="203"/>
      <c r="S31" s="203"/>
      <c r="T31" s="203" t="str">
        <f>IF(OR(AND(OR(F31&lt;=G17, F31=0, F31="ABS"),OR(H31&lt;=I17, H31=0, H31="ABS"),OR(J31&lt;=K17, J31="ABS"))),IF(OR(AND(A31="",B31="",D31="",F31="",H31="",J31=""),AND(A31&lt;&gt;"",B31&lt;&gt;"",D31&lt;&gt;"",F31&lt;&gt;"",H31&lt;&gt;"",J31&lt;&gt;"", AD31="OK")),"","Given Marks or Format is incorrect"),"Given Marks or Format is incorrect")</f>
        <v/>
      </c>
      <c r="U31" s="203"/>
      <c r="V31" s="203"/>
      <c r="W31" s="203"/>
      <c r="X31" s="203"/>
      <c r="Y31" s="23" t="b">
        <f>IF(AND( EXACT(LEFT(B31,LEN(G8)), G8),ISNUMBER(INT(MID(B31,(LEN(G8)+1),1))),ISNUMBER(INT(MID(B31,(LEN(G8)+2),1))), MID(B31,(LEN(G8)+1),2)&lt;&gt;"00",OR(ISNUMBER(INT(MID(B31,(LEN(G8)+3),1))),MID(B31,(LEN(G8)+3),1)=""),  OR(AND(ISNUMBER(INT(MID(B31,(LEN(G8)+1),3))),MID(B31,(LEN(G8)+1),1)&lt;&gt;"0", MID(B31,(LEN(G8)+4),1)=""),AND((ISNUMBER(INT(MID(B31,(LEN(G8)+1),2)))),MID(B31,(LEN(G8)+3),1)=""))),"OK")</f>
        <v>0</v>
      </c>
      <c r="Z31" s="24"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25"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22"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36" t="b">
        <f t="shared" si="3"/>
        <v>0</v>
      </c>
      <c r="AD31" s="36" t="str">
        <f t="shared" si="4"/>
        <v>S# INCORRECT</v>
      </c>
      <c r="BL31" s="77" t="str">
        <f t="shared" si="1"/>
        <v/>
      </c>
      <c r="BM31" s="77" t="b">
        <f t="shared" si="5"/>
        <v>0</v>
      </c>
      <c r="BN31" s="77" t="b">
        <f t="shared" si="6"/>
        <v>0</v>
      </c>
      <c r="BO31" s="77" t="b">
        <f t="shared" si="7"/>
        <v>0</v>
      </c>
      <c r="BP31" s="77" t="str">
        <f t="shared" si="8"/>
        <v/>
      </c>
      <c r="BQ31" s="77" t="str">
        <f t="shared" si="9"/>
        <v/>
      </c>
      <c r="BR31" s="77" t="str">
        <f t="shared" si="10"/>
        <v/>
      </c>
      <c r="BS31" s="77" t="str">
        <f t="shared" si="11"/>
        <v/>
      </c>
      <c r="BT31" s="78" t="str">
        <f t="shared" si="12"/>
        <v/>
      </c>
      <c r="BU31" s="79" t="str">
        <f t="shared" si="29"/>
        <v>INCORRECT</v>
      </c>
      <c r="BV31" s="77" t="b">
        <f t="shared" si="30"/>
        <v>0</v>
      </c>
      <c r="BW31" s="80" t="str">
        <f t="shared" si="2"/>
        <v/>
      </c>
      <c r="BX31" s="77" t="b">
        <f t="shared" si="13"/>
        <v>0</v>
      </c>
      <c r="BY31" s="77" t="b">
        <f t="shared" si="14"/>
        <v>0</v>
      </c>
      <c r="BZ31" s="77" t="b">
        <f t="shared" si="15"/>
        <v>0</v>
      </c>
      <c r="CA31" s="77" t="b">
        <f t="shared" si="16"/>
        <v>0</v>
      </c>
      <c r="CB31" s="77" t="b">
        <f t="shared" si="17"/>
        <v>0</v>
      </c>
      <c r="CC31" s="77" t="b">
        <f t="shared" si="18"/>
        <v>0</v>
      </c>
      <c r="CD31" s="77" t="str">
        <f t="shared" si="19"/>
        <v/>
      </c>
      <c r="CE31" s="77" t="str">
        <f t="shared" si="20"/>
        <v/>
      </c>
      <c r="CF31" s="77" t="str">
        <f t="shared" si="21"/>
        <v/>
      </c>
      <c r="CG31" s="77" t="str">
        <f t="shared" si="22"/>
        <v/>
      </c>
      <c r="CH31" s="77" t="str">
        <f t="shared" si="23"/>
        <v/>
      </c>
      <c r="CI31" s="77" t="str">
        <f t="shared" si="24"/>
        <v/>
      </c>
      <c r="CJ31" s="80" t="str">
        <f t="shared" si="25"/>
        <v/>
      </c>
      <c r="CK31" s="80" t="str">
        <f t="shared" si="26"/>
        <v/>
      </c>
      <c r="CL31" s="81" t="str">
        <f t="shared" si="27"/>
        <v>NO</v>
      </c>
      <c r="CM31" s="81" t="str">
        <f t="shared" si="28"/>
        <v>NO</v>
      </c>
      <c r="CN31" s="79" t="str">
        <f t="shared" si="31"/>
        <v>NO</v>
      </c>
      <c r="CO31" s="79" t="str">
        <f t="shared" si="32"/>
        <v>NO</v>
      </c>
      <c r="CP31" s="81" t="str">
        <f t="shared" si="33"/>
        <v>OK</v>
      </c>
      <c r="CQ31" s="77" t="b">
        <f t="shared" si="34"/>
        <v>0</v>
      </c>
      <c r="CR31" s="77" t="b">
        <f t="shared" si="35"/>
        <v>0</v>
      </c>
      <c r="CS31" s="77" t="b">
        <f t="shared" si="36"/>
        <v>0</v>
      </c>
      <c r="CT31" s="77" t="b">
        <f t="shared" si="37"/>
        <v>0</v>
      </c>
      <c r="CU31" s="80" t="str">
        <f t="shared" si="38"/>
        <v>SEQUENCE INCORRECT</v>
      </c>
      <c r="CV31" s="82">
        <f>COUNTIF(B19:B30,T(B31))</f>
        <v>12</v>
      </c>
    </row>
    <row r="32" spans="1:100" s="36" customFormat="1" ht="18.95" customHeight="1" thickBot="1">
      <c r="A32" s="83"/>
      <c r="B32" s="244"/>
      <c r="C32" s="245"/>
      <c r="D32" s="244"/>
      <c r="E32" s="245"/>
      <c r="F32" s="244"/>
      <c r="G32" s="245"/>
      <c r="H32" s="244"/>
      <c r="I32" s="245"/>
      <c r="J32" s="244"/>
      <c r="K32" s="245"/>
      <c r="L32" s="256" t="str">
        <f>IF(AND(A32&lt;&gt;"",B32&lt;&gt;"",D32&lt;&gt;"", F32&lt;&gt;"", H32&lt;&gt;"", J32&lt;&gt;"",Q32="",P32="OK",T32="",OR(D32&lt;=E17,D32="ABS"),OR(F32&lt;=G17,F32="ABS"),OR(H32&lt;=I17,H32="ABS"),OR(J32&lt;=K17,J32="ABS")),IF(AND(D32="ABS",F32="ABS",H32="ABS",J32="ABS"),"ABS",IF(SUM(D32,F32,H32,J32)=0,"ZERO",SUM(D32,F32,H32,J32))),"")</f>
        <v/>
      </c>
      <c r="M32" s="257"/>
      <c r="N32" s="33" t="str">
        <f>IF(L32="","",IF(M17=200,LOOKUP(L32,{"ABS","ZERO",1,100,110,120,130,140,150,160,170},{"FAIL","FAIL","FAIL","D","D+","C","C+","B","B+","A","A+"}),IF(M17=150,LOOKUP(L32,{"ABS","ZERO",1,75,82,90,97,105,112,120,127},{"FAIL","FAIL","FAIL","D","D+","C","C+","B","B+","A","A+"}),IF(M17=100,LOOKUP(L32,{"ABS","ZERO",1,50,55,60,65,70,75,80,85},{"FAIL","FAIL","FAIL","D","D+","C","C+","B","B+","A","A+"}),IF(M17=50,LOOKUP(L32,{"ABS","ZERO",1,25,27,30,32,35,37,40,42},{"FAIL","FAIL","FAIL","D","D+","C","C+","B","B+","A","A+"}))))))</f>
        <v/>
      </c>
      <c r="O32" s="229"/>
      <c r="P32" s="87" t="str">
        <f t="shared" si="0"/>
        <v/>
      </c>
      <c r="Q32" s="224" t="str">
        <f>IF(AND(A32&lt;&gt;"",B32&lt;&gt;""),IF(OR(D32&lt;&gt;"ABS"),IF(OR(AND(D32&lt;ROUNDDOWN((0.7*E17),0),D32&lt;&gt;0),D32&gt;E17,D32=""),"Attendance Marks incorrect",""),""),"")</f>
        <v/>
      </c>
      <c r="R32" s="203"/>
      <c r="S32" s="203"/>
      <c r="T32" s="203" t="str">
        <f>IF(OR(AND(OR(F32&lt;=G17, F32=0, F32="ABS"),OR(H32&lt;=I17, H32=0, H32="ABS"),OR(J32&lt;=K17, J32="ABS"))),IF(OR(AND(A32="",B32="",D32="",F32="",H32="",J32=""),AND(A32&lt;&gt;"",B32&lt;&gt;"",D32&lt;&gt;"",F32&lt;&gt;"",H32&lt;&gt;"",J32&lt;&gt;"", AD32="OK")),"","Given Marks or Format is incorrect"),"Given Marks or Format is incorrect")</f>
        <v/>
      </c>
      <c r="U32" s="203"/>
      <c r="V32" s="203"/>
      <c r="W32" s="203"/>
      <c r="X32" s="203"/>
      <c r="Y32" s="23" t="b">
        <f>IF(AND( EXACT(LEFT(B32,LEN(G8)), G8),ISNUMBER(INT(MID(B32,(LEN(G8)+1),1))),ISNUMBER(INT(MID(B32,(LEN(G8)+2),1))), MID(B32,(LEN(G8)+1),2)&lt;&gt;"00",OR(ISNUMBER(INT(MID(B32,(LEN(G8)+3),1))),MID(B32,(LEN(G8)+3),1)=""),  OR(AND(ISNUMBER(INT(MID(B32,(LEN(G8)+1),3))),MID(B32,(LEN(G8)+1),1)&lt;&gt;"0", MID(B32,(LEN(G8)+4),1)=""),AND((ISNUMBER(INT(MID(B32,(LEN(G8)+1),2)))),MID(B32,(LEN(G8)+3),1)=""))),"OK")</f>
        <v>0</v>
      </c>
      <c r="Z32" s="24"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25"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22"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36" t="b">
        <f t="shared" si="3"/>
        <v>0</v>
      </c>
      <c r="AD32" s="36" t="str">
        <f t="shared" si="4"/>
        <v>S# INCORRECT</v>
      </c>
      <c r="BL32" s="77" t="str">
        <f t="shared" si="1"/>
        <v/>
      </c>
      <c r="BM32" s="77" t="b">
        <f t="shared" si="5"/>
        <v>0</v>
      </c>
      <c r="BN32" s="77" t="b">
        <f t="shared" si="6"/>
        <v>0</v>
      </c>
      <c r="BO32" s="77" t="b">
        <f t="shared" si="7"/>
        <v>0</v>
      </c>
      <c r="BP32" s="77" t="str">
        <f t="shared" si="8"/>
        <v/>
      </c>
      <c r="BQ32" s="77" t="str">
        <f t="shared" si="9"/>
        <v/>
      </c>
      <c r="BR32" s="77" t="str">
        <f t="shared" si="10"/>
        <v/>
      </c>
      <c r="BS32" s="77" t="str">
        <f t="shared" si="11"/>
        <v/>
      </c>
      <c r="BT32" s="78" t="str">
        <f t="shared" si="12"/>
        <v/>
      </c>
      <c r="BU32" s="79" t="str">
        <f t="shared" si="29"/>
        <v>INCORRECT</v>
      </c>
      <c r="BV32" s="77" t="b">
        <f t="shared" si="30"/>
        <v>0</v>
      </c>
      <c r="BW32" s="80" t="str">
        <f t="shared" si="2"/>
        <v/>
      </c>
      <c r="BX32" s="77" t="b">
        <f t="shared" si="13"/>
        <v>0</v>
      </c>
      <c r="BY32" s="77" t="b">
        <f t="shared" si="14"/>
        <v>0</v>
      </c>
      <c r="BZ32" s="77" t="b">
        <f t="shared" si="15"/>
        <v>0</v>
      </c>
      <c r="CA32" s="77" t="b">
        <f t="shared" si="16"/>
        <v>0</v>
      </c>
      <c r="CB32" s="77" t="b">
        <f t="shared" si="17"/>
        <v>0</v>
      </c>
      <c r="CC32" s="77" t="b">
        <f t="shared" si="18"/>
        <v>0</v>
      </c>
      <c r="CD32" s="77" t="str">
        <f t="shared" si="19"/>
        <v/>
      </c>
      <c r="CE32" s="77" t="str">
        <f t="shared" si="20"/>
        <v/>
      </c>
      <c r="CF32" s="77" t="str">
        <f t="shared" si="21"/>
        <v/>
      </c>
      <c r="CG32" s="77" t="str">
        <f t="shared" si="22"/>
        <v/>
      </c>
      <c r="CH32" s="77" t="str">
        <f t="shared" si="23"/>
        <v/>
      </c>
      <c r="CI32" s="77" t="str">
        <f t="shared" si="24"/>
        <v/>
      </c>
      <c r="CJ32" s="80" t="str">
        <f t="shared" si="25"/>
        <v/>
      </c>
      <c r="CK32" s="80" t="str">
        <f t="shared" si="26"/>
        <v/>
      </c>
      <c r="CL32" s="81" t="str">
        <f t="shared" si="27"/>
        <v>NO</v>
      </c>
      <c r="CM32" s="81" t="str">
        <f t="shared" si="28"/>
        <v>NO</v>
      </c>
      <c r="CN32" s="79" t="str">
        <f t="shared" si="31"/>
        <v>NO</v>
      </c>
      <c r="CO32" s="79" t="str">
        <f t="shared" si="32"/>
        <v>NO</v>
      </c>
      <c r="CP32" s="81" t="str">
        <f t="shared" si="33"/>
        <v>OK</v>
      </c>
      <c r="CQ32" s="77" t="b">
        <f t="shared" si="34"/>
        <v>0</v>
      </c>
      <c r="CR32" s="77" t="b">
        <f t="shared" si="35"/>
        <v>0</v>
      </c>
      <c r="CS32" s="77" t="b">
        <f t="shared" si="36"/>
        <v>0</v>
      </c>
      <c r="CT32" s="77" t="b">
        <f t="shared" si="37"/>
        <v>0</v>
      </c>
      <c r="CU32" s="80" t="str">
        <f t="shared" si="38"/>
        <v>SEQUENCE INCORRECT</v>
      </c>
      <c r="CV32" s="82">
        <f>COUNTIF(B19:B31,T(B32))</f>
        <v>13</v>
      </c>
    </row>
    <row r="33" spans="1:100" s="36" customFormat="1" ht="18.95" customHeight="1" thickBot="1">
      <c r="A33" s="65"/>
      <c r="B33" s="244"/>
      <c r="C33" s="245"/>
      <c r="D33" s="244"/>
      <c r="E33" s="245"/>
      <c r="F33" s="244"/>
      <c r="G33" s="245"/>
      <c r="H33" s="244"/>
      <c r="I33" s="245"/>
      <c r="J33" s="244"/>
      <c r="K33" s="245"/>
      <c r="L33" s="256" t="str">
        <f>IF(AND(A33&lt;&gt;"",B33&lt;&gt;"",D33&lt;&gt;"", F33&lt;&gt;"", H33&lt;&gt;"", J33&lt;&gt;"",Q33="",P33="OK",T33="",OR(D33&lt;=E17,D33="ABS"),OR(F33&lt;=G17,F33="ABS"),OR(H33&lt;=I17,H33="ABS"),OR(J33&lt;=K17,J33="ABS")),IF(AND(D33="ABS",F33="ABS",H33="ABS",J33="ABS"),"ABS",IF(SUM(D33,F33,H33,J33)=0,"ZERO",SUM(D33,F33,H33,J33))),"")</f>
        <v/>
      </c>
      <c r="M33" s="257"/>
      <c r="N33" s="33" t="str">
        <f>IF(L33="","",IF(M17=200,LOOKUP(L33,{"ABS","ZERO",1,100,110,120,130,140,150,160,170},{"FAIL","FAIL","FAIL","D","D+","C","C+","B","B+","A","A+"}),IF(M17=150,LOOKUP(L33,{"ABS","ZERO",1,75,82,90,97,105,112,120,127},{"FAIL","FAIL","FAIL","D","D+","C","C+","B","B+","A","A+"}),IF(M17=100,LOOKUP(L33,{"ABS","ZERO",1,50,55,60,65,70,75,80,85},{"FAIL","FAIL","FAIL","D","D+","C","C+","B","B+","A","A+"}),IF(M17=50,LOOKUP(L33,{"ABS","ZERO",1,25,27,30,32,35,37,40,42},{"FAIL","FAIL","FAIL","D","D+","C","C+","B","B+","A","A+"}))))))</f>
        <v/>
      </c>
      <c r="O33" s="229"/>
      <c r="P33" s="87" t="str">
        <f t="shared" si="0"/>
        <v/>
      </c>
      <c r="Q33" s="224" t="str">
        <f>IF(AND(A33&lt;&gt;"",B33&lt;&gt;""),IF(OR(D33&lt;&gt;"ABS"),IF(OR(AND(D33&lt;ROUNDDOWN((0.7*E17),0),D33&lt;&gt;0),D33&gt;E17,D33=""),"Attendance Marks incorrect",""),""),"")</f>
        <v/>
      </c>
      <c r="R33" s="203"/>
      <c r="S33" s="203"/>
      <c r="T33" s="203" t="str">
        <f>IF(OR(AND(OR(F33&lt;=G17, F33=0, F33="ABS"),OR(H33&lt;=I17, H33=0, H33="ABS"),OR(J33&lt;=K17, J33="ABS"))),IF(OR(AND(A33="",B33="",D33="",F33="",H33="",J33=""),AND(A33&lt;&gt;"",B33&lt;&gt;"",D33&lt;&gt;"",F33&lt;&gt;"",H33&lt;&gt;"",J33&lt;&gt;"", AD33="OK")),"","Given Marks or Format is incorrect"),"Given Marks or Format is incorrect")</f>
        <v/>
      </c>
      <c r="U33" s="203"/>
      <c r="V33" s="203"/>
      <c r="W33" s="203"/>
      <c r="X33" s="203"/>
      <c r="Y33" s="23" t="b">
        <f>IF(AND( EXACT(LEFT(B33,LEN(G8)), G8),ISNUMBER(INT(MID(B33,(LEN(G8)+1),1))),ISNUMBER(INT(MID(B33,(LEN(G8)+2),1))), MID(B33,(LEN(G8)+1),2)&lt;&gt;"00",OR(ISNUMBER(INT(MID(B33,(LEN(G8)+3),1))),MID(B33,(LEN(G8)+3),1)=""),  OR(AND(ISNUMBER(INT(MID(B33,(LEN(G8)+1),3))),MID(B33,(LEN(G8)+1),1)&lt;&gt;"0", MID(B33,(LEN(G8)+4),1)=""),AND((ISNUMBER(INT(MID(B33,(LEN(G8)+1),2)))),MID(B33,(LEN(G8)+3),1)=""))),"OK")</f>
        <v>0</v>
      </c>
      <c r="Z33" s="24"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25"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22"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36" t="b">
        <f t="shared" si="3"/>
        <v>0</v>
      </c>
      <c r="AD33" s="36" t="str">
        <f t="shared" si="4"/>
        <v>S# INCORRECT</v>
      </c>
      <c r="BL33" s="77" t="str">
        <f t="shared" si="1"/>
        <v/>
      </c>
      <c r="BM33" s="77" t="b">
        <f t="shared" si="5"/>
        <v>0</v>
      </c>
      <c r="BN33" s="77" t="b">
        <f t="shared" si="6"/>
        <v>0</v>
      </c>
      <c r="BO33" s="77" t="b">
        <f t="shared" si="7"/>
        <v>0</v>
      </c>
      <c r="BP33" s="77" t="str">
        <f t="shared" si="8"/>
        <v/>
      </c>
      <c r="BQ33" s="77" t="str">
        <f t="shared" si="9"/>
        <v/>
      </c>
      <c r="BR33" s="77" t="str">
        <f t="shared" si="10"/>
        <v/>
      </c>
      <c r="BS33" s="77" t="str">
        <f t="shared" si="11"/>
        <v/>
      </c>
      <c r="BT33" s="78" t="str">
        <f t="shared" si="12"/>
        <v/>
      </c>
      <c r="BU33" s="79" t="str">
        <f t="shared" si="29"/>
        <v>INCORRECT</v>
      </c>
      <c r="BV33" s="77" t="b">
        <f t="shared" si="30"/>
        <v>0</v>
      </c>
      <c r="BW33" s="80" t="str">
        <f t="shared" si="2"/>
        <v/>
      </c>
      <c r="BX33" s="77" t="b">
        <f t="shared" si="13"/>
        <v>0</v>
      </c>
      <c r="BY33" s="77" t="b">
        <f t="shared" si="14"/>
        <v>0</v>
      </c>
      <c r="BZ33" s="77" t="b">
        <f t="shared" si="15"/>
        <v>0</v>
      </c>
      <c r="CA33" s="77" t="b">
        <f t="shared" si="16"/>
        <v>0</v>
      </c>
      <c r="CB33" s="77" t="b">
        <f t="shared" si="17"/>
        <v>0</v>
      </c>
      <c r="CC33" s="77" t="b">
        <f t="shared" si="18"/>
        <v>0</v>
      </c>
      <c r="CD33" s="77" t="str">
        <f t="shared" si="19"/>
        <v/>
      </c>
      <c r="CE33" s="77" t="str">
        <f t="shared" si="20"/>
        <v/>
      </c>
      <c r="CF33" s="77" t="str">
        <f t="shared" si="21"/>
        <v/>
      </c>
      <c r="CG33" s="77" t="str">
        <f t="shared" si="22"/>
        <v/>
      </c>
      <c r="CH33" s="77" t="str">
        <f t="shared" si="23"/>
        <v/>
      </c>
      <c r="CI33" s="77" t="str">
        <f t="shared" si="24"/>
        <v/>
      </c>
      <c r="CJ33" s="80" t="str">
        <f t="shared" si="25"/>
        <v/>
      </c>
      <c r="CK33" s="80" t="str">
        <f t="shared" si="26"/>
        <v/>
      </c>
      <c r="CL33" s="81" t="str">
        <f t="shared" si="27"/>
        <v>NO</v>
      </c>
      <c r="CM33" s="81" t="str">
        <f t="shared" si="28"/>
        <v>NO</v>
      </c>
      <c r="CN33" s="79" t="str">
        <f t="shared" si="31"/>
        <v>NO</v>
      </c>
      <c r="CO33" s="79" t="str">
        <f t="shared" si="32"/>
        <v>NO</v>
      </c>
      <c r="CP33" s="81" t="str">
        <f t="shared" si="33"/>
        <v>OK</v>
      </c>
      <c r="CQ33" s="77" t="b">
        <f t="shared" si="34"/>
        <v>0</v>
      </c>
      <c r="CR33" s="77" t="b">
        <f t="shared" si="35"/>
        <v>0</v>
      </c>
      <c r="CS33" s="77" t="b">
        <f t="shared" si="36"/>
        <v>0</v>
      </c>
      <c r="CT33" s="77" t="b">
        <f t="shared" si="37"/>
        <v>0</v>
      </c>
      <c r="CU33" s="80" t="str">
        <f t="shared" si="38"/>
        <v>SEQUENCE INCORRECT</v>
      </c>
      <c r="CV33" s="82">
        <f>COUNTIF(B19:B32,T(B33))</f>
        <v>14</v>
      </c>
    </row>
    <row r="34" spans="1:100" s="36" customFormat="1" ht="18.95" customHeight="1" thickBot="1">
      <c r="A34" s="83"/>
      <c r="B34" s="244"/>
      <c r="C34" s="245"/>
      <c r="D34" s="244"/>
      <c r="E34" s="245"/>
      <c r="F34" s="244"/>
      <c r="G34" s="245"/>
      <c r="H34" s="244"/>
      <c r="I34" s="245"/>
      <c r="J34" s="244"/>
      <c r="K34" s="245"/>
      <c r="L34" s="256" t="str">
        <f>IF(AND(A34&lt;&gt;"",B34&lt;&gt;"",D34&lt;&gt;"", F34&lt;&gt;"", H34&lt;&gt;"", J34&lt;&gt;"",Q34="",P34="OK",T34="",OR(D34&lt;=E17,D34="ABS"),OR(F34&lt;=G17,F34="ABS"),OR(H34&lt;=I17,H34="ABS"),OR(J34&lt;=K17,J34="ABS")),IF(AND(D34="ABS",F34="ABS",H34="ABS",J34="ABS"),"ABS",IF(SUM(D34,F34,H34,J34)=0,"ZERO",SUM(D34,F34,H34,J34))),"")</f>
        <v/>
      </c>
      <c r="M34" s="257"/>
      <c r="N34" s="33" t="str">
        <f>IF(L34="","",IF(M17=200,LOOKUP(L34,{"ABS","ZERO",1,100,110,120,130,140,150,160,170},{"FAIL","FAIL","FAIL","D","D+","C","C+","B","B+","A","A+"}),IF(M17=150,LOOKUP(L34,{"ABS","ZERO",1,75,82,90,97,105,112,120,127},{"FAIL","FAIL","FAIL","D","D+","C","C+","B","B+","A","A+"}),IF(M17=100,LOOKUP(L34,{"ABS","ZERO",1,50,55,60,65,70,75,80,85},{"FAIL","FAIL","FAIL","D","D+","C","C+","B","B+","A","A+"}),IF(M17=50,LOOKUP(L34,{"ABS","ZERO",1,25,27,30,32,35,37,40,42},{"FAIL","FAIL","FAIL","D","D+","C","C+","B","B+","A","A+"}))))))</f>
        <v/>
      </c>
      <c r="O34" s="229"/>
      <c r="P34" s="87" t="str">
        <f t="shared" si="0"/>
        <v/>
      </c>
      <c r="Q34" s="224" t="str">
        <f>IF(AND(A34&lt;&gt;"",B34&lt;&gt;""),IF(OR(D34&lt;&gt;"ABS"),IF(OR(AND(D34&lt;ROUNDDOWN((0.7*E17),0),D34&lt;&gt;0),D34&gt;E17,D34=""),"Attendance Marks incorrect",""),""),"")</f>
        <v/>
      </c>
      <c r="R34" s="203"/>
      <c r="S34" s="203"/>
      <c r="T34" s="203" t="str">
        <f>IF(OR(AND(OR(F34&lt;=G17, F34=0, F34="ABS"),OR(H34&lt;=I17, H34=0, H34="ABS"),OR(J34&lt;=K17, J34="ABS"))),IF(OR(AND(A34="",B34="",D34="",F34="",H34="",J34=""),AND(A34&lt;&gt;"",B34&lt;&gt;"",D34&lt;&gt;"",F34&lt;&gt;"",H34&lt;&gt;"",J34&lt;&gt;"", AD34="OK")),"","Given Marks or Format is incorrect"),"Given Marks or Format is incorrect")</f>
        <v/>
      </c>
      <c r="U34" s="203"/>
      <c r="V34" s="203"/>
      <c r="W34" s="203"/>
      <c r="X34" s="203"/>
      <c r="Y34" s="23" t="b">
        <f>IF(AND( EXACT(LEFT(B34,LEN(G8)), G8),ISNUMBER(INT(MID(B34,(LEN(G8)+1),1))),ISNUMBER(INT(MID(B34,(LEN(G8)+2),1))), MID(B34,(LEN(G8)+1),2)&lt;&gt;"00",OR(ISNUMBER(INT(MID(B34,(LEN(G8)+3),1))),MID(B34,(LEN(G8)+3),1)=""),  OR(AND(ISNUMBER(INT(MID(B34,(LEN(G8)+1),3))),MID(B34,(LEN(G8)+1),1)&lt;&gt;"0", MID(B34,(LEN(G8)+4),1)=""),AND((ISNUMBER(INT(MID(B34,(LEN(G8)+1),2)))),MID(B34,(LEN(G8)+3),1)=""))),"OK")</f>
        <v>0</v>
      </c>
      <c r="Z34" s="24"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25"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22"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36" t="b">
        <f t="shared" si="3"/>
        <v>0</v>
      </c>
      <c r="AD34" s="36" t="str">
        <f t="shared" si="4"/>
        <v>S# INCORRECT</v>
      </c>
      <c r="BL34" s="77" t="str">
        <f t="shared" si="1"/>
        <v/>
      </c>
      <c r="BM34" s="77" t="b">
        <f t="shared" si="5"/>
        <v>0</v>
      </c>
      <c r="BN34" s="77" t="b">
        <f t="shared" si="6"/>
        <v>0</v>
      </c>
      <c r="BO34" s="77" t="b">
        <f t="shared" si="7"/>
        <v>0</v>
      </c>
      <c r="BP34" s="77" t="str">
        <f t="shared" si="8"/>
        <v/>
      </c>
      <c r="BQ34" s="77" t="str">
        <f t="shared" si="9"/>
        <v/>
      </c>
      <c r="BR34" s="77" t="str">
        <f t="shared" si="10"/>
        <v/>
      </c>
      <c r="BS34" s="77" t="str">
        <f t="shared" si="11"/>
        <v/>
      </c>
      <c r="BT34" s="78" t="str">
        <f t="shared" si="12"/>
        <v/>
      </c>
      <c r="BU34" s="79" t="str">
        <f t="shared" si="29"/>
        <v>INCORRECT</v>
      </c>
      <c r="BV34" s="77" t="b">
        <f t="shared" si="30"/>
        <v>0</v>
      </c>
      <c r="BW34" s="80" t="str">
        <f t="shared" si="2"/>
        <v/>
      </c>
      <c r="BX34" s="77" t="b">
        <f t="shared" si="13"/>
        <v>0</v>
      </c>
      <c r="BY34" s="77" t="b">
        <f t="shared" si="14"/>
        <v>0</v>
      </c>
      <c r="BZ34" s="77" t="b">
        <f t="shared" si="15"/>
        <v>0</v>
      </c>
      <c r="CA34" s="77" t="b">
        <f t="shared" si="16"/>
        <v>0</v>
      </c>
      <c r="CB34" s="77" t="b">
        <f t="shared" si="17"/>
        <v>0</v>
      </c>
      <c r="CC34" s="77" t="b">
        <f t="shared" si="18"/>
        <v>0</v>
      </c>
      <c r="CD34" s="77" t="str">
        <f t="shared" si="19"/>
        <v/>
      </c>
      <c r="CE34" s="77" t="str">
        <f t="shared" si="20"/>
        <v/>
      </c>
      <c r="CF34" s="77" t="str">
        <f t="shared" si="21"/>
        <v/>
      </c>
      <c r="CG34" s="77" t="str">
        <f t="shared" si="22"/>
        <v/>
      </c>
      <c r="CH34" s="77" t="str">
        <f t="shared" si="23"/>
        <v/>
      </c>
      <c r="CI34" s="77" t="str">
        <f t="shared" si="24"/>
        <v/>
      </c>
      <c r="CJ34" s="80" t="str">
        <f t="shared" si="25"/>
        <v/>
      </c>
      <c r="CK34" s="80" t="str">
        <f t="shared" si="26"/>
        <v/>
      </c>
      <c r="CL34" s="81" t="str">
        <f t="shared" si="27"/>
        <v>NO</v>
      </c>
      <c r="CM34" s="81" t="str">
        <f t="shared" si="28"/>
        <v>NO</v>
      </c>
      <c r="CN34" s="79" t="str">
        <f t="shared" si="31"/>
        <v>NO</v>
      </c>
      <c r="CO34" s="79" t="str">
        <f t="shared" si="32"/>
        <v>NO</v>
      </c>
      <c r="CP34" s="81" t="str">
        <f t="shared" si="33"/>
        <v>OK</v>
      </c>
      <c r="CQ34" s="77" t="b">
        <f t="shared" si="34"/>
        <v>0</v>
      </c>
      <c r="CR34" s="77" t="b">
        <f t="shared" si="35"/>
        <v>0</v>
      </c>
      <c r="CS34" s="77" t="b">
        <f t="shared" si="36"/>
        <v>0</v>
      </c>
      <c r="CT34" s="77" t="b">
        <f t="shared" si="37"/>
        <v>0</v>
      </c>
      <c r="CU34" s="80" t="str">
        <f t="shared" si="38"/>
        <v>SEQUENCE INCORRECT</v>
      </c>
      <c r="CV34" s="82">
        <f>COUNTIF(B19:B33,T(B34))</f>
        <v>15</v>
      </c>
    </row>
    <row r="35" spans="1:100" s="36" customFormat="1" ht="18.95" customHeight="1" thickBot="1">
      <c r="A35" s="65"/>
      <c r="B35" s="244"/>
      <c r="C35" s="245"/>
      <c r="D35" s="244"/>
      <c r="E35" s="245"/>
      <c r="F35" s="244"/>
      <c r="G35" s="245"/>
      <c r="H35" s="244"/>
      <c r="I35" s="245"/>
      <c r="J35" s="244"/>
      <c r="K35" s="245"/>
      <c r="L35" s="256" t="str">
        <f>IF(AND(A35&lt;&gt;"",B35&lt;&gt;"",D35&lt;&gt;"", F35&lt;&gt;"", H35&lt;&gt;"", J35&lt;&gt;"",Q35="",P35="OK",T35="",OR(D35&lt;=E17,D35="ABS"),OR(F35&lt;=G17,F35="ABS"),OR(H35&lt;=I17,H35="ABS"),OR(J35&lt;=K17,J35="ABS")),IF(AND(D35="ABS",F35="ABS",H35="ABS",J35="ABS"),"ABS",IF(SUM(D35,F35,H35,J35)=0,"ZERO",SUM(D35,F35,H35,J35))),"")</f>
        <v/>
      </c>
      <c r="M35" s="257"/>
      <c r="N35" s="33" t="str">
        <f>IF(L35="","",IF(M17=200,LOOKUP(L35,{"ABS","ZERO",1,100,110,120,130,140,150,160,170},{"FAIL","FAIL","FAIL","D","D+","C","C+","B","B+","A","A+"}),IF(M17=150,LOOKUP(L35,{"ABS","ZERO",1,75,82,90,97,105,112,120,127},{"FAIL","FAIL","FAIL","D","D+","C","C+","B","B+","A","A+"}),IF(M17=100,LOOKUP(L35,{"ABS","ZERO",1,50,55,60,65,70,75,80,85},{"FAIL","FAIL","FAIL","D","D+","C","C+","B","B+","A","A+"}),IF(M17=50,LOOKUP(L35,{"ABS","ZERO",1,25,27,30,32,35,37,40,42},{"FAIL","FAIL","FAIL","D","D+","C","C+","B","B+","A","A+"}))))))</f>
        <v/>
      </c>
      <c r="O35" s="229"/>
      <c r="P35" s="87" t="str">
        <f t="shared" si="0"/>
        <v/>
      </c>
      <c r="Q35" s="224" t="str">
        <f>IF(AND(A35&lt;&gt;"",B35&lt;&gt;""),IF(OR(D35&lt;&gt;"ABS"),IF(OR(AND(D35&lt;ROUNDDOWN((0.7*E17),0),D35&lt;&gt;0),D35&gt;E17,D35=""),"Attendance Marks incorrect",""),""),"")</f>
        <v/>
      </c>
      <c r="R35" s="203"/>
      <c r="S35" s="203"/>
      <c r="T35" s="203" t="str">
        <f>IF(OR(AND(OR(F35&lt;=G17, F35=0, F35="ABS"),OR(H35&lt;=I17, H35=0, H35="ABS"),OR(J35&lt;=K17, J35="ABS"))),IF(OR(AND(A35="",B35="",D35="",F35="",H35="",J35=""),AND(A35&lt;&gt;"",B35&lt;&gt;"",D35&lt;&gt;"",F35&lt;&gt;"",H35&lt;&gt;"",J35&lt;&gt;"", AD35="OK")),"","Given Marks or Format is incorrect"),"Given Marks or Format is incorrect")</f>
        <v/>
      </c>
      <c r="U35" s="203"/>
      <c r="V35" s="203"/>
      <c r="W35" s="203"/>
      <c r="X35" s="203"/>
      <c r="Y35" s="23" t="b">
        <f>IF(AND( EXACT(LEFT(B35,LEN(G8)), G8),ISNUMBER(INT(MID(B35,(LEN(G8)+1),1))),ISNUMBER(INT(MID(B35,(LEN(G8)+2),1))), MID(B35,(LEN(G8)+1),2)&lt;&gt;"00",OR(ISNUMBER(INT(MID(B35,(LEN(G8)+3),1))),MID(B35,(LEN(G8)+3),1)=""),  OR(AND(ISNUMBER(INT(MID(B35,(LEN(G8)+1),3))),MID(B35,(LEN(G8)+1),1)&lt;&gt;"0", MID(B35,(LEN(G8)+4),1)=""),AND((ISNUMBER(INT(MID(B35,(LEN(G8)+1),2)))),MID(B35,(LEN(G8)+3),1)=""))),"OK")</f>
        <v>0</v>
      </c>
      <c r="Z35" s="24"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25"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22"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36" t="b">
        <f t="shared" si="3"/>
        <v>0</v>
      </c>
      <c r="AD35" s="36" t="str">
        <f t="shared" si="4"/>
        <v>S# INCORRECT</v>
      </c>
      <c r="BL35" s="77" t="str">
        <f t="shared" si="1"/>
        <v/>
      </c>
      <c r="BM35" s="77" t="b">
        <f t="shared" si="5"/>
        <v>0</v>
      </c>
      <c r="BN35" s="77" t="b">
        <f t="shared" si="6"/>
        <v>0</v>
      </c>
      <c r="BO35" s="77" t="b">
        <f t="shared" si="7"/>
        <v>0</v>
      </c>
      <c r="BP35" s="77" t="str">
        <f t="shared" si="8"/>
        <v/>
      </c>
      <c r="BQ35" s="77" t="str">
        <f t="shared" si="9"/>
        <v/>
      </c>
      <c r="BR35" s="77" t="str">
        <f t="shared" si="10"/>
        <v/>
      </c>
      <c r="BS35" s="77" t="str">
        <f t="shared" si="11"/>
        <v/>
      </c>
      <c r="BT35" s="78" t="str">
        <f t="shared" si="12"/>
        <v/>
      </c>
      <c r="BU35" s="79" t="str">
        <f t="shared" si="29"/>
        <v>INCORRECT</v>
      </c>
      <c r="BV35" s="77" t="b">
        <f t="shared" si="30"/>
        <v>0</v>
      </c>
      <c r="BW35" s="80" t="str">
        <f t="shared" si="2"/>
        <v/>
      </c>
      <c r="BX35" s="77" t="b">
        <f t="shared" si="13"/>
        <v>0</v>
      </c>
      <c r="BY35" s="77" t="b">
        <f t="shared" si="14"/>
        <v>0</v>
      </c>
      <c r="BZ35" s="77" t="b">
        <f t="shared" si="15"/>
        <v>0</v>
      </c>
      <c r="CA35" s="77" t="b">
        <f t="shared" si="16"/>
        <v>0</v>
      </c>
      <c r="CB35" s="77" t="b">
        <f t="shared" si="17"/>
        <v>0</v>
      </c>
      <c r="CC35" s="77" t="b">
        <f t="shared" si="18"/>
        <v>0</v>
      </c>
      <c r="CD35" s="77" t="str">
        <f t="shared" si="19"/>
        <v/>
      </c>
      <c r="CE35" s="77" t="str">
        <f t="shared" si="20"/>
        <v/>
      </c>
      <c r="CF35" s="77" t="str">
        <f t="shared" si="21"/>
        <v/>
      </c>
      <c r="CG35" s="77" t="str">
        <f t="shared" si="22"/>
        <v/>
      </c>
      <c r="CH35" s="77" t="str">
        <f t="shared" si="23"/>
        <v/>
      </c>
      <c r="CI35" s="77" t="str">
        <f t="shared" si="24"/>
        <v/>
      </c>
      <c r="CJ35" s="80" t="str">
        <f t="shared" si="25"/>
        <v/>
      </c>
      <c r="CK35" s="80" t="str">
        <f t="shared" si="26"/>
        <v/>
      </c>
      <c r="CL35" s="81" t="str">
        <f t="shared" si="27"/>
        <v>NO</v>
      </c>
      <c r="CM35" s="81" t="str">
        <f t="shared" si="28"/>
        <v>NO</v>
      </c>
      <c r="CN35" s="79" t="str">
        <f t="shared" si="31"/>
        <v>NO</v>
      </c>
      <c r="CO35" s="79" t="str">
        <f t="shared" si="32"/>
        <v>NO</v>
      </c>
      <c r="CP35" s="81" t="str">
        <f t="shared" si="33"/>
        <v>OK</v>
      </c>
      <c r="CQ35" s="77" t="b">
        <f t="shared" si="34"/>
        <v>0</v>
      </c>
      <c r="CR35" s="77" t="b">
        <f t="shared" si="35"/>
        <v>0</v>
      </c>
      <c r="CS35" s="77" t="b">
        <f t="shared" si="36"/>
        <v>0</v>
      </c>
      <c r="CT35" s="77" t="b">
        <f t="shared" si="37"/>
        <v>0</v>
      </c>
      <c r="CU35" s="80" t="str">
        <f t="shared" si="38"/>
        <v>SEQUENCE INCORRECT</v>
      </c>
      <c r="CV35" s="82">
        <f>COUNTIF(B19:B34,T(B35))</f>
        <v>16</v>
      </c>
    </row>
    <row r="36" spans="1:100" s="36" customFormat="1" ht="18.95" customHeight="1" thickBot="1">
      <c r="A36" s="83"/>
      <c r="B36" s="244"/>
      <c r="C36" s="245"/>
      <c r="D36" s="244"/>
      <c r="E36" s="245"/>
      <c r="F36" s="244"/>
      <c r="G36" s="245"/>
      <c r="H36" s="244"/>
      <c r="I36" s="245"/>
      <c r="J36" s="244"/>
      <c r="K36" s="245"/>
      <c r="L36" s="256" t="str">
        <f>IF(AND(A36&lt;&gt;"",B36&lt;&gt;"",D36&lt;&gt;"", F36&lt;&gt;"", H36&lt;&gt;"", J36&lt;&gt;"",Q36="",P36="OK",T36="",OR(D36&lt;=E17,D36="ABS"),OR(F36&lt;=G17,F36="ABS"),OR(H36&lt;=I17,H36="ABS"),OR(J36&lt;=K17,J36="ABS")),IF(AND(D36="ABS",F36="ABS",H36="ABS",J36="ABS"),"ABS",IF(SUM(D36,F36,H36,J36)=0,"ZERO",SUM(D36,F36,H36,J36))),"")</f>
        <v/>
      </c>
      <c r="M36" s="257"/>
      <c r="N36" s="33" t="str">
        <f>IF(L36="","",IF(M17=200,LOOKUP(L36,{"ABS","ZERO",1,100,110,120,130,140,150,160,170},{"FAIL","FAIL","FAIL","D","D+","C","C+","B","B+","A","A+"}),IF(M17=150,LOOKUP(L36,{"ABS","ZERO",1,75,82,90,97,105,112,120,127},{"FAIL","FAIL","FAIL","D","D+","C","C+","B","B+","A","A+"}),IF(M17=100,LOOKUP(L36,{"ABS","ZERO",1,50,55,60,65,70,75,80,85},{"FAIL","FAIL","FAIL","D","D+","C","C+","B","B+","A","A+"}),IF(M17=50,LOOKUP(L36,{"ABS","ZERO",1,25,27,30,32,35,37,40,42},{"FAIL","FAIL","FAIL","D","D+","C","C+","B","B+","A","A+"}))))))</f>
        <v/>
      </c>
      <c r="O36" s="229"/>
      <c r="P36" s="87" t="str">
        <f t="shared" si="0"/>
        <v/>
      </c>
      <c r="Q36" s="224" t="str">
        <f>IF(AND(A36&lt;&gt;"",B36&lt;&gt;""),IF(OR(D36&lt;&gt;"ABS"),IF(OR(AND(D36&lt;ROUNDDOWN((0.7*E17),0),D36&lt;&gt;0),D36&gt;E17,D36=""),"Attendance Marks incorrect",""),""),"")</f>
        <v/>
      </c>
      <c r="R36" s="203"/>
      <c r="S36" s="203"/>
      <c r="T36" s="203" t="str">
        <f>IF(OR(AND(OR(F36&lt;=G17, F36=0, F36="ABS"),OR(H36&lt;=I17, H36=0, H36="ABS"),OR(J36&lt;=K17, J36="ABS"))),IF(OR(AND(A36="",B36="",D36="",F36="",H36="",J36=""),AND(A36&lt;&gt;"",B36&lt;&gt;"",D36&lt;&gt;"",F36&lt;&gt;"",H36&lt;&gt;"",J36&lt;&gt;"", AD36="OK")),"","Given Marks or Format is incorrect"),"Given Marks or Format is incorrect")</f>
        <v/>
      </c>
      <c r="U36" s="203"/>
      <c r="V36" s="203"/>
      <c r="W36" s="203"/>
      <c r="X36" s="203"/>
      <c r="Y36" s="23" t="b">
        <f>IF(AND( EXACT(LEFT(B36,LEN(G8)), G8),ISNUMBER(INT(MID(B36,(LEN(G8)+1),1))),ISNUMBER(INT(MID(B36,(LEN(G8)+2),1))), MID(B36,(LEN(G8)+1),2)&lt;&gt;"00",OR(ISNUMBER(INT(MID(B36,(LEN(G8)+3),1))),MID(B36,(LEN(G8)+3),1)=""),  OR(AND(ISNUMBER(INT(MID(B36,(LEN(G8)+1),3))),MID(B36,(LEN(G8)+1),1)&lt;&gt;"0", MID(B36,(LEN(G8)+4),1)=""),AND((ISNUMBER(INT(MID(B36,(LEN(G8)+1),2)))),MID(B36,(LEN(G8)+3),1)=""))),"OK")</f>
        <v>0</v>
      </c>
      <c r="Z36" s="24"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25"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22"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36" t="b">
        <f t="shared" si="3"/>
        <v>0</v>
      </c>
      <c r="AD36" s="36" t="str">
        <f t="shared" si="4"/>
        <v>S# INCORRECT</v>
      </c>
      <c r="BL36" s="77" t="str">
        <f t="shared" si="1"/>
        <v/>
      </c>
      <c r="BM36" s="77" t="b">
        <f t="shared" si="5"/>
        <v>0</v>
      </c>
      <c r="BN36" s="77" t="b">
        <f t="shared" si="6"/>
        <v>0</v>
      </c>
      <c r="BO36" s="77" t="b">
        <f t="shared" si="7"/>
        <v>0</v>
      </c>
      <c r="BP36" s="77" t="str">
        <f t="shared" si="8"/>
        <v/>
      </c>
      <c r="BQ36" s="77" t="str">
        <f t="shared" si="9"/>
        <v/>
      </c>
      <c r="BR36" s="77" t="str">
        <f t="shared" si="10"/>
        <v/>
      </c>
      <c r="BS36" s="77" t="str">
        <f t="shared" si="11"/>
        <v/>
      </c>
      <c r="BT36" s="78" t="str">
        <f t="shared" si="12"/>
        <v/>
      </c>
      <c r="BU36" s="79" t="str">
        <f t="shared" si="29"/>
        <v>INCORRECT</v>
      </c>
      <c r="BV36" s="77" t="b">
        <f t="shared" si="30"/>
        <v>0</v>
      </c>
      <c r="BW36" s="80" t="str">
        <f t="shared" si="2"/>
        <v/>
      </c>
      <c r="BX36" s="77" t="b">
        <f t="shared" si="13"/>
        <v>0</v>
      </c>
      <c r="BY36" s="77" t="b">
        <f t="shared" si="14"/>
        <v>0</v>
      </c>
      <c r="BZ36" s="77" t="b">
        <f t="shared" si="15"/>
        <v>0</v>
      </c>
      <c r="CA36" s="77" t="b">
        <f t="shared" si="16"/>
        <v>0</v>
      </c>
      <c r="CB36" s="77" t="b">
        <f t="shared" si="17"/>
        <v>0</v>
      </c>
      <c r="CC36" s="77" t="b">
        <f t="shared" si="18"/>
        <v>0</v>
      </c>
      <c r="CD36" s="77" t="str">
        <f t="shared" si="19"/>
        <v/>
      </c>
      <c r="CE36" s="77" t="str">
        <f t="shared" si="20"/>
        <v/>
      </c>
      <c r="CF36" s="77" t="str">
        <f t="shared" si="21"/>
        <v/>
      </c>
      <c r="CG36" s="77" t="str">
        <f t="shared" si="22"/>
        <v/>
      </c>
      <c r="CH36" s="77" t="str">
        <f t="shared" si="23"/>
        <v/>
      </c>
      <c r="CI36" s="77" t="str">
        <f t="shared" si="24"/>
        <v/>
      </c>
      <c r="CJ36" s="80" t="str">
        <f t="shared" si="25"/>
        <v/>
      </c>
      <c r="CK36" s="80" t="str">
        <f t="shared" si="26"/>
        <v/>
      </c>
      <c r="CL36" s="81" t="str">
        <f t="shared" si="27"/>
        <v>NO</v>
      </c>
      <c r="CM36" s="81" t="str">
        <f t="shared" si="28"/>
        <v>NO</v>
      </c>
      <c r="CN36" s="79" t="str">
        <f t="shared" si="31"/>
        <v>NO</v>
      </c>
      <c r="CO36" s="79" t="str">
        <f t="shared" si="32"/>
        <v>NO</v>
      </c>
      <c r="CP36" s="81" t="str">
        <f t="shared" si="33"/>
        <v>OK</v>
      </c>
      <c r="CQ36" s="77" t="b">
        <f t="shared" si="34"/>
        <v>0</v>
      </c>
      <c r="CR36" s="77" t="b">
        <f t="shared" si="35"/>
        <v>0</v>
      </c>
      <c r="CS36" s="77" t="b">
        <f t="shared" si="36"/>
        <v>0</v>
      </c>
      <c r="CT36" s="77" t="b">
        <f t="shared" si="37"/>
        <v>0</v>
      </c>
      <c r="CU36" s="80" t="str">
        <f t="shared" si="38"/>
        <v>SEQUENCE INCORRECT</v>
      </c>
      <c r="CV36" s="82">
        <f>COUNTIF(B19:B35,T(B36))</f>
        <v>17</v>
      </c>
    </row>
    <row r="37" spans="1:100" s="36" customFormat="1" ht="18.95" customHeight="1" thickBot="1">
      <c r="A37" s="65"/>
      <c r="B37" s="244"/>
      <c r="C37" s="245"/>
      <c r="D37" s="244"/>
      <c r="E37" s="245"/>
      <c r="F37" s="244"/>
      <c r="G37" s="245"/>
      <c r="H37" s="244"/>
      <c r="I37" s="245"/>
      <c r="J37" s="244"/>
      <c r="K37" s="245"/>
      <c r="L37" s="256" t="str">
        <f>IF(AND(A37&lt;&gt;"",B37&lt;&gt;"",D37&lt;&gt;"", F37&lt;&gt;"", H37&lt;&gt;"", J37&lt;&gt;"",Q37="",P37="OK",T37="",OR(D37&lt;=E17,D37="ABS"),OR(F37&lt;=G17,F37="ABS"),OR(H37&lt;=I17,H37="ABS"),OR(J37&lt;=K17,J37="ABS")),IF(AND(D37="ABS",F37="ABS",H37="ABS",J37="ABS"),"ABS",IF(SUM(D37,F37,H37,J37)=0,"ZERO",SUM(D37,F37,H37,J37))),"")</f>
        <v/>
      </c>
      <c r="M37" s="257"/>
      <c r="N37" s="33" t="str">
        <f>IF(L37="","",IF(M17=200,LOOKUP(L37,{"ABS","ZERO",1,100,110,120,130,140,150,160,170},{"FAIL","FAIL","FAIL","D","D+","C","C+","B","B+","A","A+"}),IF(M17=150,LOOKUP(L37,{"ABS","ZERO",1,75,82,90,97,105,112,120,127},{"FAIL","FAIL","FAIL","D","D+","C","C+","B","B+","A","A+"}),IF(M17=100,LOOKUP(L37,{"ABS","ZERO",1,50,55,60,65,70,75,80,85},{"FAIL","FAIL","FAIL","D","D+","C","C+","B","B+","A","A+"}),IF(M17=50,LOOKUP(L37,{"ABS","ZERO",1,25,27,30,32,35,37,40,42},{"FAIL","FAIL","FAIL","D","D+","C","C+","B","B+","A","A+"}))))))</f>
        <v/>
      </c>
      <c r="O37" s="229"/>
      <c r="P37" s="87" t="str">
        <f t="shared" si="0"/>
        <v/>
      </c>
      <c r="Q37" s="224" t="str">
        <f>IF(AND(A37&lt;&gt;"",B37&lt;&gt;""),IF(OR(D37&lt;&gt;"ABS"),IF(OR(AND(D37&lt;ROUNDDOWN((0.7*E17),0),D37&lt;&gt;0),D37&gt;E17,D37=""),"Attendance Marks incorrect",""),""),"")</f>
        <v/>
      </c>
      <c r="R37" s="203"/>
      <c r="S37" s="203"/>
      <c r="T37" s="203" t="str">
        <f>IF(OR(AND(OR(F37&lt;=G17, F37=0, F37="ABS"),OR(H37&lt;=I17, H37=0, H37="ABS"),OR(J37&lt;=K17, J37="ABS"))),IF(OR(AND(A37="",B37="",D37="",F37="",H37="",J37=""),AND(A37&lt;&gt;"",B37&lt;&gt;"",D37&lt;&gt;"",F37&lt;&gt;"",H37&lt;&gt;"",J37&lt;&gt;"", AD37="OK")),"","Given Marks or Format is incorrect"),"Given Marks or Format is incorrect")</f>
        <v/>
      </c>
      <c r="U37" s="203"/>
      <c r="V37" s="203"/>
      <c r="W37" s="203"/>
      <c r="X37" s="203"/>
      <c r="Y37" s="23" t="b">
        <f>IF(AND( EXACT(LEFT(B37,LEN(G8)), G8),ISNUMBER(INT(MID(B37,(LEN(G8)+1),1))),ISNUMBER(INT(MID(B37,(LEN(G8)+2),1))), MID(B37,(LEN(G8)+1),2)&lt;&gt;"00",OR(ISNUMBER(INT(MID(B37,(LEN(G8)+3),1))),MID(B37,(LEN(G8)+3),1)=""),  OR(AND(ISNUMBER(INT(MID(B37,(LEN(G8)+1),3))),MID(B37,(LEN(G8)+1),1)&lt;&gt;"0", MID(B37,(LEN(G8)+4),1)=""),AND((ISNUMBER(INT(MID(B37,(LEN(G8)+1),2)))),MID(B37,(LEN(G8)+3),1)=""))),"OK")</f>
        <v>0</v>
      </c>
      <c r="Z37" s="24"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25"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22"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36" t="b">
        <f t="shared" si="3"/>
        <v>0</v>
      </c>
      <c r="AD37" s="36" t="str">
        <f t="shared" si="4"/>
        <v>S# INCORRECT</v>
      </c>
      <c r="BL37" s="77" t="str">
        <f t="shared" si="1"/>
        <v/>
      </c>
      <c r="BM37" s="77" t="b">
        <f t="shared" si="5"/>
        <v>0</v>
      </c>
      <c r="BN37" s="77" t="b">
        <f t="shared" si="6"/>
        <v>0</v>
      </c>
      <c r="BO37" s="77" t="b">
        <f t="shared" si="7"/>
        <v>0</v>
      </c>
      <c r="BP37" s="77" t="str">
        <f t="shared" si="8"/>
        <v/>
      </c>
      <c r="BQ37" s="77" t="str">
        <f t="shared" si="9"/>
        <v/>
      </c>
      <c r="BR37" s="77" t="str">
        <f t="shared" si="10"/>
        <v/>
      </c>
      <c r="BS37" s="77" t="str">
        <f t="shared" si="11"/>
        <v/>
      </c>
      <c r="BT37" s="78" t="str">
        <f t="shared" si="12"/>
        <v/>
      </c>
      <c r="BU37" s="79" t="str">
        <f t="shared" si="29"/>
        <v>INCORRECT</v>
      </c>
      <c r="BV37" s="77" t="b">
        <f t="shared" si="30"/>
        <v>0</v>
      </c>
      <c r="BW37" s="80" t="str">
        <f t="shared" si="2"/>
        <v/>
      </c>
      <c r="BX37" s="77" t="b">
        <f t="shared" si="13"/>
        <v>0</v>
      </c>
      <c r="BY37" s="77" t="b">
        <f t="shared" si="14"/>
        <v>0</v>
      </c>
      <c r="BZ37" s="77" t="b">
        <f t="shared" si="15"/>
        <v>0</v>
      </c>
      <c r="CA37" s="77" t="b">
        <f t="shared" si="16"/>
        <v>0</v>
      </c>
      <c r="CB37" s="77" t="b">
        <f t="shared" si="17"/>
        <v>0</v>
      </c>
      <c r="CC37" s="77" t="b">
        <f t="shared" si="18"/>
        <v>0</v>
      </c>
      <c r="CD37" s="77" t="str">
        <f t="shared" si="19"/>
        <v/>
      </c>
      <c r="CE37" s="77" t="str">
        <f t="shared" si="20"/>
        <v/>
      </c>
      <c r="CF37" s="77" t="str">
        <f t="shared" si="21"/>
        <v/>
      </c>
      <c r="CG37" s="77" t="str">
        <f t="shared" si="22"/>
        <v/>
      </c>
      <c r="CH37" s="77" t="str">
        <f t="shared" si="23"/>
        <v/>
      </c>
      <c r="CI37" s="77" t="str">
        <f t="shared" si="24"/>
        <v/>
      </c>
      <c r="CJ37" s="80" t="str">
        <f t="shared" si="25"/>
        <v/>
      </c>
      <c r="CK37" s="80" t="str">
        <f t="shared" si="26"/>
        <v/>
      </c>
      <c r="CL37" s="81" t="str">
        <f t="shared" si="27"/>
        <v>NO</v>
      </c>
      <c r="CM37" s="81" t="str">
        <f t="shared" si="28"/>
        <v>NO</v>
      </c>
      <c r="CN37" s="79" t="str">
        <f t="shared" si="31"/>
        <v>NO</v>
      </c>
      <c r="CO37" s="79" t="str">
        <f t="shared" si="32"/>
        <v>NO</v>
      </c>
      <c r="CP37" s="81" t="str">
        <f t="shared" si="33"/>
        <v>OK</v>
      </c>
      <c r="CQ37" s="77" t="b">
        <f t="shared" si="34"/>
        <v>0</v>
      </c>
      <c r="CR37" s="77" t="b">
        <f t="shared" si="35"/>
        <v>0</v>
      </c>
      <c r="CS37" s="77" t="b">
        <f t="shared" si="36"/>
        <v>0</v>
      </c>
      <c r="CT37" s="77" t="b">
        <f t="shared" si="37"/>
        <v>0</v>
      </c>
      <c r="CU37" s="80" t="str">
        <f t="shared" si="38"/>
        <v>SEQUENCE INCORRECT</v>
      </c>
      <c r="CV37" s="82">
        <f>COUNTIF(B19:B36,T(B37))</f>
        <v>18</v>
      </c>
    </row>
    <row r="38" spans="1:100" s="36" customFormat="1" ht="18.95" customHeight="1">
      <c r="A38" s="83"/>
      <c r="B38" s="244"/>
      <c r="C38" s="245"/>
      <c r="D38" s="244"/>
      <c r="E38" s="245"/>
      <c r="F38" s="244"/>
      <c r="G38" s="245"/>
      <c r="H38" s="244"/>
      <c r="I38" s="245"/>
      <c r="J38" s="244"/>
      <c r="K38" s="245"/>
      <c r="L38" s="256" t="str">
        <f>IF(AND(A38&lt;&gt;"",B38&lt;&gt;"",D38&lt;&gt;"", F38&lt;&gt;"", H38&lt;&gt;"", J38&lt;&gt;"",Q38="",P38="OK",T38="",OR(D38&lt;=E17,D38="ABS"),OR(F38&lt;=G17,F38="ABS"),OR(H38&lt;=I17,H38="ABS"),OR(J38&lt;=K17,J38="ABS")),IF(AND(D38="ABS",F38="ABS",H38="ABS",J38="ABS"),"ABS",IF(SUM(D38,F38,H38,J38)=0,"ZERO",SUM(D38,F38,H38,J38))),"")</f>
        <v/>
      </c>
      <c r="M38" s="257"/>
      <c r="N38" s="33" t="str">
        <f>IF(L38="","",IF(M17=200,LOOKUP(L38,{"ABS","ZERO",1,100,110,120,130,140,150,160,170},{"FAIL","FAIL","FAIL","D","D+","C","C+","B","B+","A","A+"}),IF(M17=150,LOOKUP(L38,{"ABS","ZERO",1,75,82,90,97,105,112,120,127},{"FAIL","FAIL","FAIL","D","D+","C","C+","B","B+","A","A+"}),IF(M17=100,LOOKUP(L38,{"ABS","ZERO",1,50,55,60,65,70,75,80,85},{"FAIL","FAIL","FAIL","D","D+","C","C+","B","B+","A","A+"}),IF(M17=50,LOOKUP(L38,{"ABS","ZERO",1,25,27,30,32,35,37,40,42},{"FAIL","FAIL","FAIL","D","D+","C","C+","B","B+","A","A+"}))))))</f>
        <v/>
      </c>
      <c r="O38" s="229"/>
      <c r="P38" s="87" t="str">
        <f t="shared" si="0"/>
        <v/>
      </c>
      <c r="Q38" s="276" t="str">
        <f>IF(AND(A38&lt;&gt;"",B38&lt;&gt;""),IF(OR(D38&lt;&gt;"ABS"),IF(OR(AND(D38&lt;ROUNDDOWN((0.7*E17),0),D38&lt;&gt;0),D38&gt;E17,D38=""),"Attendance Marks incorrect",""),""),"")</f>
        <v/>
      </c>
      <c r="R38" s="255"/>
      <c r="S38" s="255"/>
      <c r="T38" s="255" t="str">
        <f>IF(OR(AND(OR(F38&lt;=G17, F38=0, F38="ABS"),OR(H38&lt;=I17, H38=0, H38="ABS"),OR(J38&lt;=K17, J38="ABS"))),IF(OR(AND(A38="",B38="",D38="",F38="",H38="",J38=""),AND(A38&lt;&gt;"",B38&lt;&gt;"",D38&lt;&gt;"",F38&lt;&gt;"",H38&lt;&gt;"",J38&lt;&gt;"", AD38="OK")),"","Given Marks or Format is incorrect"),"Given Marks or Format is incorrect")</f>
        <v/>
      </c>
      <c r="U38" s="255"/>
      <c r="V38" s="255"/>
      <c r="W38" s="255"/>
      <c r="X38" s="255"/>
      <c r="Y38" s="23" t="b">
        <f>IF(AND( EXACT(LEFT(B38,LEN(G8)), G8),ISNUMBER(INT(MID(B38,(LEN(G8)+1),1))),ISNUMBER(INT(MID(B38,(LEN(G8)+2),1))), MID(B38,(LEN(G8)+1),2)&lt;&gt;"00",OR(ISNUMBER(INT(MID(B38,(LEN(G8)+3),1))),MID(B38,(LEN(G8)+3),1)=""),  OR(AND(ISNUMBER(INT(MID(B38,(LEN(G8)+1),3))),MID(B38,(LEN(G8)+1),1)&lt;&gt;"0", MID(B38,(LEN(G8)+4),1)=""),AND((ISNUMBER(INT(MID(B38,(LEN(G8)+1),2)))),MID(B38,(LEN(G8)+3),1)=""))),"OK")</f>
        <v>0</v>
      </c>
      <c r="Z38" s="24"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25"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22"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36" t="b">
        <f t="shared" si="3"/>
        <v>0</v>
      </c>
      <c r="AD38" s="36" t="str">
        <f t="shared" si="4"/>
        <v>S# INCORRECT</v>
      </c>
      <c r="BL38" s="77" t="str">
        <f t="shared" si="1"/>
        <v/>
      </c>
      <c r="BM38" s="77" t="b">
        <f t="shared" si="5"/>
        <v>0</v>
      </c>
      <c r="BN38" s="77" t="b">
        <f t="shared" si="6"/>
        <v>0</v>
      </c>
      <c r="BO38" s="77" t="b">
        <f t="shared" si="7"/>
        <v>0</v>
      </c>
      <c r="BP38" s="77" t="str">
        <f t="shared" si="8"/>
        <v/>
      </c>
      <c r="BQ38" s="77" t="str">
        <f t="shared" si="9"/>
        <v/>
      </c>
      <c r="BR38" s="77" t="str">
        <f t="shared" si="10"/>
        <v/>
      </c>
      <c r="BS38" s="77" t="str">
        <f t="shared" si="11"/>
        <v/>
      </c>
      <c r="BT38" s="78" t="str">
        <f t="shared" si="12"/>
        <v/>
      </c>
      <c r="BU38" s="79" t="str">
        <f t="shared" si="29"/>
        <v>INCORRECT</v>
      </c>
      <c r="BV38" s="77" t="b">
        <f t="shared" si="30"/>
        <v>0</v>
      </c>
      <c r="BW38" s="80" t="str">
        <f t="shared" si="2"/>
        <v/>
      </c>
      <c r="BX38" s="77" t="b">
        <f t="shared" si="13"/>
        <v>0</v>
      </c>
      <c r="BY38" s="77" t="b">
        <f t="shared" si="14"/>
        <v>0</v>
      </c>
      <c r="BZ38" s="77" t="b">
        <f t="shared" si="15"/>
        <v>0</v>
      </c>
      <c r="CA38" s="77" t="b">
        <f t="shared" si="16"/>
        <v>0</v>
      </c>
      <c r="CB38" s="77" t="b">
        <f t="shared" si="17"/>
        <v>0</v>
      </c>
      <c r="CC38" s="77" t="b">
        <f t="shared" si="18"/>
        <v>0</v>
      </c>
      <c r="CD38" s="77" t="str">
        <f t="shared" si="19"/>
        <v/>
      </c>
      <c r="CE38" s="77" t="str">
        <f t="shared" si="20"/>
        <v/>
      </c>
      <c r="CF38" s="77" t="str">
        <f t="shared" si="21"/>
        <v/>
      </c>
      <c r="CG38" s="77" t="str">
        <f t="shared" si="22"/>
        <v/>
      </c>
      <c r="CH38" s="77" t="str">
        <f t="shared" si="23"/>
        <v/>
      </c>
      <c r="CI38" s="77" t="str">
        <f t="shared" si="24"/>
        <v/>
      </c>
      <c r="CJ38" s="80" t="str">
        <f t="shared" si="25"/>
        <v/>
      </c>
      <c r="CK38" s="80" t="str">
        <f t="shared" si="26"/>
        <v/>
      </c>
      <c r="CL38" s="81" t="str">
        <f t="shared" si="27"/>
        <v>NO</v>
      </c>
      <c r="CM38" s="81" t="str">
        <f t="shared" si="28"/>
        <v>NO</v>
      </c>
      <c r="CN38" s="79" t="str">
        <f t="shared" si="31"/>
        <v>NO</v>
      </c>
      <c r="CO38" s="79" t="str">
        <f t="shared" si="32"/>
        <v>NO</v>
      </c>
      <c r="CP38" s="81" t="str">
        <f t="shared" si="33"/>
        <v>OK</v>
      </c>
      <c r="CQ38" s="77" t="b">
        <f t="shared" si="34"/>
        <v>0</v>
      </c>
      <c r="CR38" s="77" t="b">
        <f t="shared" si="35"/>
        <v>0</v>
      </c>
      <c r="CS38" s="77" t="b">
        <f t="shared" si="36"/>
        <v>0</v>
      </c>
      <c r="CT38" s="77" t="b">
        <f t="shared" si="37"/>
        <v>0</v>
      </c>
      <c r="CU38" s="80" t="str">
        <f t="shared" si="38"/>
        <v>SEQUENCE INCORRECT</v>
      </c>
      <c r="CV38" s="82">
        <f>COUNTIF(B19:B37,T(B38))</f>
        <v>19</v>
      </c>
    </row>
    <row r="39" spans="1:100" s="71" customFormat="1" ht="7.5" customHeight="1" thickBot="1">
      <c r="A39" s="76" t="s">
        <v>415</v>
      </c>
      <c r="B39" s="90" t="s">
        <v>415</v>
      </c>
      <c r="C39" s="321" t="s">
        <v>300</v>
      </c>
      <c r="D39" s="321"/>
      <c r="E39" s="321"/>
      <c r="F39" s="321"/>
      <c r="G39" s="321"/>
      <c r="H39" s="321"/>
      <c r="I39" s="321"/>
      <c r="J39" s="321"/>
      <c r="K39" s="321"/>
      <c r="L39" s="321"/>
      <c r="M39" s="321"/>
      <c r="N39" s="321"/>
      <c r="O39" s="229"/>
      <c r="P39" s="72"/>
      <c r="Q39" s="277"/>
      <c r="R39" s="278"/>
      <c r="S39" s="279"/>
      <c r="T39" s="280"/>
      <c r="U39" s="280"/>
      <c r="V39" s="280"/>
      <c r="W39" s="280"/>
      <c r="X39" s="280"/>
      <c r="Y39" s="73"/>
      <c r="Z39" s="74"/>
      <c r="AA39" s="75"/>
      <c r="AB39" s="22"/>
    </row>
    <row r="40" spans="1:100" ht="15.75" customHeight="1" thickBot="1">
      <c r="A40" s="225" t="s">
        <v>415</v>
      </c>
      <c r="B40" s="227" t="s">
        <v>415</v>
      </c>
      <c r="C40" s="322"/>
      <c r="D40" s="322"/>
      <c r="E40" s="322"/>
      <c r="F40" s="322"/>
      <c r="G40" s="322"/>
      <c r="H40" s="322"/>
      <c r="I40" s="322"/>
      <c r="J40" s="322"/>
      <c r="K40" s="322"/>
      <c r="L40" s="322"/>
      <c r="M40" s="322"/>
      <c r="N40" s="322"/>
      <c r="O40" s="229"/>
      <c r="P40" s="30">
        <f>COUNTIF(P19:P38,"FORMAT INCORRECT")+COUNTIF(P19:P38,"SEQUENCE INCORRECT")</f>
        <v>0</v>
      </c>
      <c r="Q40" s="271">
        <f>COUNTIF(Q19:Q38,"Attendance Marks incorrect")</f>
        <v>0</v>
      </c>
      <c r="R40" s="272"/>
      <c r="S40" s="272"/>
      <c r="T40" s="271">
        <f>COUNTIF(T19:X38,"Given Marks or Format is incorrect")</f>
        <v>0</v>
      </c>
      <c r="U40" s="272"/>
      <c r="V40" s="272"/>
      <c r="W40" s="272"/>
      <c r="X40" s="273"/>
    </row>
    <row r="41" spans="1:100" ht="3" customHeight="1">
      <c r="A41" s="226"/>
      <c r="B41" s="228"/>
      <c r="C41" s="323"/>
      <c r="D41" s="323"/>
      <c r="E41" s="323"/>
      <c r="F41" s="323"/>
      <c r="G41" s="323"/>
      <c r="H41" s="323"/>
      <c r="I41" s="323"/>
      <c r="J41" s="323"/>
      <c r="K41" s="323"/>
      <c r="L41" s="323"/>
      <c r="M41" s="323"/>
      <c r="N41" s="323"/>
      <c r="O41" s="229"/>
      <c r="P41" s="316"/>
      <c r="Q41" s="316"/>
      <c r="R41" s="316"/>
      <c r="S41" s="316"/>
      <c r="T41" s="316"/>
      <c r="U41" s="316"/>
      <c r="V41" s="316"/>
      <c r="W41" s="316"/>
      <c r="X41" s="316"/>
    </row>
    <row r="42" spans="1:100" ht="16.5" thickBot="1">
      <c r="A42" s="293"/>
      <c r="B42" s="293"/>
      <c r="C42" s="293"/>
      <c r="D42" s="293"/>
      <c r="E42" s="293"/>
      <c r="F42" s="293"/>
      <c r="G42" s="293"/>
      <c r="H42" s="293"/>
      <c r="I42" s="293"/>
      <c r="J42" s="293"/>
      <c r="K42" s="293"/>
      <c r="L42" s="293"/>
      <c r="M42" s="293"/>
      <c r="N42" s="293"/>
      <c r="O42" s="229"/>
      <c r="P42" s="275"/>
      <c r="Q42" s="275"/>
      <c r="R42" s="275"/>
      <c r="S42" s="275"/>
      <c r="T42" s="275"/>
      <c r="U42" s="275"/>
      <c r="V42" s="275"/>
      <c r="W42" s="275"/>
      <c r="X42" s="275"/>
    </row>
    <row r="43" spans="1:100" ht="21" customHeight="1" thickBot="1">
      <c r="A43" s="316"/>
      <c r="B43" s="316"/>
      <c r="C43" s="316"/>
      <c r="D43" s="316"/>
      <c r="E43" s="316"/>
      <c r="F43" s="316"/>
      <c r="G43" s="316"/>
      <c r="H43" s="316"/>
      <c r="I43" s="316"/>
      <c r="J43" s="316"/>
      <c r="K43" s="316"/>
      <c r="L43" s="316"/>
      <c r="M43" s="316"/>
      <c r="N43" s="316"/>
      <c r="O43" s="229"/>
      <c r="P43" s="332" t="s">
        <v>302</v>
      </c>
      <c r="Q43" s="333"/>
      <c r="R43" s="334"/>
      <c r="S43" s="35">
        <f>SUM(P40:X40)</f>
        <v>0</v>
      </c>
      <c r="T43" s="274"/>
      <c r="U43" s="275"/>
      <c r="V43" s="275"/>
      <c r="W43" s="275"/>
      <c r="X43" s="275"/>
    </row>
    <row r="44" spans="1:100" ht="12.95" customHeight="1">
      <c r="A44" s="309" t="s">
        <v>301</v>
      </c>
      <c r="B44" s="309"/>
      <c r="C44" s="309"/>
      <c r="D44" s="275"/>
      <c r="E44" s="312" t="s">
        <v>87</v>
      </c>
      <c r="F44" s="313"/>
      <c r="G44" s="313"/>
      <c r="H44" s="313"/>
      <c r="I44" s="313"/>
      <c r="J44" s="275"/>
      <c r="K44" s="309" t="s">
        <v>17</v>
      </c>
      <c r="L44" s="309"/>
      <c r="M44" s="309"/>
      <c r="N44" s="309"/>
      <c r="O44" s="229"/>
      <c r="P44" s="294" t="s">
        <v>439</v>
      </c>
      <c r="Q44" s="295"/>
      <c r="R44" s="295"/>
      <c r="S44" s="295"/>
      <c r="T44" s="295"/>
      <c r="U44" s="295"/>
      <c r="V44" s="295"/>
      <c r="W44" s="295"/>
      <c r="X44" s="296"/>
    </row>
    <row r="45" spans="1:100" ht="15.95" customHeight="1">
      <c r="A45" s="310"/>
      <c r="B45" s="310"/>
      <c r="C45" s="310"/>
      <c r="D45" s="275"/>
      <c r="E45" s="314"/>
      <c r="F45" s="314"/>
      <c r="G45" s="314"/>
      <c r="H45" s="314"/>
      <c r="I45" s="314"/>
      <c r="J45" s="275"/>
      <c r="K45" s="310"/>
      <c r="L45" s="310"/>
      <c r="M45" s="310"/>
      <c r="N45" s="310"/>
      <c r="O45" s="229"/>
      <c r="P45" s="297"/>
      <c r="Q45" s="298"/>
      <c r="R45" s="298"/>
      <c r="S45" s="298"/>
      <c r="T45" s="298"/>
      <c r="U45" s="298"/>
      <c r="V45" s="298"/>
      <c r="W45" s="298"/>
      <c r="X45" s="299"/>
    </row>
    <row r="46" spans="1:100" ht="15.95" customHeight="1">
      <c r="A46" s="310"/>
      <c r="B46" s="310"/>
      <c r="C46" s="310"/>
      <c r="D46" s="275"/>
      <c r="E46" s="314"/>
      <c r="F46" s="314"/>
      <c r="G46" s="314"/>
      <c r="H46" s="314"/>
      <c r="I46" s="314"/>
      <c r="J46" s="275"/>
      <c r="K46" s="310"/>
      <c r="L46" s="310"/>
      <c r="M46" s="310"/>
      <c r="N46" s="310"/>
      <c r="O46" s="229"/>
      <c r="P46" s="297"/>
      <c r="Q46" s="298"/>
      <c r="R46" s="298"/>
      <c r="S46" s="298"/>
      <c r="T46" s="298"/>
      <c r="U46" s="298"/>
      <c r="V46" s="298"/>
      <c r="W46" s="298"/>
      <c r="X46" s="299"/>
    </row>
    <row r="47" spans="1:100" ht="20.25" customHeight="1">
      <c r="A47" s="311"/>
      <c r="B47" s="311"/>
      <c r="C47" s="311"/>
      <c r="D47" s="317"/>
      <c r="E47" s="315"/>
      <c r="F47" s="315"/>
      <c r="G47" s="315"/>
      <c r="H47" s="315"/>
      <c r="I47" s="315"/>
      <c r="J47" s="317"/>
      <c r="K47" s="311"/>
      <c r="L47" s="311"/>
      <c r="M47" s="311"/>
      <c r="N47" s="311"/>
      <c r="O47" s="229"/>
      <c r="P47" s="297"/>
      <c r="Q47" s="298"/>
      <c r="R47" s="298"/>
      <c r="S47" s="298"/>
      <c r="T47" s="298"/>
      <c r="U47" s="298"/>
      <c r="V47" s="298"/>
      <c r="W47" s="298"/>
      <c r="X47" s="299"/>
    </row>
    <row r="48" spans="1:100" ht="15.95" customHeight="1">
      <c r="A48" s="55" t="s">
        <v>19</v>
      </c>
      <c r="B48" s="303" t="s">
        <v>18</v>
      </c>
      <c r="C48" s="304"/>
      <c r="D48" s="304"/>
      <c r="E48" s="304"/>
      <c r="F48" s="304"/>
      <c r="G48" s="304"/>
      <c r="H48" s="304"/>
      <c r="I48" s="304"/>
      <c r="J48" s="304"/>
      <c r="K48" s="304"/>
      <c r="L48" s="304"/>
      <c r="M48" s="304"/>
      <c r="N48" s="305"/>
      <c r="O48" s="229"/>
      <c r="P48" s="297"/>
      <c r="Q48" s="298"/>
      <c r="R48" s="298"/>
      <c r="S48" s="298"/>
      <c r="T48" s="298"/>
      <c r="U48" s="298"/>
      <c r="V48" s="298"/>
      <c r="W48" s="298"/>
      <c r="X48" s="299"/>
    </row>
    <row r="49" spans="1:24" ht="15.95" customHeight="1" thickBot="1">
      <c r="A49" s="57">
        <f>$S$43</f>
        <v>0</v>
      </c>
      <c r="B49" s="306"/>
      <c r="C49" s="307"/>
      <c r="D49" s="307"/>
      <c r="E49" s="307"/>
      <c r="F49" s="307"/>
      <c r="G49" s="307"/>
      <c r="H49" s="307"/>
      <c r="I49" s="307"/>
      <c r="J49" s="307"/>
      <c r="K49" s="307"/>
      <c r="L49" s="307"/>
      <c r="M49" s="307"/>
      <c r="N49" s="308"/>
      <c r="O49" s="229"/>
      <c r="P49" s="300"/>
      <c r="Q49" s="301"/>
      <c r="R49" s="301"/>
      <c r="S49" s="301"/>
      <c r="T49" s="301"/>
      <c r="U49" s="301"/>
      <c r="V49" s="301"/>
      <c r="W49" s="301"/>
      <c r="X49" s="302"/>
    </row>
    <row r="50" spans="1:24">
      <c r="A50" s="293"/>
      <c r="B50" s="293"/>
      <c r="C50" s="293"/>
      <c r="D50" s="293"/>
      <c r="E50" s="293"/>
      <c r="F50" s="293"/>
      <c r="G50" s="293"/>
      <c r="H50" s="293"/>
      <c r="I50" s="293"/>
      <c r="J50" s="293"/>
      <c r="K50" s="293"/>
      <c r="L50" s="293"/>
      <c r="M50" s="293"/>
      <c r="N50" s="293"/>
      <c r="O50" s="275"/>
      <c r="P50" s="281" t="s">
        <v>433</v>
      </c>
      <c r="Q50" s="281"/>
      <c r="R50" s="281"/>
      <c r="S50" s="281"/>
      <c r="T50" s="281"/>
      <c r="U50" s="281"/>
      <c r="V50" s="281"/>
      <c r="W50" s="281"/>
      <c r="X50" s="281"/>
    </row>
    <row r="51" spans="1:24">
      <c r="A51" s="275"/>
      <c r="B51" s="275"/>
      <c r="C51" s="275"/>
      <c r="D51" s="275"/>
      <c r="E51" s="275"/>
      <c r="F51" s="275"/>
      <c r="G51" s="275"/>
      <c r="H51" s="275"/>
      <c r="I51" s="275"/>
      <c r="J51" s="275"/>
      <c r="K51" s="275"/>
      <c r="L51" s="275"/>
      <c r="M51" s="275"/>
      <c r="N51" s="275"/>
      <c r="O51" s="275"/>
      <c r="P51" s="282"/>
      <c r="Q51" s="282"/>
      <c r="R51" s="282"/>
      <c r="S51" s="282"/>
      <c r="T51" s="282"/>
      <c r="U51" s="282"/>
      <c r="V51" s="282"/>
      <c r="W51" s="282"/>
      <c r="X51" s="282"/>
    </row>
    <row r="52" spans="1:24">
      <c r="A52" s="275"/>
      <c r="B52" s="275"/>
      <c r="C52" s="275"/>
      <c r="D52" s="275"/>
      <c r="E52" s="275"/>
      <c r="F52" s="275"/>
      <c r="G52" s="275"/>
      <c r="H52" s="275"/>
      <c r="I52" s="275"/>
      <c r="J52" s="275"/>
      <c r="K52" s="275"/>
      <c r="L52" s="275"/>
      <c r="M52" s="275"/>
      <c r="N52" s="275"/>
      <c r="O52" s="275"/>
      <c r="P52" s="283"/>
      <c r="Q52" s="283"/>
      <c r="R52" s="283"/>
      <c r="S52" s="283"/>
      <c r="T52" s="283"/>
      <c r="U52" s="283"/>
      <c r="V52" s="283"/>
      <c r="W52" s="283"/>
      <c r="X52" s="283"/>
    </row>
    <row r="53" spans="1:24">
      <c r="A53" s="275"/>
      <c r="B53" s="275"/>
      <c r="C53" s="275"/>
      <c r="D53" s="275"/>
      <c r="E53" s="275"/>
      <c r="F53" s="275"/>
      <c r="G53" s="275"/>
      <c r="H53" s="275"/>
      <c r="I53" s="275"/>
      <c r="J53" s="275"/>
      <c r="K53" s="275"/>
      <c r="L53" s="275"/>
      <c r="M53" s="275"/>
      <c r="N53" s="275"/>
      <c r="O53" s="275"/>
      <c r="P53" s="324" t="s">
        <v>417</v>
      </c>
      <c r="Q53" s="325"/>
      <c r="R53" s="325"/>
      <c r="S53" s="325"/>
      <c r="T53" s="325"/>
      <c r="U53" s="325"/>
      <c r="V53" s="325"/>
      <c r="W53" s="325"/>
      <c r="X53" s="326"/>
    </row>
    <row r="54" spans="1:24" ht="16.5" thickBot="1">
      <c r="A54" s="275"/>
      <c r="B54" s="275"/>
      <c r="C54" s="275"/>
      <c r="D54" s="275"/>
      <c r="E54" s="275"/>
      <c r="F54" s="275"/>
      <c r="G54" s="275"/>
      <c r="H54" s="275"/>
      <c r="I54" s="275"/>
      <c r="J54" s="275"/>
      <c r="K54" s="275"/>
      <c r="L54" s="275"/>
      <c r="M54" s="275"/>
      <c r="N54" s="275"/>
      <c r="O54" s="275"/>
      <c r="P54" s="327"/>
      <c r="Q54" s="328"/>
      <c r="R54" s="328"/>
      <c r="S54" s="328"/>
      <c r="T54" s="328"/>
      <c r="U54" s="328"/>
      <c r="V54" s="328"/>
      <c r="W54" s="328"/>
      <c r="X54" s="329"/>
    </row>
    <row r="55" spans="1:24" ht="21" thickBot="1">
      <c r="A55" s="275"/>
      <c r="B55" s="275"/>
      <c r="C55" s="275"/>
      <c r="D55" s="275"/>
      <c r="E55" s="275"/>
      <c r="F55" s="275"/>
      <c r="G55" s="275"/>
      <c r="H55" s="275"/>
      <c r="I55" s="275"/>
      <c r="J55" s="275"/>
      <c r="K55" s="275"/>
      <c r="L55" s="275"/>
      <c r="M55" s="275"/>
      <c r="N55" s="275"/>
      <c r="O55" s="275"/>
      <c r="P55" s="84" t="s">
        <v>7</v>
      </c>
      <c r="Q55" s="330" t="s">
        <v>8</v>
      </c>
      <c r="R55" s="330"/>
      <c r="S55" s="330"/>
      <c r="T55" s="331" t="s">
        <v>418</v>
      </c>
      <c r="U55" s="331"/>
      <c r="V55" s="331"/>
      <c r="W55" s="331"/>
      <c r="X55" s="331"/>
    </row>
    <row r="56" spans="1:24" ht="16.5" thickBot="1">
      <c r="A56" s="275"/>
      <c r="B56" s="275"/>
      <c r="C56" s="275"/>
      <c r="D56" s="275"/>
      <c r="E56" s="275"/>
      <c r="F56" s="275"/>
      <c r="G56" s="275"/>
      <c r="H56" s="275"/>
      <c r="I56" s="275"/>
      <c r="J56" s="275"/>
      <c r="K56" s="275"/>
      <c r="L56" s="275"/>
      <c r="M56" s="275"/>
      <c r="N56" s="275"/>
      <c r="O56" s="275"/>
      <c r="P56" s="85">
        <v>1</v>
      </c>
      <c r="Q56" s="318" t="s">
        <v>419</v>
      </c>
      <c r="R56" s="318"/>
      <c r="S56" s="318"/>
      <c r="T56" s="214">
        <v>1</v>
      </c>
      <c r="U56" s="219"/>
      <c r="V56" s="318" t="s">
        <v>420</v>
      </c>
      <c r="W56" s="318"/>
      <c r="X56" s="318"/>
    </row>
    <row r="57" spans="1:24" ht="16.5" thickBot="1">
      <c r="A57" s="275"/>
      <c r="B57" s="275"/>
      <c r="C57" s="275"/>
      <c r="D57" s="275"/>
      <c r="E57" s="275"/>
      <c r="F57" s="275"/>
      <c r="G57" s="275"/>
      <c r="H57" s="275"/>
      <c r="I57" s="275"/>
      <c r="J57" s="275"/>
      <c r="K57" s="275"/>
      <c r="L57" s="275"/>
      <c r="M57" s="275"/>
      <c r="N57" s="275"/>
      <c r="O57" s="275"/>
      <c r="P57" s="85">
        <v>2</v>
      </c>
      <c r="Q57" s="318" t="s">
        <v>421</v>
      </c>
      <c r="R57" s="318"/>
      <c r="S57" s="318"/>
      <c r="T57" s="214">
        <v>2</v>
      </c>
      <c r="U57" s="219"/>
      <c r="V57" s="318" t="s">
        <v>422</v>
      </c>
      <c r="W57" s="318"/>
      <c r="X57" s="318"/>
    </row>
    <row r="58" spans="1:24" ht="16.5" thickBot="1">
      <c r="A58" s="275"/>
      <c r="B58" s="275"/>
      <c r="C58" s="275"/>
      <c r="D58" s="275"/>
      <c r="E58" s="275"/>
      <c r="F58" s="275"/>
      <c r="G58" s="275"/>
      <c r="H58" s="275"/>
      <c r="I58" s="275"/>
      <c r="J58" s="275"/>
      <c r="K58" s="275"/>
      <c r="L58" s="275"/>
      <c r="M58" s="275"/>
      <c r="N58" s="275"/>
      <c r="O58" s="275"/>
      <c r="P58" s="85">
        <v>3</v>
      </c>
      <c r="Q58" s="318" t="s">
        <v>423</v>
      </c>
      <c r="R58" s="318"/>
      <c r="S58" s="318"/>
      <c r="T58" s="214">
        <v>3</v>
      </c>
      <c r="U58" s="219"/>
      <c r="V58" s="318" t="s">
        <v>424</v>
      </c>
      <c r="W58" s="318"/>
      <c r="X58" s="318"/>
    </row>
    <row r="59" spans="1:24" ht="16.5" thickBot="1">
      <c r="A59" s="275"/>
      <c r="B59" s="275"/>
      <c r="C59" s="275"/>
      <c r="D59" s="275"/>
      <c r="E59" s="275"/>
      <c r="F59" s="275"/>
      <c r="G59" s="275"/>
      <c r="H59" s="275"/>
      <c r="I59" s="275"/>
      <c r="J59" s="275"/>
      <c r="K59" s="275"/>
      <c r="L59" s="275"/>
      <c r="M59" s="275"/>
      <c r="N59" s="275"/>
      <c r="O59" s="275"/>
      <c r="P59" s="85">
        <v>4</v>
      </c>
      <c r="Q59" s="318" t="s">
        <v>425</v>
      </c>
      <c r="R59" s="318"/>
      <c r="S59" s="318"/>
      <c r="T59" s="214">
        <v>4</v>
      </c>
      <c r="U59" s="219"/>
      <c r="V59" s="318" t="s">
        <v>426</v>
      </c>
      <c r="W59" s="318"/>
      <c r="X59" s="318"/>
    </row>
    <row r="60" spans="1:24" ht="16.5" thickBot="1">
      <c r="A60" s="275"/>
      <c r="B60" s="275"/>
      <c r="C60" s="275"/>
      <c r="D60" s="275"/>
      <c r="E60" s="275"/>
      <c r="F60" s="275"/>
      <c r="G60" s="275"/>
      <c r="H60" s="275"/>
      <c r="I60" s="275"/>
      <c r="J60" s="275"/>
      <c r="K60" s="275"/>
      <c r="L60" s="275"/>
      <c r="M60" s="275"/>
      <c r="N60" s="275"/>
      <c r="O60" s="275"/>
      <c r="P60" s="85">
        <v>5</v>
      </c>
      <c r="Q60" s="318" t="s">
        <v>427</v>
      </c>
      <c r="R60" s="318"/>
      <c r="S60" s="318"/>
      <c r="T60" s="214">
        <v>5</v>
      </c>
      <c r="U60" s="219"/>
      <c r="V60" s="318" t="s">
        <v>428</v>
      </c>
      <c r="W60" s="318"/>
      <c r="X60" s="318"/>
    </row>
    <row r="61" spans="1:24" ht="16.5" thickBot="1">
      <c r="A61" s="275"/>
      <c r="B61" s="275"/>
      <c r="C61" s="275"/>
      <c r="D61" s="275"/>
      <c r="E61" s="275"/>
      <c r="F61" s="275"/>
      <c r="G61" s="275"/>
      <c r="H61" s="275"/>
      <c r="I61" s="275"/>
      <c r="J61" s="275"/>
      <c r="K61" s="275"/>
      <c r="L61" s="275"/>
      <c r="M61" s="275"/>
      <c r="N61" s="275"/>
      <c r="O61" s="275"/>
      <c r="P61" s="85">
        <v>6</v>
      </c>
      <c r="Q61" s="318" t="s">
        <v>429</v>
      </c>
      <c r="R61" s="318"/>
      <c r="S61" s="318"/>
      <c r="T61" s="214">
        <v>6</v>
      </c>
      <c r="U61" s="219"/>
      <c r="V61" s="318" t="s">
        <v>430</v>
      </c>
      <c r="W61" s="318"/>
      <c r="X61" s="318"/>
    </row>
    <row r="62" spans="1:24" ht="16.5" thickBot="1">
      <c r="A62" s="275"/>
      <c r="B62" s="275"/>
      <c r="C62" s="275"/>
      <c r="D62" s="275"/>
      <c r="E62" s="275"/>
      <c r="F62" s="275"/>
      <c r="G62" s="275"/>
      <c r="H62" s="275"/>
      <c r="I62" s="275"/>
      <c r="J62" s="275"/>
      <c r="K62" s="275"/>
      <c r="L62" s="275"/>
      <c r="M62" s="275"/>
      <c r="N62" s="275"/>
      <c r="O62" s="275"/>
      <c r="P62" s="85">
        <v>7</v>
      </c>
      <c r="Q62" s="318" t="s">
        <v>431</v>
      </c>
      <c r="R62" s="318"/>
      <c r="S62" s="318"/>
      <c r="T62" s="214">
        <v>7</v>
      </c>
      <c r="U62" s="219"/>
      <c r="V62" s="318" t="s">
        <v>432</v>
      </c>
      <c r="W62" s="318"/>
      <c r="X62" s="318"/>
    </row>
  </sheetData>
  <sheetProtection password="B998" sheet="1" objects="1" scenarios="1" selectLockedCells="1" autoFilter="0"/>
  <autoFilter ref="A18:C41">
    <filterColumn colId="1" showButton="0"/>
  </autoFilter>
  <dataConsolidate/>
  <mergeCells count="252">
    <mergeCell ref="B33:C33"/>
    <mergeCell ref="D33:E33"/>
    <mergeCell ref="F33:G33"/>
    <mergeCell ref="H33:I33"/>
    <mergeCell ref="J33:K33"/>
    <mergeCell ref="L22:M22"/>
    <mergeCell ref="L19:M19"/>
    <mergeCell ref="A50:N62"/>
    <mergeCell ref="O50:O62"/>
    <mergeCell ref="D22:E22"/>
    <mergeCell ref="B22:C22"/>
    <mergeCell ref="D32:E32"/>
    <mergeCell ref="F32:G32"/>
    <mergeCell ref="L24:M24"/>
    <mergeCell ref="D29:E29"/>
    <mergeCell ref="B29:C29"/>
    <mergeCell ref="B28:C28"/>
    <mergeCell ref="D28:E28"/>
    <mergeCell ref="B30:C30"/>
    <mergeCell ref="D30:E30"/>
    <mergeCell ref="F30:G30"/>
    <mergeCell ref="L28:M28"/>
    <mergeCell ref="L31:M31"/>
    <mergeCell ref="B31:C31"/>
    <mergeCell ref="Q61:S61"/>
    <mergeCell ref="T61:U61"/>
    <mergeCell ref="V61:X61"/>
    <mergeCell ref="Q62:S62"/>
    <mergeCell ref="T62:U62"/>
    <mergeCell ref="V62:X62"/>
    <mergeCell ref="P50:X52"/>
    <mergeCell ref="P53:X54"/>
    <mergeCell ref="Q60:S60"/>
    <mergeCell ref="T60:U60"/>
    <mergeCell ref="V60:X60"/>
    <mergeCell ref="Q58:S58"/>
    <mergeCell ref="T58:U58"/>
    <mergeCell ref="V58:X58"/>
    <mergeCell ref="Q59:S59"/>
    <mergeCell ref="T59:U59"/>
    <mergeCell ref="V59:X59"/>
    <mergeCell ref="Q55:S55"/>
    <mergeCell ref="T55:X55"/>
    <mergeCell ref="Q56:S56"/>
    <mergeCell ref="T56:U56"/>
    <mergeCell ref="V56:X56"/>
    <mergeCell ref="Q57:S57"/>
    <mergeCell ref="T57:U57"/>
    <mergeCell ref="V57:X57"/>
    <mergeCell ref="A7:B7"/>
    <mergeCell ref="C7:N7"/>
    <mergeCell ref="E8:F8"/>
    <mergeCell ref="G8:H8"/>
    <mergeCell ref="I8:L8"/>
    <mergeCell ref="M8:N8"/>
    <mergeCell ref="B9:J9"/>
    <mergeCell ref="K9:M9"/>
    <mergeCell ref="A10:D10"/>
    <mergeCell ref="E10:N10"/>
    <mergeCell ref="A12:A17"/>
    <mergeCell ref="B12:C17"/>
    <mergeCell ref="D12:N13"/>
    <mergeCell ref="D14:E16"/>
    <mergeCell ref="F14:G16"/>
    <mergeCell ref="H14:I16"/>
    <mergeCell ref="T19:X19"/>
    <mergeCell ref="B20:C20"/>
    <mergeCell ref="D20:E20"/>
    <mergeCell ref="F20:G20"/>
    <mergeCell ref="H20:I20"/>
    <mergeCell ref="B32:C32"/>
    <mergeCell ref="T21:X21"/>
    <mergeCell ref="A1:A4"/>
    <mergeCell ref="N1:N3"/>
    <mergeCell ref="B4:C4"/>
    <mergeCell ref="D4:K4"/>
    <mergeCell ref="A5:N5"/>
    <mergeCell ref="A6:D6"/>
    <mergeCell ref="E6:N6"/>
    <mergeCell ref="L4:N4"/>
    <mergeCell ref="J21:K21"/>
    <mergeCell ref="J20:K20"/>
    <mergeCell ref="L20:M20"/>
    <mergeCell ref="B19:C19"/>
    <mergeCell ref="D19:E19"/>
    <mergeCell ref="F19:G19"/>
    <mergeCell ref="H19:I19"/>
    <mergeCell ref="J19:K19"/>
    <mergeCell ref="B2:M3"/>
    <mergeCell ref="B1:M1"/>
    <mergeCell ref="L21:M21"/>
    <mergeCell ref="D11:E11"/>
    <mergeCell ref="F11:G11"/>
    <mergeCell ref="H11:I11"/>
    <mergeCell ref="J11:K11"/>
    <mergeCell ref="J14:K16"/>
    <mergeCell ref="T26:X26"/>
    <mergeCell ref="J22:K22"/>
    <mergeCell ref="T24:X24"/>
    <mergeCell ref="Q25:S25"/>
    <mergeCell ref="F27:G27"/>
    <mergeCell ref="H27:I27"/>
    <mergeCell ref="J27:K27"/>
    <mergeCell ref="L27:M27"/>
    <mergeCell ref="Q27:S27"/>
    <mergeCell ref="T27:X27"/>
    <mergeCell ref="F25:G25"/>
    <mergeCell ref="H25:I25"/>
    <mergeCell ref="J25:K25"/>
    <mergeCell ref="L25:M25"/>
    <mergeCell ref="Q22:S22"/>
    <mergeCell ref="T22:X22"/>
    <mergeCell ref="F22:G22"/>
    <mergeCell ref="T25:X25"/>
    <mergeCell ref="L23:M23"/>
    <mergeCell ref="Q23:S23"/>
    <mergeCell ref="T23:X23"/>
    <mergeCell ref="F24:G24"/>
    <mergeCell ref="H24:I24"/>
    <mergeCell ref="J24:K24"/>
    <mergeCell ref="T28:X28"/>
    <mergeCell ref="J29:K29"/>
    <mergeCell ref="H29:I29"/>
    <mergeCell ref="F29:G29"/>
    <mergeCell ref="Q31:S31"/>
    <mergeCell ref="T31:X31"/>
    <mergeCell ref="L29:M29"/>
    <mergeCell ref="J31:K31"/>
    <mergeCell ref="J28:K28"/>
    <mergeCell ref="H28:I28"/>
    <mergeCell ref="F28:G28"/>
    <mergeCell ref="D31:E31"/>
    <mergeCell ref="T38:X38"/>
    <mergeCell ref="J36:K36"/>
    <mergeCell ref="Q37:S37"/>
    <mergeCell ref="T37:X37"/>
    <mergeCell ref="T29:X29"/>
    <mergeCell ref="L30:M30"/>
    <mergeCell ref="Q30:S30"/>
    <mergeCell ref="T30:X30"/>
    <mergeCell ref="J38:K38"/>
    <mergeCell ref="L38:M38"/>
    <mergeCell ref="Q38:S38"/>
    <mergeCell ref="L36:M36"/>
    <mergeCell ref="J35:K35"/>
    <mergeCell ref="L35:M35"/>
    <mergeCell ref="Q34:S34"/>
    <mergeCell ref="L32:M32"/>
    <mergeCell ref="J37:K37"/>
    <mergeCell ref="L37:M37"/>
    <mergeCell ref="F34:G34"/>
    <mergeCell ref="H34:I34"/>
    <mergeCell ref="Q32:S32"/>
    <mergeCell ref="J34:K34"/>
    <mergeCell ref="L34:M34"/>
    <mergeCell ref="Q35:S35"/>
    <mergeCell ref="T35:X35"/>
    <mergeCell ref="Q36:S36"/>
    <mergeCell ref="T36:X36"/>
    <mergeCell ref="T34:X34"/>
    <mergeCell ref="T32:X32"/>
    <mergeCell ref="L33:M33"/>
    <mergeCell ref="T40:X40"/>
    <mergeCell ref="P41:X42"/>
    <mergeCell ref="A42:N43"/>
    <mergeCell ref="P43:R43"/>
    <mergeCell ref="T43:X43"/>
    <mergeCell ref="B36:C36"/>
    <mergeCell ref="D36:E36"/>
    <mergeCell ref="B35:C35"/>
    <mergeCell ref="D35:E35"/>
    <mergeCell ref="B38:C38"/>
    <mergeCell ref="D38:E38"/>
    <mergeCell ref="F38:G38"/>
    <mergeCell ref="H38:I38"/>
    <mergeCell ref="B37:C37"/>
    <mergeCell ref="D37:E37"/>
    <mergeCell ref="F37:G37"/>
    <mergeCell ref="H37:I37"/>
    <mergeCell ref="D44:D47"/>
    <mergeCell ref="C39:N41"/>
    <mergeCell ref="A44:C47"/>
    <mergeCell ref="E44:I47"/>
    <mergeCell ref="K44:N47"/>
    <mergeCell ref="A40:A41"/>
    <mergeCell ref="B40:B41"/>
    <mergeCell ref="J44:J47"/>
    <mergeCell ref="P44:X49"/>
    <mergeCell ref="B48:N49"/>
    <mergeCell ref="Q40:S40"/>
    <mergeCell ref="Q39:S39"/>
    <mergeCell ref="T39:X39"/>
    <mergeCell ref="O1:O49"/>
    <mergeCell ref="P1:X16"/>
    <mergeCell ref="H30:I30"/>
    <mergeCell ref="J30:K30"/>
    <mergeCell ref="F31:G31"/>
    <mergeCell ref="H31:I31"/>
    <mergeCell ref="Q20:S20"/>
    <mergeCell ref="T20:X20"/>
    <mergeCell ref="H32:I32"/>
    <mergeCell ref="J32:K32"/>
    <mergeCell ref="Q28:S28"/>
    <mergeCell ref="F36:G36"/>
    <mergeCell ref="H36:I36"/>
    <mergeCell ref="F35:G35"/>
    <mergeCell ref="H35:I35"/>
    <mergeCell ref="B34:C34"/>
    <mergeCell ref="T18:X18"/>
    <mergeCell ref="B18:C18"/>
    <mergeCell ref="D18:E18"/>
    <mergeCell ref="F18:G18"/>
    <mergeCell ref="H18:I18"/>
    <mergeCell ref="D34:E34"/>
    <mergeCell ref="J26:K26"/>
    <mergeCell ref="T33:X33"/>
    <mergeCell ref="Q33:S33"/>
    <mergeCell ref="Q19:S19"/>
    <mergeCell ref="F26:G26"/>
    <mergeCell ref="Q29:S29"/>
    <mergeCell ref="H22:I22"/>
    <mergeCell ref="L26:M26"/>
    <mergeCell ref="Q26:S26"/>
    <mergeCell ref="B25:C25"/>
    <mergeCell ref="D25:E25"/>
    <mergeCell ref="B24:C24"/>
    <mergeCell ref="D24:E24"/>
    <mergeCell ref="L14:M16"/>
    <mergeCell ref="N14:N17"/>
    <mergeCell ref="Q17:S17"/>
    <mergeCell ref="T17:X17"/>
    <mergeCell ref="L18:M18"/>
    <mergeCell ref="L11:N11"/>
    <mergeCell ref="Q18:S18"/>
    <mergeCell ref="J18:K18"/>
    <mergeCell ref="A11:C11"/>
    <mergeCell ref="D26:E26"/>
    <mergeCell ref="B26:C26"/>
    <mergeCell ref="B27:C27"/>
    <mergeCell ref="D27:E27"/>
    <mergeCell ref="H26:I26"/>
    <mergeCell ref="Q21:S21"/>
    <mergeCell ref="B23:C23"/>
    <mergeCell ref="D23:E23"/>
    <mergeCell ref="H23:I23"/>
    <mergeCell ref="J23:K23"/>
    <mergeCell ref="B21:C21"/>
    <mergeCell ref="D21:E21"/>
    <mergeCell ref="F21:G21"/>
    <mergeCell ref="H21:I21"/>
    <mergeCell ref="Q24:S24"/>
    <mergeCell ref="F23:G23"/>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8673" r:id="rId3"/>
    <oleObject progId="PBrush" shapeId="28674" r:id="rId4"/>
  </oleObjects>
</worksheet>
</file>

<file path=xl/worksheets/sheet12.xml><?xml version="1.0" encoding="utf-8"?>
<worksheet xmlns="http://schemas.openxmlformats.org/spreadsheetml/2006/main" xmlns:r="http://schemas.openxmlformats.org/officeDocument/2006/relationships">
  <sheetPr codeName="Sheet11"/>
  <dimension ref="A1:K34"/>
  <sheetViews>
    <sheetView workbookViewId="0">
      <selection activeCell="A7" sqref="A7"/>
    </sheetView>
  </sheetViews>
  <sheetFormatPr defaultRowHeight="15.75"/>
  <cols>
    <col min="1" max="1" width="40.42578125" style="16" bestFit="1" customWidth="1"/>
    <col min="2" max="2" width="9.7109375" bestFit="1" customWidth="1"/>
    <col min="3" max="3" width="8.7109375" bestFit="1" customWidth="1"/>
    <col min="4" max="5" width="7.85546875" bestFit="1" customWidth="1"/>
    <col min="6" max="6" width="23.140625" bestFit="1" customWidth="1"/>
  </cols>
  <sheetData>
    <row r="1" spans="1:11">
      <c r="A1" s="13" t="s">
        <v>24</v>
      </c>
      <c r="B1" s="5"/>
      <c r="C1" s="5" t="s">
        <v>22</v>
      </c>
      <c r="D1" s="5" t="s">
        <v>22</v>
      </c>
      <c r="E1" s="5" t="s">
        <v>40</v>
      </c>
      <c r="F1" s="5" t="s">
        <v>23</v>
      </c>
      <c r="G1" s="6">
        <v>50</v>
      </c>
      <c r="H1" s="5" t="s">
        <v>39</v>
      </c>
      <c r="K1" s="5"/>
    </row>
    <row r="2" spans="1:11">
      <c r="A2" s="13" t="s">
        <v>25</v>
      </c>
      <c r="B2" s="5"/>
      <c r="C2" s="5" t="s">
        <v>74</v>
      </c>
      <c r="D2" s="5" t="s">
        <v>74</v>
      </c>
      <c r="E2" s="5" t="s">
        <v>41</v>
      </c>
      <c r="F2" s="5" t="s">
        <v>84</v>
      </c>
      <c r="G2" s="6">
        <v>100</v>
      </c>
      <c r="H2" s="5" t="s">
        <v>39</v>
      </c>
    </row>
    <row r="3" spans="1:11">
      <c r="A3" s="13" t="s">
        <v>26</v>
      </c>
      <c r="B3" s="5"/>
      <c r="C3" s="5" t="s">
        <v>75</v>
      </c>
      <c r="D3" s="5" t="s">
        <v>75</v>
      </c>
      <c r="E3" s="5" t="s">
        <v>42</v>
      </c>
      <c r="F3" s="5" t="s">
        <v>85</v>
      </c>
      <c r="G3" s="6">
        <v>150</v>
      </c>
      <c r="H3" s="5" t="s">
        <v>39</v>
      </c>
    </row>
    <row r="4" spans="1:11">
      <c r="A4" s="13" t="s">
        <v>27</v>
      </c>
      <c r="B4" s="5"/>
      <c r="C4" s="5" t="s">
        <v>76</v>
      </c>
      <c r="D4" s="5" t="s">
        <v>76</v>
      </c>
      <c r="E4" s="5" t="s">
        <v>43</v>
      </c>
      <c r="F4" s="5" t="s">
        <v>86</v>
      </c>
      <c r="G4" s="6">
        <v>200</v>
      </c>
      <c r="H4" s="5" t="s">
        <v>39</v>
      </c>
    </row>
    <row r="5" spans="1:11">
      <c r="A5" s="13" t="s">
        <v>28</v>
      </c>
      <c r="B5" s="5"/>
      <c r="C5" s="5" t="s">
        <v>77</v>
      </c>
      <c r="D5" s="5" t="s">
        <v>82</v>
      </c>
      <c r="E5" s="5" t="s">
        <v>44</v>
      </c>
      <c r="G5" s="6">
        <v>250</v>
      </c>
      <c r="H5" s="5" t="s">
        <v>39</v>
      </c>
    </row>
    <row r="6" spans="1:11">
      <c r="A6" s="13" t="s">
        <v>29</v>
      </c>
      <c r="B6" s="5"/>
      <c r="C6" s="5" t="s">
        <v>78</v>
      </c>
      <c r="E6" s="5" t="s">
        <v>45</v>
      </c>
      <c r="G6" s="6">
        <v>300</v>
      </c>
      <c r="H6" s="5" t="s">
        <v>39</v>
      </c>
    </row>
    <row r="7" spans="1:11">
      <c r="A7" s="13" t="s">
        <v>30</v>
      </c>
      <c r="B7" s="5"/>
      <c r="C7" s="5" t="s">
        <v>79</v>
      </c>
      <c r="E7" s="5" t="s">
        <v>46</v>
      </c>
      <c r="F7" s="5" t="s">
        <v>23</v>
      </c>
      <c r="G7" s="6">
        <v>350</v>
      </c>
      <c r="H7" s="5" t="s">
        <v>39</v>
      </c>
    </row>
    <row r="8" spans="1:11">
      <c r="A8" s="13" t="s">
        <v>31</v>
      </c>
      <c r="C8" s="5" t="s">
        <v>80</v>
      </c>
      <c r="E8" s="5" t="s">
        <v>47</v>
      </c>
      <c r="F8" s="5" t="s">
        <v>85</v>
      </c>
      <c r="G8" s="6">
        <v>400</v>
      </c>
      <c r="H8" s="5" t="s">
        <v>39</v>
      </c>
    </row>
    <row r="9" spans="1:11">
      <c r="A9" s="13" t="s">
        <v>21</v>
      </c>
      <c r="C9" s="5" t="s">
        <v>81</v>
      </c>
      <c r="E9" s="5" t="s">
        <v>48</v>
      </c>
      <c r="G9" s="6">
        <v>450</v>
      </c>
      <c r="H9" s="5" t="s">
        <v>39</v>
      </c>
    </row>
    <row r="10" spans="1:11">
      <c r="A10" s="13" t="s">
        <v>38</v>
      </c>
      <c r="C10" s="5" t="s">
        <v>83</v>
      </c>
      <c r="E10" s="5" t="s">
        <v>49</v>
      </c>
      <c r="G10" s="6">
        <v>500</v>
      </c>
      <c r="H10" s="5" t="s">
        <v>39</v>
      </c>
    </row>
    <row r="11" spans="1:11">
      <c r="A11" s="13" t="s">
        <v>32</v>
      </c>
      <c r="E11" s="5" t="s">
        <v>50</v>
      </c>
      <c r="H11" s="5" t="s">
        <v>39</v>
      </c>
    </row>
    <row r="12" spans="1:11">
      <c r="A12" s="13" t="s">
        <v>89</v>
      </c>
      <c r="E12" s="5" t="s">
        <v>51</v>
      </c>
      <c r="H12" s="5" t="s">
        <v>39</v>
      </c>
    </row>
    <row r="13" spans="1:11">
      <c r="A13" s="13" t="s">
        <v>33</v>
      </c>
      <c r="E13" s="5" t="s">
        <v>52</v>
      </c>
      <c r="H13" s="5" t="s">
        <v>39</v>
      </c>
    </row>
    <row r="14" spans="1:11">
      <c r="A14" s="13" t="s">
        <v>34</v>
      </c>
      <c r="E14" s="5" t="s">
        <v>53</v>
      </c>
      <c r="H14" s="5" t="s">
        <v>39</v>
      </c>
    </row>
    <row r="15" spans="1:11">
      <c r="A15" s="13" t="s">
        <v>35</v>
      </c>
      <c r="E15" s="5" t="s">
        <v>54</v>
      </c>
      <c r="H15" s="5" t="s">
        <v>39</v>
      </c>
    </row>
    <row r="16" spans="1:11">
      <c r="A16" s="13" t="s">
        <v>36</v>
      </c>
      <c r="E16" s="5" t="s">
        <v>55</v>
      </c>
      <c r="H16" s="5" t="s">
        <v>91</v>
      </c>
    </row>
    <row r="17" spans="1:8">
      <c r="A17" s="13" t="s">
        <v>37</v>
      </c>
      <c r="E17" s="5" t="s">
        <v>56</v>
      </c>
      <c r="H17" s="5" t="s">
        <v>293</v>
      </c>
    </row>
    <row r="18" spans="1:8">
      <c r="E18" s="5" t="s">
        <v>57</v>
      </c>
      <c r="H18" s="5"/>
    </row>
    <row r="19" spans="1:8">
      <c r="E19" s="5" t="s">
        <v>58</v>
      </c>
    </row>
    <row r="20" spans="1:8">
      <c r="E20" s="5" t="s">
        <v>59</v>
      </c>
    </row>
    <row r="21" spans="1:8">
      <c r="E21" s="5" t="s">
        <v>60</v>
      </c>
    </row>
    <row r="22" spans="1:8">
      <c r="E22" s="5" t="s">
        <v>61</v>
      </c>
    </row>
    <row r="23" spans="1:8">
      <c r="E23" s="5" t="s">
        <v>62</v>
      </c>
    </row>
    <row r="24" spans="1:8">
      <c r="E24" s="5" t="s">
        <v>63</v>
      </c>
    </row>
    <row r="25" spans="1:8">
      <c r="E25" s="5" t="s">
        <v>64</v>
      </c>
    </row>
    <row r="26" spans="1:8">
      <c r="E26" s="5" t="s">
        <v>65</v>
      </c>
    </row>
    <row r="27" spans="1:8">
      <c r="E27" s="5" t="s">
        <v>66</v>
      </c>
    </row>
    <row r="28" spans="1:8">
      <c r="E28" s="5" t="s">
        <v>67</v>
      </c>
    </row>
    <row r="29" spans="1:8">
      <c r="E29" s="5" t="s">
        <v>68</v>
      </c>
    </row>
    <row r="30" spans="1:8">
      <c r="E30" s="5" t="s">
        <v>69</v>
      </c>
    </row>
    <row r="31" spans="1:8">
      <c r="E31" s="5" t="s">
        <v>70</v>
      </c>
    </row>
    <row r="32" spans="1:8">
      <c r="E32" s="5" t="s">
        <v>71</v>
      </c>
    </row>
    <row r="33" spans="5:5">
      <c r="E33" s="5" t="s">
        <v>72</v>
      </c>
    </row>
    <row r="34" spans="5:5">
      <c r="E34" s="5" t="s">
        <v>73</v>
      </c>
    </row>
  </sheetData>
  <sheetProtection password="B198" sheet="1" objects="1" scenarios="1"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Sheet13"/>
  <dimension ref="A1:AS509"/>
  <sheetViews>
    <sheetView topLeftCell="AG211" zoomScaleNormal="100" workbookViewId="0">
      <selection activeCell="AH227" sqref="AH227:AH230"/>
    </sheetView>
  </sheetViews>
  <sheetFormatPr defaultRowHeight="15"/>
  <cols>
    <col min="1" max="1" width="43.140625" style="46" bestFit="1" customWidth="1"/>
    <col min="2" max="2" width="8" style="46" customWidth="1"/>
    <col min="3" max="18" width="9.140625" style="46"/>
    <col min="19" max="19" width="54.85546875" style="46" bestFit="1" customWidth="1"/>
    <col min="20" max="27" width="56.5703125" style="46" bestFit="1" customWidth="1"/>
    <col min="28" max="28" width="66" style="46" bestFit="1" customWidth="1"/>
    <col min="29" max="33" width="56.5703125" style="46" bestFit="1" customWidth="1"/>
    <col min="34" max="34" width="62.140625" style="46" bestFit="1" customWidth="1"/>
    <col min="35" max="35" width="56.5703125" style="46" bestFit="1" customWidth="1"/>
    <col min="36" max="16384" width="9.140625" style="46"/>
  </cols>
  <sheetData>
    <row r="1" spans="1:35" ht="46.5">
      <c r="A1" s="12" t="s">
        <v>92</v>
      </c>
      <c r="B1" s="359" t="s">
        <v>4</v>
      </c>
      <c r="C1" s="359"/>
      <c r="D1" s="359"/>
      <c r="E1" s="359"/>
      <c r="F1" s="359"/>
      <c r="G1" s="359"/>
      <c r="H1" s="359"/>
      <c r="I1" s="359"/>
      <c r="J1" s="359"/>
      <c r="K1" s="359"/>
      <c r="L1" s="359"/>
      <c r="M1" s="359"/>
      <c r="N1" s="359"/>
      <c r="O1" s="359"/>
      <c r="P1" s="359"/>
      <c r="Q1" s="359"/>
      <c r="R1" s="359"/>
      <c r="S1" s="360" t="s">
        <v>93</v>
      </c>
      <c r="T1" s="360"/>
      <c r="U1" s="360"/>
      <c r="V1" s="360"/>
      <c r="W1" s="360"/>
      <c r="X1" s="360"/>
      <c r="Y1" s="360"/>
      <c r="Z1" s="360"/>
      <c r="AA1" s="360"/>
      <c r="AB1" s="360"/>
      <c r="AC1" s="360"/>
      <c r="AD1" s="360"/>
      <c r="AE1" s="360"/>
      <c r="AF1" s="360"/>
      <c r="AG1" s="360"/>
      <c r="AH1" s="360"/>
      <c r="AI1" s="360"/>
    </row>
    <row r="2" spans="1:35" ht="15.75" customHeight="1">
      <c r="A2" s="13" t="s">
        <v>24</v>
      </c>
      <c r="S2" s="361" t="s">
        <v>94</v>
      </c>
      <c r="T2" s="361" t="s">
        <v>95</v>
      </c>
      <c r="U2" s="361" t="s">
        <v>96</v>
      </c>
      <c r="V2" s="361" t="s">
        <v>97</v>
      </c>
      <c r="W2" s="361" t="s">
        <v>98</v>
      </c>
      <c r="X2" s="361" t="s">
        <v>99</v>
      </c>
      <c r="Y2" s="361" t="s">
        <v>100</v>
      </c>
      <c r="Z2" s="361" t="s">
        <v>101</v>
      </c>
      <c r="AA2" s="361" t="s">
        <v>102</v>
      </c>
      <c r="AB2" s="361" t="s">
        <v>103</v>
      </c>
      <c r="AC2" s="361" t="s">
        <v>104</v>
      </c>
      <c r="AD2" s="361" t="s">
        <v>105</v>
      </c>
      <c r="AE2" s="361" t="s">
        <v>106</v>
      </c>
      <c r="AF2" s="361" t="s">
        <v>107</v>
      </c>
      <c r="AG2" s="361" t="s">
        <v>35</v>
      </c>
      <c r="AH2" s="361" t="s">
        <v>36</v>
      </c>
      <c r="AI2" s="361" t="s">
        <v>108</v>
      </c>
    </row>
    <row r="3" spans="1:35" ht="15.75" customHeight="1">
      <c r="A3" s="13" t="s">
        <v>25</v>
      </c>
      <c r="B3" s="192" t="s">
        <v>57</v>
      </c>
      <c r="C3" s="192" t="s">
        <v>58</v>
      </c>
      <c r="D3" s="192" t="s">
        <v>59</v>
      </c>
      <c r="E3" s="194" t="s">
        <v>60</v>
      </c>
      <c r="F3" s="194" t="s">
        <v>61</v>
      </c>
      <c r="G3" s="194" t="s">
        <v>62</v>
      </c>
      <c r="H3" s="194" t="s">
        <v>63</v>
      </c>
      <c r="I3" s="194" t="s">
        <v>64</v>
      </c>
      <c r="J3" s="196" t="s">
        <v>65</v>
      </c>
      <c r="K3" s="196" t="s">
        <v>66</v>
      </c>
      <c r="L3" s="196" t="s">
        <v>67</v>
      </c>
      <c r="M3" s="196" t="s">
        <v>68</v>
      </c>
      <c r="N3" s="196" t="s">
        <v>69</v>
      </c>
      <c r="O3" s="198" t="s">
        <v>70</v>
      </c>
      <c r="P3" s="46" t="s">
        <v>54</v>
      </c>
      <c r="Q3" s="198" t="s">
        <v>72</v>
      </c>
      <c r="R3" s="198" t="s">
        <v>73</v>
      </c>
      <c r="S3" s="361"/>
      <c r="T3" s="361"/>
      <c r="U3" s="361"/>
      <c r="V3" s="361"/>
      <c r="W3" s="361"/>
      <c r="X3" s="361"/>
      <c r="Y3" s="361"/>
      <c r="Z3" s="361"/>
      <c r="AA3" s="361"/>
      <c r="AB3" s="361"/>
      <c r="AC3" s="361"/>
      <c r="AD3" s="361"/>
      <c r="AE3" s="361"/>
      <c r="AF3" s="361"/>
      <c r="AG3" s="361"/>
      <c r="AH3" s="361"/>
      <c r="AI3" s="361"/>
    </row>
    <row r="4" spans="1:35" ht="15.75" customHeight="1">
      <c r="A4" s="13" t="s">
        <v>26</v>
      </c>
      <c r="B4" s="117" t="s">
        <v>701</v>
      </c>
      <c r="C4" s="192" t="s">
        <v>702</v>
      </c>
      <c r="D4" s="192" t="s">
        <v>703</v>
      </c>
      <c r="E4" s="194" t="s">
        <v>704</v>
      </c>
      <c r="F4" s="117"/>
      <c r="G4" s="117"/>
      <c r="H4" s="117"/>
      <c r="I4" s="194" t="s">
        <v>705</v>
      </c>
      <c r="J4" s="196"/>
      <c r="K4" s="196" t="s">
        <v>706</v>
      </c>
      <c r="L4" s="117"/>
      <c r="M4" s="117"/>
      <c r="N4" s="117"/>
      <c r="O4" s="198"/>
      <c r="P4" s="117" t="s">
        <v>71</v>
      </c>
      <c r="Q4" s="198"/>
      <c r="R4" s="198"/>
      <c r="S4" s="361"/>
      <c r="T4" s="361"/>
      <c r="U4" s="361"/>
      <c r="V4" s="361"/>
      <c r="W4" s="361"/>
      <c r="X4" s="361"/>
      <c r="Y4" s="361"/>
      <c r="Z4" s="361"/>
      <c r="AA4" s="361"/>
      <c r="AB4" s="361"/>
      <c r="AC4" s="361"/>
      <c r="AD4" s="361"/>
      <c r="AE4" s="361"/>
      <c r="AF4" s="361"/>
      <c r="AG4" s="361"/>
      <c r="AH4" s="361"/>
      <c r="AI4" s="361"/>
    </row>
    <row r="5" spans="1:35" ht="15.75" customHeight="1">
      <c r="A5" s="13" t="s">
        <v>27</v>
      </c>
      <c r="E5" s="117"/>
      <c r="I5" s="194"/>
      <c r="K5" s="117"/>
      <c r="S5" s="361"/>
      <c r="T5" s="361"/>
      <c r="U5" s="361"/>
      <c r="V5" s="361"/>
      <c r="W5" s="361"/>
      <c r="X5" s="361"/>
      <c r="Y5" s="361"/>
      <c r="Z5" s="361"/>
      <c r="AA5" s="361"/>
      <c r="AB5" s="361"/>
      <c r="AC5" s="361"/>
      <c r="AD5" s="361"/>
      <c r="AE5" s="361"/>
      <c r="AF5" s="361"/>
      <c r="AG5" s="361"/>
      <c r="AH5" s="361"/>
      <c r="AI5" s="361"/>
    </row>
    <row r="6" spans="1:35" ht="15.75" customHeight="1">
      <c r="A6" s="13" t="s">
        <v>28</v>
      </c>
      <c r="C6" s="117"/>
      <c r="D6" s="192"/>
      <c r="K6" s="117"/>
      <c r="S6" s="361"/>
      <c r="T6" s="361"/>
      <c r="U6" s="361"/>
      <c r="V6" s="361"/>
      <c r="W6" s="361"/>
      <c r="X6" s="361"/>
      <c r="Y6" s="361"/>
      <c r="Z6" s="361"/>
      <c r="AA6" s="361"/>
      <c r="AB6" s="361"/>
      <c r="AC6" s="361"/>
      <c r="AD6" s="361"/>
      <c r="AE6" s="361"/>
      <c r="AF6" s="361"/>
      <c r="AG6" s="361"/>
      <c r="AH6" s="361"/>
      <c r="AI6" s="361"/>
    </row>
    <row r="7" spans="1:35" ht="15.75" customHeight="1">
      <c r="A7" s="13" t="s">
        <v>29</v>
      </c>
      <c r="F7" s="117"/>
      <c r="G7" s="117"/>
      <c r="H7" s="117"/>
      <c r="I7" s="117"/>
      <c r="J7" s="117"/>
      <c r="K7" s="117"/>
      <c r="L7" s="117"/>
      <c r="M7" s="117"/>
      <c r="N7" s="117"/>
      <c r="O7" s="117"/>
      <c r="P7" s="117"/>
      <c r="Q7" s="117"/>
      <c r="R7" s="117"/>
      <c r="S7" s="361"/>
      <c r="T7" s="361"/>
      <c r="U7" s="361"/>
      <c r="V7" s="361"/>
      <c r="W7" s="361"/>
      <c r="X7" s="361"/>
      <c r="Y7" s="361"/>
      <c r="Z7" s="361"/>
      <c r="AA7" s="361"/>
      <c r="AB7" s="361"/>
      <c r="AC7" s="361"/>
      <c r="AD7" s="361"/>
      <c r="AE7" s="361"/>
      <c r="AF7" s="361"/>
      <c r="AG7" s="361"/>
      <c r="AH7" s="361"/>
      <c r="AI7" s="361"/>
    </row>
    <row r="8" spans="1:35" ht="15.75" customHeight="1">
      <c r="A8" s="13" t="s">
        <v>30</v>
      </c>
      <c r="I8" s="117"/>
      <c r="K8" s="117"/>
      <c r="S8" s="361"/>
      <c r="T8" s="361"/>
      <c r="U8" s="361"/>
      <c r="V8" s="361"/>
      <c r="W8" s="361"/>
      <c r="X8" s="361"/>
      <c r="Y8" s="361"/>
      <c r="Z8" s="361"/>
      <c r="AA8" s="361"/>
      <c r="AB8" s="361"/>
      <c r="AC8" s="361"/>
      <c r="AD8" s="361"/>
      <c r="AE8" s="361"/>
      <c r="AF8" s="361"/>
      <c r="AG8" s="361"/>
      <c r="AH8" s="361"/>
      <c r="AI8" s="361"/>
    </row>
    <row r="9" spans="1:35" ht="15.75" customHeight="1">
      <c r="A9" s="13" t="s">
        <v>31</v>
      </c>
      <c r="E9" s="117"/>
      <c r="S9" s="361"/>
      <c r="T9" s="361"/>
      <c r="U9" s="361"/>
      <c r="V9" s="361"/>
      <c r="W9" s="361"/>
      <c r="X9" s="361"/>
      <c r="Y9" s="361"/>
      <c r="Z9" s="361"/>
      <c r="AA9" s="361"/>
      <c r="AB9" s="361"/>
      <c r="AC9" s="361"/>
      <c r="AD9" s="361"/>
      <c r="AE9" s="361"/>
      <c r="AF9" s="361"/>
      <c r="AG9" s="361"/>
      <c r="AH9" s="361"/>
      <c r="AI9" s="361"/>
    </row>
    <row r="10" spans="1:35" ht="15.75" customHeight="1">
      <c r="A10" s="13" t="s">
        <v>21</v>
      </c>
      <c r="S10" s="361"/>
      <c r="T10" s="361"/>
      <c r="U10" s="361"/>
      <c r="V10" s="361"/>
      <c r="W10" s="361"/>
      <c r="X10" s="361"/>
      <c r="Y10" s="361"/>
      <c r="Z10" s="361"/>
      <c r="AA10" s="361"/>
      <c r="AB10" s="361"/>
      <c r="AC10" s="361"/>
      <c r="AD10" s="361"/>
      <c r="AE10" s="361"/>
      <c r="AF10" s="361"/>
      <c r="AG10" s="361"/>
      <c r="AH10" s="361"/>
      <c r="AI10" s="361"/>
    </row>
    <row r="11" spans="1:35" ht="15.75" customHeight="1">
      <c r="A11" s="13" t="s">
        <v>330</v>
      </c>
      <c r="K11" s="117"/>
      <c r="S11" s="361"/>
      <c r="T11" s="361"/>
      <c r="U11" s="361"/>
      <c r="V11" s="361"/>
      <c r="W11" s="361"/>
      <c r="X11" s="361"/>
      <c r="Y11" s="361"/>
      <c r="Z11" s="361"/>
      <c r="AA11" s="361"/>
      <c r="AB11" s="361"/>
      <c r="AC11" s="361"/>
      <c r="AD11" s="361"/>
      <c r="AE11" s="361"/>
      <c r="AF11" s="361"/>
      <c r="AG11" s="361"/>
      <c r="AH11" s="361"/>
      <c r="AI11" s="361"/>
    </row>
    <row r="12" spans="1:35" ht="15.75" customHeight="1">
      <c r="A12" s="13" t="s">
        <v>32</v>
      </c>
      <c r="B12" s="117"/>
      <c r="C12" s="117"/>
      <c r="D12" s="117"/>
      <c r="S12" s="361"/>
      <c r="T12" s="361"/>
      <c r="U12" s="361"/>
      <c r="V12" s="361"/>
      <c r="W12" s="361"/>
      <c r="X12" s="361"/>
      <c r="Y12" s="361"/>
      <c r="Z12" s="361"/>
      <c r="AA12" s="361"/>
      <c r="AB12" s="361"/>
      <c r="AC12" s="361"/>
      <c r="AD12" s="361"/>
      <c r="AE12" s="361"/>
      <c r="AF12" s="361"/>
      <c r="AG12" s="361"/>
      <c r="AH12" s="361"/>
      <c r="AI12" s="361"/>
    </row>
    <row r="13" spans="1:35" ht="15.75" customHeight="1">
      <c r="A13" s="13" t="s">
        <v>331</v>
      </c>
      <c r="S13" s="361"/>
      <c r="T13" s="361"/>
      <c r="U13" s="361"/>
      <c r="V13" s="361"/>
      <c r="W13" s="361"/>
      <c r="X13" s="361"/>
      <c r="Y13" s="361"/>
      <c r="Z13" s="361"/>
      <c r="AA13" s="361"/>
      <c r="AB13" s="361"/>
      <c r="AC13" s="361"/>
      <c r="AD13" s="361"/>
      <c r="AE13" s="361"/>
      <c r="AF13" s="361"/>
      <c r="AG13" s="361"/>
      <c r="AH13" s="361"/>
      <c r="AI13" s="361"/>
    </row>
    <row r="14" spans="1:35" ht="15.75" customHeight="1">
      <c r="A14" s="13" t="s">
        <v>33</v>
      </c>
      <c r="S14" s="361"/>
      <c r="T14" s="361"/>
      <c r="U14" s="361"/>
      <c r="V14" s="361"/>
      <c r="W14" s="361"/>
      <c r="X14" s="361"/>
      <c r="Y14" s="361"/>
      <c r="Z14" s="361"/>
      <c r="AA14" s="361"/>
      <c r="AB14" s="361"/>
      <c r="AC14" s="361"/>
      <c r="AD14" s="361"/>
      <c r="AE14" s="361"/>
      <c r="AF14" s="361"/>
      <c r="AG14" s="361"/>
      <c r="AH14" s="361"/>
      <c r="AI14" s="361"/>
    </row>
    <row r="15" spans="1:35" ht="15.75" customHeight="1">
      <c r="A15" s="13" t="s">
        <v>272</v>
      </c>
      <c r="S15" s="361"/>
      <c r="T15" s="361"/>
      <c r="U15" s="361"/>
      <c r="V15" s="361"/>
      <c r="W15" s="361"/>
      <c r="X15" s="361"/>
      <c r="Y15" s="361"/>
      <c r="Z15" s="361"/>
      <c r="AA15" s="361"/>
      <c r="AB15" s="361"/>
      <c r="AC15" s="361"/>
      <c r="AD15" s="361"/>
      <c r="AE15" s="361"/>
      <c r="AF15" s="361"/>
      <c r="AG15" s="361"/>
      <c r="AH15" s="361"/>
      <c r="AI15" s="361"/>
    </row>
    <row r="16" spans="1:35" ht="15.75" customHeight="1">
      <c r="A16" s="13" t="s">
        <v>332</v>
      </c>
      <c r="S16" s="361"/>
      <c r="T16" s="361"/>
      <c r="U16" s="361"/>
      <c r="V16" s="361"/>
      <c r="W16" s="361"/>
      <c r="X16" s="361"/>
      <c r="Y16" s="361"/>
      <c r="Z16" s="361"/>
      <c r="AA16" s="361"/>
      <c r="AB16" s="361"/>
      <c r="AC16" s="361"/>
      <c r="AD16" s="361"/>
      <c r="AE16" s="361"/>
      <c r="AF16" s="361"/>
      <c r="AG16" s="361"/>
      <c r="AH16" s="361"/>
      <c r="AI16" s="361"/>
    </row>
    <row r="17" spans="1:35" ht="15.75" customHeight="1">
      <c r="A17" s="13" t="s">
        <v>333</v>
      </c>
      <c r="S17" s="361"/>
      <c r="T17" s="361"/>
      <c r="U17" s="361"/>
      <c r="V17" s="361"/>
      <c r="W17" s="361"/>
      <c r="X17" s="361"/>
      <c r="Y17" s="361"/>
      <c r="Z17" s="361"/>
      <c r="AA17" s="361"/>
      <c r="AB17" s="361"/>
      <c r="AC17" s="361"/>
      <c r="AD17" s="361"/>
      <c r="AE17" s="361"/>
      <c r="AF17" s="361"/>
      <c r="AG17" s="361"/>
      <c r="AH17" s="361"/>
      <c r="AI17" s="361"/>
    </row>
    <row r="18" spans="1:35" ht="15.75" customHeight="1">
      <c r="A18" s="13" t="s">
        <v>37</v>
      </c>
      <c r="S18" s="361"/>
      <c r="T18" s="361"/>
      <c r="U18" s="361"/>
      <c r="V18" s="361"/>
      <c r="W18" s="361"/>
      <c r="X18" s="361"/>
      <c r="Y18" s="361"/>
      <c r="Z18" s="361"/>
      <c r="AA18" s="361"/>
      <c r="AB18" s="361"/>
      <c r="AC18" s="361"/>
      <c r="AD18" s="361"/>
      <c r="AE18" s="361"/>
      <c r="AF18" s="361"/>
      <c r="AG18" s="361"/>
      <c r="AH18" s="361"/>
      <c r="AI18" s="361"/>
    </row>
    <row r="19" spans="1:35" ht="15" customHeight="1">
      <c r="S19" s="361"/>
      <c r="T19" s="361" t="s">
        <v>95</v>
      </c>
      <c r="U19" s="361" t="s">
        <v>96</v>
      </c>
      <c r="V19" s="361" t="s">
        <v>97</v>
      </c>
      <c r="W19" s="361" t="s">
        <v>98</v>
      </c>
      <c r="X19" s="361" t="s">
        <v>99</v>
      </c>
      <c r="Y19" s="361" t="s">
        <v>100</v>
      </c>
      <c r="Z19" s="361" t="s">
        <v>101</v>
      </c>
      <c r="AA19" s="361" t="s">
        <v>102</v>
      </c>
      <c r="AB19" s="361" t="s">
        <v>103</v>
      </c>
      <c r="AC19" s="361" t="s">
        <v>104</v>
      </c>
      <c r="AD19" s="361" t="s">
        <v>105</v>
      </c>
      <c r="AE19" s="361" t="s">
        <v>106</v>
      </c>
      <c r="AF19" s="361" t="s">
        <v>107</v>
      </c>
      <c r="AG19" s="361" t="s">
        <v>35</v>
      </c>
      <c r="AH19" s="361" t="s">
        <v>36</v>
      </c>
      <c r="AI19" s="361" t="s">
        <v>108</v>
      </c>
    </row>
    <row r="20" spans="1:35" ht="15" customHeight="1">
      <c r="S20" s="51" t="s">
        <v>392</v>
      </c>
      <c r="T20" s="47" t="s">
        <v>22</v>
      </c>
      <c r="U20" s="47" t="s">
        <v>22</v>
      </c>
      <c r="V20" s="47" t="s">
        <v>22</v>
      </c>
      <c r="W20" s="47" t="s">
        <v>22</v>
      </c>
      <c r="X20" s="47" t="s">
        <v>22</v>
      </c>
      <c r="Y20" s="47" t="s">
        <v>22</v>
      </c>
      <c r="Z20" s="47" t="s">
        <v>22</v>
      </c>
      <c r="AA20" s="47" t="s">
        <v>22</v>
      </c>
      <c r="AB20" s="47" t="s">
        <v>22</v>
      </c>
      <c r="AC20" s="47" t="s">
        <v>22</v>
      </c>
      <c r="AD20" s="47" t="s">
        <v>22</v>
      </c>
      <c r="AE20" s="47" t="s">
        <v>22</v>
      </c>
      <c r="AF20" s="47" t="s">
        <v>22</v>
      </c>
      <c r="AG20" s="47" t="s">
        <v>22</v>
      </c>
      <c r="AH20" s="47" t="s">
        <v>22</v>
      </c>
      <c r="AI20" s="47" t="s">
        <v>22</v>
      </c>
    </row>
    <row r="21" spans="1:35" ht="15" customHeight="1">
      <c r="S21" s="49" t="s">
        <v>154</v>
      </c>
      <c r="T21" s="49" t="s">
        <v>155</v>
      </c>
      <c r="U21" s="49" t="s">
        <v>156</v>
      </c>
      <c r="V21" s="49" t="s">
        <v>156</v>
      </c>
      <c r="W21" s="49" t="s">
        <v>156</v>
      </c>
      <c r="X21" s="49" t="s">
        <v>156</v>
      </c>
      <c r="Y21" s="49" t="s">
        <v>156</v>
      </c>
      <c r="Z21" s="49" t="s">
        <v>156</v>
      </c>
      <c r="AA21" s="49" t="s">
        <v>155</v>
      </c>
      <c r="AB21" s="49" t="s">
        <v>155</v>
      </c>
      <c r="AC21" s="49" t="s">
        <v>155</v>
      </c>
      <c r="AD21" s="49" t="s">
        <v>155</v>
      </c>
      <c r="AE21" s="49" t="s">
        <v>155</v>
      </c>
      <c r="AF21" s="49" t="s">
        <v>155</v>
      </c>
      <c r="AG21" s="49" t="s">
        <v>155</v>
      </c>
      <c r="AH21" s="49" t="s">
        <v>155</v>
      </c>
      <c r="AI21" s="49" t="s">
        <v>155</v>
      </c>
    </row>
    <row r="22" spans="1:35" ht="15" customHeight="1">
      <c r="S22" s="49" t="s">
        <v>157</v>
      </c>
      <c r="T22" s="49" t="s">
        <v>158</v>
      </c>
      <c r="U22" s="49" t="s">
        <v>159</v>
      </c>
      <c r="V22" s="49" t="s">
        <v>159</v>
      </c>
      <c r="W22" s="49" t="s">
        <v>159</v>
      </c>
      <c r="X22" s="49" t="s">
        <v>159</v>
      </c>
      <c r="Y22" s="49" t="s">
        <v>159</v>
      </c>
      <c r="Z22" s="49" t="s">
        <v>159</v>
      </c>
      <c r="AA22" s="49" t="s">
        <v>158</v>
      </c>
      <c r="AB22" s="49" t="s">
        <v>158</v>
      </c>
      <c r="AC22" s="49" t="s">
        <v>158</v>
      </c>
      <c r="AD22" s="49" t="s">
        <v>158</v>
      </c>
      <c r="AE22" s="49" t="s">
        <v>158</v>
      </c>
      <c r="AF22" s="49" t="s">
        <v>158</v>
      </c>
      <c r="AG22" s="49" t="s">
        <v>158</v>
      </c>
      <c r="AH22" s="49" t="s">
        <v>158</v>
      </c>
      <c r="AI22" s="49" t="s">
        <v>158</v>
      </c>
    </row>
    <row r="23" spans="1:35" ht="15" customHeight="1">
      <c r="S23" s="49" t="s">
        <v>160</v>
      </c>
      <c r="T23" s="49" t="s">
        <v>159</v>
      </c>
      <c r="U23" s="49" t="s">
        <v>161</v>
      </c>
      <c r="V23" s="49" t="s">
        <v>162</v>
      </c>
      <c r="W23" s="49" t="s">
        <v>162</v>
      </c>
      <c r="X23" s="49" t="s">
        <v>162</v>
      </c>
      <c r="Y23" s="49" t="s">
        <v>163</v>
      </c>
      <c r="Z23" s="49" t="s">
        <v>164</v>
      </c>
      <c r="AA23" s="49" t="s">
        <v>159</v>
      </c>
      <c r="AB23" s="49" t="s">
        <v>159</v>
      </c>
      <c r="AC23" s="49" t="s">
        <v>159</v>
      </c>
      <c r="AD23" s="49" t="s">
        <v>159</v>
      </c>
      <c r="AE23" s="49" t="s">
        <v>159</v>
      </c>
      <c r="AF23" s="49" t="s">
        <v>159</v>
      </c>
      <c r="AG23" s="49" t="s">
        <v>165</v>
      </c>
      <c r="AH23" s="49" t="s">
        <v>166</v>
      </c>
      <c r="AI23" s="49" t="s">
        <v>167</v>
      </c>
    </row>
    <row r="24" spans="1:35">
      <c r="S24" s="49" t="s">
        <v>168</v>
      </c>
      <c r="T24" s="49" t="s">
        <v>169</v>
      </c>
      <c r="U24" s="49" t="s">
        <v>170</v>
      </c>
      <c r="V24" s="49" t="s">
        <v>161</v>
      </c>
      <c r="W24" s="49" t="s">
        <v>161</v>
      </c>
      <c r="X24" s="49" t="s">
        <v>161</v>
      </c>
      <c r="Y24" s="49" t="s">
        <v>27</v>
      </c>
      <c r="Z24" s="49" t="s">
        <v>27</v>
      </c>
      <c r="AA24" s="49" t="s">
        <v>169</v>
      </c>
      <c r="AB24" s="49" t="s">
        <v>90</v>
      </c>
      <c r="AC24" s="49" t="s">
        <v>154</v>
      </c>
      <c r="AD24" s="49" t="s">
        <v>162</v>
      </c>
      <c r="AE24" s="49" t="s">
        <v>90</v>
      </c>
      <c r="AF24" s="49" t="s">
        <v>171</v>
      </c>
      <c r="AG24" s="49" t="s">
        <v>172</v>
      </c>
      <c r="AH24" s="49" t="s">
        <v>173</v>
      </c>
      <c r="AI24" s="49" t="s">
        <v>174</v>
      </c>
    </row>
    <row r="25" spans="1:35">
      <c r="S25" s="49" t="s">
        <v>156</v>
      </c>
      <c r="T25" s="49" t="s">
        <v>175</v>
      </c>
      <c r="U25" s="49" t="s">
        <v>176</v>
      </c>
      <c r="V25" s="49" t="s">
        <v>177</v>
      </c>
      <c r="W25" s="49" t="s">
        <v>177</v>
      </c>
      <c r="X25" s="49" t="s">
        <v>178</v>
      </c>
      <c r="Y25" s="49" t="s">
        <v>178</v>
      </c>
      <c r="Z25" s="49" t="s">
        <v>178</v>
      </c>
      <c r="AA25" s="49" t="s">
        <v>179</v>
      </c>
      <c r="AB25" s="49" t="s">
        <v>180</v>
      </c>
      <c r="AC25" s="49" t="s">
        <v>181</v>
      </c>
      <c r="AD25" s="49" t="s">
        <v>90</v>
      </c>
      <c r="AE25" s="49" t="s">
        <v>182</v>
      </c>
      <c r="AF25" s="49" t="s">
        <v>183</v>
      </c>
      <c r="AG25" s="49" t="s">
        <v>184</v>
      </c>
      <c r="AH25" s="49" t="s">
        <v>185</v>
      </c>
      <c r="AI25" s="49" t="s">
        <v>186</v>
      </c>
    </row>
    <row r="26" spans="1:35">
      <c r="S26" s="14"/>
      <c r="T26" s="49" t="s">
        <v>188</v>
      </c>
      <c r="U26" s="49"/>
      <c r="V26" s="49" t="s">
        <v>189</v>
      </c>
      <c r="W26" s="49"/>
      <c r="X26" s="49" t="s">
        <v>190</v>
      </c>
      <c r="Y26" s="49"/>
      <c r="Z26" s="49"/>
      <c r="AA26" s="49" t="s">
        <v>191</v>
      </c>
      <c r="AB26" s="49" t="s">
        <v>156</v>
      </c>
      <c r="AC26" s="49" t="s">
        <v>192</v>
      </c>
      <c r="AD26" s="49" t="s">
        <v>193</v>
      </c>
      <c r="AE26" s="49" t="s">
        <v>26</v>
      </c>
      <c r="AF26" s="49" t="s">
        <v>194</v>
      </c>
      <c r="AG26" s="49" t="s">
        <v>195</v>
      </c>
      <c r="AH26" s="49" t="s">
        <v>196</v>
      </c>
      <c r="AI26" s="49" t="s">
        <v>197</v>
      </c>
    </row>
    <row r="27" spans="1:35">
      <c r="S27" s="49"/>
      <c r="T27" s="49"/>
      <c r="U27" s="49"/>
      <c r="V27" s="49"/>
      <c r="W27" s="49"/>
      <c r="X27" s="49"/>
      <c r="Y27" s="49"/>
      <c r="Z27" s="49"/>
      <c r="AA27" s="49" t="s">
        <v>192</v>
      </c>
      <c r="AB27" s="49"/>
      <c r="AC27" s="49"/>
      <c r="AD27" s="49"/>
      <c r="AE27" s="49" t="s">
        <v>171</v>
      </c>
      <c r="AF27" s="49"/>
      <c r="AG27" s="14"/>
      <c r="AH27" s="49"/>
      <c r="AI27" s="49"/>
    </row>
    <row r="28" spans="1:35">
      <c r="S28" s="49"/>
      <c r="T28" s="49"/>
      <c r="U28" s="49"/>
      <c r="V28" s="49"/>
      <c r="W28" s="49"/>
      <c r="X28" s="49"/>
      <c r="Y28" s="49"/>
      <c r="Z28" s="49"/>
      <c r="AA28" s="49"/>
      <c r="AB28" s="49"/>
      <c r="AC28" s="49"/>
      <c r="AD28" s="49"/>
      <c r="AE28" s="49"/>
      <c r="AF28" s="49"/>
      <c r="AG28" s="49"/>
      <c r="AH28" s="49"/>
      <c r="AI28" s="49"/>
    </row>
    <row r="29" spans="1:35">
      <c r="S29" s="51" t="s">
        <v>74</v>
      </c>
      <c r="T29" s="51" t="s">
        <v>74</v>
      </c>
      <c r="U29" s="51" t="s">
        <v>74</v>
      </c>
      <c r="V29" s="51" t="s">
        <v>74</v>
      </c>
      <c r="W29" s="51" t="s">
        <v>74</v>
      </c>
      <c r="X29" s="51" t="s">
        <v>74</v>
      </c>
      <c r="Y29" s="51" t="s">
        <v>74</v>
      </c>
      <c r="Z29" s="51" t="s">
        <v>74</v>
      </c>
      <c r="AA29" s="51" t="s">
        <v>74</v>
      </c>
      <c r="AB29" s="51" t="s">
        <v>74</v>
      </c>
      <c r="AC29" s="51" t="s">
        <v>74</v>
      </c>
      <c r="AD29" s="51" t="s">
        <v>74</v>
      </c>
      <c r="AE29" s="51" t="s">
        <v>74</v>
      </c>
      <c r="AF29" s="51" t="s">
        <v>74</v>
      </c>
      <c r="AG29" s="51" t="s">
        <v>74</v>
      </c>
      <c r="AH29" s="51" t="s">
        <v>74</v>
      </c>
      <c r="AI29" s="51" t="s">
        <v>74</v>
      </c>
    </row>
    <row r="30" spans="1:35">
      <c r="S30" s="49" t="s">
        <v>155</v>
      </c>
      <c r="T30" s="49" t="s">
        <v>156</v>
      </c>
      <c r="U30" s="49" t="s">
        <v>155</v>
      </c>
      <c r="V30" s="49" t="s">
        <v>199</v>
      </c>
      <c r="W30" s="49" t="s">
        <v>200</v>
      </c>
      <c r="X30" s="49" t="s">
        <v>201</v>
      </c>
      <c r="Y30" s="49" t="s">
        <v>200</v>
      </c>
      <c r="Z30" s="49" t="s">
        <v>200</v>
      </c>
      <c r="AA30" s="49" t="s">
        <v>156</v>
      </c>
      <c r="AB30" s="49" t="s">
        <v>169</v>
      </c>
      <c r="AC30" s="49" t="s">
        <v>202</v>
      </c>
      <c r="AD30" s="49" t="s">
        <v>202</v>
      </c>
      <c r="AE30" s="49" t="s">
        <v>156</v>
      </c>
      <c r="AF30" s="49" t="s">
        <v>156</v>
      </c>
      <c r="AG30" s="49" t="s">
        <v>156</v>
      </c>
      <c r="AH30" s="49" t="s">
        <v>156</v>
      </c>
      <c r="AI30" s="49" t="s">
        <v>156</v>
      </c>
    </row>
    <row r="31" spans="1:35">
      <c r="S31" s="49" t="s">
        <v>158</v>
      </c>
      <c r="T31" s="49" t="s">
        <v>203</v>
      </c>
      <c r="U31" s="49" t="s">
        <v>158</v>
      </c>
      <c r="V31" s="49" t="s">
        <v>204</v>
      </c>
      <c r="W31" s="49" t="s">
        <v>158</v>
      </c>
      <c r="X31" s="49" t="s">
        <v>205</v>
      </c>
      <c r="Y31" s="49" t="s">
        <v>158</v>
      </c>
      <c r="Z31" s="49" t="s">
        <v>158</v>
      </c>
      <c r="AA31" s="49" t="s">
        <v>206</v>
      </c>
      <c r="AB31" s="49" t="s">
        <v>206</v>
      </c>
      <c r="AC31" s="49" t="s">
        <v>207</v>
      </c>
      <c r="AD31" s="49" t="s">
        <v>208</v>
      </c>
      <c r="AE31" s="49" t="s">
        <v>209</v>
      </c>
      <c r="AF31" s="49" t="s">
        <v>210</v>
      </c>
      <c r="AG31" s="49" t="s">
        <v>186</v>
      </c>
      <c r="AH31" s="49" t="s">
        <v>211</v>
      </c>
      <c r="AI31" s="49" t="s">
        <v>159</v>
      </c>
    </row>
    <row r="32" spans="1:35">
      <c r="S32" s="49" t="s">
        <v>159</v>
      </c>
      <c r="T32" s="49" t="s">
        <v>212</v>
      </c>
      <c r="U32" s="49" t="s">
        <v>205</v>
      </c>
      <c r="V32" s="49" t="s">
        <v>206</v>
      </c>
      <c r="W32" s="49" t="s">
        <v>205</v>
      </c>
      <c r="X32" s="49" t="s">
        <v>213</v>
      </c>
      <c r="Y32" s="49" t="s">
        <v>206</v>
      </c>
      <c r="Z32" s="49" t="s">
        <v>206</v>
      </c>
      <c r="AA32" s="49" t="s">
        <v>214</v>
      </c>
      <c r="AB32" s="49" t="s">
        <v>215</v>
      </c>
      <c r="AC32" s="49" t="s">
        <v>216</v>
      </c>
      <c r="AD32" s="49" t="s">
        <v>217</v>
      </c>
      <c r="AE32" s="49" t="s">
        <v>27</v>
      </c>
      <c r="AF32" s="49" t="s">
        <v>218</v>
      </c>
      <c r="AG32" s="49" t="s">
        <v>219</v>
      </c>
      <c r="AH32" s="49" t="s">
        <v>187</v>
      </c>
      <c r="AI32" s="49" t="s">
        <v>220</v>
      </c>
    </row>
    <row r="33" spans="19:35">
      <c r="S33" s="49" t="s">
        <v>220</v>
      </c>
      <c r="T33" s="49" t="s">
        <v>194</v>
      </c>
      <c r="U33" s="49" t="s">
        <v>221</v>
      </c>
      <c r="V33" s="49" t="s">
        <v>201</v>
      </c>
      <c r="W33" s="49" t="s">
        <v>222</v>
      </c>
      <c r="X33" s="49" t="s">
        <v>223</v>
      </c>
      <c r="Y33" s="49" t="s">
        <v>224</v>
      </c>
      <c r="Z33" s="49" t="s">
        <v>225</v>
      </c>
      <c r="AA33" s="49" t="s">
        <v>220</v>
      </c>
      <c r="AB33" s="49" t="s">
        <v>161</v>
      </c>
      <c r="AC33" s="49" t="s">
        <v>226</v>
      </c>
      <c r="AD33" s="49" t="s">
        <v>227</v>
      </c>
      <c r="AE33" s="49" t="s">
        <v>228</v>
      </c>
      <c r="AF33" s="49" t="s">
        <v>229</v>
      </c>
      <c r="AG33" s="49" t="s">
        <v>230</v>
      </c>
      <c r="AH33" s="49" t="s">
        <v>231</v>
      </c>
      <c r="AI33" s="49" t="s">
        <v>232</v>
      </c>
    </row>
    <row r="34" spans="19:35">
      <c r="S34" s="49" t="s">
        <v>187</v>
      </c>
      <c r="T34" s="49" t="s">
        <v>188</v>
      </c>
      <c r="U34" s="49" t="s">
        <v>233</v>
      </c>
      <c r="V34" s="49" t="s">
        <v>234</v>
      </c>
      <c r="W34" s="49" t="s">
        <v>201</v>
      </c>
      <c r="X34" s="49" t="s">
        <v>90</v>
      </c>
      <c r="Y34" s="49" t="s">
        <v>164</v>
      </c>
      <c r="Z34" s="49" t="s">
        <v>235</v>
      </c>
      <c r="AA34" s="49" t="s">
        <v>236</v>
      </c>
      <c r="AB34" s="49" t="s">
        <v>237</v>
      </c>
      <c r="AC34" s="49" t="s">
        <v>238</v>
      </c>
      <c r="AD34" s="49" t="s">
        <v>239</v>
      </c>
      <c r="AE34" s="49" t="s">
        <v>240</v>
      </c>
      <c r="AF34" s="49" t="s">
        <v>241</v>
      </c>
      <c r="AG34" s="49" t="s">
        <v>242</v>
      </c>
      <c r="AH34" s="49" t="s">
        <v>243</v>
      </c>
      <c r="AI34" s="49" t="s">
        <v>244</v>
      </c>
    </row>
    <row r="35" spans="19:35">
      <c r="S35" s="49" t="s">
        <v>245</v>
      </c>
      <c r="T35" s="49" t="s">
        <v>246</v>
      </c>
      <c r="U35" s="49" t="s">
        <v>237</v>
      </c>
      <c r="V35" s="49" t="s">
        <v>164</v>
      </c>
      <c r="W35" s="49" t="s">
        <v>237</v>
      </c>
      <c r="X35" s="49"/>
      <c r="Y35" s="49" t="s">
        <v>237</v>
      </c>
      <c r="Z35" s="49" t="s">
        <v>177</v>
      </c>
      <c r="AA35" s="49" t="s">
        <v>247</v>
      </c>
      <c r="AB35" s="49" t="s">
        <v>192</v>
      </c>
      <c r="AC35" s="49"/>
      <c r="AD35" s="49" t="s">
        <v>192</v>
      </c>
      <c r="AE35" s="49" t="s">
        <v>192</v>
      </c>
      <c r="AF35" s="49"/>
      <c r="AG35" s="49" t="s">
        <v>248</v>
      </c>
      <c r="AH35" s="49"/>
      <c r="AI35" s="49"/>
    </row>
    <row r="36" spans="19:35">
      <c r="S36" s="49"/>
      <c r="T36" s="49" t="s">
        <v>192</v>
      </c>
      <c r="U36" s="49"/>
      <c r="V36" s="49"/>
      <c r="W36" s="49" t="s">
        <v>249</v>
      </c>
      <c r="X36" s="49"/>
      <c r="Y36" s="49"/>
      <c r="Z36" s="49"/>
      <c r="AA36" s="49"/>
      <c r="AB36" s="49"/>
      <c r="AC36" s="49"/>
      <c r="AD36" s="49"/>
      <c r="AE36" s="49"/>
      <c r="AF36" s="49"/>
      <c r="AG36" s="49"/>
      <c r="AH36" s="49"/>
      <c r="AI36" s="49"/>
    </row>
    <row r="37" spans="19:35">
      <c r="S37" s="51" t="s">
        <v>75</v>
      </c>
      <c r="T37" s="51" t="s">
        <v>75</v>
      </c>
      <c r="U37" s="51" t="s">
        <v>75</v>
      </c>
      <c r="V37" s="51" t="s">
        <v>75</v>
      </c>
      <c r="W37" s="51" t="s">
        <v>75</v>
      </c>
      <c r="X37" s="51" t="s">
        <v>75</v>
      </c>
      <c r="Y37" s="51" t="s">
        <v>75</v>
      </c>
      <c r="Z37" s="51" t="s">
        <v>75</v>
      </c>
      <c r="AA37" s="51" t="s">
        <v>75</v>
      </c>
      <c r="AB37" s="51" t="s">
        <v>75</v>
      </c>
      <c r="AC37" s="51" t="s">
        <v>75</v>
      </c>
      <c r="AD37" s="51" t="s">
        <v>75</v>
      </c>
      <c r="AE37" s="51" t="s">
        <v>75</v>
      </c>
      <c r="AF37" s="51" t="s">
        <v>75</v>
      </c>
      <c r="AG37" s="51" t="s">
        <v>75</v>
      </c>
      <c r="AH37" s="51" t="s">
        <v>75</v>
      </c>
      <c r="AI37" s="51" t="s">
        <v>75</v>
      </c>
    </row>
    <row r="38" spans="19:35">
      <c r="S38" s="49" t="s">
        <v>250</v>
      </c>
      <c r="T38" s="49" t="s">
        <v>283</v>
      </c>
      <c r="U38" s="49" t="s">
        <v>304</v>
      </c>
      <c r="V38" s="49" t="s">
        <v>305</v>
      </c>
      <c r="W38" s="49" t="s">
        <v>251</v>
      </c>
      <c r="X38" s="49" t="s">
        <v>252</v>
      </c>
      <c r="Y38" s="49" t="s">
        <v>253</v>
      </c>
      <c r="Z38" s="49" t="s">
        <v>254</v>
      </c>
      <c r="AA38" s="49" t="s">
        <v>306</v>
      </c>
      <c r="AB38" s="49" t="s">
        <v>255</v>
      </c>
      <c r="AC38" s="15" t="s">
        <v>307</v>
      </c>
      <c r="AD38" s="15" t="s">
        <v>237</v>
      </c>
      <c r="AE38" s="15" t="s">
        <v>256</v>
      </c>
      <c r="AF38" s="15" t="s">
        <v>308</v>
      </c>
      <c r="AG38" s="15" t="s">
        <v>257</v>
      </c>
      <c r="AH38" s="49" t="s">
        <v>258</v>
      </c>
      <c r="AI38" s="15" t="s">
        <v>259</v>
      </c>
    </row>
    <row r="39" spans="19:35">
      <c r="S39" s="49" t="s">
        <v>260</v>
      </c>
      <c r="T39" s="49" t="s">
        <v>309</v>
      </c>
      <c r="U39" s="49" t="s">
        <v>261</v>
      </c>
      <c r="V39" s="49" t="s">
        <v>261</v>
      </c>
      <c r="W39" s="49" t="s">
        <v>261</v>
      </c>
      <c r="X39" s="49" t="s">
        <v>262</v>
      </c>
      <c r="Y39" s="49" t="s">
        <v>262</v>
      </c>
      <c r="Z39" s="49" t="s">
        <v>261</v>
      </c>
      <c r="AA39" s="49" t="s">
        <v>261</v>
      </c>
      <c r="AB39" s="49" t="s">
        <v>263</v>
      </c>
      <c r="AC39" s="15" t="s">
        <v>261</v>
      </c>
      <c r="AD39" s="15" t="s">
        <v>310</v>
      </c>
      <c r="AE39" s="15" t="s">
        <v>264</v>
      </c>
      <c r="AF39" s="15" t="s">
        <v>311</v>
      </c>
      <c r="AG39" s="15" t="s">
        <v>265</v>
      </c>
      <c r="AH39" s="49" t="s">
        <v>266</v>
      </c>
      <c r="AI39" s="15" t="s">
        <v>206</v>
      </c>
    </row>
    <row r="40" spans="19:35">
      <c r="S40" s="49" t="s">
        <v>266</v>
      </c>
      <c r="T40" s="49" t="s">
        <v>312</v>
      </c>
      <c r="U40" s="49" t="s">
        <v>313</v>
      </c>
      <c r="V40" s="49" t="s">
        <v>267</v>
      </c>
      <c r="W40" s="49" t="s">
        <v>267</v>
      </c>
      <c r="X40" s="49" t="s">
        <v>268</v>
      </c>
      <c r="Y40" s="49" t="s">
        <v>269</v>
      </c>
      <c r="Z40" s="49" t="s">
        <v>270</v>
      </c>
      <c r="AA40" s="49" t="s">
        <v>314</v>
      </c>
      <c r="AB40" s="49" t="s">
        <v>271</v>
      </c>
      <c r="AC40" s="15" t="s">
        <v>315</v>
      </c>
      <c r="AD40" s="15" t="s">
        <v>316</v>
      </c>
      <c r="AE40" s="15" t="s">
        <v>272</v>
      </c>
      <c r="AF40" s="15" t="s">
        <v>317</v>
      </c>
      <c r="AG40" s="15" t="s">
        <v>273</v>
      </c>
      <c r="AH40" s="49" t="s">
        <v>250</v>
      </c>
      <c r="AI40" s="15" t="s">
        <v>274</v>
      </c>
    </row>
    <row r="41" spans="19:35">
      <c r="S41" s="49" t="s">
        <v>275</v>
      </c>
      <c r="T41" s="49" t="s">
        <v>201</v>
      </c>
      <c r="U41" s="49" t="s">
        <v>228</v>
      </c>
      <c r="V41" s="49" t="s">
        <v>276</v>
      </c>
      <c r="W41" s="49" t="s">
        <v>234</v>
      </c>
      <c r="X41" s="49" t="s">
        <v>276</v>
      </c>
      <c r="Y41" s="49" t="s">
        <v>277</v>
      </c>
      <c r="Z41" s="49" t="s">
        <v>278</v>
      </c>
      <c r="AA41" s="49" t="s">
        <v>318</v>
      </c>
      <c r="AB41" s="49" t="s">
        <v>274</v>
      </c>
      <c r="AC41" s="15" t="s">
        <v>228</v>
      </c>
      <c r="AD41" s="15" t="s">
        <v>319</v>
      </c>
      <c r="AE41" s="15" t="s">
        <v>279</v>
      </c>
      <c r="AF41" s="15" t="s">
        <v>320</v>
      </c>
      <c r="AG41" s="15" t="s">
        <v>280</v>
      </c>
      <c r="AH41" s="49" t="s">
        <v>281</v>
      </c>
      <c r="AI41" s="15" t="s">
        <v>282</v>
      </c>
    </row>
    <row r="42" spans="19:35">
      <c r="S42" s="49" t="s">
        <v>283</v>
      </c>
      <c r="T42" s="49" t="s">
        <v>321</v>
      </c>
      <c r="U42" s="49" t="s">
        <v>322</v>
      </c>
      <c r="V42" s="49" t="s">
        <v>292</v>
      </c>
      <c r="W42" s="58" t="s">
        <v>292</v>
      </c>
      <c r="X42" s="49" t="s">
        <v>175</v>
      </c>
      <c r="Y42" s="49" t="s">
        <v>234</v>
      </c>
      <c r="Z42" s="49" t="s">
        <v>284</v>
      </c>
      <c r="AA42" s="49" t="s">
        <v>323</v>
      </c>
      <c r="AB42" s="49" t="s">
        <v>285</v>
      </c>
      <c r="AC42" s="15" t="s">
        <v>324</v>
      </c>
      <c r="AD42" s="15" t="s">
        <v>325</v>
      </c>
      <c r="AE42" s="15" t="s">
        <v>286</v>
      </c>
      <c r="AF42" s="15" t="s">
        <v>326</v>
      </c>
      <c r="AG42" s="15" t="s">
        <v>287</v>
      </c>
      <c r="AH42" s="49" t="s">
        <v>288</v>
      </c>
      <c r="AI42" s="15" t="s">
        <v>289</v>
      </c>
    </row>
    <row r="43" spans="19:35">
      <c r="S43" s="49"/>
      <c r="T43" s="49"/>
      <c r="U43" s="49"/>
      <c r="V43" s="49" t="s">
        <v>327</v>
      </c>
      <c r="W43" s="49"/>
      <c r="X43" s="49" t="s">
        <v>158</v>
      </c>
      <c r="Y43" s="49"/>
      <c r="Z43" s="49"/>
      <c r="AA43" s="49" t="s">
        <v>328</v>
      </c>
      <c r="AB43" s="49" t="s">
        <v>290</v>
      </c>
      <c r="AC43" s="49"/>
      <c r="AD43" s="15" t="s">
        <v>329</v>
      </c>
      <c r="AE43" s="49"/>
      <c r="AF43" s="49"/>
      <c r="AG43" s="15" t="s">
        <v>283</v>
      </c>
      <c r="AH43" s="49"/>
      <c r="AI43" s="15" t="s">
        <v>291</v>
      </c>
    </row>
    <row r="45" spans="19:35">
      <c r="S45" s="47" t="s">
        <v>76</v>
      </c>
      <c r="T45" s="47" t="s">
        <v>76</v>
      </c>
      <c r="U45" s="47" t="s">
        <v>76</v>
      </c>
      <c r="V45" s="47" t="s">
        <v>76</v>
      </c>
      <c r="W45" s="47" t="s">
        <v>76</v>
      </c>
      <c r="X45" s="47" t="s">
        <v>76</v>
      </c>
      <c r="Y45" s="47" t="s">
        <v>76</v>
      </c>
      <c r="Z45" s="47" t="s">
        <v>76</v>
      </c>
      <c r="AA45" s="47" t="s">
        <v>76</v>
      </c>
      <c r="AB45" s="47" t="s">
        <v>76</v>
      </c>
      <c r="AC45" s="47" t="s">
        <v>76</v>
      </c>
      <c r="AD45" s="47" t="s">
        <v>76</v>
      </c>
      <c r="AE45" s="47" t="s">
        <v>76</v>
      </c>
      <c r="AF45" s="47" t="s">
        <v>76</v>
      </c>
      <c r="AG45" s="47" t="s">
        <v>76</v>
      </c>
      <c r="AH45" s="47" t="s">
        <v>76</v>
      </c>
      <c r="AI45" s="47" t="s">
        <v>76</v>
      </c>
    </row>
    <row r="46" spans="19:35">
      <c r="S46" s="15" t="s">
        <v>382</v>
      </c>
      <c r="T46" s="49" t="s">
        <v>317</v>
      </c>
      <c r="U46" s="49" t="s">
        <v>360</v>
      </c>
      <c r="V46" s="49" t="s">
        <v>309</v>
      </c>
      <c r="W46" s="49" t="s">
        <v>309</v>
      </c>
      <c r="X46" s="63" t="s">
        <v>411</v>
      </c>
      <c r="Y46" s="49" t="s">
        <v>366</v>
      </c>
      <c r="Z46" s="49" t="s">
        <v>269</v>
      </c>
      <c r="AA46" s="49" t="s">
        <v>334</v>
      </c>
      <c r="AB46" s="49" t="s">
        <v>358</v>
      </c>
      <c r="AC46" s="49" t="s">
        <v>349</v>
      </c>
      <c r="AD46" s="15" t="s">
        <v>345</v>
      </c>
      <c r="AE46" s="58" t="s">
        <v>402</v>
      </c>
      <c r="AF46" s="49" t="s">
        <v>338</v>
      </c>
      <c r="AG46" s="15" t="s">
        <v>374</v>
      </c>
      <c r="AH46" s="49" t="s">
        <v>377</v>
      </c>
      <c r="AI46" s="15" t="s">
        <v>386</v>
      </c>
    </row>
    <row r="47" spans="19:35">
      <c r="S47" s="15" t="s">
        <v>383</v>
      </c>
      <c r="T47" s="49" t="s">
        <v>341</v>
      </c>
      <c r="U47" s="49" t="s">
        <v>361</v>
      </c>
      <c r="V47" s="49" t="s">
        <v>361</v>
      </c>
      <c r="W47" s="95" t="s">
        <v>583</v>
      </c>
      <c r="X47" s="49" t="s">
        <v>315</v>
      </c>
      <c r="Y47" s="63" t="s">
        <v>413</v>
      </c>
      <c r="Z47" s="49" t="s">
        <v>369</v>
      </c>
      <c r="AA47" s="49" t="s">
        <v>317</v>
      </c>
      <c r="AB47" s="49" t="s">
        <v>228</v>
      </c>
      <c r="AC47" s="49" t="s">
        <v>274</v>
      </c>
      <c r="AD47" s="15" t="s">
        <v>346</v>
      </c>
      <c r="AE47" s="49" t="s">
        <v>353</v>
      </c>
      <c r="AF47" s="63" t="s">
        <v>414</v>
      </c>
      <c r="AG47" s="15" t="s">
        <v>408</v>
      </c>
      <c r="AH47" s="49" t="s">
        <v>378</v>
      </c>
      <c r="AI47" s="15" t="s">
        <v>387</v>
      </c>
    </row>
    <row r="48" spans="19:35">
      <c r="S48" s="15" t="s">
        <v>384</v>
      </c>
      <c r="T48" s="49" t="s">
        <v>342</v>
      </c>
      <c r="U48" s="49" t="s">
        <v>362</v>
      </c>
      <c r="V48" s="49" t="s">
        <v>367</v>
      </c>
      <c r="W48" s="49" t="s">
        <v>373</v>
      </c>
      <c r="X48" s="49" t="s">
        <v>212</v>
      </c>
      <c r="Y48" s="49" t="s">
        <v>364</v>
      </c>
      <c r="Z48" s="49" t="s">
        <v>370</v>
      </c>
      <c r="AA48" s="49" t="s">
        <v>335</v>
      </c>
      <c r="AB48" s="49" t="s">
        <v>359</v>
      </c>
      <c r="AC48" s="49" t="s">
        <v>350</v>
      </c>
      <c r="AD48" s="15" t="s">
        <v>347</v>
      </c>
      <c r="AE48" s="49" t="s">
        <v>354</v>
      </c>
      <c r="AF48" s="49" t="s">
        <v>339</v>
      </c>
      <c r="AG48" s="15" t="s">
        <v>375</v>
      </c>
      <c r="AH48" s="49" t="s">
        <v>379</v>
      </c>
      <c r="AI48" s="15" t="s">
        <v>388</v>
      </c>
    </row>
    <row r="49" spans="19:35">
      <c r="S49" s="15" t="s">
        <v>385</v>
      </c>
      <c r="T49" s="49" t="s">
        <v>343</v>
      </c>
      <c r="U49" s="49" t="s">
        <v>363</v>
      </c>
      <c r="V49" s="61" t="s">
        <v>410</v>
      </c>
      <c r="W49" s="114" t="s">
        <v>443</v>
      </c>
      <c r="X49" s="95" t="s">
        <v>585</v>
      </c>
      <c r="Y49" s="49" t="s">
        <v>365</v>
      </c>
      <c r="Z49" s="49" t="s">
        <v>371</v>
      </c>
      <c r="AA49" s="49" t="s">
        <v>336</v>
      </c>
      <c r="AB49" s="58" t="s">
        <v>407</v>
      </c>
      <c r="AC49" s="49" t="s">
        <v>351</v>
      </c>
      <c r="AD49" s="15" t="s">
        <v>348</v>
      </c>
      <c r="AE49" s="49" t="s">
        <v>355</v>
      </c>
      <c r="AF49" s="49" t="s">
        <v>340</v>
      </c>
      <c r="AG49" s="15" t="s">
        <v>584</v>
      </c>
      <c r="AH49" s="49" t="s">
        <v>380</v>
      </c>
      <c r="AI49" s="15" t="s">
        <v>389</v>
      </c>
    </row>
    <row r="50" spans="19:35">
      <c r="S50" s="15" t="s">
        <v>406</v>
      </c>
      <c r="T50" s="49" t="s">
        <v>344</v>
      </c>
      <c r="U50" s="49" t="s">
        <v>309</v>
      </c>
      <c r="V50" s="49" t="s">
        <v>368</v>
      </c>
      <c r="W50" s="49" t="s">
        <v>367</v>
      </c>
      <c r="X50" s="49" t="s">
        <v>309</v>
      </c>
      <c r="Y50" s="92" t="s">
        <v>442</v>
      </c>
      <c r="Z50" s="49" t="s">
        <v>372</v>
      </c>
      <c r="AA50" s="49" t="s">
        <v>337</v>
      </c>
      <c r="AB50" s="49" t="s">
        <v>218</v>
      </c>
      <c r="AC50" s="49" t="s">
        <v>352</v>
      </c>
      <c r="AD50" s="15" t="s">
        <v>401</v>
      </c>
      <c r="AE50" s="49" t="s">
        <v>356</v>
      </c>
      <c r="AF50" s="49" t="s">
        <v>274</v>
      </c>
      <c r="AG50" s="15" t="s">
        <v>376</v>
      </c>
      <c r="AH50" s="49" t="s">
        <v>381</v>
      </c>
      <c r="AI50" s="15" t="s">
        <v>194</v>
      </c>
    </row>
    <row r="51" spans="19:35" s="48" customFormat="1">
      <c r="S51" s="15" t="s">
        <v>444</v>
      </c>
      <c r="T51" s="49"/>
      <c r="U51" s="49"/>
      <c r="V51" s="49" t="s">
        <v>158</v>
      </c>
      <c r="W51" s="49"/>
      <c r="X51" s="49" t="s">
        <v>155</v>
      </c>
      <c r="Y51" s="63" t="s">
        <v>412</v>
      </c>
      <c r="Z51" s="49"/>
      <c r="AA51" s="49"/>
      <c r="AB51" s="49"/>
      <c r="AC51" s="49"/>
      <c r="AD51" s="15"/>
      <c r="AE51" s="49" t="s">
        <v>357</v>
      </c>
      <c r="AF51" s="49"/>
      <c r="AG51" s="15" t="s">
        <v>409</v>
      </c>
      <c r="AH51" s="49"/>
      <c r="AI51" s="15" t="s">
        <v>390</v>
      </c>
    </row>
    <row r="52" spans="19:35">
      <c r="S52" s="47" t="s">
        <v>77</v>
      </c>
      <c r="T52" s="47" t="s">
        <v>77</v>
      </c>
      <c r="U52" s="47" t="s">
        <v>77</v>
      </c>
      <c r="V52" s="47" t="s">
        <v>77</v>
      </c>
      <c r="W52" s="47" t="s">
        <v>77</v>
      </c>
      <c r="X52" s="47" t="s">
        <v>77</v>
      </c>
      <c r="Y52" s="47" t="s">
        <v>77</v>
      </c>
      <c r="Z52" s="47" t="s">
        <v>77</v>
      </c>
      <c r="AA52" s="47" t="s">
        <v>77</v>
      </c>
      <c r="AB52" s="47" t="s">
        <v>77</v>
      </c>
      <c r="AC52" s="47" t="s">
        <v>77</v>
      </c>
      <c r="AD52" s="47" t="s">
        <v>77</v>
      </c>
      <c r="AE52" s="47" t="s">
        <v>77</v>
      </c>
      <c r="AF52" s="47" t="s">
        <v>77</v>
      </c>
      <c r="AG52" s="47" t="s">
        <v>77</v>
      </c>
      <c r="AH52" s="47" t="s">
        <v>77</v>
      </c>
      <c r="AI52" s="47" t="s">
        <v>77</v>
      </c>
    </row>
    <row r="53" spans="19:35">
      <c r="S53" s="95" t="s">
        <v>515</v>
      </c>
      <c r="T53" s="95" t="s">
        <v>516</v>
      </c>
      <c r="U53" s="95" t="s">
        <v>517</v>
      </c>
      <c r="V53" s="95" t="s">
        <v>569</v>
      </c>
      <c r="W53" s="95" t="s">
        <v>580</v>
      </c>
      <c r="X53" s="95" t="s">
        <v>518</v>
      </c>
      <c r="Y53" s="96" t="s">
        <v>587</v>
      </c>
      <c r="Z53" s="95" t="s">
        <v>519</v>
      </c>
      <c r="AA53" s="95" t="s">
        <v>570</v>
      </c>
      <c r="AB53" s="95" t="s">
        <v>520</v>
      </c>
      <c r="AC53" s="95" t="s">
        <v>521</v>
      </c>
      <c r="AD53" s="95" t="s">
        <v>522</v>
      </c>
      <c r="AE53" s="95" t="s">
        <v>571</v>
      </c>
      <c r="AF53" s="95" t="s">
        <v>523</v>
      </c>
      <c r="AG53" s="95" t="s">
        <v>510</v>
      </c>
      <c r="AH53" s="95" t="s">
        <v>524</v>
      </c>
      <c r="AI53" s="95" t="s">
        <v>525</v>
      </c>
    </row>
    <row r="54" spans="19:35">
      <c r="S54" s="95" t="s">
        <v>526</v>
      </c>
      <c r="T54" s="95" t="s">
        <v>527</v>
      </c>
      <c r="U54" s="95" t="s">
        <v>528</v>
      </c>
      <c r="V54" s="95" t="s">
        <v>529</v>
      </c>
      <c r="W54" s="100" t="s">
        <v>596</v>
      </c>
      <c r="X54" s="95" t="s">
        <v>530</v>
      </c>
      <c r="Y54" s="107" t="s">
        <v>616</v>
      </c>
      <c r="Z54" s="95" t="s">
        <v>531</v>
      </c>
      <c r="AA54" s="95" t="s">
        <v>532</v>
      </c>
      <c r="AB54" s="95" t="s">
        <v>533</v>
      </c>
      <c r="AC54" s="95" t="s">
        <v>534</v>
      </c>
      <c r="AD54" s="95" t="s">
        <v>535</v>
      </c>
      <c r="AE54" s="95" t="s">
        <v>536</v>
      </c>
      <c r="AF54" s="95" t="s">
        <v>527</v>
      </c>
      <c r="AG54" s="95" t="s">
        <v>511</v>
      </c>
      <c r="AH54" s="95" t="s">
        <v>537</v>
      </c>
      <c r="AI54" s="95" t="s">
        <v>538</v>
      </c>
    </row>
    <row r="55" spans="19:35">
      <c r="S55" s="95" t="s">
        <v>539</v>
      </c>
      <c r="T55" s="95" t="s">
        <v>572</v>
      </c>
      <c r="U55" s="100" t="s">
        <v>595</v>
      </c>
      <c r="V55" s="95" t="s">
        <v>540</v>
      </c>
      <c r="W55" s="95" t="s">
        <v>581</v>
      </c>
      <c r="X55" s="100" t="s">
        <v>598</v>
      </c>
      <c r="Y55" s="95" t="s">
        <v>573</v>
      </c>
      <c r="Z55" s="95" t="s">
        <v>541</v>
      </c>
      <c r="AA55" s="95" t="s">
        <v>542</v>
      </c>
      <c r="AB55" s="95" t="s">
        <v>543</v>
      </c>
      <c r="AC55" s="95" t="s">
        <v>544</v>
      </c>
      <c r="AD55" s="95" t="s">
        <v>574</v>
      </c>
      <c r="AE55" s="95" t="s">
        <v>545</v>
      </c>
      <c r="AF55" s="95" t="s">
        <v>546</v>
      </c>
      <c r="AG55" s="95" t="s">
        <v>513</v>
      </c>
      <c r="AH55" s="95" t="s">
        <v>575</v>
      </c>
      <c r="AI55" s="95" t="s">
        <v>547</v>
      </c>
    </row>
    <row r="56" spans="19:35">
      <c r="S56" s="95" t="s">
        <v>548</v>
      </c>
      <c r="T56" s="95" t="s">
        <v>549</v>
      </c>
      <c r="U56" s="95" t="s">
        <v>576</v>
      </c>
      <c r="V56" s="95" t="s">
        <v>550</v>
      </c>
      <c r="W56" s="95" t="s">
        <v>518</v>
      </c>
      <c r="X56" s="95" t="s">
        <v>551</v>
      </c>
      <c r="Y56" s="95" t="s">
        <v>552</v>
      </c>
      <c r="Z56" s="95" t="s">
        <v>553</v>
      </c>
      <c r="AA56" s="100" t="s">
        <v>601</v>
      </c>
      <c r="AB56" s="95" t="s">
        <v>577</v>
      </c>
      <c r="AC56" s="95" t="s">
        <v>554</v>
      </c>
      <c r="AD56" s="95" t="s">
        <v>555</v>
      </c>
      <c r="AE56" s="95" t="s">
        <v>556</v>
      </c>
      <c r="AF56" s="95" t="s">
        <v>557</v>
      </c>
      <c r="AG56" s="95" t="s">
        <v>514</v>
      </c>
      <c r="AH56" s="95" t="s">
        <v>558</v>
      </c>
      <c r="AI56" s="95" t="s">
        <v>559</v>
      </c>
    </row>
    <row r="57" spans="19:35">
      <c r="S57" s="95" t="s">
        <v>560</v>
      </c>
      <c r="T57" s="99" t="s">
        <v>588</v>
      </c>
      <c r="U57" s="95" t="s">
        <v>561</v>
      </c>
      <c r="V57" s="95" t="s">
        <v>562</v>
      </c>
      <c r="W57" s="95" t="s">
        <v>582</v>
      </c>
      <c r="X57" s="95" t="s">
        <v>563</v>
      </c>
      <c r="Y57" s="95" t="s">
        <v>564</v>
      </c>
      <c r="Z57" s="100" t="s">
        <v>599</v>
      </c>
      <c r="AA57" s="100" t="s">
        <v>600</v>
      </c>
      <c r="AB57" s="95" t="s">
        <v>565</v>
      </c>
      <c r="AC57" s="95" t="s">
        <v>566</v>
      </c>
      <c r="AD57" s="95" t="s">
        <v>578</v>
      </c>
      <c r="AE57" s="95" t="s">
        <v>470</v>
      </c>
      <c r="AF57" s="95" t="s">
        <v>567</v>
      </c>
      <c r="AG57" s="95" t="s">
        <v>512</v>
      </c>
      <c r="AH57" s="95" t="s">
        <v>579</v>
      </c>
      <c r="AI57" s="95" t="s">
        <v>568</v>
      </c>
    </row>
    <row r="58" spans="19:35" s="93" customFormat="1">
      <c r="T58" s="95"/>
      <c r="U58" s="95"/>
      <c r="V58" s="95"/>
      <c r="W58" s="95"/>
      <c r="X58" s="95"/>
      <c r="Y58" s="95"/>
      <c r="Z58" s="95"/>
      <c r="AA58" s="95"/>
      <c r="AB58" s="95"/>
      <c r="AC58" s="95"/>
      <c r="AD58" s="95"/>
      <c r="AE58" s="95"/>
      <c r="AF58" s="95"/>
      <c r="AG58" s="95"/>
      <c r="AH58" s="95"/>
      <c r="AI58" s="95"/>
    </row>
    <row r="59" spans="19:35" s="93" customFormat="1">
      <c r="T59" s="95"/>
      <c r="U59" s="95"/>
      <c r="V59" s="95"/>
      <c r="W59" s="95"/>
      <c r="X59" s="95"/>
      <c r="Y59" s="95"/>
      <c r="Z59" s="95"/>
      <c r="AA59" s="95"/>
      <c r="AB59" s="95"/>
      <c r="AC59" s="95"/>
      <c r="AD59" s="95"/>
      <c r="AE59" s="95"/>
      <c r="AF59" s="95"/>
      <c r="AG59" s="95"/>
      <c r="AH59" s="95"/>
      <c r="AI59" s="95"/>
    </row>
    <row r="60" spans="19:35">
      <c r="S60" s="47" t="s">
        <v>78</v>
      </c>
      <c r="T60" s="94" t="s">
        <v>78</v>
      </c>
      <c r="U60" s="47" t="s">
        <v>78</v>
      </c>
      <c r="V60" s="47" t="s">
        <v>78</v>
      </c>
      <c r="W60" s="47" t="s">
        <v>78</v>
      </c>
      <c r="X60" s="47" t="s">
        <v>78</v>
      </c>
      <c r="Y60" s="47" t="s">
        <v>78</v>
      </c>
      <c r="Z60" s="47" t="s">
        <v>78</v>
      </c>
      <c r="AA60" s="47" t="s">
        <v>78</v>
      </c>
      <c r="AB60" s="47" t="s">
        <v>78</v>
      </c>
      <c r="AC60" s="47" t="s">
        <v>78</v>
      </c>
      <c r="AD60" s="47" t="s">
        <v>78</v>
      </c>
      <c r="AE60" s="47" t="s">
        <v>78</v>
      </c>
      <c r="AF60" s="47" t="s">
        <v>78</v>
      </c>
      <c r="AG60" s="47" t="s">
        <v>78</v>
      </c>
      <c r="AH60" s="47" t="s">
        <v>78</v>
      </c>
      <c r="AI60" s="47" t="s">
        <v>78</v>
      </c>
    </row>
    <row r="61" spans="19:35">
      <c r="S61" s="109" t="s">
        <v>617</v>
      </c>
      <c r="T61" s="109" t="s">
        <v>622</v>
      </c>
      <c r="U61" s="109" t="s">
        <v>626</v>
      </c>
      <c r="V61" s="109" t="s">
        <v>630</v>
      </c>
      <c r="W61" s="109" t="s">
        <v>634</v>
      </c>
      <c r="X61" s="109" t="s">
        <v>639</v>
      </c>
      <c r="Y61" s="109" t="s">
        <v>628</v>
      </c>
      <c r="Z61" s="109" t="s">
        <v>646</v>
      </c>
      <c r="AA61" s="109" t="s">
        <v>650</v>
      </c>
      <c r="AB61" s="109" t="s">
        <v>654</v>
      </c>
      <c r="AC61" s="166" t="s">
        <v>616</v>
      </c>
      <c r="AD61" s="109" t="s">
        <v>663</v>
      </c>
      <c r="AE61" s="166" t="s">
        <v>668</v>
      </c>
      <c r="AF61" s="109" t="s">
        <v>673</v>
      </c>
      <c r="AG61" s="109" t="s">
        <v>677</v>
      </c>
      <c r="AH61" s="109" t="s">
        <v>683</v>
      </c>
      <c r="AI61" s="109" t="s">
        <v>688</v>
      </c>
    </row>
    <row r="62" spans="19:35">
      <c r="S62" s="109" t="s">
        <v>618</v>
      </c>
      <c r="T62" s="109" t="s">
        <v>616</v>
      </c>
      <c r="U62" s="109" t="s">
        <v>627</v>
      </c>
      <c r="V62" s="166" t="s">
        <v>631</v>
      </c>
      <c r="W62" s="109" t="s">
        <v>635</v>
      </c>
      <c r="X62" s="109" t="s">
        <v>640</v>
      </c>
      <c r="Y62" s="109" t="s">
        <v>643</v>
      </c>
      <c r="Z62" s="109" t="s">
        <v>647</v>
      </c>
      <c r="AA62" s="166" t="s">
        <v>651</v>
      </c>
      <c r="AB62" s="109" t="s">
        <v>655</v>
      </c>
      <c r="AC62" s="109" t="s">
        <v>659</v>
      </c>
      <c r="AD62" s="109" t="s">
        <v>616</v>
      </c>
      <c r="AE62" s="109" t="s">
        <v>669</v>
      </c>
      <c r="AF62" s="109" t="s">
        <v>674</v>
      </c>
      <c r="AG62" s="109" t="s">
        <v>678</v>
      </c>
      <c r="AH62" s="109" t="s">
        <v>684</v>
      </c>
      <c r="AI62" s="166" t="s">
        <v>689</v>
      </c>
    </row>
    <row r="63" spans="19:35">
      <c r="S63" s="109" t="s">
        <v>619</v>
      </c>
      <c r="T63" s="109" t="s">
        <v>623</v>
      </c>
      <c r="U63" s="109" t="s">
        <v>628</v>
      </c>
      <c r="V63" s="109" t="s">
        <v>632</v>
      </c>
      <c r="W63" s="109" t="s">
        <v>636</v>
      </c>
      <c r="X63" s="109" t="s">
        <v>641</v>
      </c>
      <c r="Y63" s="109" t="s">
        <v>644</v>
      </c>
      <c r="Z63" s="166" t="s">
        <v>616</v>
      </c>
      <c r="AA63" s="109" t="s">
        <v>596</v>
      </c>
      <c r="AB63" s="166" t="s">
        <v>658</v>
      </c>
      <c r="AC63" s="109" t="s">
        <v>660</v>
      </c>
      <c r="AD63" s="109" t="s">
        <v>664</v>
      </c>
      <c r="AE63" s="166" t="s">
        <v>670</v>
      </c>
      <c r="AF63" s="109" t="s">
        <v>675</v>
      </c>
      <c r="AG63" s="109" t="s">
        <v>679</v>
      </c>
      <c r="AH63" s="109" t="s">
        <v>685</v>
      </c>
      <c r="AI63" s="109" t="s">
        <v>237</v>
      </c>
    </row>
    <row r="64" spans="19:35">
      <c r="S64" s="109" t="s">
        <v>620</v>
      </c>
      <c r="T64" s="109" t="s">
        <v>624</v>
      </c>
      <c r="U64" s="109" t="s">
        <v>629</v>
      </c>
      <c r="V64" s="114" t="s">
        <v>636</v>
      </c>
      <c r="W64" s="109" t="s">
        <v>637</v>
      </c>
      <c r="X64" s="114" t="s">
        <v>596</v>
      </c>
      <c r="Y64" s="109" t="s">
        <v>645</v>
      </c>
      <c r="Z64" s="109" t="s">
        <v>648</v>
      </c>
      <c r="AA64" s="109" t="s">
        <v>652</v>
      </c>
      <c r="AB64" s="109" t="s">
        <v>656</v>
      </c>
      <c r="AC64" s="109" t="s">
        <v>661</v>
      </c>
      <c r="AD64" s="109" t="s">
        <v>665</v>
      </c>
      <c r="AE64" s="109" t="s">
        <v>671</v>
      </c>
      <c r="AF64" s="109" t="s">
        <v>676</v>
      </c>
      <c r="AG64" s="166" t="s">
        <v>680</v>
      </c>
      <c r="AH64" s="109" t="s">
        <v>686</v>
      </c>
      <c r="AI64" s="109" t="s">
        <v>690</v>
      </c>
    </row>
    <row r="65" spans="19:35">
      <c r="S65" s="109" t="s">
        <v>621</v>
      </c>
      <c r="T65" s="109" t="s">
        <v>625</v>
      </c>
      <c r="U65" s="109" t="s">
        <v>616</v>
      </c>
      <c r="V65" s="166" t="s">
        <v>633</v>
      </c>
      <c r="W65" s="109" t="s">
        <v>638</v>
      </c>
      <c r="X65" s="109" t="s">
        <v>642</v>
      </c>
      <c r="Y65" s="166" t="s">
        <v>177</v>
      </c>
      <c r="Z65" s="166" t="s">
        <v>649</v>
      </c>
      <c r="AA65" s="109" t="s">
        <v>653</v>
      </c>
      <c r="AB65" s="109" t="s">
        <v>657</v>
      </c>
      <c r="AC65" s="109" t="s">
        <v>662</v>
      </c>
      <c r="AD65" s="109" t="s">
        <v>666</v>
      </c>
      <c r="AE65" s="109" t="s">
        <v>37</v>
      </c>
      <c r="AF65" s="166" t="s">
        <v>803</v>
      </c>
      <c r="AG65" s="166" t="s">
        <v>681</v>
      </c>
      <c r="AH65" s="109" t="s">
        <v>687</v>
      </c>
      <c r="AI65" s="109" t="s">
        <v>691</v>
      </c>
    </row>
    <row r="66" spans="19:35" s="109" customFormat="1">
      <c r="V66" s="108"/>
      <c r="AD66" s="109" t="s">
        <v>667</v>
      </c>
      <c r="AE66" s="109" t="s">
        <v>672</v>
      </c>
      <c r="AG66" s="109" t="s">
        <v>682</v>
      </c>
      <c r="AI66" s="109" t="s">
        <v>692</v>
      </c>
    </row>
    <row r="67" spans="19:35">
      <c r="S67" s="47" t="s">
        <v>79</v>
      </c>
      <c r="T67" s="47" t="s">
        <v>79</v>
      </c>
      <c r="U67" s="47" t="s">
        <v>79</v>
      </c>
      <c r="V67" s="47" t="s">
        <v>79</v>
      </c>
      <c r="W67" s="47" t="s">
        <v>79</v>
      </c>
      <c r="X67" s="47" t="s">
        <v>79</v>
      </c>
      <c r="Y67" s="47" t="s">
        <v>79</v>
      </c>
      <c r="Z67" s="47" t="s">
        <v>79</v>
      </c>
      <c r="AA67" s="47" t="s">
        <v>79</v>
      </c>
      <c r="AB67" s="47" t="s">
        <v>79</v>
      </c>
      <c r="AC67" s="47" t="s">
        <v>79</v>
      </c>
      <c r="AD67" s="47" t="s">
        <v>79</v>
      </c>
      <c r="AE67" s="47" t="s">
        <v>79</v>
      </c>
      <c r="AF67" s="47" t="s">
        <v>79</v>
      </c>
      <c r="AG67" s="47" t="s">
        <v>79</v>
      </c>
      <c r="AH67" s="47" t="s">
        <v>79</v>
      </c>
      <c r="AI67" s="47" t="s">
        <v>79</v>
      </c>
    </row>
    <row r="68" spans="19:35">
      <c r="S68" s="120" t="s">
        <v>720</v>
      </c>
      <c r="T68" s="120" t="s">
        <v>721</v>
      </c>
      <c r="U68" s="120" t="s">
        <v>722</v>
      </c>
      <c r="V68" s="120" t="s">
        <v>723</v>
      </c>
      <c r="W68" s="120" t="s">
        <v>792</v>
      </c>
      <c r="X68" s="120" t="s">
        <v>724</v>
      </c>
      <c r="Y68" s="120" t="s">
        <v>725</v>
      </c>
      <c r="Z68" s="120" t="s">
        <v>726</v>
      </c>
      <c r="AA68" s="120" t="s">
        <v>727</v>
      </c>
      <c r="AB68" s="120" t="s">
        <v>728</v>
      </c>
      <c r="AC68" s="120" t="s">
        <v>719</v>
      </c>
      <c r="AD68" s="120" t="s">
        <v>772</v>
      </c>
      <c r="AE68" s="120" t="s">
        <v>773</v>
      </c>
      <c r="AF68" s="120" t="s">
        <v>729</v>
      </c>
      <c r="AG68" s="120" t="s">
        <v>774</v>
      </c>
      <c r="AH68" s="120" t="s">
        <v>730</v>
      </c>
      <c r="AI68" s="120" t="s">
        <v>731</v>
      </c>
    </row>
    <row r="69" spans="19:35">
      <c r="S69" s="120" t="s">
        <v>732</v>
      </c>
      <c r="T69" s="120" t="s">
        <v>775</v>
      </c>
      <c r="U69" s="120" t="s">
        <v>733</v>
      </c>
      <c r="V69" s="120" t="s">
        <v>734</v>
      </c>
      <c r="W69" s="120" t="s">
        <v>793</v>
      </c>
      <c r="X69" s="120" t="s">
        <v>735</v>
      </c>
      <c r="Y69" s="120" t="s">
        <v>776</v>
      </c>
      <c r="Z69" s="120" t="s">
        <v>736</v>
      </c>
      <c r="AA69" s="120" t="s">
        <v>737</v>
      </c>
      <c r="AB69" s="120" t="s">
        <v>752</v>
      </c>
      <c r="AC69" s="120" t="s">
        <v>747</v>
      </c>
      <c r="AD69" s="120" t="s">
        <v>738</v>
      </c>
      <c r="AE69" s="120" t="s">
        <v>777</v>
      </c>
      <c r="AF69" s="120" t="s">
        <v>790</v>
      </c>
      <c r="AG69" s="120" t="s">
        <v>739</v>
      </c>
      <c r="AH69" s="120" t="s">
        <v>778</v>
      </c>
      <c r="AI69" s="120" t="s">
        <v>740</v>
      </c>
    </row>
    <row r="70" spans="19:35" s="120" customFormat="1">
      <c r="S70" s="120" t="s">
        <v>741</v>
      </c>
      <c r="T70" s="120" t="s">
        <v>779</v>
      </c>
      <c r="U70" s="120" t="s">
        <v>796</v>
      </c>
      <c r="V70" s="120" t="s">
        <v>742</v>
      </c>
      <c r="W70" s="120" t="s">
        <v>794</v>
      </c>
      <c r="X70" s="120" t="s">
        <v>743</v>
      </c>
      <c r="Y70" s="120" t="s">
        <v>791</v>
      </c>
      <c r="Z70" s="120" t="s">
        <v>744</v>
      </c>
      <c r="AA70" s="120" t="s">
        <v>745</v>
      </c>
      <c r="AB70" s="120" t="s">
        <v>746</v>
      </c>
      <c r="AC70" s="120" t="s">
        <v>762</v>
      </c>
      <c r="AD70" s="120" t="s">
        <v>748</v>
      </c>
      <c r="AE70" s="120" t="s">
        <v>749</v>
      </c>
      <c r="AF70" s="120" t="s">
        <v>750</v>
      </c>
      <c r="AG70" s="120" t="s">
        <v>751</v>
      </c>
      <c r="AH70" s="120" t="s">
        <v>752</v>
      </c>
      <c r="AI70" s="120" t="s">
        <v>753</v>
      </c>
    </row>
    <row r="71" spans="19:35" s="120" customFormat="1">
      <c r="S71" s="120" t="s">
        <v>754</v>
      </c>
      <c r="T71" s="120" t="s">
        <v>755</v>
      </c>
      <c r="U71" s="120" t="s">
        <v>756</v>
      </c>
      <c r="V71" s="120" t="s">
        <v>797</v>
      </c>
      <c r="W71" s="120" t="s">
        <v>795</v>
      </c>
      <c r="X71" s="120" t="s">
        <v>757</v>
      </c>
      <c r="Y71" s="120" t="s">
        <v>758</v>
      </c>
      <c r="Z71" s="120" t="s">
        <v>759</v>
      </c>
      <c r="AA71" s="120" t="s">
        <v>760</v>
      </c>
      <c r="AB71" s="120" t="s">
        <v>761</v>
      </c>
      <c r="AC71" s="120" t="s">
        <v>768</v>
      </c>
      <c r="AD71" s="120" t="s">
        <v>763</v>
      </c>
      <c r="AE71" s="120" t="s">
        <v>780</v>
      </c>
      <c r="AF71" s="120" t="s">
        <v>764</v>
      </c>
      <c r="AG71" s="120" t="s">
        <v>765</v>
      </c>
      <c r="AH71" s="120" t="s">
        <v>781</v>
      </c>
      <c r="AI71" s="120" t="s">
        <v>766</v>
      </c>
    </row>
    <row r="72" spans="19:35">
      <c r="S72" s="120" t="s">
        <v>782</v>
      </c>
      <c r="T72" s="120" t="s">
        <v>783</v>
      </c>
      <c r="U72" s="120"/>
      <c r="V72" s="120" t="s">
        <v>784</v>
      </c>
      <c r="W72" s="120"/>
      <c r="X72" s="120"/>
      <c r="Y72" s="120"/>
      <c r="Z72" s="120"/>
      <c r="AA72" s="120" t="s">
        <v>767</v>
      </c>
      <c r="AB72" s="120" t="s">
        <v>557</v>
      </c>
      <c r="AC72" s="120" t="s">
        <v>771</v>
      </c>
      <c r="AD72" s="120" t="s">
        <v>785</v>
      </c>
      <c r="AE72" s="120" t="s">
        <v>786</v>
      </c>
      <c r="AF72" s="120" t="s">
        <v>769</v>
      </c>
      <c r="AG72" s="120" t="s">
        <v>770</v>
      </c>
      <c r="AH72" s="120" t="s">
        <v>787</v>
      </c>
      <c r="AI72" s="120"/>
    </row>
    <row r="73" spans="19:35">
      <c r="S73" s="120"/>
      <c r="T73" s="120" t="s">
        <v>788</v>
      </c>
      <c r="U73" s="120"/>
      <c r="V73" s="120"/>
      <c r="W73" s="120"/>
      <c r="X73" s="120"/>
      <c r="Y73" s="120"/>
      <c r="Z73" s="120"/>
      <c r="AA73" s="120"/>
      <c r="AB73" s="120"/>
      <c r="AD73" s="120"/>
      <c r="AE73" s="120" t="s">
        <v>789</v>
      </c>
      <c r="AF73" s="120"/>
      <c r="AG73" s="120"/>
      <c r="AH73" s="120"/>
      <c r="AI73" s="120"/>
    </row>
    <row r="74" spans="19:35">
      <c r="S74" s="120"/>
      <c r="T74" s="120"/>
      <c r="U74" s="120"/>
      <c r="V74" s="120"/>
      <c r="W74" s="120"/>
      <c r="X74" s="120"/>
      <c r="Y74" s="120"/>
      <c r="Z74" s="120"/>
      <c r="AA74" s="120"/>
      <c r="AB74" s="120"/>
      <c r="AC74" s="120"/>
      <c r="AD74" s="120"/>
      <c r="AE74" s="120"/>
      <c r="AF74" s="120"/>
      <c r="AG74" s="120"/>
      <c r="AH74" s="120"/>
      <c r="AI74" s="120"/>
    </row>
    <row r="75" spans="19:35">
      <c r="S75" s="47" t="s">
        <v>80</v>
      </c>
      <c r="T75" s="47" t="s">
        <v>80</v>
      </c>
      <c r="U75" s="47" t="s">
        <v>80</v>
      </c>
      <c r="V75" s="47" t="s">
        <v>80</v>
      </c>
      <c r="W75" s="47" t="s">
        <v>80</v>
      </c>
      <c r="X75" s="47" t="s">
        <v>80</v>
      </c>
      <c r="Y75" s="47" t="s">
        <v>80</v>
      </c>
      <c r="Z75" s="47" t="s">
        <v>80</v>
      </c>
      <c r="AA75" s="47" t="s">
        <v>80</v>
      </c>
      <c r="AB75" s="47" t="s">
        <v>80</v>
      </c>
      <c r="AC75" s="47" t="s">
        <v>80</v>
      </c>
      <c r="AD75" s="47" t="s">
        <v>80</v>
      </c>
      <c r="AE75" s="47" t="s">
        <v>80</v>
      </c>
      <c r="AF75" s="47" t="s">
        <v>80</v>
      </c>
      <c r="AG75" s="47" t="s">
        <v>80</v>
      </c>
      <c r="AH75" s="47" t="s">
        <v>80</v>
      </c>
      <c r="AI75" s="47" t="s">
        <v>80</v>
      </c>
    </row>
    <row r="76" spans="19:35">
      <c r="S76" s="126" t="s">
        <v>804</v>
      </c>
      <c r="T76" s="126" t="s">
        <v>805</v>
      </c>
      <c r="U76" s="126" t="s">
        <v>569</v>
      </c>
      <c r="V76" s="126" t="s">
        <v>806</v>
      </c>
      <c r="W76" s="126" t="s">
        <v>807</v>
      </c>
      <c r="X76" s="126" t="s">
        <v>808</v>
      </c>
      <c r="Y76" s="126" t="s">
        <v>809</v>
      </c>
      <c r="Z76" s="126" t="s">
        <v>810</v>
      </c>
      <c r="AA76" s="126" t="s">
        <v>811</v>
      </c>
      <c r="AB76" s="126" t="s">
        <v>812</v>
      </c>
      <c r="AC76" s="126" t="s">
        <v>813</v>
      </c>
      <c r="AD76" s="126" t="s">
        <v>814</v>
      </c>
      <c r="AE76" s="126" t="s">
        <v>848</v>
      </c>
      <c r="AF76" s="126" t="s">
        <v>815</v>
      </c>
      <c r="AG76" s="126" t="s">
        <v>849</v>
      </c>
      <c r="AH76" s="126" t="s">
        <v>816</v>
      </c>
      <c r="AI76" s="126" t="s">
        <v>817</v>
      </c>
    </row>
    <row r="77" spans="19:35">
      <c r="S77" s="126" t="s">
        <v>818</v>
      </c>
      <c r="T77" s="126" t="s">
        <v>819</v>
      </c>
      <c r="U77" s="126" t="s">
        <v>820</v>
      </c>
      <c r="V77" s="126" t="s">
        <v>821</v>
      </c>
      <c r="W77" s="126" t="s">
        <v>822</v>
      </c>
      <c r="X77" s="126" t="s">
        <v>850</v>
      </c>
      <c r="Y77" s="126" t="s">
        <v>823</v>
      </c>
      <c r="Z77" s="126" t="s">
        <v>824</v>
      </c>
      <c r="AA77" s="126" t="s">
        <v>851</v>
      </c>
      <c r="AB77" s="126" t="s">
        <v>825</v>
      </c>
      <c r="AC77" s="126" t="s">
        <v>826</v>
      </c>
      <c r="AD77" s="126" t="s">
        <v>852</v>
      </c>
      <c r="AE77" s="126" t="s">
        <v>827</v>
      </c>
      <c r="AF77" s="126" t="s">
        <v>828</v>
      </c>
      <c r="AG77" s="126" t="s">
        <v>853</v>
      </c>
      <c r="AH77" s="126" t="s">
        <v>829</v>
      </c>
      <c r="AI77" s="126" t="s">
        <v>830</v>
      </c>
    </row>
    <row r="78" spans="19:35">
      <c r="S78" s="126" t="s">
        <v>831</v>
      </c>
      <c r="T78" s="126" t="s">
        <v>854</v>
      </c>
      <c r="U78" s="126" t="s">
        <v>832</v>
      </c>
      <c r="V78" s="126" t="s">
        <v>823</v>
      </c>
      <c r="W78" s="126" t="s">
        <v>833</v>
      </c>
      <c r="X78" s="126" t="s">
        <v>855</v>
      </c>
      <c r="Y78" s="126" t="s">
        <v>856</v>
      </c>
      <c r="Z78" s="126" t="s">
        <v>834</v>
      </c>
      <c r="AA78" s="126" t="s">
        <v>835</v>
      </c>
      <c r="AB78" s="126" t="s">
        <v>836</v>
      </c>
      <c r="AC78" s="126" t="s">
        <v>865</v>
      </c>
      <c r="AD78" s="126" t="s">
        <v>857</v>
      </c>
      <c r="AE78" s="126" t="s">
        <v>858</v>
      </c>
      <c r="AF78" s="126" t="s">
        <v>837</v>
      </c>
      <c r="AG78" s="126" t="s">
        <v>859</v>
      </c>
      <c r="AH78" s="126" t="s">
        <v>838</v>
      </c>
      <c r="AI78" s="126" t="s">
        <v>839</v>
      </c>
    </row>
    <row r="79" spans="19:35">
      <c r="S79" s="126" t="s">
        <v>840</v>
      </c>
      <c r="T79" s="126" t="s">
        <v>860</v>
      </c>
      <c r="U79" s="126"/>
      <c r="V79" s="126"/>
      <c r="W79" s="126"/>
      <c r="X79" s="126" t="s">
        <v>861</v>
      </c>
      <c r="Y79" s="126" t="s">
        <v>862</v>
      </c>
      <c r="Z79" s="126"/>
      <c r="AA79" s="126" t="s">
        <v>841</v>
      </c>
      <c r="AB79" s="126" t="s">
        <v>842</v>
      </c>
      <c r="AC79" s="126" t="s">
        <v>843</v>
      </c>
      <c r="AD79" s="126" t="s">
        <v>844</v>
      </c>
      <c r="AE79" s="126" t="s">
        <v>863</v>
      </c>
      <c r="AF79" s="126" t="s">
        <v>845</v>
      </c>
      <c r="AG79" s="126" t="s">
        <v>846</v>
      </c>
      <c r="AH79" s="126" t="s">
        <v>864</v>
      </c>
      <c r="AI79" s="126" t="s">
        <v>752</v>
      </c>
    </row>
    <row r="80" spans="19:35">
      <c r="S80" s="126"/>
      <c r="T80" s="126"/>
      <c r="U80" s="126"/>
      <c r="V80" s="126"/>
      <c r="W80" s="126"/>
      <c r="X80" s="126"/>
      <c r="Y80" s="126"/>
      <c r="Z80" s="126"/>
      <c r="AA80" s="126"/>
      <c r="AB80" s="126"/>
      <c r="AC80" s="126"/>
      <c r="AD80" s="126"/>
      <c r="AE80" s="126"/>
      <c r="AF80" s="126"/>
      <c r="AG80" s="126" t="s">
        <v>847</v>
      </c>
      <c r="AH80" s="126"/>
      <c r="AI80" s="126"/>
    </row>
    <row r="81" spans="19:35">
      <c r="S81" s="47"/>
      <c r="T81" s="47"/>
      <c r="U81" s="47"/>
      <c r="V81" s="47"/>
      <c r="W81" s="47"/>
      <c r="X81" s="47"/>
      <c r="Y81" s="47"/>
      <c r="Z81" s="47"/>
      <c r="AA81" s="47"/>
      <c r="AB81" s="47"/>
      <c r="AC81" s="47"/>
      <c r="AD81" s="47"/>
      <c r="AE81" s="47"/>
      <c r="AF81" s="47"/>
      <c r="AG81" s="47" t="s">
        <v>81</v>
      </c>
      <c r="AH81" s="47"/>
      <c r="AI81" s="47"/>
    </row>
    <row r="87" spans="19:35">
      <c r="S87" s="47"/>
      <c r="T87" s="47"/>
      <c r="U87" s="47"/>
      <c r="V87" s="47"/>
      <c r="W87" s="47"/>
      <c r="X87" s="47"/>
      <c r="Y87" s="47"/>
      <c r="Z87" s="47"/>
      <c r="AA87" s="47"/>
      <c r="AB87" s="47"/>
      <c r="AC87" s="47"/>
      <c r="AD87" s="47"/>
      <c r="AE87" s="47"/>
      <c r="AF87" s="47"/>
      <c r="AG87" s="47" t="s">
        <v>83</v>
      </c>
      <c r="AH87" s="47"/>
      <c r="AI87" s="47"/>
    </row>
    <row r="93" spans="19:35" ht="23.25">
      <c r="S93" s="54" t="s">
        <v>40</v>
      </c>
      <c r="T93" s="54" t="s">
        <v>41</v>
      </c>
      <c r="U93" s="54" t="s">
        <v>42</v>
      </c>
      <c r="V93" s="54" t="s">
        <v>43</v>
      </c>
      <c r="W93" s="54" t="s">
        <v>44</v>
      </c>
      <c r="X93" s="54" t="s">
        <v>45</v>
      </c>
      <c r="Y93" s="54" t="s">
        <v>46</v>
      </c>
      <c r="Z93" s="54" t="s">
        <v>47</v>
      </c>
      <c r="AA93" s="54" t="s">
        <v>48</v>
      </c>
      <c r="AB93" s="54" t="s">
        <v>49</v>
      </c>
      <c r="AC93" s="54" t="s">
        <v>50</v>
      </c>
      <c r="AD93" s="54" t="s">
        <v>51</v>
      </c>
      <c r="AE93" s="54" t="s">
        <v>52</v>
      </c>
      <c r="AF93" s="54" t="s">
        <v>53</v>
      </c>
      <c r="AG93" s="51" t="s">
        <v>22</v>
      </c>
      <c r="AH93" s="54" t="s">
        <v>55</v>
      </c>
      <c r="AI93" s="54" t="s">
        <v>56</v>
      </c>
    </row>
    <row r="94" spans="19:35">
      <c r="S94" s="51" t="s">
        <v>395</v>
      </c>
      <c r="T94" s="51" t="s">
        <v>22</v>
      </c>
      <c r="U94" s="51" t="s">
        <v>22</v>
      </c>
      <c r="V94" s="51" t="s">
        <v>22</v>
      </c>
      <c r="W94" s="51" t="s">
        <v>22</v>
      </c>
      <c r="X94" s="51" t="s">
        <v>22</v>
      </c>
      <c r="Y94" s="51" t="s">
        <v>22</v>
      </c>
      <c r="Z94" s="51" t="s">
        <v>22</v>
      </c>
      <c r="AA94" s="51" t="s">
        <v>22</v>
      </c>
      <c r="AB94" s="51" t="s">
        <v>22</v>
      </c>
      <c r="AC94" s="51" t="s">
        <v>22</v>
      </c>
      <c r="AD94" s="51" t="s">
        <v>22</v>
      </c>
      <c r="AE94" s="51" t="s">
        <v>22</v>
      </c>
      <c r="AF94" s="51" t="s">
        <v>22</v>
      </c>
      <c r="AG94" s="93" t="s">
        <v>450</v>
      </c>
      <c r="AH94" s="51" t="s">
        <v>22</v>
      </c>
      <c r="AI94" s="51" t="s">
        <v>22</v>
      </c>
    </row>
    <row r="95" spans="19:35">
      <c r="S95" s="93" t="s">
        <v>156</v>
      </c>
      <c r="T95" s="93" t="s">
        <v>450</v>
      </c>
      <c r="U95" s="93" t="s">
        <v>156</v>
      </c>
      <c r="V95" s="93" t="s">
        <v>156</v>
      </c>
      <c r="W95" s="93" t="s">
        <v>156</v>
      </c>
      <c r="X95" s="93" t="s">
        <v>156</v>
      </c>
      <c r="Y95" s="93" t="s">
        <v>156</v>
      </c>
      <c r="Z95" s="93" t="s">
        <v>156</v>
      </c>
      <c r="AA95" s="93" t="s">
        <v>450</v>
      </c>
      <c r="AB95" s="93" t="s">
        <v>450</v>
      </c>
      <c r="AC95" s="93" t="s">
        <v>450</v>
      </c>
      <c r="AD95" s="93" t="s">
        <v>450</v>
      </c>
      <c r="AE95" s="93" t="s">
        <v>450</v>
      </c>
      <c r="AF95" s="93" t="s">
        <v>450</v>
      </c>
      <c r="AG95" s="93" t="s">
        <v>451</v>
      </c>
      <c r="AH95" s="93" t="s">
        <v>450</v>
      </c>
      <c r="AI95" s="93" t="s">
        <v>450</v>
      </c>
    </row>
    <row r="96" spans="19:35">
      <c r="S96" s="93" t="s">
        <v>187</v>
      </c>
      <c r="T96" s="93" t="s">
        <v>451</v>
      </c>
      <c r="U96" s="93" t="s">
        <v>159</v>
      </c>
      <c r="V96" s="93" t="s">
        <v>159</v>
      </c>
      <c r="W96" s="93" t="s">
        <v>159</v>
      </c>
      <c r="X96" s="93" t="s">
        <v>446</v>
      </c>
      <c r="Y96" s="93" t="s">
        <v>159</v>
      </c>
      <c r="Z96" s="93" t="s">
        <v>159</v>
      </c>
      <c r="AA96" s="93" t="s">
        <v>451</v>
      </c>
      <c r="AB96" s="93" t="s">
        <v>451</v>
      </c>
      <c r="AC96" s="93" t="s">
        <v>451</v>
      </c>
      <c r="AD96" s="93" t="s">
        <v>451</v>
      </c>
      <c r="AE96" s="93" t="s">
        <v>451</v>
      </c>
      <c r="AF96" s="93" t="s">
        <v>451</v>
      </c>
      <c r="AG96" s="93" t="s">
        <v>165</v>
      </c>
      <c r="AH96" s="93" t="s">
        <v>451</v>
      </c>
      <c r="AI96" s="93" t="s">
        <v>451</v>
      </c>
    </row>
    <row r="97" spans="19:35">
      <c r="S97" s="93" t="s">
        <v>154</v>
      </c>
      <c r="T97" s="93" t="s">
        <v>159</v>
      </c>
      <c r="U97" s="93" t="s">
        <v>170</v>
      </c>
      <c r="V97" s="93" t="s">
        <v>162</v>
      </c>
      <c r="W97" s="93" t="s">
        <v>162</v>
      </c>
      <c r="X97" s="93" t="s">
        <v>162</v>
      </c>
      <c r="Y97" s="97" t="s">
        <v>163</v>
      </c>
      <c r="Z97" s="93" t="s">
        <v>164</v>
      </c>
      <c r="AA97" s="93" t="s">
        <v>159</v>
      </c>
      <c r="AB97" s="93" t="s">
        <v>159</v>
      </c>
      <c r="AC97" s="93" t="s">
        <v>159</v>
      </c>
      <c r="AD97" s="93" t="s">
        <v>159</v>
      </c>
      <c r="AE97" s="93" t="s">
        <v>159</v>
      </c>
      <c r="AF97" s="93" t="s">
        <v>159</v>
      </c>
      <c r="AG97" s="93" t="s">
        <v>172</v>
      </c>
      <c r="AH97" s="93" t="s">
        <v>166</v>
      </c>
      <c r="AI97" s="93" t="s">
        <v>167</v>
      </c>
    </row>
    <row r="98" spans="19:35">
      <c r="S98" s="97" t="s">
        <v>157</v>
      </c>
      <c r="T98" s="107" t="s">
        <v>175</v>
      </c>
      <c r="U98" s="93" t="s">
        <v>161</v>
      </c>
      <c r="V98" s="93" t="s">
        <v>161</v>
      </c>
      <c r="W98" s="93" t="s">
        <v>161</v>
      </c>
      <c r="X98" s="93" t="s">
        <v>161</v>
      </c>
      <c r="Y98" s="93" t="s">
        <v>27</v>
      </c>
      <c r="Z98" s="93" t="s">
        <v>27</v>
      </c>
      <c r="AA98" s="93" t="s">
        <v>169</v>
      </c>
      <c r="AB98" s="93" t="s">
        <v>90</v>
      </c>
      <c r="AC98" s="93" t="s">
        <v>154</v>
      </c>
      <c r="AD98" s="93" t="s">
        <v>162</v>
      </c>
      <c r="AE98" s="93" t="s">
        <v>90</v>
      </c>
      <c r="AF98" s="93" t="s">
        <v>171</v>
      </c>
      <c r="AG98" s="93" t="s">
        <v>198</v>
      </c>
      <c r="AH98" s="93" t="s">
        <v>448</v>
      </c>
      <c r="AI98" s="93" t="s">
        <v>174</v>
      </c>
    </row>
    <row r="99" spans="19:35">
      <c r="S99" s="93"/>
      <c r="T99" s="93" t="s">
        <v>188</v>
      </c>
      <c r="U99" s="98" t="s">
        <v>176</v>
      </c>
      <c r="V99" s="93" t="s">
        <v>177</v>
      </c>
      <c r="W99" s="93" t="s">
        <v>177</v>
      </c>
      <c r="X99" s="93" t="s">
        <v>178</v>
      </c>
      <c r="Y99" s="93" t="s">
        <v>178</v>
      </c>
      <c r="Z99" s="93" t="s">
        <v>178</v>
      </c>
      <c r="AA99" s="93" t="s">
        <v>449</v>
      </c>
      <c r="AB99" s="98" t="s">
        <v>180</v>
      </c>
      <c r="AC99" s="93" t="s">
        <v>447</v>
      </c>
      <c r="AD99" s="93" t="s">
        <v>452</v>
      </c>
      <c r="AE99" s="93" t="s">
        <v>182</v>
      </c>
      <c r="AF99" s="93" t="s">
        <v>405</v>
      </c>
      <c r="AG99" s="93" t="s">
        <v>454</v>
      </c>
      <c r="AH99" s="93" t="s">
        <v>185</v>
      </c>
      <c r="AI99" s="93" t="s">
        <v>186</v>
      </c>
    </row>
    <row r="100" spans="19:35">
      <c r="S100" s="93"/>
      <c r="T100" s="93" t="s">
        <v>169</v>
      </c>
      <c r="U100" s="93"/>
      <c r="V100" s="98" t="s">
        <v>189</v>
      </c>
      <c r="W100" s="93"/>
      <c r="X100" s="93" t="s">
        <v>190</v>
      </c>
      <c r="Y100" s="93"/>
      <c r="Z100" s="93"/>
      <c r="AA100" s="93" t="s">
        <v>191</v>
      </c>
      <c r="AB100" s="93" t="s">
        <v>156</v>
      </c>
      <c r="AC100" s="98" t="s">
        <v>192</v>
      </c>
      <c r="AD100" s="93" t="s">
        <v>90</v>
      </c>
      <c r="AE100" s="93" t="s">
        <v>453</v>
      </c>
      <c r="AF100" s="93" t="s">
        <v>194</v>
      </c>
      <c r="AG100" s="93"/>
      <c r="AH100" s="98" t="s">
        <v>196</v>
      </c>
      <c r="AI100" s="93" t="s">
        <v>455</v>
      </c>
    </row>
    <row r="101" spans="19:35">
      <c r="S101" s="93"/>
      <c r="T101" s="93"/>
      <c r="U101" s="93"/>
      <c r="V101" s="93"/>
      <c r="W101" s="93"/>
      <c r="X101" s="93" t="s">
        <v>90</v>
      </c>
      <c r="Y101" s="93"/>
      <c r="Z101" s="93"/>
      <c r="AA101" s="98" t="s">
        <v>192</v>
      </c>
      <c r="AB101" s="93"/>
      <c r="AC101" s="93"/>
      <c r="AD101" s="93"/>
      <c r="AE101" s="98" t="s">
        <v>154</v>
      </c>
      <c r="AF101" s="93"/>
      <c r="AG101" s="93"/>
      <c r="AH101" s="93"/>
      <c r="AI101" s="93"/>
    </row>
    <row r="102" spans="19:35">
      <c r="S102" s="49"/>
      <c r="T102" s="93"/>
      <c r="U102" s="93"/>
      <c r="V102" s="93"/>
      <c r="W102" s="93"/>
      <c r="X102" s="93"/>
      <c r="Y102" s="93"/>
      <c r="Z102" s="93"/>
      <c r="AA102" s="93"/>
      <c r="AB102" s="93"/>
      <c r="AC102" s="93"/>
      <c r="AD102" s="93"/>
      <c r="AE102" s="93"/>
      <c r="AF102" s="93"/>
      <c r="AG102" s="51" t="s">
        <v>74</v>
      </c>
      <c r="AH102" s="93"/>
      <c r="AI102" s="93"/>
    </row>
    <row r="103" spans="19:35">
      <c r="S103" s="51" t="s">
        <v>396</v>
      </c>
      <c r="T103" s="51" t="s">
        <v>74</v>
      </c>
      <c r="U103" s="51" t="s">
        <v>74</v>
      </c>
      <c r="V103" s="51" t="s">
        <v>74</v>
      </c>
      <c r="W103" s="51" t="s">
        <v>74</v>
      </c>
      <c r="X103" s="51" t="s">
        <v>74</v>
      </c>
      <c r="Y103" s="51" t="s">
        <v>74</v>
      </c>
      <c r="Z103" s="51" t="s">
        <v>74</v>
      </c>
      <c r="AA103" s="51" t="s">
        <v>74</v>
      </c>
      <c r="AB103" s="51" t="s">
        <v>74</v>
      </c>
      <c r="AC103" s="51" t="s">
        <v>74</v>
      </c>
      <c r="AD103" s="51" t="s">
        <v>74</v>
      </c>
      <c r="AE103" s="51" t="s">
        <v>74</v>
      </c>
      <c r="AF103" s="51" t="s">
        <v>74</v>
      </c>
      <c r="AG103" s="15" t="s">
        <v>156</v>
      </c>
      <c r="AH103" s="51" t="s">
        <v>74</v>
      </c>
      <c r="AI103" s="51" t="s">
        <v>74</v>
      </c>
    </row>
    <row r="104" spans="19:35">
      <c r="S104" s="15" t="s">
        <v>155</v>
      </c>
      <c r="T104" s="15" t="s">
        <v>156</v>
      </c>
      <c r="U104" s="15" t="s">
        <v>155</v>
      </c>
      <c r="V104" s="15" t="s">
        <v>698</v>
      </c>
      <c r="W104" s="15" t="s">
        <v>200</v>
      </c>
      <c r="X104" s="15" t="s">
        <v>155</v>
      </c>
      <c r="Y104" s="15" t="s">
        <v>155</v>
      </c>
      <c r="Z104" s="15" t="s">
        <v>155</v>
      </c>
      <c r="AA104" s="15" t="s">
        <v>156</v>
      </c>
      <c r="AB104" s="15" t="s">
        <v>169</v>
      </c>
      <c r="AC104" s="15" t="s">
        <v>156</v>
      </c>
      <c r="AD104" s="15" t="s">
        <v>156</v>
      </c>
      <c r="AE104" s="15" t="s">
        <v>156</v>
      </c>
      <c r="AF104" s="15" t="s">
        <v>156</v>
      </c>
      <c r="AG104" s="15" t="s">
        <v>186</v>
      </c>
      <c r="AH104" s="15" t="s">
        <v>156</v>
      </c>
      <c r="AI104" s="15" t="s">
        <v>156</v>
      </c>
    </row>
    <row r="105" spans="19:35">
      <c r="S105" s="15" t="s">
        <v>158</v>
      </c>
      <c r="T105" s="15" t="s">
        <v>404</v>
      </c>
      <c r="U105" s="15" t="s">
        <v>158</v>
      </c>
      <c r="V105" s="15" t="s">
        <v>237</v>
      </c>
      <c r="W105" s="15" t="s">
        <v>158</v>
      </c>
      <c r="X105" s="15" t="s">
        <v>158</v>
      </c>
      <c r="Y105" s="15" t="s">
        <v>158</v>
      </c>
      <c r="Z105" s="15" t="s">
        <v>158</v>
      </c>
      <c r="AA105" s="15" t="s">
        <v>206</v>
      </c>
      <c r="AB105" s="15" t="s">
        <v>206</v>
      </c>
      <c r="AC105" s="15" t="s">
        <v>206</v>
      </c>
      <c r="AD105" s="15" t="s">
        <v>404</v>
      </c>
      <c r="AE105" s="15" t="s">
        <v>279</v>
      </c>
      <c r="AF105" s="15" t="s">
        <v>404</v>
      </c>
      <c r="AG105" s="15" t="s">
        <v>219</v>
      </c>
      <c r="AH105" s="15" t="s">
        <v>211</v>
      </c>
      <c r="AI105" s="15" t="s">
        <v>159</v>
      </c>
    </row>
    <row r="106" spans="19:35">
      <c r="S106" s="15" t="s">
        <v>159</v>
      </c>
      <c r="T106" s="15" t="s">
        <v>212</v>
      </c>
      <c r="U106" s="15" t="s">
        <v>206</v>
      </c>
      <c r="V106" s="15" t="s">
        <v>206</v>
      </c>
      <c r="W106" s="15" t="s">
        <v>206</v>
      </c>
      <c r="X106" s="15" t="s">
        <v>159</v>
      </c>
      <c r="Y106" s="15" t="s">
        <v>206</v>
      </c>
      <c r="Z106" s="15" t="s">
        <v>206</v>
      </c>
      <c r="AA106" s="112" t="s">
        <v>214</v>
      </c>
      <c r="AB106" s="15" t="s">
        <v>215</v>
      </c>
      <c r="AC106" s="15" t="s">
        <v>220</v>
      </c>
      <c r="AD106" s="15" t="s">
        <v>161</v>
      </c>
      <c r="AE106" s="15" t="s">
        <v>27</v>
      </c>
      <c r="AF106" s="15" t="s">
        <v>218</v>
      </c>
      <c r="AG106" s="15" t="s">
        <v>230</v>
      </c>
      <c r="AH106" s="112" t="s">
        <v>187</v>
      </c>
      <c r="AI106" s="15" t="s">
        <v>220</v>
      </c>
    </row>
    <row r="107" spans="19:35">
      <c r="S107" s="15" t="s">
        <v>220</v>
      </c>
      <c r="T107" s="15" t="s">
        <v>194</v>
      </c>
      <c r="U107" s="15" t="s">
        <v>221</v>
      </c>
      <c r="V107" s="15" t="s">
        <v>201</v>
      </c>
      <c r="W107" s="15" t="s">
        <v>269</v>
      </c>
      <c r="X107" s="15" t="s">
        <v>201</v>
      </c>
      <c r="Y107" s="15" t="s">
        <v>398</v>
      </c>
      <c r="Z107" s="15" t="s">
        <v>225</v>
      </c>
      <c r="AA107" s="15" t="s">
        <v>220</v>
      </c>
      <c r="AB107" s="15" t="s">
        <v>161</v>
      </c>
      <c r="AC107" s="15" t="s">
        <v>90</v>
      </c>
      <c r="AD107" s="15" t="s">
        <v>169</v>
      </c>
      <c r="AE107" s="15" t="s">
        <v>400</v>
      </c>
      <c r="AF107" s="15" t="s">
        <v>229</v>
      </c>
      <c r="AG107" s="15" t="s">
        <v>242</v>
      </c>
      <c r="AH107" s="15" t="s">
        <v>403</v>
      </c>
      <c r="AI107" s="15" t="s">
        <v>232</v>
      </c>
    </row>
    <row r="108" spans="19:35">
      <c r="S108" s="112" t="s">
        <v>317</v>
      </c>
      <c r="T108" s="112" t="s">
        <v>192</v>
      </c>
      <c r="U108" s="15" t="s">
        <v>233</v>
      </c>
      <c r="V108" s="15" t="s">
        <v>234</v>
      </c>
      <c r="W108" s="15" t="s">
        <v>201</v>
      </c>
      <c r="X108" s="15" t="s">
        <v>399</v>
      </c>
      <c r="Y108" s="15" t="s">
        <v>164</v>
      </c>
      <c r="Z108" s="15" t="s">
        <v>235</v>
      </c>
      <c r="AA108" s="15" t="s">
        <v>236</v>
      </c>
      <c r="AB108" s="15" t="s">
        <v>237</v>
      </c>
      <c r="AC108" s="15" t="s">
        <v>194</v>
      </c>
      <c r="AD108" s="15" t="s">
        <v>699</v>
      </c>
      <c r="AE108" s="112" t="s">
        <v>586</v>
      </c>
      <c r="AF108" s="15" t="s">
        <v>241</v>
      </c>
      <c r="AG108" s="15" t="s">
        <v>196</v>
      </c>
      <c r="AH108" s="15" t="s">
        <v>243</v>
      </c>
      <c r="AI108" s="15" t="s">
        <v>244</v>
      </c>
    </row>
    <row r="109" spans="19:35">
      <c r="S109" s="15" t="s">
        <v>245</v>
      </c>
      <c r="T109" s="110"/>
      <c r="U109" s="15" t="s">
        <v>237</v>
      </c>
      <c r="V109" s="15" t="s">
        <v>164</v>
      </c>
      <c r="W109" s="15" t="s">
        <v>237</v>
      </c>
      <c r="X109" s="15" t="s">
        <v>223</v>
      </c>
      <c r="Y109" s="15" t="s">
        <v>237</v>
      </c>
      <c r="Z109" s="15" t="s">
        <v>177</v>
      </c>
      <c r="AA109" s="15" t="s">
        <v>247</v>
      </c>
      <c r="AB109" s="15" t="s">
        <v>192</v>
      </c>
      <c r="AC109" s="110"/>
      <c r="AD109" s="15" t="s">
        <v>192</v>
      </c>
      <c r="AE109" s="15" t="s">
        <v>192</v>
      </c>
      <c r="AF109" s="110"/>
      <c r="AG109" s="110"/>
      <c r="AH109" s="110"/>
      <c r="AI109" s="110"/>
    </row>
    <row r="110" spans="19:35">
      <c r="S110" s="110"/>
      <c r="T110" s="110"/>
      <c r="U110" s="110"/>
      <c r="V110" s="110"/>
      <c r="W110" s="15" t="s">
        <v>249</v>
      </c>
      <c r="X110" s="110"/>
      <c r="Y110" s="110"/>
      <c r="Z110" s="110"/>
      <c r="AA110" s="110"/>
      <c r="AB110" s="110"/>
      <c r="AC110" s="110"/>
      <c r="AD110" s="110"/>
      <c r="AE110" s="110"/>
      <c r="AF110" s="110"/>
      <c r="AG110" s="51" t="s">
        <v>75</v>
      </c>
      <c r="AH110" s="110"/>
      <c r="AI110" s="110"/>
    </row>
    <row r="111" spans="19:35">
      <c r="S111" s="51" t="s">
        <v>75</v>
      </c>
      <c r="T111" s="51" t="s">
        <v>75</v>
      </c>
      <c r="U111" s="51" t="s">
        <v>75</v>
      </c>
      <c r="V111" s="51" t="s">
        <v>75</v>
      </c>
      <c r="W111" s="51" t="s">
        <v>75</v>
      </c>
      <c r="X111" s="51" t="s">
        <v>75</v>
      </c>
      <c r="Y111" s="51" t="s">
        <v>75</v>
      </c>
      <c r="Z111" s="51" t="s">
        <v>75</v>
      </c>
      <c r="AA111" s="51" t="s">
        <v>75</v>
      </c>
      <c r="AB111" s="51" t="s">
        <v>75</v>
      </c>
      <c r="AC111" s="51" t="s">
        <v>75</v>
      </c>
      <c r="AD111" s="51" t="s">
        <v>75</v>
      </c>
      <c r="AE111" s="51" t="s">
        <v>75</v>
      </c>
      <c r="AF111" s="51" t="s">
        <v>75</v>
      </c>
      <c r="AG111" s="120" t="s">
        <v>505</v>
      </c>
      <c r="AH111" s="51" t="s">
        <v>75</v>
      </c>
      <c r="AI111" s="51" t="s">
        <v>75</v>
      </c>
    </row>
    <row r="112" spans="19:35">
      <c r="S112" s="120" t="s">
        <v>456</v>
      </c>
      <c r="T112" s="120" t="s">
        <v>457</v>
      </c>
      <c r="U112" s="120" t="s">
        <v>458</v>
      </c>
      <c r="V112" s="120" t="s">
        <v>479</v>
      </c>
      <c r="W112" s="120" t="s">
        <v>499</v>
      </c>
      <c r="X112" s="123" t="s">
        <v>800</v>
      </c>
      <c r="Y112" s="120" t="s">
        <v>459</v>
      </c>
      <c r="Z112" s="120" t="s">
        <v>284</v>
      </c>
      <c r="AA112" s="120" t="s">
        <v>602</v>
      </c>
      <c r="AB112" s="120" t="s">
        <v>480</v>
      </c>
      <c r="AC112" s="120" t="s">
        <v>460</v>
      </c>
      <c r="AD112" s="120" t="s">
        <v>492</v>
      </c>
      <c r="AE112" s="120" t="s">
        <v>461</v>
      </c>
      <c r="AF112" s="120" t="s">
        <v>603</v>
      </c>
      <c r="AG112" s="120" t="s">
        <v>508</v>
      </c>
      <c r="AH112" s="120" t="s">
        <v>500</v>
      </c>
      <c r="AI112" s="120" t="s">
        <v>501</v>
      </c>
    </row>
    <row r="113" spans="19:35">
      <c r="S113" s="120" t="s">
        <v>590</v>
      </c>
      <c r="T113" s="120" t="s">
        <v>605</v>
      </c>
      <c r="U113" s="120" t="s">
        <v>591</v>
      </c>
      <c r="V113" s="120" t="s">
        <v>591</v>
      </c>
      <c r="W113" s="120" t="s">
        <v>591</v>
      </c>
      <c r="X113" s="123" t="s">
        <v>206</v>
      </c>
      <c r="Y113" s="120" t="s">
        <v>481</v>
      </c>
      <c r="Z113" s="120" t="s">
        <v>592</v>
      </c>
      <c r="AA113" s="120" t="s">
        <v>591</v>
      </c>
      <c r="AB113" s="120" t="s">
        <v>589</v>
      </c>
      <c r="AC113" s="120" t="s">
        <v>591</v>
      </c>
      <c r="AD113" s="120" t="s">
        <v>593</v>
      </c>
      <c r="AE113" s="120" t="s">
        <v>462</v>
      </c>
      <c r="AF113" s="120" t="s">
        <v>463</v>
      </c>
      <c r="AG113" s="120" t="s">
        <v>509</v>
      </c>
      <c r="AH113" s="120" t="s">
        <v>464</v>
      </c>
      <c r="AI113" s="120" t="s">
        <v>207</v>
      </c>
    </row>
    <row r="114" spans="19:35">
      <c r="S114" s="120" t="s">
        <v>464</v>
      </c>
      <c r="T114" s="120" t="s">
        <v>465</v>
      </c>
      <c r="U114" s="120" t="s">
        <v>466</v>
      </c>
      <c r="V114" s="120" t="s">
        <v>467</v>
      </c>
      <c r="W114" s="120" t="s">
        <v>467</v>
      </c>
      <c r="X114" s="123" t="s">
        <v>268</v>
      </c>
      <c r="Y114" s="120" t="s">
        <v>468</v>
      </c>
      <c r="Z114" s="120" t="s">
        <v>270</v>
      </c>
      <c r="AA114" s="120" t="s">
        <v>502</v>
      </c>
      <c r="AB114" s="120" t="s">
        <v>482</v>
      </c>
      <c r="AC114" s="120" t="s">
        <v>315</v>
      </c>
      <c r="AD114" s="120" t="s">
        <v>493</v>
      </c>
      <c r="AE114" s="120" t="s">
        <v>469</v>
      </c>
      <c r="AF114" s="120" t="s">
        <v>470</v>
      </c>
      <c r="AG114" s="120" t="s">
        <v>506</v>
      </c>
      <c r="AH114" s="120" t="s">
        <v>456</v>
      </c>
      <c r="AI114" s="120" t="s">
        <v>483</v>
      </c>
    </row>
    <row r="115" spans="19:35">
      <c r="S115" s="120" t="s">
        <v>471</v>
      </c>
      <c r="T115" s="120" t="s">
        <v>471</v>
      </c>
      <c r="U115" s="120" t="s">
        <v>472</v>
      </c>
      <c r="V115" s="120" t="s">
        <v>473</v>
      </c>
      <c r="W115" s="120" t="s">
        <v>477</v>
      </c>
      <c r="X115" s="123" t="s">
        <v>276</v>
      </c>
      <c r="Y115" s="120" t="s">
        <v>262</v>
      </c>
      <c r="Z115" s="120" t="s">
        <v>474</v>
      </c>
      <c r="AA115" s="120" t="s">
        <v>318</v>
      </c>
      <c r="AB115" s="120" t="s">
        <v>483</v>
      </c>
      <c r="AC115" s="120" t="s">
        <v>472</v>
      </c>
      <c r="AD115" s="120" t="s">
        <v>494</v>
      </c>
      <c r="AE115" s="120" t="s">
        <v>484</v>
      </c>
      <c r="AF115" s="120" t="s">
        <v>475</v>
      </c>
      <c r="AG115" s="120" t="s">
        <v>507</v>
      </c>
      <c r="AH115" s="120" t="s">
        <v>503</v>
      </c>
      <c r="AI115" s="120" t="s">
        <v>504</v>
      </c>
    </row>
    <row r="116" spans="19:35">
      <c r="S116" s="120" t="s">
        <v>485</v>
      </c>
      <c r="T116" s="120" t="s">
        <v>486</v>
      </c>
      <c r="U116" s="120" t="s">
        <v>476</v>
      </c>
      <c r="V116" s="120" t="s">
        <v>487</v>
      </c>
      <c r="W116" s="120" t="s">
        <v>597</v>
      </c>
      <c r="X116" s="123" t="s">
        <v>175</v>
      </c>
      <c r="Y116" s="120" t="s">
        <v>477</v>
      </c>
      <c r="Z116" s="120" t="s">
        <v>488</v>
      </c>
      <c r="AA116" s="120" t="s">
        <v>323</v>
      </c>
      <c r="AB116" s="120" t="s">
        <v>489</v>
      </c>
      <c r="AC116" s="120" t="s">
        <v>478</v>
      </c>
      <c r="AD116" s="120" t="s">
        <v>495</v>
      </c>
      <c r="AE116" s="120" t="s">
        <v>472</v>
      </c>
      <c r="AF116" s="120" t="s">
        <v>490</v>
      </c>
      <c r="AG116" s="120" t="s">
        <v>594</v>
      </c>
      <c r="AH116" s="120" t="s">
        <v>496</v>
      </c>
      <c r="AI116" s="120" t="s">
        <v>604</v>
      </c>
    </row>
    <row r="117" spans="19:35">
      <c r="S117" s="120"/>
      <c r="T117" s="120"/>
      <c r="U117" s="120"/>
      <c r="V117" s="166" t="s">
        <v>327</v>
      </c>
      <c r="W117" s="120"/>
      <c r="X117" s="123" t="s">
        <v>801</v>
      </c>
      <c r="Y117" s="120"/>
      <c r="Z117" s="120"/>
      <c r="AA117" s="120" t="s">
        <v>188</v>
      </c>
      <c r="AB117" s="120" t="s">
        <v>491</v>
      </c>
      <c r="AC117" s="120"/>
      <c r="AD117" s="120" t="s">
        <v>497</v>
      </c>
      <c r="AE117" s="120"/>
      <c r="AF117" s="120"/>
      <c r="AG117" s="120"/>
      <c r="AH117" s="120"/>
      <c r="AI117" s="120" t="s">
        <v>498</v>
      </c>
    </row>
    <row r="118" spans="19:35">
      <c r="S118" s="120"/>
      <c r="T118" s="120"/>
      <c r="U118" s="120"/>
      <c r="V118" s="120"/>
      <c r="W118" s="120"/>
      <c r="X118" s="120"/>
      <c r="Y118" s="120"/>
      <c r="Z118" s="120"/>
      <c r="AA118" s="120"/>
      <c r="AB118" s="120"/>
      <c r="AC118" s="120"/>
      <c r="AD118" s="120"/>
      <c r="AE118" s="120"/>
      <c r="AF118" s="120"/>
      <c r="AG118" s="51" t="s">
        <v>76</v>
      </c>
      <c r="AH118" s="120"/>
      <c r="AI118" s="120"/>
    </row>
    <row r="119" spans="19:35">
      <c r="S119" s="51" t="s">
        <v>76</v>
      </c>
      <c r="T119" s="51" t="s">
        <v>76</v>
      </c>
      <c r="U119" s="51" t="s">
        <v>76</v>
      </c>
      <c r="V119" s="51" t="s">
        <v>76</v>
      </c>
      <c r="W119" s="51" t="s">
        <v>76</v>
      </c>
      <c r="X119" s="51" t="s">
        <v>76</v>
      </c>
      <c r="Y119" s="51" t="s">
        <v>76</v>
      </c>
      <c r="Z119" s="51" t="s">
        <v>76</v>
      </c>
      <c r="AA119" s="51" t="s">
        <v>76</v>
      </c>
      <c r="AB119" s="51" t="s">
        <v>76</v>
      </c>
      <c r="AC119" s="51" t="s">
        <v>76</v>
      </c>
      <c r="AD119" s="51" t="s">
        <v>76</v>
      </c>
      <c r="AE119" s="51" t="s">
        <v>76</v>
      </c>
      <c r="AF119" s="51" t="s">
        <v>76</v>
      </c>
      <c r="AG119" s="112" t="s">
        <v>374</v>
      </c>
      <c r="AH119" s="51" t="s">
        <v>76</v>
      </c>
      <c r="AI119" s="51" t="s">
        <v>76</v>
      </c>
    </row>
    <row r="120" spans="19:35">
      <c r="S120" s="111" t="s">
        <v>444</v>
      </c>
      <c r="T120" s="125" t="s">
        <v>342</v>
      </c>
      <c r="U120" s="125" t="s">
        <v>309</v>
      </c>
      <c r="V120" s="125" t="s">
        <v>309</v>
      </c>
      <c r="W120" s="166" t="s">
        <v>605</v>
      </c>
      <c r="X120" s="166" t="s">
        <v>605</v>
      </c>
      <c r="Y120" s="166" t="s">
        <v>695</v>
      </c>
      <c r="Z120" s="125" t="s">
        <v>372</v>
      </c>
      <c r="AA120" s="125" t="s">
        <v>697</v>
      </c>
      <c r="AB120" s="125" t="s">
        <v>359</v>
      </c>
      <c r="AC120" s="125" t="s">
        <v>349</v>
      </c>
      <c r="AD120" s="15" t="s">
        <v>345</v>
      </c>
      <c r="AE120" s="125" t="s">
        <v>357</v>
      </c>
      <c r="AF120" s="125" t="s">
        <v>339</v>
      </c>
      <c r="AG120" s="15" t="s">
        <v>408</v>
      </c>
      <c r="AH120" s="125" t="s">
        <v>377</v>
      </c>
      <c r="AI120" s="15" t="s">
        <v>388</v>
      </c>
    </row>
    <row r="121" spans="19:35">
      <c r="S121" s="15" t="s">
        <v>385</v>
      </c>
      <c r="T121" s="166" t="s">
        <v>341</v>
      </c>
      <c r="U121" s="125" t="s">
        <v>360</v>
      </c>
      <c r="V121" s="125" t="s">
        <v>367</v>
      </c>
      <c r="W121" s="166" t="s">
        <v>443</v>
      </c>
      <c r="X121" s="125" t="s">
        <v>155</v>
      </c>
      <c r="Y121" s="125" t="s">
        <v>366</v>
      </c>
      <c r="Z121" s="125" t="s">
        <v>370</v>
      </c>
      <c r="AA121" s="125" t="s">
        <v>334</v>
      </c>
      <c r="AB121" s="125" t="s">
        <v>358</v>
      </c>
      <c r="AC121" s="125" t="s">
        <v>351</v>
      </c>
      <c r="AD121" s="15" t="s">
        <v>346</v>
      </c>
      <c r="AE121" s="125" t="s">
        <v>353</v>
      </c>
      <c r="AF121" s="125" t="s">
        <v>338</v>
      </c>
      <c r="AG121" s="15" t="s">
        <v>375</v>
      </c>
      <c r="AH121" s="125" t="s">
        <v>378</v>
      </c>
      <c r="AI121" s="15" t="s">
        <v>386</v>
      </c>
    </row>
    <row r="122" spans="19:35">
      <c r="S122" s="15" t="s">
        <v>406</v>
      </c>
      <c r="T122" s="125" t="s">
        <v>343</v>
      </c>
      <c r="U122" s="125" t="s">
        <v>361</v>
      </c>
      <c r="V122" s="125" t="s">
        <v>368</v>
      </c>
      <c r="W122" s="125" t="s">
        <v>367</v>
      </c>
      <c r="X122" s="125" t="s">
        <v>411</v>
      </c>
      <c r="Y122" s="166" t="s">
        <v>696</v>
      </c>
      <c r="Z122" s="125" t="s">
        <v>269</v>
      </c>
      <c r="AA122" s="125" t="s">
        <v>337</v>
      </c>
      <c r="AB122" s="125" t="s">
        <v>407</v>
      </c>
      <c r="AC122" s="125" t="s">
        <v>274</v>
      </c>
      <c r="AD122" s="15" t="s">
        <v>348</v>
      </c>
      <c r="AE122" s="125" t="s">
        <v>354</v>
      </c>
      <c r="AF122" s="125" t="s">
        <v>274</v>
      </c>
      <c r="AG122" s="15" t="s">
        <v>584</v>
      </c>
      <c r="AH122" s="125" t="s">
        <v>379</v>
      </c>
      <c r="AI122" s="15" t="s">
        <v>387</v>
      </c>
    </row>
    <row r="123" spans="19:35">
      <c r="S123" s="15" t="s">
        <v>382</v>
      </c>
      <c r="T123" s="125" t="s">
        <v>344</v>
      </c>
      <c r="U123" s="125" t="s">
        <v>362</v>
      </c>
      <c r="V123" s="166" t="s">
        <v>693</v>
      </c>
      <c r="W123" s="125" t="s">
        <v>373</v>
      </c>
      <c r="X123" s="125" t="s">
        <v>212</v>
      </c>
      <c r="Y123" s="125" t="s">
        <v>364</v>
      </c>
      <c r="Z123" s="125" t="s">
        <v>371</v>
      </c>
      <c r="AA123" s="125" t="s">
        <v>336</v>
      </c>
      <c r="AB123" s="125" t="s">
        <v>218</v>
      </c>
      <c r="AC123" s="125" t="s">
        <v>352</v>
      </c>
      <c r="AD123" s="15" t="s">
        <v>401</v>
      </c>
      <c r="AE123" s="125" t="s">
        <v>355</v>
      </c>
      <c r="AF123" s="125" t="s">
        <v>414</v>
      </c>
      <c r="AG123" s="112" t="s">
        <v>409</v>
      </c>
      <c r="AH123" s="125" t="s">
        <v>380</v>
      </c>
      <c r="AI123" s="15" t="s">
        <v>194</v>
      </c>
    </row>
    <row r="124" spans="19:35">
      <c r="S124" s="15" t="s">
        <v>383</v>
      </c>
      <c r="T124" s="125" t="s">
        <v>317</v>
      </c>
      <c r="U124" s="125" t="s">
        <v>363</v>
      </c>
      <c r="V124" s="125" t="s">
        <v>361</v>
      </c>
      <c r="W124" s="166" t="s">
        <v>583</v>
      </c>
      <c r="X124" s="125" t="s">
        <v>315</v>
      </c>
      <c r="Y124" s="125" t="s">
        <v>412</v>
      </c>
      <c r="Z124" s="125" t="s">
        <v>369</v>
      </c>
      <c r="AA124" s="125" t="s">
        <v>317</v>
      </c>
      <c r="AB124" s="125" t="s">
        <v>228</v>
      </c>
      <c r="AC124" s="125" t="s">
        <v>350</v>
      </c>
      <c r="AD124" s="15" t="s">
        <v>347</v>
      </c>
      <c r="AE124" s="125" t="s">
        <v>402</v>
      </c>
      <c r="AF124" s="125" t="s">
        <v>340</v>
      </c>
      <c r="AG124" s="112" t="s">
        <v>376</v>
      </c>
      <c r="AH124" s="125" t="s">
        <v>381</v>
      </c>
      <c r="AI124" s="15" t="s">
        <v>389</v>
      </c>
    </row>
    <row r="125" spans="19:35">
      <c r="S125" s="15" t="s">
        <v>384</v>
      </c>
      <c r="T125" s="125"/>
      <c r="U125" s="125"/>
      <c r="V125" s="125" t="s">
        <v>158</v>
      </c>
      <c r="W125" s="125"/>
      <c r="X125" s="166" t="s">
        <v>694</v>
      </c>
      <c r="Y125" s="125" t="s">
        <v>365</v>
      </c>
      <c r="Z125" s="125"/>
      <c r="AA125" s="125"/>
      <c r="AB125" s="125"/>
      <c r="AC125" s="125"/>
      <c r="AD125" s="125"/>
      <c r="AE125" s="125" t="s">
        <v>356</v>
      </c>
      <c r="AF125" s="125"/>
      <c r="AG125" s="51" t="s">
        <v>77</v>
      </c>
      <c r="AH125" s="125"/>
      <c r="AI125" s="15" t="s">
        <v>390</v>
      </c>
    </row>
    <row r="126" spans="19:35">
      <c r="S126" s="51" t="s">
        <v>77</v>
      </c>
      <c r="T126" s="51" t="s">
        <v>77</v>
      </c>
      <c r="U126" s="51" t="s">
        <v>77</v>
      </c>
      <c r="V126" s="51" t="s">
        <v>77</v>
      </c>
      <c r="W126" s="51" t="s">
        <v>77</v>
      </c>
      <c r="X126" s="51" t="s">
        <v>77</v>
      </c>
      <c r="Y126" s="51" t="s">
        <v>77</v>
      </c>
      <c r="Z126" s="51" t="s">
        <v>77</v>
      </c>
      <c r="AA126" s="51" t="s">
        <v>77</v>
      </c>
      <c r="AB126" s="51" t="s">
        <v>77</v>
      </c>
      <c r="AC126" s="51" t="s">
        <v>77</v>
      </c>
      <c r="AD126" s="51" t="s">
        <v>77</v>
      </c>
      <c r="AE126" s="51" t="s">
        <v>77</v>
      </c>
      <c r="AF126" s="51" t="s">
        <v>77</v>
      </c>
      <c r="AG126" s="127" t="s">
        <v>510</v>
      </c>
      <c r="AH126" s="51" t="s">
        <v>77</v>
      </c>
      <c r="AI126" s="51" t="s">
        <v>77</v>
      </c>
    </row>
    <row r="127" spans="19:35" s="127" customFormat="1">
      <c r="S127" s="127" t="s">
        <v>515</v>
      </c>
      <c r="T127" s="127" t="s">
        <v>516</v>
      </c>
      <c r="U127" s="127" t="s">
        <v>517</v>
      </c>
      <c r="V127" s="127" t="s">
        <v>569</v>
      </c>
      <c r="W127" s="127" t="s">
        <v>580</v>
      </c>
      <c r="X127" s="127" t="s">
        <v>518</v>
      </c>
      <c r="Y127" s="127" t="s">
        <v>587</v>
      </c>
      <c r="Z127" s="127" t="s">
        <v>519</v>
      </c>
      <c r="AA127" s="129" t="s">
        <v>570</v>
      </c>
      <c r="AB127" s="127" t="s">
        <v>520</v>
      </c>
      <c r="AC127" s="127" t="s">
        <v>521</v>
      </c>
      <c r="AD127" s="127" t="s">
        <v>522</v>
      </c>
      <c r="AE127" s="127" t="s">
        <v>571</v>
      </c>
      <c r="AF127" s="127" t="s">
        <v>523</v>
      </c>
      <c r="AG127" s="127" t="s">
        <v>511</v>
      </c>
      <c r="AH127" s="127" t="s">
        <v>524</v>
      </c>
      <c r="AI127" s="127" t="s">
        <v>525</v>
      </c>
    </row>
    <row r="128" spans="19:35" s="127" customFormat="1">
      <c r="S128" s="127" t="s">
        <v>526</v>
      </c>
      <c r="T128" s="127" t="s">
        <v>527</v>
      </c>
      <c r="U128" s="127" t="s">
        <v>528</v>
      </c>
      <c r="V128" s="127" t="s">
        <v>529</v>
      </c>
      <c r="W128" s="127" t="s">
        <v>596</v>
      </c>
      <c r="X128" s="127" t="s">
        <v>530</v>
      </c>
      <c r="Y128" s="127" t="s">
        <v>616</v>
      </c>
      <c r="Z128" s="127" t="s">
        <v>531</v>
      </c>
      <c r="AA128" s="127" t="s">
        <v>532</v>
      </c>
      <c r="AB128" s="127" t="s">
        <v>533</v>
      </c>
      <c r="AC128" s="127" t="s">
        <v>534</v>
      </c>
      <c r="AD128" s="127" t="s">
        <v>535</v>
      </c>
      <c r="AE128" s="127" t="s">
        <v>536</v>
      </c>
      <c r="AF128" s="127" t="s">
        <v>527</v>
      </c>
      <c r="AG128" s="127" t="s">
        <v>513</v>
      </c>
      <c r="AH128" s="127" t="s">
        <v>537</v>
      </c>
      <c r="AI128" s="127" t="s">
        <v>538</v>
      </c>
    </row>
    <row r="129" spans="19:35">
      <c r="S129" s="127" t="s">
        <v>539</v>
      </c>
      <c r="T129" s="127" t="s">
        <v>572</v>
      </c>
      <c r="U129" s="127" t="s">
        <v>595</v>
      </c>
      <c r="V129" s="127" t="s">
        <v>540</v>
      </c>
      <c r="W129" s="127" t="s">
        <v>581</v>
      </c>
      <c r="X129" s="127" t="s">
        <v>598</v>
      </c>
      <c r="Y129" s="127" t="s">
        <v>573</v>
      </c>
      <c r="Z129" s="127" t="s">
        <v>541</v>
      </c>
      <c r="AA129" s="127" t="s">
        <v>542</v>
      </c>
      <c r="AB129" s="127" t="s">
        <v>543</v>
      </c>
      <c r="AC129" s="127" t="s">
        <v>544</v>
      </c>
      <c r="AD129" s="127" t="s">
        <v>574</v>
      </c>
      <c r="AE129" s="127" t="s">
        <v>545</v>
      </c>
      <c r="AF129" s="127" t="s">
        <v>546</v>
      </c>
      <c r="AG129" s="127" t="s">
        <v>514</v>
      </c>
      <c r="AH129" s="127" t="s">
        <v>575</v>
      </c>
      <c r="AI129" s="127" t="s">
        <v>547</v>
      </c>
    </row>
    <row r="130" spans="19:35">
      <c r="S130" s="127" t="s">
        <v>548</v>
      </c>
      <c r="T130" s="127" t="s">
        <v>549</v>
      </c>
      <c r="U130" s="127" t="s">
        <v>576</v>
      </c>
      <c r="V130" s="127" t="s">
        <v>550</v>
      </c>
      <c r="W130" s="127" t="s">
        <v>518</v>
      </c>
      <c r="X130" s="127" t="s">
        <v>551</v>
      </c>
      <c r="Y130" s="127" t="s">
        <v>552</v>
      </c>
      <c r="Z130" s="127" t="s">
        <v>553</v>
      </c>
      <c r="AA130" s="127" t="s">
        <v>601</v>
      </c>
      <c r="AB130" s="127" t="s">
        <v>577</v>
      </c>
      <c r="AC130" s="127" t="s">
        <v>554</v>
      </c>
      <c r="AD130" s="127" t="s">
        <v>555</v>
      </c>
      <c r="AE130" s="127" t="s">
        <v>556</v>
      </c>
      <c r="AF130" s="127" t="s">
        <v>557</v>
      </c>
      <c r="AG130" s="127" t="s">
        <v>512</v>
      </c>
      <c r="AH130" s="127" t="s">
        <v>558</v>
      </c>
      <c r="AI130" s="127" t="s">
        <v>559</v>
      </c>
    </row>
    <row r="131" spans="19:35">
      <c r="S131" s="127" t="s">
        <v>560</v>
      </c>
      <c r="T131" s="127" t="s">
        <v>588</v>
      </c>
      <c r="U131" s="127" t="s">
        <v>561</v>
      </c>
      <c r="V131" s="127" t="s">
        <v>562</v>
      </c>
      <c r="W131" s="127" t="s">
        <v>582</v>
      </c>
      <c r="X131" s="127" t="s">
        <v>563</v>
      </c>
      <c r="Y131" s="127" t="s">
        <v>564</v>
      </c>
      <c r="Z131" s="127" t="s">
        <v>599</v>
      </c>
      <c r="AA131" s="127" t="s">
        <v>600</v>
      </c>
      <c r="AB131" s="127" t="s">
        <v>565</v>
      </c>
      <c r="AC131" s="127" t="s">
        <v>566</v>
      </c>
      <c r="AD131" s="127" t="s">
        <v>578</v>
      </c>
      <c r="AE131" s="127" t="s">
        <v>470</v>
      </c>
      <c r="AF131" s="127" t="s">
        <v>567</v>
      </c>
      <c r="AG131" s="127"/>
      <c r="AH131" s="127" t="s">
        <v>579</v>
      </c>
      <c r="AI131" s="127" t="s">
        <v>568</v>
      </c>
    </row>
    <row r="132" spans="19:35">
      <c r="S132" s="127"/>
      <c r="T132" s="127"/>
      <c r="U132" s="127"/>
      <c r="V132" s="127"/>
      <c r="W132" s="127"/>
      <c r="X132" s="127"/>
      <c r="Y132" s="127"/>
      <c r="Z132" s="127"/>
      <c r="AA132" s="127"/>
      <c r="AB132" s="127"/>
      <c r="AC132" s="127"/>
      <c r="AD132" s="127"/>
      <c r="AE132" s="127"/>
      <c r="AF132" s="127"/>
      <c r="AG132" s="127"/>
      <c r="AH132" s="127"/>
      <c r="AI132" s="127"/>
    </row>
    <row r="133" spans="19:35">
      <c r="S133" s="127"/>
      <c r="T133" s="127"/>
      <c r="U133" s="127"/>
      <c r="V133" s="127"/>
      <c r="W133" s="127"/>
      <c r="X133" s="127"/>
      <c r="Y133" s="127"/>
      <c r="Z133" s="127"/>
      <c r="AA133" s="127"/>
      <c r="AB133" s="127"/>
      <c r="AC133" s="127"/>
      <c r="AD133" s="127"/>
      <c r="AE133" s="127"/>
      <c r="AF133" s="127"/>
      <c r="AG133" s="128" t="s">
        <v>78</v>
      </c>
      <c r="AH133" s="127"/>
      <c r="AI133" s="127"/>
    </row>
    <row r="134" spans="19:35">
      <c r="S134" s="128" t="s">
        <v>78</v>
      </c>
      <c r="T134" s="128" t="s">
        <v>78</v>
      </c>
      <c r="U134" s="128" t="s">
        <v>78</v>
      </c>
      <c r="V134" s="128" t="s">
        <v>78</v>
      </c>
      <c r="W134" s="128" t="s">
        <v>78</v>
      </c>
      <c r="X134" s="128" t="s">
        <v>78</v>
      </c>
      <c r="Y134" s="128" t="s">
        <v>78</v>
      </c>
      <c r="Z134" s="128" t="s">
        <v>78</v>
      </c>
      <c r="AA134" s="128" t="s">
        <v>78</v>
      </c>
      <c r="AB134" s="128" t="s">
        <v>78</v>
      </c>
      <c r="AC134" s="128" t="s">
        <v>78</v>
      </c>
      <c r="AD134" s="128" t="s">
        <v>78</v>
      </c>
      <c r="AE134" s="128" t="s">
        <v>78</v>
      </c>
      <c r="AF134" s="128" t="s">
        <v>78</v>
      </c>
      <c r="AG134" s="127" t="s">
        <v>677</v>
      </c>
      <c r="AH134" s="128" t="s">
        <v>78</v>
      </c>
      <c r="AI134" s="128" t="s">
        <v>78</v>
      </c>
    </row>
    <row r="135" spans="19:35" s="127" customFormat="1">
      <c r="S135" s="127" t="s">
        <v>617</v>
      </c>
      <c r="T135" s="127" t="s">
        <v>622</v>
      </c>
      <c r="U135" s="127" t="s">
        <v>626</v>
      </c>
      <c r="V135" s="127" t="s">
        <v>630</v>
      </c>
      <c r="W135" s="127" t="s">
        <v>634</v>
      </c>
      <c r="X135" s="127" t="s">
        <v>639</v>
      </c>
      <c r="Y135" s="127" t="s">
        <v>628</v>
      </c>
      <c r="Z135" s="127" t="s">
        <v>646</v>
      </c>
      <c r="AA135" s="127" t="s">
        <v>650</v>
      </c>
      <c r="AB135" s="127" t="s">
        <v>654</v>
      </c>
      <c r="AC135" s="166" t="s">
        <v>616</v>
      </c>
      <c r="AD135" s="127" t="s">
        <v>663</v>
      </c>
      <c r="AE135" s="166" t="s">
        <v>668</v>
      </c>
      <c r="AF135" s="127" t="s">
        <v>673</v>
      </c>
      <c r="AG135" s="127" t="s">
        <v>678</v>
      </c>
      <c r="AH135" s="127" t="s">
        <v>683</v>
      </c>
      <c r="AI135" s="127" t="s">
        <v>688</v>
      </c>
    </row>
    <row r="136" spans="19:35">
      <c r="S136" s="127" t="s">
        <v>618</v>
      </c>
      <c r="T136" s="127" t="s">
        <v>616</v>
      </c>
      <c r="U136" s="127" t="s">
        <v>627</v>
      </c>
      <c r="V136" s="166" t="s">
        <v>631</v>
      </c>
      <c r="W136" s="127" t="s">
        <v>635</v>
      </c>
      <c r="X136" s="127" t="s">
        <v>640</v>
      </c>
      <c r="Y136" s="127" t="s">
        <v>643</v>
      </c>
      <c r="Z136" s="127" t="s">
        <v>647</v>
      </c>
      <c r="AA136" s="166" t="s">
        <v>651</v>
      </c>
      <c r="AB136" s="127" t="s">
        <v>655</v>
      </c>
      <c r="AC136" s="127" t="s">
        <v>659</v>
      </c>
      <c r="AD136" s="127" t="s">
        <v>616</v>
      </c>
      <c r="AE136" s="127" t="s">
        <v>669</v>
      </c>
      <c r="AF136" s="159" t="s">
        <v>969</v>
      </c>
      <c r="AG136" s="127" t="s">
        <v>679</v>
      </c>
      <c r="AH136" s="127" t="s">
        <v>684</v>
      </c>
      <c r="AI136" s="166" t="s">
        <v>689</v>
      </c>
    </row>
    <row r="137" spans="19:35">
      <c r="S137" s="127" t="s">
        <v>619</v>
      </c>
      <c r="T137" s="127" t="s">
        <v>623</v>
      </c>
      <c r="U137" s="127" t="s">
        <v>628</v>
      </c>
      <c r="V137" s="127" t="s">
        <v>632</v>
      </c>
      <c r="W137" s="127" t="s">
        <v>636</v>
      </c>
      <c r="X137" s="127" t="s">
        <v>641</v>
      </c>
      <c r="Y137" s="127" t="s">
        <v>644</v>
      </c>
      <c r="Z137" s="166" t="s">
        <v>616</v>
      </c>
      <c r="AA137" s="127" t="s">
        <v>596</v>
      </c>
      <c r="AB137" s="166" t="s">
        <v>658</v>
      </c>
      <c r="AC137" s="127" t="s">
        <v>660</v>
      </c>
      <c r="AD137" s="127" t="s">
        <v>664</v>
      </c>
      <c r="AE137" s="166" t="s">
        <v>670</v>
      </c>
      <c r="AF137" s="127" t="s">
        <v>675</v>
      </c>
      <c r="AG137" s="166" t="s">
        <v>680</v>
      </c>
      <c r="AH137" s="127" t="s">
        <v>685</v>
      </c>
      <c r="AI137" s="127" t="s">
        <v>237</v>
      </c>
    </row>
    <row r="138" spans="19:35">
      <c r="S138" s="127" t="s">
        <v>620</v>
      </c>
      <c r="T138" s="127" t="s">
        <v>624</v>
      </c>
      <c r="U138" s="127" t="s">
        <v>629</v>
      </c>
      <c r="V138" s="127" t="s">
        <v>636</v>
      </c>
      <c r="W138" s="127" t="s">
        <v>637</v>
      </c>
      <c r="X138" s="127" t="s">
        <v>596</v>
      </c>
      <c r="Y138" s="127" t="s">
        <v>645</v>
      </c>
      <c r="Z138" s="127" t="s">
        <v>648</v>
      </c>
      <c r="AA138" s="127" t="s">
        <v>652</v>
      </c>
      <c r="AB138" s="127" t="s">
        <v>656</v>
      </c>
      <c r="AC138" s="127" t="s">
        <v>661</v>
      </c>
      <c r="AD138" s="127" t="s">
        <v>665</v>
      </c>
      <c r="AE138" s="127" t="s">
        <v>671</v>
      </c>
      <c r="AF138" s="127" t="s">
        <v>676</v>
      </c>
      <c r="AG138" s="166" t="s">
        <v>681</v>
      </c>
      <c r="AH138" s="127" t="s">
        <v>686</v>
      </c>
      <c r="AI138" s="127" t="s">
        <v>690</v>
      </c>
    </row>
    <row r="139" spans="19:35">
      <c r="S139" s="127" t="s">
        <v>621</v>
      </c>
      <c r="T139" s="127" t="s">
        <v>625</v>
      </c>
      <c r="U139" s="127" t="s">
        <v>616</v>
      </c>
      <c r="V139" s="166" t="s">
        <v>633</v>
      </c>
      <c r="W139" s="127" t="s">
        <v>638</v>
      </c>
      <c r="X139" s="127" t="s">
        <v>642</v>
      </c>
      <c r="Y139" s="166" t="s">
        <v>177</v>
      </c>
      <c r="Z139" s="166" t="s">
        <v>649</v>
      </c>
      <c r="AA139" s="127" t="s">
        <v>653</v>
      </c>
      <c r="AB139" s="127" t="s">
        <v>657</v>
      </c>
      <c r="AC139" s="127" t="s">
        <v>662</v>
      </c>
      <c r="AD139" s="127" t="s">
        <v>666</v>
      </c>
      <c r="AE139" s="127" t="s">
        <v>37</v>
      </c>
      <c r="AF139" s="166" t="s">
        <v>803</v>
      </c>
      <c r="AG139" s="127" t="s">
        <v>682</v>
      </c>
      <c r="AH139" s="127" t="s">
        <v>687</v>
      </c>
      <c r="AI139" s="127" t="s">
        <v>691</v>
      </c>
    </row>
    <row r="140" spans="19:35">
      <c r="S140" s="127"/>
      <c r="T140" s="127"/>
      <c r="U140" s="127"/>
      <c r="V140" s="108"/>
      <c r="W140" s="127"/>
      <c r="X140" s="127"/>
      <c r="Y140" s="127"/>
      <c r="Z140" s="127"/>
      <c r="AA140" s="127"/>
      <c r="AB140" s="127"/>
      <c r="AC140" s="127"/>
      <c r="AD140" s="127" t="s">
        <v>667</v>
      </c>
      <c r="AE140" s="127" t="s">
        <v>672</v>
      </c>
      <c r="AF140" s="127"/>
      <c r="AG140" s="51" t="s">
        <v>79</v>
      </c>
      <c r="AH140" s="127"/>
      <c r="AI140" s="127" t="s">
        <v>692</v>
      </c>
    </row>
    <row r="141" spans="19:35">
      <c r="S141" s="51" t="s">
        <v>79</v>
      </c>
      <c r="T141" s="51" t="s">
        <v>79</v>
      </c>
      <c r="U141" s="51" t="s">
        <v>79</v>
      </c>
      <c r="V141" s="51" t="s">
        <v>79</v>
      </c>
      <c r="W141" s="51" t="s">
        <v>79</v>
      </c>
      <c r="X141" s="51" t="s">
        <v>79</v>
      </c>
      <c r="Y141" s="51" t="s">
        <v>79</v>
      </c>
      <c r="Z141" s="51" t="s">
        <v>79</v>
      </c>
      <c r="AA141" s="51" t="s">
        <v>79</v>
      </c>
      <c r="AB141" s="51" t="s">
        <v>79</v>
      </c>
      <c r="AC141" s="51" t="s">
        <v>79</v>
      </c>
      <c r="AD141" s="51" t="s">
        <v>79</v>
      </c>
      <c r="AE141" s="51" t="s">
        <v>79</v>
      </c>
      <c r="AF141" s="51" t="s">
        <v>79</v>
      </c>
      <c r="AG141" s="165" t="s">
        <v>1061</v>
      </c>
      <c r="AH141" s="51" t="s">
        <v>79</v>
      </c>
      <c r="AI141" s="51" t="s">
        <v>79</v>
      </c>
    </row>
    <row r="142" spans="19:35" ht="15.75">
      <c r="S142" s="156" t="s">
        <v>732</v>
      </c>
      <c r="T142" s="159" t="s">
        <v>666</v>
      </c>
      <c r="U142" s="53" t="s">
        <v>733</v>
      </c>
      <c r="V142" s="53" t="s">
        <v>948</v>
      </c>
      <c r="W142" s="167" t="s">
        <v>1050</v>
      </c>
      <c r="X142" s="53" t="s">
        <v>945</v>
      </c>
      <c r="Y142" s="148" t="s">
        <v>891</v>
      </c>
      <c r="Z142" s="140" t="s">
        <v>898</v>
      </c>
      <c r="AA142" s="142" t="s">
        <v>907</v>
      </c>
      <c r="AB142" s="137" t="s">
        <v>919</v>
      </c>
      <c r="AC142" s="53" t="s">
        <v>719</v>
      </c>
      <c r="AD142" s="132" t="s">
        <v>870</v>
      </c>
      <c r="AE142" s="137" t="s">
        <v>882</v>
      </c>
      <c r="AF142" s="162" t="s">
        <v>970</v>
      </c>
      <c r="AG142" s="165" t="s">
        <v>1062</v>
      </c>
      <c r="AH142" s="169" t="s">
        <v>1052</v>
      </c>
      <c r="AI142" s="134" t="s">
        <v>731</v>
      </c>
    </row>
    <row r="143" spans="19:35" ht="15.75">
      <c r="S143" s="157" t="s">
        <v>720</v>
      </c>
      <c r="T143" s="159" t="s">
        <v>964</v>
      </c>
      <c r="U143" s="153" t="s">
        <v>955</v>
      </c>
      <c r="V143" s="53" t="s">
        <v>949</v>
      </c>
      <c r="W143" s="167" t="s">
        <v>1049</v>
      </c>
      <c r="X143" s="167" t="s">
        <v>1051</v>
      </c>
      <c r="Y143" s="148" t="s">
        <v>892</v>
      </c>
      <c r="Z143" s="140" t="s">
        <v>899</v>
      </c>
      <c r="AA143" s="142" t="s">
        <v>908</v>
      </c>
      <c r="AB143" s="137" t="s">
        <v>920</v>
      </c>
      <c r="AC143" s="171" t="s">
        <v>1058</v>
      </c>
      <c r="AD143" s="171" t="s">
        <v>1059</v>
      </c>
      <c r="AE143" s="137" t="s">
        <v>883</v>
      </c>
      <c r="AF143" s="162" t="s">
        <v>764</v>
      </c>
      <c r="AG143" s="162" t="s">
        <v>1063</v>
      </c>
      <c r="AH143" s="169" t="s">
        <v>1053</v>
      </c>
      <c r="AI143" s="134" t="s">
        <v>740</v>
      </c>
    </row>
    <row r="144" spans="19:35" ht="15.75">
      <c r="S144" s="157" t="s">
        <v>741</v>
      </c>
      <c r="T144" s="159" t="s">
        <v>965</v>
      </c>
      <c r="U144" s="153" t="s">
        <v>956</v>
      </c>
      <c r="V144" s="171" t="s">
        <v>635</v>
      </c>
      <c r="W144" s="53" t="s">
        <v>881</v>
      </c>
      <c r="X144" s="53" t="s">
        <v>946</v>
      </c>
      <c r="Y144" s="149" t="s">
        <v>893</v>
      </c>
      <c r="Z144" s="140" t="s">
        <v>900</v>
      </c>
      <c r="AA144" s="142" t="s">
        <v>909</v>
      </c>
      <c r="AB144" s="146" t="s">
        <v>921</v>
      </c>
      <c r="AC144" s="53" t="s">
        <v>925</v>
      </c>
      <c r="AD144" s="53" t="s">
        <v>871</v>
      </c>
      <c r="AE144" s="137" t="s">
        <v>884</v>
      </c>
      <c r="AF144" s="162" t="s">
        <v>971</v>
      </c>
      <c r="AG144" s="165" t="s">
        <v>1064</v>
      </c>
      <c r="AH144" s="169" t="s">
        <v>1054</v>
      </c>
      <c r="AI144" s="134" t="s">
        <v>753</v>
      </c>
    </row>
    <row r="145" spans="19:45" ht="15.75">
      <c r="S145" s="157" t="s">
        <v>754</v>
      </c>
      <c r="T145" s="159" t="s">
        <v>966</v>
      </c>
      <c r="U145" s="53" t="s">
        <v>756</v>
      </c>
      <c r="V145" s="53" t="s">
        <v>950</v>
      </c>
      <c r="W145" s="167" t="s">
        <v>1048</v>
      </c>
      <c r="X145" s="171" t="s">
        <v>1057</v>
      </c>
      <c r="Y145" s="148" t="s">
        <v>31</v>
      </c>
      <c r="Z145" s="140" t="s">
        <v>901</v>
      </c>
      <c r="AA145" s="142" t="s">
        <v>910</v>
      </c>
      <c r="AB145" s="137" t="s">
        <v>922</v>
      </c>
      <c r="AC145" s="53" t="s">
        <v>768</v>
      </c>
      <c r="AD145" s="53" t="s">
        <v>872</v>
      </c>
      <c r="AE145" s="138" t="s">
        <v>885</v>
      </c>
      <c r="AF145" s="162" t="s">
        <v>972</v>
      </c>
      <c r="AG145" s="147" t="s">
        <v>1065</v>
      </c>
      <c r="AH145" s="169" t="s">
        <v>1055</v>
      </c>
      <c r="AI145" s="134" t="s">
        <v>766</v>
      </c>
    </row>
    <row r="146" spans="19:45">
      <c r="S146" s="155" t="s">
        <v>960</v>
      </c>
      <c r="T146" s="159" t="s">
        <v>967</v>
      </c>
      <c r="U146" s="167"/>
      <c r="V146" s="53" t="s">
        <v>784</v>
      </c>
      <c r="W146" s="49"/>
      <c r="X146" s="168" t="s">
        <v>80</v>
      </c>
      <c r="Y146" s="51" t="s">
        <v>80</v>
      </c>
      <c r="Z146" s="49"/>
      <c r="AA146" s="143" t="s">
        <v>911</v>
      </c>
      <c r="AB146" s="146" t="s">
        <v>923</v>
      </c>
      <c r="AC146" s="53" t="s">
        <v>771</v>
      </c>
      <c r="AD146" s="53" t="s">
        <v>873</v>
      </c>
      <c r="AE146" s="172" t="s">
        <v>1060</v>
      </c>
      <c r="AF146" s="162" t="s">
        <v>973</v>
      </c>
      <c r="AG146" s="188" t="s">
        <v>80</v>
      </c>
      <c r="AH146" s="169" t="s">
        <v>1056</v>
      </c>
      <c r="AI146" s="134" t="s">
        <v>1071</v>
      </c>
    </row>
    <row r="147" spans="19:45">
      <c r="S147" s="51" t="s">
        <v>80</v>
      </c>
      <c r="T147" s="159" t="s">
        <v>968</v>
      </c>
      <c r="U147" s="51" t="s">
        <v>80</v>
      </c>
      <c r="V147" s="51" t="s">
        <v>80</v>
      </c>
      <c r="W147" s="51" t="s">
        <v>80</v>
      </c>
      <c r="X147" s="167" t="s">
        <v>998</v>
      </c>
      <c r="Y147" s="53" t="s">
        <v>1003</v>
      </c>
      <c r="Z147" s="51" t="s">
        <v>80</v>
      </c>
      <c r="AA147" s="51" t="s">
        <v>80</v>
      </c>
      <c r="AB147" s="51" t="s">
        <v>80</v>
      </c>
      <c r="AC147" s="51" t="s">
        <v>80</v>
      </c>
      <c r="AD147" s="51" t="s">
        <v>80</v>
      </c>
      <c r="AE147" s="53" t="s">
        <v>886</v>
      </c>
      <c r="AF147" s="160" t="s">
        <v>80</v>
      </c>
      <c r="AG147" s="162" t="s">
        <v>1030</v>
      </c>
      <c r="AH147" s="51" t="s">
        <v>80</v>
      </c>
      <c r="AI147" s="51" t="s">
        <v>80</v>
      </c>
    </row>
    <row r="148" spans="19:45" ht="15.75">
      <c r="S148" s="155" t="s">
        <v>979</v>
      </c>
      <c r="T148" s="160" t="s">
        <v>80</v>
      </c>
      <c r="U148" s="159" t="s">
        <v>987</v>
      </c>
      <c r="V148" s="53" t="s">
        <v>991</v>
      </c>
      <c r="W148" s="53" t="s">
        <v>995</v>
      </c>
      <c r="X148" s="53" t="s">
        <v>999</v>
      </c>
      <c r="Y148" s="53" t="s">
        <v>992</v>
      </c>
      <c r="Z148" s="140" t="s">
        <v>1006</v>
      </c>
      <c r="AA148" s="163" t="s">
        <v>1009</v>
      </c>
      <c r="AB148" s="53" t="s">
        <v>1013</v>
      </c>
      <c r="AC148" s="53" t="s">
        <v>1017</v>
      </c>
      <c r="AD148" s="53" t="s">
        <v>1021</v>
      </c>
      <c r="AE148" s="51" t="s">
        <v>80</v>
      </c>
      <c r="AF148" s="162" t="s">
        <v>975</v>
      </c>
      <c r="AG148" s="162" t="s">
        <v>1031</v>
      </c>
      <c r="AH148" s="165" t="s">
        <v>1036</v>
      </c>
      <c r="AI148" s="134" t="s">
        <v>1040</v>
      </c>
    </row>
    <row r="149" spans="19:45" ht="15.75">
      <c r="S149" s="155" t="s">
        <v>980</v>
      </c>
      <c r="T149" s="159" t="s">
        <v>984</v>
      </c>
      <c r="U149" s="159" t="s">
        <v>988</v>
      </c>
      <c r="V149" s="159" t="s">
        <v>994</v>
      </c>
      <c r="W149" s="159" t="s">
        <v>996</v>
      </c>
      <c r="X149" s="53" t="s">
        <v>1000</v>
      </c>
      <c r="Y149" s="53" t="s">
        <v>1004</v>
      </c>
      <c r="Z149" s="140" t="s">
        <v>1007</v>
      </c>
      <c r="AA149" s="163" t="s">
        <v>1010</v>
      </c>
      <c r="AB149" s="53" t="s">
        <v>1014</v>
      </c>
      <c r="AC149" s="53" t="s">
        <v>1018</v>
      </c>
      <c r="AD149" s="53" t="s">
        <v>1022</v>
      </c>
      <c r="AE149" s="53" t="s">
        <v>1026</v>
      </c>
      <c r="AF149" s="162" t="s">
        <v>976</v>
      </c>
      <c r="AG149" s="162" t="s">
        <v>1032</v>
      </c>
      <c r="AH149" s="162" t="s">
        <v>1037</v>
      </c>
      <c r="AI149" s="134" t="s">
        <v>1041</v>
      </c>
    </row>
    <row r="150" spans="19:45" ht="15.75">
      <c r="S150" s="155" t="s">
        <v>981</v>
      </c>
      <c r="T150" s="159" t="s">
        <v>985</v>
      </c>
      <c r="U150" s="159" t="s">
        <v>989</v>
      </c>
      <c r="V150" s="53" t="s">
        <v>992</v>
      </c>
      <c r="W150" s="53" t="s">
        <v>997</v>
      </c>
      <c r="X150" s="167" t="s">
        <v>1001</v>
      </c>
      <c r="Y150" s="53" t="s">
        <v>1005</v>
      </c>
      <c r="Z150" s="140" t="s">
        <v>1008</v>
      </c>
      <c r="AA150" s="163" t="s">
        <v>1011</v>
      </c>
      <c r="AB150" s="53" t="s">
        <v>1015</v>
      </c>
      <c r="AC150" s="53" t="s">
        <v>1019</v>
      </c>
      <c r="AD150" s="53" t="s">
        <v>1023</v>
      </c>
      <c r="AE150" s="53" t="s">
        <v>1027</v>
      </c>
      <c r="AF150" s="162" t="s">
        <v>977</v>
      </c>
      <c r="AG150" s="165" t="s">
        <v>1033</v>
      </c>
      <c r="AH150" s="162" t="s">
        <v>1038</v>
      </c>
      <c r="AI150" s="134" t="s">
        <v>1042</v>
      </c>
    </row>
    <row r="151" spans="19:45" ht="15.75">
      <c r="S151" s="155" t="s">
        <v>982</v>
      </c>
      <c r="T151" s="159" t="s">
        <v>986</v>
      </c>
      <c r="U151" s="159" t="s">
        <v>990</v>
      </c>
      <c r="V151" s="53" t="s">
        <v>993</v>
      </c>
      <c r="W151" s="53" t="s">
        <v>974</v>
      </c>
      <c r="X151" s="112" t="s">
        <v>1002</v>
      </c>
      <c r="Y151" s="53" t="s">
        <v>974</v>
      </c>
      <c r="Z151" s="140" t="s">
        <v>974</v>
      </c>
      <c r="AA151" s="163" t="s">
        <v>1012</v>
      </c>
      <c r="AB151" s="53" t="s">
        <v>1016</v>
      </c>
      <c r="AC151" s="53" t="s">
        <v>1020</v>
      </c>
      <c r="AD151" s="53" t="s">
        <v>1024</v>
      </c>
      <c r="AE151" s="53" t="s">
        <v>1028</v>
      </c>
      <c r="AF151" s="162" t="s">
        <v>978</v>
      </c>
      <c r="AG151" s="162" t="s">
        <v>1034</v>
      </c>
      <c r="AH151" s="162" t="s">
        <v>1039</v>
      </c>
      <c r="AI151" s="134" t="s">
        <v>923</v>
      </c>
    </row>
    <row r="152" spans="19:45">
      <c r="S152" s="155" t="s">
        <v>983</v>
      </c>
      <c r="T152" s="159" t="s">
        <v>676</v>
      </c>
      <c r="U152" s="49"/>
      <c r="V152" s="49"/>
      <c r="W152" s="49"/>
      <c r="X152" s="49"/>
      <c r="Y152" s="51"/>
      <c r="Z152" s="49"/>
      <c r="AA152" s="164" t="s">
        <v>974</v>
      </c>
      <c r="AB152" s="167" t="s">
        <v>1044</v>
      </c>
      <c r="AC152" s="53" t="s">
        <v>983</v>
      </c>
      <c r="AD152" s="53" t="s">
        <v>1025</v>
      </c>
      <c r="AE152" s="53" t="s">
        <v>1029</v>
      </c>
      <c r="AF152" s="162" t="s">
        <v>974</v>
      </c>
      <c r="AG152" s="15" t="s">
        <v>1035</v>
      </c>
      <c r="AH152" s="162" t="s">
        <v>1025</v>
      </c>
      <c r="AI152" s="134" t="s">
        <v>1043</v>
      </c>
    </row>
    <row r="153" spans="19:45" ht="15" customHeight="1">
      <c r="S153" s="175"/>
      <c r="T153" s="178" t="s">
        <v>983</v>
      </c>
      <c r="U153" s="175"/>
      <c r="V153" s="175"/>
      <c r="W153" s="175"/>
      <c r="X153" s="175"/>
      <c r="Y153" s="175"/>
      <c r="Z153" s="175"/>
      <c r="AA153" s="175"/>
      <c r="AB153" s="175"/>
      <c r="AC153" s="175"/>
      <c r="AD153" s="175"/>
      <c r="AE153" s="175" t="s">
        <v>974</v>
      </c>
      <c r="AF153" s="175"/>
      <c r="AG153" s="175"/>
      <c r="AH153" s="175"/>
      <c r="AI153" s="175"/>
      <c r="AJ153" s="175"/>
      <c r="AK153" s="175"/>
      <c r="AL153" s="175"/>
      <c r="AM153" s="175"/>
      <c r="AN153" s="175"/>
      <c r="AO153" s="175"/>
      <c r="AP153" s="175"/>
      <c r="AQ153" s="175"/>
      <c r="AR153" s="175"/>
      <c r="AS153" s="175"/>
    </row>
    <row r="154" spans="19:45" s="187" customFormat="1" ht="15" customHeight="1">
      <c r="S154" s="188"/>
      <c r="T154" s="178"/>
      <c r="U154" s="188"/>
      <c r="V154" s="188"/>
      <c r="W154" s="188"/>
      <c r="X154" s="188"/>
      <c r="Y154" s="188"/>
      <c r="Z154" s="188"/>
      <c r="AA154" s="188"/>
      <c r="AB154" s="188"/>
      <c r="AC154" s="188"/>
      <c r="AD154" s="188"/>
      <c r="AE154" s="188"/>
      <c r="AF154" s="188"/>
      <c r="AG154" s="188" t="s">
        <v>1073</v>
      </c>
      <c r="AH154" s="188"/>
      <c r="AI154" s="188"/>
      <c r="AJ154" s="188"/>
      <c r="AK154" s="188"/>
      <c r="AL154" s="188"/>
      <c r="AM154" s="188"/>
      <c r="AN154" s="188"/>
      <c r="AO154" s="188"/>
      <c r="AP154" s="188"/>
      <c r="AQ154" s="188"/>
      <c r="AR154" s="188"/>
      <c r="AS154" s="188"/>
    </row>
    <row r="155" spans="19:45" ht="15" customHeight="1">
      <c r="S155" s="175"/>
      <c r="T155" s="175"/>
      <c r="U155" s="175"/>
      <c r="V155" s="175"/>
      <c r="W155" s="175"/>
      <c r="X155" s="175"/>
      <c r="Y155" s="175"/>
      <c r="Z155" s="175"/>
      <c r="AA155" s="175"/>
      <c r="AB155" s="175"/>
      <c r="AC155" s="175"/>
      <c r="AD155" s="175"/>
      <c r="AE155" s="175"/>
      <c r="AF155" s="175"/>
      <c r="AG155" s="112" t="s">
        <v>1074</v>
      </c>
      <c r="AH155" s="175"/>
      <c r="AI155" s="175"/>
      <c r="AJ155" s="175"/>
      <c r="AK155" s="175"/>
      <c r="AL155" s="175"/>
      <c r="AM155" s="175"/>
      <c r="AN155" s="175"/>
      <c r="AO155" s="175"/>
      <c r="AP155" s="175"/>
      <c r="AQ155" s="175"/>
      <c r="AR155" s="175"/>
      <c r="AS155" s="175"/>
    </row>
    <row r="156" spans="19:45" ht="15" customHeight="1">
      <c r="S156" s="175"/>
      <c r="T156" s="175"/>
      <c r="U156" s="175"/>
      <c r="V156" s="175"/>
      <c r="W156" s="175"/>
      <c r="X156" s="175"/>
      <c r="Y156" s="175"/>
      <c r="Z156" s="175"/>
      <c r="AA156" s="175"/>
      <c r="AB156" s="175"/>
      <c r="AC156" s="175"/>
      <c r="AD156" s="175"/>
      <c r="AE156" s="175"/>
      <c r="AF156" s="175"/>
      <c r="AG156" s="112" t="s">
        <v>1075</v>
      </c>
      <c r="AH156" s="175"/>
      <c r="AI156" s="175"/>
      <c r="AJ156" s="175"/>
      <c r="AK156" s="175"/>
      <c r="AL156" s="175"/>
      <c r="AM156" s="175"/>
      <c r="AN156" s="175"/>
      <c r="AO156" s="175"/>
      <c r="AP156" s="175"/>
      <c r="AQ156" s="175"/>
      <c r="AR156" s="175"/>
      <c r="AS156" s="175"/>
    </row>
    <row r="157" spans="19:45" ht="15" customHeight="1">
      <c r="S157" s="175"/>
      <c r="T157" s="175"/>
      <c r="U157" s="175"/>
      <c r="V157" s="175"/>
      <c r="W157" s="175"/>
      <c r="X157" s="175"/>
      <c r="Y157" s="175"/>
      <c r="Z157" s="175"/>
      <c r="AA157" s="175"/>
      <c r="AB157" s="175"/>
      <c r="AC157" s="175"/>
      <c r="AD157" s="175"/>
      <c r="AE157" s="175"/>
      <c r="AF157" s="175"/>
      <c r="AG157" s="112" t="s">
        <v>1076</v>
      </c>
      <c r="AH157" s="175"/>
      <c r="AI157" s="175"/>
      <c r="AJ157" s="175"/>
      <c r="AK157" s="175"/>
      <c r="AL157" s="175"/>
      <c r="AM157" s="175"/>
      <c r="AN157" s="175"/>
      <c r="AO157" s="175"/>
      <c r="AP157" s="175"/>
      <c r="AQ157" s="175"/>
      <c r="AR157" s="175"/>
      <c r="AS157" s="175"/>
    </row>
    <row r="158" spans="19:45">
      <c r="S158" s="154"/>
      <c r="T158" s="154"/>
      <c r="U158" s="108"/>
      <c r="V158" s="108"/>
      <c r="W158" s="108"/>
      <c r="X158" s="51"/>
      <c r="Y158" s="49"/>
      <c r="Z158" s="108"/>
      <c r="AA158" s="108"/>
      <c r="AB158" s="108"/>
      <c r="AC158" s="108"/>
      <c r="AD158" s="108"/>
      <c r="AE158" s="108"/>
      <c r="AF158" s="49"/>
      <c r="AG158" s="49"/>
      <c r="AH158" s="49"/>
      <c r="AI158" s="49"/>
    </row>
    <row r="159" spans="19:45">
      <c r="S159" s="49"/>
      <c r="T159" s="49"/>
      <c r="U159" s="49"/>
      <c r="V159" s="49"/>
      <c r="W159" s="49"/>
      <c r="X159" s="119"/>
      <c r="Y159" s="51"/>
      <c r="Z159" s="49"/>
      <c r="AA159" s="49"/>
      <c r="AB159" s="49"/>
      <c r="AC159" s="49"/>
      <c r="AD159" s="49"/>
      <c r="AE159" s="49"/>
      <c r="AG159" s="51" t="s">
        <v>83</v>
      </c>
      <c r="AH159" s="49"/>
      <c r="AI159" s="49"/>
    </row>
    <row r="160" spans="19:45">
      <c r="S160" s="51"/>
      <c r="T160" s="51"/>
      <c r="U160" s="51"/>
      <c r="V160" s="51"/>
      <c r="W160" s="51"/>
      <c r="X160" s="119"/>
      <c r="Y160" s="119"/>
      <c r="Z160" s="51"/>
      <c r="AA160" s="51"/>
      <c r="AB160" s="51"/>
      <c r="AC160" s="51"/>
      <c r="AD160" s="51"/>
      <c r="AE160" s="51"/>
      <c r="AG160" s="199" t="s">
        <v>1092</v>
      </c>
      <c r="AH160" s="51"/>
      <c r="AI160" s="51"/>
    </row>
    <row r="161" spans="19:35" s="118" customFormat="1">
      <c r="S161" s="119"/>
      <c r="T161" s="119"/>
      <c r="U161" s="119"/>
      <c r="V161" s="119"/>
      <c r="W161" s="119"/>
      <c r="X161" s="119"/>
      <c r="Y161" s="119"/>
      <c r="Z161" s="119"/>
      <c r="AA161" s="119"/>
      <c r="AB161" s="119"/>
      <c r="AC161" s="119"/>
      <c r="AD161" s="119"/>
      <c r="AE161" s="119"/>
      <c r="AG161" s="199" t="s">
        <v>1093</v>
      </c>
      <c r="AH161" s="119"/>
      <c r="AI161" s="119"/>
    </row>
    <row r="162" spans="19:35" s="118" customFormat="1">
      <c r="S162" s="119"/>
      <c r="T162" s="119"/>
      <c r="U162" s="119"/>
      <c r="V162" s="119"/>
      <c r="W162" s="119"/>
      <c r="X162" s="119"/>
      <c r="Y162" s="119"/>
      <c r="Z162" s="119"/>
      <c r="AA162" s="119"/>
      <c r="AB162" s="119"/>
      <c r="AC162" s="119"/>
      <c r="AD162" s="119"/>
      <c r="AE162" s="119"/>
      <c r="AF162" s="119"/>
      <c r="AG162" s="119"/>
      <c r="AH162" s="119"/>
      <c r="AI162" s="119"/>
    </row>
    <row r="163" spans="19:35" s="118" customFormat="1">
      <c r="S163" s="119"/>
      <c r="T163" s="119"/>
      <c r="U163" s="119"/>
      <c r="V163" s="119"/>
      <c r="W163" s="119"/>
      <c r="X163" s="119"/>
      <c r="Y163" s="119"/>
      <c r="Z163" s="119"/>
      <c r="AA163" s="119"/>
      <c r="AB163" s="119"/>
      <c r="AC163" s="119"/>
      <c r="AD163" s="119"/>
      <c r="AE163" s="119"/>
      <c r="AF163" s="119"/>
      <c r="AG163" s="119"/>
      <c r="AH163" s="119"/>
      <c r="AI163" s="119"/>
    </row>
    <row r="164" spans="19:35" s="118" customFormat="1">
      <c r="S164" s="119"/>
      <c r="T164" s="119"/>
      <c r="U164" s="119"/>
      <c r="V164" s="119"/>
      <c r="W164" s="119"/>
      <c r="X164" s="119"/>
      <c r="Y164" s="119"/>
      <c r="Z164" s="119"/>
      <c r="AA164" s="119"/>
      <c r="AB164" s="119"/>
      <c r="AC164" s="119"/>
      <c r="AD164" s="119"/>
      <c r="AE164" s="119"/>
      <c r="AF164" s="119"/>
      <c r="AG164" s="119"/>
      <c r="AH164" s="119"/>
      <c r="AI164" s="119"/>
    </row>
    <row r="165" spans="19:35" s="118" customFormat="1">
      <c r="S165" s="119"/>
      <c r="T165" s="119"/>
      <c r="U165" s="119"/>
      <c r="V165" s="119"/>
      <c r="W165" s="119"/>
      <c r="X165" s="119"/>
      <c r="Y165" s="119"/>
      <c r="Z165" s="119"/>
      <c r="AA165" s="119"/>
      <c r="AB165" s="119"/>
      <c r="AC165" s="119"/>
      <c r="AD165" s="119"/>
      <c r="AE165" s="119"/>
      <c r="AF165" s="119"/>
      <c r="AG165" s="119"/>
      <c r="AH165" s="119"/>
      <c r="AI165" s="119"/>
    </row>
    <row r="166" spans="19:35" s="118" customFormat="1">
      <c r="S166" s="119"/>
      <c r="T166" s="119"/>
      <c r="U166" s="119"/>
      <c r="V166" s="119"/>
      <c r="W166" s="119"/>
      <c r="X166" s="119"/>
      <c r="Y166" s="119"/>
      <c r="Z166" s="119"/>
      <c r="AA166" s="119"/>
      <c r="AB166" s="119"/>
      <c r="AC166" s="119"/>
      <c r="AD166" s="119"/>
      <c r="AE166" s="119"/>
      <c r="AF166" s="119"/>
      <c r="AG166" s="119"/>
      <c r="AH166" s="119"/>
      <c r="AI166" s="119"/>
    </row>
    <row r="167" spans="19:35" s="118" customFormat="1" ht="23.25">
      <c r="S167" s="119"/>
      <c r="T167" s="119"/>
      <c r="U167" s="119"/>
      <c r="V167" s="119"/>
      <c r="W167" s="119"/>
      <c r="X167" s="54" t="s">
        <v>62</v>
      </c>
      <c r="Y167" s="119"/>
      <c r="Z167" s="119"/>
      <c r="AA167" s="119"/>
      <c r="AB167" s="119"/>
      <c r="AC167" s="119"/>
      <c r="AD167" s="119"/>
      <c r="AE167" s="119"/>
      <c r="AF167" s="119"/>
      <c r="AG167" s="119"/>
      <c r="AH167" s="119"/>
      <c r="AI167" s="119"/>
    </row>
    <row r="168" spans="19:35" s="118" customFormat="1" ht="23.25">
      <c r="S168" s="119"/>
      <c r="T168" s="119"/>
      <c r="U168" s="119"/>
      <c r="V168" s="119"/>
      <c r="W168" s="119"/>
      <c r="X168" s="119" t="s">
        <v>22</v>
      </c>
      <c r="Y168" s="54" t="s">
        <v>63</v>
      </c>
      <c r="Z168" s="119"/>
      <c r="AA168" s="119"/>
      <c r="AB168" s="119"/>
      <c r="AC168" s="119"/>
      <c r="AD168" s="119"/>
      <c r="AE168" s="119"/>
      <c r="AF168" s="54" t="s">
        <v>70</v>
      </c>
      <c r="AG168" s="54" t="s">
        <v>71</v>
      </c>
      <c r="AH168" s="119"/>
      <c r="AI168" s="119"/>
    </row>
    <row r="169" spans="19:35" s="118" customFormat="1" ht="23.25">
      <c r="S169" s="54" t="s">
        <v>57</v>
      </c>
      <c r="T169" s="54" t="s">
        <v>58</v>
      </c>
      <c r="U169" s="54" t="s">
        <v>59</v>
      </c>
      <c r="V169" s="54" t="s">
        <v>60</v>
      </c>
      <c r="W169" s="54" t="s">
        <v>61</v>
      </c>
      <c r="X169" s="118" t="s">
        <v>156</v>
      </c>
      <c r="Y169" s="119" t="s">
        <v>22</v>
      </c>
      <c r="Z169" s="54" t="s">
        <v>64</v>
      </c>
      <c r="AA169" s="54" t="s">
        <v>65</v>
      </c>
      <c r="AB169" s="54" t="s">
        <v>66</v>
      </c>
      <c r="AC169" s="54" t="s">
        <v>67</v>
      </c>
      <c r="AD169" s="54" t="s">
        <v>68</v>
      </c>
      <c r="AE169" s="54" t="s">
        <v>69</v>
      </c>
      <c r="AF169" s="119" t="s">
        <v>22</v>
      </c>
      <c r="AG169" s="119" t="s">
        <v>22</v>
      </c>
      <c r="AH169" s="54" t="s">
        <v>72</v>
      </c>
      <c r="AI169" s="54" t="s">
        <v>73</v>
      </c>
    </row>
    <row r="170" spans="19:35" s="118" customFormat="1">
      <c r="S170" s="119" t="s">
        <v>395</v>
      </c>
      <c r="T170" s="119" t="s">
        <v>22</v>
      </c>
      <c r="U170" s="119" t="s">
        <v>22</v>
      </c>
      <c r="V170" s="119" t="s">
        <v>22</v>
      </c>
      <c r="W170" s="119" t="s">
        <v>22</v>
      </c>
      <c r="X170" s="118" t="s">
        <v>446</v>
      </c>
      <c r="Y170" s="118" t="s">
        <v>156</v>
      </c>
      <c r="Z170" s="119" t="s">
        <v>22</v>
      </c>
      <c r="AA170" s="119" t="s">
        <v>22</v>
      </c>
      <c r="AB170" s="119" t="s">
        <v>22</v>
      </c>
      <c r="AC170" s="119" t="s">
        <v>22</v>
      </c>
      <c r="AD170" s="119" t="s">
        <v>22</v>
      </c>
      <c r="AE170" s="119" t="s">
        <v>22</v>
      </c>
      <c r="AF170" s="118" t="s">
        <v>450</v>
      </c>
      <c r="AG170" s="118" t="s">
        <v>450</v>
      </c>
      <c r="AH170" s="119" t="s">
        <v>22</v>
      </c>
      <c r="AI170" s="119" t="s">
        <v>22</v>
      </c>
    </row>
    <row r="171" spans="19:35" s="118" customFormat="1">
      <c r="S171" s="118" t="s">
        <v>156</v>
      </c>
      <c r="T171" s="118" t="s">
        <v>450</v>
      </c>
      <c r="U171" s="118" t="s">
        <v>156</v>
      </c>
      <c r="V171" s="118" t="s">
        <v>156</v>
      </c>
      <c r="W171" s="118" t="s">
        <v>156</v>
      </c>
      <c r="X171" s="118" t="s">
        <v>162</v>
      </c>
      <c r="Y171" s="118" t="s">
        <v>159</v>
      </c>
      <c r="Z171" s="118" t="s">
        <v>156</v>
      </c>
      <c r="AA171" s="118" t="s">
        <v>450</v>
      </c>
      <c r="AB171" s="118" t="s">
        <v>450</v>
      </c>
      <c r="AC171" s="118" t="s">
        <v>450</v>
      </c>
      <c r="AD171" s="118" t="s">
        <v>450</v>
      </c>
      <c r="AE171" s="118" t="s">
        <v>450</v>
      </c>
      <c r="AF171" s="118" t="s">
        <v>451</v>
      </c>
      <c r="AG171" s="118" t="s">
        <v>451</v>
      </c>
      <c r="AH171" s="118" t="s">
        <v>450</v>
      </c>
      <c r="AI171" s="118" t="s">
        <v>450</v>
      </c>
    </row>
    <row r="172" spans="19:35" s="118" customFormat="1">
      <c r="S172" s="118" t="s">
        <v>187</v>
      </c>
      <c r="T172" s="118" t="s">
        <v>451</v>
      </c>
      <c r="U172" s="118" t="s">
        <v>159</v>
      </c>
      <c r="V172" s="118" t="s">
        <v>159</v>
      </c>
      <c r="W172" s="118" t="s">
        <v>159</v>
      </c>
      <c r="X172" s="118" t="s">
        <v>161</v>
      </c>
      <c r="Y172" s="118" t="s">
        <v>163</v>
      </c>
      <c r="Z172" s="118" t="s">
        <v>159</v>
      </c>
      <c r="AA172" s="118" t="s">
        <v>451</v>
      </c>
      <c r="AB172" s="118" t="s">
        <v>451</v>
      </c>
      <c r="AC172" s="118" t="s">
        <v>451</v>
      </c>
      <c r="AD172" s="118" t="s">
        <v>451</v>
      </c>
      <c r="AE172" s="118" t="s">
        <v>451</v>
      </c>
      <c r="AF172" s="118" t="s">
        <v>159</v>
      </c>
      <c r="AG172" s="118" t="s">
        <v>165</v>
      </c>
      <c r="AH172" s="118" t="s">
        <v>451</v>
      </c>
      <c r="AI172" s="118" t="s">
        <v>451</v>
      </c>
    </row>
    <row r="173" spans="19:35" s="118" customFormat="1">
      <c r="S173" s="118" t="s">
        <v>154</v>
      </c>
      <c r="T173" s="118" t="s">
        <v>159</v>
      </c>
      <c r="U173" s="118" t="s">
        <v>170</v>
      </c>
      <c r="V173" s="118" t="s">
        <v>162</v>
      </c>
      <c r="W173" s="124" t="s">
        <v>802</v>
      </c>
      <c r="X173" s="118" t="s">
        <v>178</v>
      </c>
      <c r="Y173" s="118" t="s">
        <v>27</v>
      </c>
      <c r="Z173" s="118" t="s">
        <v>164</v>
      </c>
      <c r="AA173" s="118" t="s">
        <v>159</v>
      </c>
      <c r="AB173" s="118" t="s">
        <v>159</v>
      </c>
      <c r="AC173" s="118" t="s">
        <v>159</v>
      </c>
      <c r="AD173" s="118" t="s">
        <v>159</v>
      </c>
      <c r="AE173" s="118" t="s">
        <v>159</v>
      </c>
      <c r="AF173" s="118" t="s">
        <v>171</v>
      </c>
      <c r="AG173" s="118" t="s">
        <v>172</v>
      </c>
      <c r="AH173" s="118" t="s">
        <v>166</v>
      </c>
      <c r="AI173" s="118" t="s">
        <v>167</v>
      </c>
    </row>
    <row r="174" spans="19:35" s="118" customFormat="1">
      <c r="S174" s="118" t="s">
        <v>157</v>
      </c>
      <c r="T174" s="118" t="s">
        <v>175</v>
      </c>
      <c r="U174" s="118" t="s">
        <v>161</v>
      </c>
      <c r="V174" s="118" t="s">
        <v>161</v>
      </c>
      <c r="W174" s="118" t="s">
        <v>161</v>
      </c>
      <c r="X174" s="118" t="s">
        <v>190</v>
      </c>
      <c r="Y174" s="118" t="s">
        <v>178</v>
      </c>
      <c r="Z174" s="118" t="s">
        <v>27</v>
      </c>
      <c r="AA174" s="118" t="s">
        <v>169</v>
      </c>
      <c r="AB174" s="118" t="s">
        <v>90</v>
      </c>
      <c r="AC174" s="118" t="s">
        <v>154</v>
      </c>
      <c r="AD174" s="118" t="s">
        <v>162</v>
      </c>
      <c r="AE174" s="118" t="s">
        <v>90</v>
      </c>
      <c r="AF174" s="118" t="s">
        <v>405</v>
      </c>
      <c r="AG174" s="118" t="s">
        <v>198</v>
      </c>
      <c r="AH174" s="118" t="s">
        <v>448</v>
      </c>
      <c r="AI174" s="118" t="s">
        <v>174</v>
      </c>
    </row>
    <row r="175" spans="19:35" s="118" customFormat="1">
      <c r="T175" s="118" t="s">
        <v>188</v>
      </c>
      <c r="U175" s="118" t="s">
        <v>176</v>
      </c>
      <c r="V175" s="118" t="s">
        <v>177</v>
      </c>
      <c r="W175" s="118" t="s">
        <v>177</v>
      </c>
      <c r="X175" s="118" t="s">
        <v>90</v>
      </c>
      <c r="Z175" s="118" t="s">
        <v>178</v>
      </c>
      <c r="AA175" s="118" t="s">
        <v>449</v>
      </c>
      <c r="AB175" s="118" t="s">
        <v>180</v>
      </c>
      <c r="AC175" s="118" t="s">
        <v>447</v>
      </c>
      <c r="AD175" s="118" t="s">
        <v>452</v>
      </c>
      <c r="AE175" s="118" t="s">
        <v>182</v>
      </c>
      <c r="AF175" s="118" t="s">
        <v>194</v>
      </c>
      <c r="AG175" s="118" t="s">
        <v>454</v>
      </c>
      <c r="AH175" s="118" t="s">
        <v>185</v>
      </c>
      <c r="AI175" s="118" t="s">
        <v>186</v>
      </c>
    </row>
    <row r="176" spans="19:35" s="118" customFormat="1">
      <c r="T176" s="118" t="s">
        <v>169</v>
      </c>
      <c r="V176" s="118" t="s">
        <v>189</v>
      </c>
      <c r="AA176" s="118" t="s">
        <v>191</v>
      </c>
      <c r="AB176" s="118" t="s">
        <v>156</v>
      </c>
      <c r="AC176" s="118" t="s">
        <v>192</v>
      </c>
      <c r="AD176" s="118" t="s">
        <v>90</v>
      </c>
      <c r="AE176" s="118" t="s">
        <v>453</v>
      </c>
      <c r="AH176" s="118" t="s">
        <v>196</v>
      </c>
      <c r="AI176" s="118" t="s">
        <v>455</v>
      </c>
    </row>
    <row r="177" spans="19:35" s="118" customFormat="1">
      <c r="X177" s="119" t="s">
        <v>74</v>
      </c>
      <c r="AA177" s="118" t="s">
        <v>192</v>
      </c>
      <c r="AE177" s="118" t="s">
        <v>154</v>
      </c>
    </row>
    <row r="178" spans="19:35" s="118" customFormat="1">
      <c r="X178" s="15" t="s">
        <v>155</v>
      </c>
      <c r="Y178" s="119" t="s">
        <v>74</v>
      </c>
      <c r="AF178" s="119" t="s">
        <v>74</v>
      </c>
      <c r="AG178" s="119" t="s">
        <v>74</v>
      </c>
    </row>
    <row r="179" spans="19:35" s="118" customFormat="1">
      <c r="S179" s="121" t="s">
        <v>396</v>
      </c>
      <c r="T179" s="119" t="s">
        <v>74</v>
      </c>
      <c r="U179" s="119" t="s">
        <v>74</v>
      </c>
      <c r="V179" s="119" t="s">
        <v>74</v>
      </c>
      <c r="W179" s="119" t="s">
        <v>74</v>
      </c>
      <c r="X179" s="15" t="s">
        <v>158</v>
      </c>
      <c r="Y179" s="15" t="s">
        <v>155</v>
      </c>
      <c r="Z179" s="119" t="s">
        <v>74</v>
      </c>
      <c r="AA179" s="119" t="s">
        <v>74</v>
      </c>
      <c r="AB179" s="119" t="s">
        <v>74</v>
      </c>
      <c r="AC179" s="119" t="s">
        <v>74</v>
      </c>
      <c r="AD179" s="119" t="s">
        <v>74</v>
      </c>
      <c r="AE179" s="119" t="s">
        <v>74</v>
      </c>
      <c r="AF179" s="15" t="s">
        <v>156</v>
      </c>
      <c r="AG179" s="15" t="s">
        <v>156</v>
      </c>
      <c r="AH179" s="119" t="s">
        <v>74</v>
      </c>
      <c r="AI179" s="119" t="s">
        <v>74</v>
      </c>
    </row>
    <row r="180" spans="19:35" s="118" customFormat="1">
      <c r="S180" s="15" t="s">
        <v>155</v>
      </c>
      <c r="T180" s="15" t="s">
        <v>156</v>
      </c>
      <c r="U180" s="15" t="s">
        <v>155</v>
      </c>
      <c r="V180" s="15" t="s">
        <v>698</v>
      </c>
      <c r="W180" s="15" t="s">
        <v>200</v>
      </c>
      <c r="X180" s="15" t="s">
        <v>159</v>
      </c>
      <c r="Y180" s="15" t="s">
        <v>158</v>
      </c>
      <c r="Z180" s="15" t="s">
        <v>155</v>
      </c>
      <c r="AA180" s="15" t="s">
        <v>156</v>
      </c>
      <c r="AB180" s="15" t="s">
        <v>169</v>
      </c>
      <c r="AC180" s="15" t="s">
        <v>156</v>
      </c>
      <c r="AD180" s="15" t="s">
        <v>156</v>
      </c>
      <c r="AE180" s="15" t="s">
        <v>156</v>
      </c>
      <c r="AF180" s="15" t="s">
        <v>404</v>
      </c>
      <c r="AG180" s="15" t="s">
        <v>186</v>
      </c>
      <c r="AH180" s="15" t="s">
        <v>156</v>
      </c>
      <c r="AI180" s="15" t="s">
        <v>156</v>
      </c>
    </row>
    <row r="181" spans="19:35" s="118" customFormat="1">
      <c r="S181" s="15" t="s">
        <v>158</v>
      </c>
      <c r="T181" s="15" t="s">
        <v>404</v>
      </c>
      <c r="U181" s="15" t="s">
        <v>158</v>
      </c>
      <c r="V181" s="15" t="s">
        <v>158</v>
      </c>
      <c r="W181" s="15" t="s">
        <v>158</v>
      </c>
      <c r="X181" s="15" t="s">
        <v>201</v>
      </c>
      <c r="Y181" s="15" t="s">
        <v>206</v>
      </c>
      <c r="Z181" s="15" t="s">
        <v>158</v>
      </c>
      <c r="AA181" s="15" t="s">
        <v>206</v>
      </c>
      <c r="AB181" s="15" t="s">
        <v>206</v>
      </c>
      <c r="AC181" s="15" t="s">
        <v>206</v>
      </c>
      <c r="AD181" s="15" t="s">
        <v>404</v>
      </c>
      <c r="AE181" s="15" t="s">
        <v>279</v>
      </c>
      <c r="AF181" s="15" t="s">
        <v>218</v>
      </c>
      <c r="AG181" s="15" t="s">
        <v>219</v>
      </c>
      <c r="AH181" s="15" t="s">
        <v>211</v>
      </c>
      <c r="AI181" s="15" t="s">
        <v>159</v>
      </c>
    </row>
    <row r="182" spans="19:35" s="118" customFormat="1">
      <c r="S182" s="15" t="s">
        <v>159</v>
      </c>
      <c r="T182" s="15" t="s">
        <v>212</v>
      </c>
      <c r="U182" s="15" t="s">
        <v>206</v>
      </c>
      <c r="V182" s="15" t="s">
        <v>206</v>
      </c>
      <c r="W182" s="15" t="s">
        <v>206</v>
      </c>
      <c r="X182" s="15" t="s">
        <v>399</v>
      </c>
      <c r="Y182" s="15" t="s">
        <v>398</v>
      </c>
      <c r="Z182" s="15" t="s">
        <v>206</v>
      </c>
      <c r="AA182" s="112" t="s">
        <v>214</v>
      </c>
      <c r="AB182" s="15" t="s">
        <v>215</v>
      </c>
      <c r="AC182" s="15" t="s">
        <v>220</v>
      </c>
      <c r="AD182" s="15" t="s">
        <v>161</v>
      </c>
      <c r="AE182" s="15" t="s">
        <v>27</v>
      </c>
      <c r="AF182" s="15" t="s">
        <v>229</v>
      </c>
      <c r="AG182" s="15" t="s">
        <v>230</v>
      </c>
      <c r="AH182" s="112" t="s">
        <v>187</v>
      </c>
      <c r="AI182" s="15" t="s">
        <v>220</v>
      </c>
    </row>
    <row r="183" spans="19:35" s="118" customFormat="1">
      <c r="S183" s="15" t="s">
        <v>220</v>
      </c>
      <c r="T183" s="15" t="s">
        <v>194</v>
      </c>
      <c r="U183" s="15" t="s">
        <v>221</v>
      </c>
      <c r="V183" s="15" t="s">
        <v>201</v>
      </c>
      <c r="W183" s="15" t="s">
        <v>269</v>
      </c>
      <c r="X183" s="15" t="s">
        <v>223</v>
      </c>
      <c r="Y183" s="15" t="s">
        <v>164</v>
      </c>
      <c r="Z183" s="15" t="s">
        <v>225</v>
      </c>
      <c r="AA183" s="15" t="s">
        <v>220</v>
      </c>
      <c r="AB183" s="15" t="s">
        <v>161</v>
      </c>
      <c r="AC183" s="15" t="s">
        <v>90</v>
      </c>
      <c r="AD183" s="15" t="s">
        <v>169</v>
      </c>
      <c r="AE183" s="15" t="s">
        <v>400</v>
      </c>
      <c r="AF183" s="15" t="s">
        <v>241</v>
      </c>
      <c r="AG183" s="15" t="s">
        <v>242</v>
      </c>
      <c r="AH183" s="15" t="s">
        <v>403</v>
      </c>
      <c r="AI183" s="15" t="s">
        <v>232</v>
      </c>
    </row>
    <row r="184" spans="19:35" s="118" customFormat="1">
      <c r="S184" s="112" t="s">
        <v>317</v>
      </c>
      <c r="T184" s="112" t="s">
        <v>192</v>
      </c>
      <c r="U184" s="15" t="s">
        <v>233</v>
      </c>
      <c r="V184" s="15" t="s">
        <v>234</v>
      </c>
      <c r="W184" s="15" t="s">
        <v>201</v>
      </c>
      <c r="Y184" s="15" t="s">
        <v>237</v>
      </c>
      <c r="Z184" s="15" t="s">
        <v>235</v>
      </c>
      <c r="AA184" s="15" t="s">
        <v>236</v>
      </c>
      <c r="AB184" s="15" t="s">
        <v>237</v>
      </c>
      <c r="AC184" s="15" t="s">
        <v>194</v>
      </c>
      <c r="AD184" s="15" t="s">
        <v>699</v>
      </c>
      <c r="AE184" s="112" t="s">
        <v>586</v>
      </c>
      <c r="AG184" s="15" t="s">
        <v>196</v>
      </c>
      <c r="AH184" s="15" t="s">
        <v>243</v>
      </c>
      <c r="AI184" s="15" t="s">
        <v>244</v>
      </c>
    </row>
    <row r="185" spans="19:35" s="118" customFormat="1">
      <c r="S185" s="15" t="s">
        <v>245</v>
      </c>
      <c r="U185" s="15" t="s">
        <v>237</v>
      </c>
      <c r="V185" s="15" t="s">
        <v>164</v>
      </c>
      <c r="W185" s="15" t="s">
        <v>237</v>
      </c>
      <c r="X185" s="119" t="s">
        <v>75</v>
      </c>
      <c r="Z185" s="15" t="s">
        <v>177</v>
      </c>
      <c r="AA185" s="15" t="s">
        <v>247</v>
      </c>
      <c r="AB185" s="15" t="s">
        <v>192</v>
      </c>
      <c r="AD185" s="15" t="s">
        <v>192</v>
      </c>
      <c r="AE185" s="15" t="s">
        <v>192</v>
      </c>
    </row>
    <row r="186" spans="19:35" s="118" customFormat="1">
      <c r="W186" s="15" t="s">
        <v>249</v>
      </c>
      <c r="X186" s="127" t="s">
        <v>800</v>
      </c>
      <c r="Y186" s="119" t="s">
        <v>75</v>
      </c>
      <c r="AF186" s="119" t="s">
        <v>75</v>
      </c>
      <c r="AG186" s="119" t="s">
        <v>75</v>
      </c>
    </row>
    <row r="187" spans="19:35" s="118" customFormat="1">
      <c r="S187" s="119" t="s">
        <v>75</v>
      </c>
      <c r="T187" s="119" t="s">
        <v>75</v>
      </c>
      <c r="U187" s="119" t="s">
        <v>75</v>
      </c>
      <c r="V187" s="119" t="s">
        <v>75</v>
      </c>
      <c r="W187" s="119" t="s">
        <v>75</v>
      </c>
      <c r="X187" s="127" t="s">
        <v>206</v>
      </c>
      <c r="Y187" s="127" t="s">
        <v>459</v>
      </c>
      <c r="Z187" s="119" t="s">
        <v>75</v>
      </c>
      <c r="AA187" s="119" t="s">
        <v>75</v>
      </c>
      <c r="AB187" s="119" t="s">
        <v>75</v>
      </c>
      <c r="AC187" s="119" t="s">
        <v>75</v>
      </c>
      <c r="AD187" s="119" t="s">
        <v>75</v>
      </c>
      <c r="AE187" s="119" t="s">
        <v>75</v>
      </c>
      <c r="AF187" s="127" t="s">
        <v>603</v>
      </c>
      <c r="AG187" s="127" t="s">
        <v>505</v>
      </c>
      <c r="AH187" s="119" t="s">
        <v>75</v>
      </c>
      <c r="AI187" s="119" t="s">
        <v>75</v>
      </c>
    </row>
    <row r="188" spans="19:35" s="118" customFormat="1">
      <c r="S188" s="127" t="s">
        <v>456</v>
      </c>
      <c r="T188" s="127" t="s">
        <v>457</v>
      </c>
      <c r="U188" s="127" t="s">
        <v>458</v>
      </c>
      <c r="V188" s="127" t="s">
        <v>479</v>
      </c>
      <c r="W188" s="127" t="s">
        <v>499</v>
      </c>
      <c r="X188" s="127" t="s">
        <v>268</v>
      </c>
      <c r="Y188" s="127" t="s">
        <v>481</v>
      </c>
      <c r="Z188" s="127" t="s">
        <v>284</v>
      </c>
      <c r="AA188" s="127" t="s">
        <v>602</v>
      </c>
      <c r="AB188" s="127" t="s">
        <v>480</v>
      </c>
      <c r="AC188" s="127" t="s">
        <v>460</v>
      </c>
      <c r="AD188" s="127" t="s">
        <v>492</v>
      </c>
      <c r="AE188" s="127" t="s">
        <v>461</v>
      </c>
      <c r="AF188" s="127" t="s">
        <v>463</v>
      </c>
      <c r="AG188" s="127" t="s">
        <v>508</v>
      </c>
      <c r="AH188" s="127" t="s">
        <v>500</v>
      </c>
      <c r="AI188" s="127" t="s">
        <v>501</v>
      </c>
    </row>
    <row r="189" spans="19:35" s="118" customFormat="1">
      <c r="S189" s="127" t="s">
        <v>590</v>
      </c>
      <c r="T189" s="127" t="s">
        <v>605</v>
      </c>
      <c r="U189" s="127" t="s">
        <v>591</v>
      </c>
      <c r="V189" s="127" t="s">
        <v>591</v>
      </c>
      <c r="W189" s="127" t="s">
        <v>591</v>
      </c>
      <c r="X189" s="127" t="s">
        <v>276</v>
      </c>
      <c r="Y189" s="127" t="s">
        <v>468</v>
      </c>
      <c r="Z189" s="127" t="s">
        <v>592</v>
      </c>
      <c r="AA189" s="127" t="s">
        <v>591</v>
      </c>
      <c r="AB189" s="127" t="s">
        <v>589</v>
      </c>
      <c r="AC189" s="127" t="s">
        <v>591</v>
      </c>
      <c r="AD189" s="127" t="s">
        <v>593</v>
      </c>
      <c r="AE189" s="127" t="s">
        <v>462</v>
      </c>
      <c r="AF189" s="127" t="s">
        <v>470</v>
      </c>
      <c r="AG189" s="127" t="s">
        <v>509</v>
      </c>
      <c r="AH189" s="127" t="s">
        <v>464</v>
      </c>
      <c r="AI189" s="127" t="s">
        <v>207</v>
      </c>
    </row>
    <row r="190" spans="19:35" s="118" customFormat="1">
      <c r="S190" s="127" t="s">
        <v>464</v>
      </c>
      <c r="T190" s="127" t="s">
        <v>465</v>
      </c>
      <c r="U190" s="127" t="s">
        <v>466</v>
      </c>
      <c r="V190" s="127" t="s">
        <v>467</v>
      </c>
      <c r="W190" s="14" t="s">
        <v>398</v>
      </c>
      <c r="X190" s="127" t="s">
        <v>175</v>
      </c>
      <c r="Y190" s="127" t="s">
        <v>262</v>
      </c>
      <c r="Z190" s="127" t="s">
        <v>270</v>
      </c>
      <c r="AA190" s="127" t="s">
        <v>502</v>
      </c>
      <c r="AB190" s="127" t="s">
        <v>482</v>
      </c>
      <c r="AC190" s="127" t="s">
        <v>315</v>
      </c>
      <c r="AD190" s="127" t="s">
        <v>493</v>
      </c>
      <c r="AE190" s="127" t="s">
        <v>469</v>
      </c>
      <c r="AF190" s="127" t="s">
        <v>475</v>
      </c>
      <c r="AG190" s="127" t="s">
        <v>506</v>
      </c>
      <c r="AH190" s="127" t="s">
        <v>456</v>
      </c>
      <c r="AI190" s="127" t="s">
        <v>483</v>
      </c>
    </row>
    <row r="191" spans="19:35" s="118" customFormat="1">
      <c r="S191" s="127" t="s">
        <v>471</v>
      </c>
      <c r="T191" s="127" t="s">
        <v>471</v>
      </c>
      <c r="U191" s="127" t="s">
        <v>472</v>
      </c>
      <c r="V191" s="127" t="s">
        <v>473</v>
      </c>
      <c r="W191" s="127" t="s">
        <v>477</v>
      </c>
      <c r="X191" s="127" t="s">
        <v>801</v>
      </c>
      <c r="Y191" s="127" t="s">
        <v>477</v>
      </c>
      <c r="Z191" s="127" t="s">
        <v>474</v>
      </c>
      <c r="AA191" s="127" t="s">
        <v>318</v>
      </c>
      <c r="AB191" s="127" t="s">
        <v>483</v>
      </c>
      <c r="AC191" s="127" t="s">
        <v>472</v>
      </c>
      <c r="AD191" s="127" t="s">
        <v>494</v>
      </c>
      <c r="AE191" s="127" t="s">
        <v>484</v>
      </c>
      <c r="AF191" s="127" t="s">
        <v>490</v>
      </c>
      <c r="AG191" s="127" t="s">
        <v>507</v>
      </c>
      <c r="AH191" s="127" t="s">
        <v>503</v>
      </c>
      <c r="AI191" s="127" t="s">
        <v>504</v>
      </c>
    </row>
    <row r="192" spans="19:35" s="118" customFormat="1">
      <c r="S192" s="127" t="s">
        <v>485</v>
      </c>
      <c r="T192" s="127" t="s">
        <v>486</v>
      </c>
      <c r="U192" s="127" t="s">
        <v>476</v>
      </c>
      <c r="V192" s="127" t="s">
        <v>487</v>
      </c>
      <c r="W192" s="127" t="s">
        <v>597</v>
      </c>
      <c r="X192" s="127"/>
      <c r="Y192" s="127"/>
      <c r="Z192" s="127" t="s">
        <v>488</v>
      </c>
      <c r="AA192" s="127" t="s">
        <v>323</v>
      </c>
      <c r="AB192" s="127" t="s">
        <v>489</v>
      </c>
      <c r="AC192" s="127" t="s">
        <v>478</v>
      </c>
      <c r="AD192" s="127" t="s">
        <v>495</v>
      </c>
      <c r="AE192" s="127" t="s">
        <v>472</v>
      </c>
      <c r="AF192" s="127"/>
      <c r="AG192" s="127" t="s">
        <v>594</v>
      </c>
      <c r="AH192" s="127" t="s">
        <v>496</v>
      </c>
      <c r="AI192" s="127" t="s">
        <v>604</v>
      </c>
    </row>
    <row r="193" spans="19:35" s="118" customFormat="1">
      <c r="S193" s="127"/>
      <c r="T193" s="127"/>
      <c r="U193" s="127"/>
      <c r="V193" s="166" t="s">
        <v>327</v>
      </c>
      <c r="W193" s="127"/>
      <c r="X193" s="128" t="s">
        <v>76</v>
      </c>
      <c r="Y193" s="127"/>
      <c r="Z193" s="127"/>
      <c r="AA193" s="127" t="s">
        <v>188</v>
      </c>
      <c r="AB193" s="127" t="s">
        <v>491</v>
      </c>
      <c r="AC193" s="127"/>
      <c r="AD193" s="127" t="s">
        <v>497</v>
      </c>
      <c r="AE193" s="127"/>
      <c r="AF193" s="127"/>
      <c r="AG193" s="127"/>
      <c r="AH193" s="127"/>
      <c r="AI193" s="127" t="s">
        <v>498</v>
      </c>
    </row>
    <row r="194" spans="19:35" s="118" customFormat="1">
      <c r="S194" s="127"/>
      <c r="T194" s="127"/>
      <c r="U194" s="127"/>
      <c r="V194" s="127"/>
      <c r="W194" s="127"/>
      <c r="X194" s="166" t="s">
        <v>605</v>
      </c>
      <c r="Y194" s="128" t="s">
        <v>76</v>
      </c>
      <c r="Z194" s="127"/>
      <c r="AA194" s="127"/>
      <c r="AB194" s="127"/>
      <c r="AC194" s="127"/>
      <c r="AD194" s="127"/>
      <c r="AE194" s="127"/>
      <c r="AF194" s="128" t="s">
        <v>76</v>
      </c>
      <c r="AG194" s="128" t="s">
        <v>76</v>
      </c>
      <c r="AH194" s="127"/>
      <c r="AI194" s="127"/>
    </row>
    <row r="195" spans="19:35" s="118" customFormat="1">
      <c r="S195" s="128" t="s">
        <v>76</v>
      </c>
      <c r="T195" s="128" t="s">
        <v>76</v>
      </c>
      <c r="U195" s="128" t="s">
        <v>76</v>
      </c>
      <c r="V195" s="128" t="s">
        <v>76</v>
      </c>
      <c r="W195" s="128" t="s">
        <v>76</v>
      </c>
      <c r="X195" s="127" t="s">
        <v>155</v>
      </c>
      <c r="Y195" s="166" t="s">
        <v>695</v>
      </c>
      <c r="Z195" s="128" t="s">
        <v>76</v>
      </c>
      <c r="AA195" s="128" t="s">
        <v>76</v>
      </c>
      <c r="AB195" s="128" t="s">
        <v>76</v>
      </c>
      <c r="AC195" s="128" t="s">
        <v>76</v>
      </c>
      <c r="AD195" s="128" t="s">
        <v>76</v>
      </c>
      <c r="AE195" s="128" t="s">
        <v>76</v>
      </c>
      <c r="AF195" s="127" t="s">
        <v>339</v>
      </c>
      <c r="AG195" s="112" t="s">
        <v>374</v>
      </c>
      <c r="AH195" s="128" t="s">
        <v>76</v>
      </c>
      <c r="AI195" s="128" t="s">
        <v>76</v>
      </c>
    </row>
    <row r="196" spans="19:35" s="118" customFormat="1">
      <c r="S196" s="111" t="s">
        <v>444</v>
      </c>
      <c r="T196" s="127" t="s">
        <v>342</v>
      </c>
      <c r="U196" s="127" t="s">
        <v>309</v>
      </c>
      <c r="V196" s="127" t="s">
        <v>309</v>
      </c>
      <c r="W196" s="166" t="s">
        <v>605</v>
      </c>
      <c r="X196" s="127" t="s">
        <v>411</v>
      </c>
      <c r="Y196" s="127" t="s">
        <v>366</v>
      </c>
      <c r="Z196" s="127" t="s">
        <v>372</v>
      </c>
      <c r="AA196" s="127" t="s">
        <v>697</v>
      </c>
      <c r="AB196" s="127" t="s">
        <v>359</v>
      </c>
      <c r="AC196" s="127" t="s">
        <v>349</v>
      </c>
      <c r="AD196" s="15" t="s">
        <v>345</v>
      </c>
      <c r="AE196" s="127" t="s">
        <v>357</v>
      </c>
      <c r="AF196" s="127" t="s">
        <v>338</v>
      </c>
      <c r="AG196" s="15" t="s">
        <v>408</v>
      </c>
      <c r="AH196" s="127" t="s">
        <v>377</v>
      </c>
      <c r="AI196" s="15" t="s">
        <v>388</v>
      </c>
    </row>
    <row r="197" spans="19:35" s="118" customFormat="1">
      <c r="S197" s="15" t="s">
        <v>385</v>
      </c>
      <c r="T197" s="166" t="s">
        <v>341</v>
      </c>
      <c r="U197" s="127" t="s">
        <v>360</v>
      </c>
      <c r="V197" s="127" t="s">
        <v>367</v>
      </c>
      <c r="W197" s="166" t="s">
        <v>443</v>
      </c>
      <c r="X197" s="127" t="s">
        <v>212</v>
      </c>
      <c r="Y197" s="166" t="s">
        <v>696</v>
      </c>
      <c r="Z197" s="127" t="s">
        <v>370</v>
      </c>
      <c r="AA197" s="127" t="s">
        <v>334</v>
      </c>
      <c r="AB197" s="127" t="s">
        <v>358</v>
      </c>
      <c r="AC197" s="127" t="s">
        <v>351</v>
      </c>
      <c r="AD197" s="15" t="s">
        <v>346</v>
      </c>
      <c r="AE197" s="127" t="s">
        <v>353</v>
      </c>
      <c r="AF197" s="127" t="s">
        <v>274</v>
      </c>
      <c r="AG197" s="15" t="s">
        <v>375</v>
      </c>
      <c r="AH197" s="127" t="s">
        <v>378</v>
      </c>
      <c r="AI197" s="15" t="s">
        <v>386</v>
      </c>
    </row>
    <row r="198" spans="19:35" s="118" customFormat="1">
      <c r="S198" s="15" t="s">
        <v>406</v>
      </c>
      <c r="T198" s="127" t="s">
        <v>343</v>
      </c>
      <c r="U198" s="127" t="s">
        <v>361</v>
      </c>
      <c r="V198" s="127" t="s">
        <v>368</v>
      </c>
      <c r="W198" s="127" t="s">
        <v>367</v>
      </c>
      <c r="X198" s="127" t="s">
        <v>315</v>
      </c>
      <c r="Y198" s="127" t="s">
        <v>364</v>
      </c>
      <c r="Z198" s="127" t="s">
        <v>269</v>
      </c>
      <c r="AA198" s="127" t="s">
        <v>337</v>
      </c>
      <c r="AB198" s="127" t="s">
        <v>407</v>
      </c>
      <c r="AC198" s="127" t="s">
        <v>274</v>
      </c>
      <c r="AD198" s="15" t="s">
        <v>348</v>
      </c>
      <c r="AE198" s="127" t="s">
        <v>354</v>
      </c>
      <c r="AF198" s="127" t="s">
        <v>414</v>
      </c>
      <c r="AG198" s="15" t="s">
        <v>584</v>
      </c>
      <c r="AH198" s="127" t="s">
        <v>379</v>
      </c>
      <c r="AI198" s="15" t="s">
        <v>387</v>
      </c>
    </row>
    <row r="199" spans="19:35" s="127" customFormat="1">
      <c r="S199" s="15" t="s">
        <v>382</v>
      </c>
      <c r="T199" s="127" t="s">
        <v>344</v>
      </c>
      <c r="U199" s="127" t="s">
        <v>362</v>
      </c>
      <c r="V199" s="166" t="s">
        <v>693</v>
      </c>
      <c r="W199" s="127" t="s">
        <v>373</v>
      </c>
      <c r="X199" s="166" t="s">
        <v>694</v>
      </c>
      <c r="Y199" s="127" t="s">
        <v>412</v>
      </c>
      <c r="Z199" s="127" t="s">
        <v>371</v>
      </c>
      <c r="AA199" s="127" t="s">
        <v>336</v>
      </c>
      <c r="AB199" s="127" t="s">
        <v>218</v>
      </c>
      <c r="AC199" s="127" t="s">
        <v>352</v>
      </c>
      <c r="AD199" s="15" t="s">
        <v>401</v>
      </c>
      <c r="AE199" s="127" t="s">
        <v>355</v>
      </c>
      <c r="AF199" s="127" t="s">
        <v>340</v>
      </c>
      <c r="AG199" s="112" t="s">
        <v>409</v>
      </c>
      <c r="AH199" s="127" t="s">
        <v>380</v>
      </c>
      <c r="AI199" s="15" t="s">
        <v>194</v>
      </c>
    </row>
    <row r="200" spans="19:35" s="118" customFormat="1">
      <c r="S200" s="15" t="s">
        <v>383</v>
      </c>
      <c r="T200" s="127" t="s">
        <v>317</v>
      </c>
      <c r="U200" s="127" t="s">
        <v>363</v>
      </c>
      <c r="V200" s="127" t="s">
        <v>361</v>
      </c>
      <c r="W200" s="166" t="s">
        <v>583</v>
      </c>
      <c r="Y200" s="127" t="s">
        <v>365</v>
      </c>
      <c r="Z200" s="127" t="s">
        <v>369</v>
      </c>
      <c r="AA200" s="127" t="s">
        <v>317</v>
      </c>
      <c r="AB200" s="127" t="s">
        <v>228</v>
      </c>
      <c r="AC200" s="127" t="s">
        <v>350</v>
      </c>
      <c r="AD200" s="15" t="s">
        <v>347</v>
      </c>
      <c r="AE200" s="127" t="s">
        <v>402</v>
      </c>
      <c r="AF200" s="127"/>
      <c r="AG200" s="112" t="s">
        <v>376</v>
      </c>
      <c r="AH200" s="127" t="s">
        <v>381</v>
      </c>
      <c r="AI200" s="15" t="s">
        <v>389</v>
      </c>
    </row>
    <row r="201" spans="19:35" s="118" customFormat="1">
      <c r="S201" s="15" t="s">
        <v>384</v>
      </c>
      <c r="T201" s="127"/>
      <c r="U201" s="127"/>
      <c r="V201" s="127" t="s">
        <v>158</v>
      </c>
      <c r="W201" s="127"/>
      <c r="X201" s="119" t="s">
        <v>77</v>
      </c>
      <c r="Z201" s="127"/>
      <c r="AA201" s="127"/>
      <c r="AB201" s="127"/>
      <c r="AC201" s="127"/>
      <c r="AD201" s="127"/>
      <c r="AE201" s="127" t="s">
        <v>356</v>
      </c>
      <c r="AG201" s="15"/>
      <c r="AH201" s="127"/>
      <c r="AI201" s="15" t="s">
        <v>390</v>
      </c>
    </row>
    <row r="202" spans="19:35" s="118" customFormat="1">
      <c r="S202" s="15"/>
      <c r="X202" s="53" t="s">
        <v>941</v>
      </c>
      <c r="Y202" s="119" t="s">
        <v>77</v>
      </c>
      <c r="AD202" s="15"/>
      <c r="AF202" s="119" t="s">
        <v>77</v>
      </c>
      <c r="AG202" s="119" t="s">
        <v>77</v>
      </c>
      <c r="AI202" s="15"/>
    </row>
    <row r="203" spans="19:35" s="118" customFormat="1" ht="15.75">
      <c r="S203" s="119" t="s">
        <v>77</v>
      </c>
      <c r="T203" s="119" t="s">
        <v>77</v>
      </c>
      <c r="U203" s="119" t="s">
        <v>77</v>
      </c>
      <c r="V203" s="119" t="s">
        <v>77</v>
      </c>
      <c r="W203" s="119" t="s">
        <v>77</v>
      </c>
      <c r="X203" s="53" t="s">
        <v>530</v>
      </c>
      <c r="Y203" s="139" t="s">
        <v>894</v>
      </c>
      <c r="Z203" s="119" t="s">
        <v>77</v>
      </c>
      <c r="AA203" s="119" t="s">
        <v>77</v>
      </c>
      <c r="AB203" s="119" t="s">
        <v>77</v>
      </c>
      <c r="AC203" s="119" t="s">
        <v>77</v>
      </c>
      <c r="AD203" s="119" t="s">
        <v>77</v>
      </c>
      <c r="AE203" s="119" t="s">
        <v>77</v>
      </c>
      <c r="AF203" s="141" t="s">
        <v>939</v>
      </c>
      <c r="AG203" s="53" t="s">
        <v>934</v>
      </c>
      <c r="AH203" s="119" t="s">
        <v>77</v>
      </c>
      <c r="AI203" s="119" t="s">
        <v>77</v>
      </c>
    </row>
    <row r="204" spans="19:35" s="118" customFormat="1" ht="15.75">
      <c r="S204" s="155" t="s">
        <v>961</v>
      </c>
      <c r="T204" s="171" t="s">
        <v>596</v>
      </c>
      <c r="U204" s="150" t="s">
        <v>951</v>
      </c>
      <c r="V204" s="53" t="s">
        <v>540</v>
      </c>
      <c r="W204" s="53" t="s">
        <v>878</v>
      </c>
      <c r="X204" s="53" t="s">
        <v>942</v>
      </c>
      <c r="Y204" s="139" t="s">
        <v>895</v>
      </c>
      <c r="Z204" s="144" t="s">
        <v>902</v>
      </c>
      <c r="AA204" s="141" t="s">
        <v>912</v>
      </c>
      <c r="AB204" s="137" t="s">
        <v>915</v>
      </c>
      <c r="AC204" s="161" t="s">
        <v>963</v>
      </c>
      <c r="AE204" s="53" t="s">
        <v>887</v>
      </c>
      <c r="AF204" s="15" t="s">
        <v>527</v>
      </c>
      <c r="AG204" s="53" t="s">
        <v>935</v>
      </c>
      <c r="AH204" s="158" t="s">
        <v>929</v>
      </c>
      <c r="AI204" s="135" t="s">
        <v>874</v>
      </c>
    </row>
    <row r="205" spans="19:35" s="118" customFormat="1" ht="15.75">
      <c r="S205" s="155" t="s">
        <v>515</v>
      </c>
      <c r="T205" s="53" t="s">
        <v>958</v>
      </c>
      <c r="U205" s="150" t="s">
        <v>1067</v>
      </c>
      <c r="V205" s="53" t="s">
        <v>569</v>
      </c>
      <c r="W205" s="53" t="s">
        <v>628</v>
      </c>
      <c r="X205" s="53" t="s">
        <v>943</v>
      </c>
      <c r="Y205" s="139" t="s">
        <v>896</v>
      </c>
      <c r="Z205" s="145" t="s">
        <v>903</v>
      </c>
      <c r="AA205" s="141" t="s">
        <v>913</v>
      </c>
      <c r="AB205" s="146" t="s">
        <v>916</v>
      </c>
      <c r="AC205" s="141" t="s">
        <v>544</v>
      </c>
      <c r="AD205" s="133" t="s">
        <v>866</v>
      </c>
      <c r="AE205" s="53" t="s">
        <v>888</v>
      </c>
      <c r="AF205" s="141" t="s">
        <v>546</v>
      </c>
      <c r="AG205" s="53" t="s">
        <v>936</v>
      </c>
      <c r="AH205" s="53" t="s">
        <v>930</v>
      </c>
      <c r="AI205" s="136" t="s">
        <v>875</v>
      </c>
    </row>
    <row r="206" spans="19:35" s="118" customFormat="1" ht="15.75">
      <c r="S206" s="155" t="s">
        <v>526</v>
      </c>
      <c r="T206" s="171" t="s">
        <v>1066</v>
      </c>
      <c r="U206" s="150" t="s">
        <v>953</v>
      </c>
      <c r="V206" s="167" t="s">
        <v>696</v>
      </c>
      <c r="W206" s="53" t="s">
        <v>635</v>
      </c>
      <c r="X206" s="53" t="s">
        <v>944</v>
      </c>
      <c r="Y206" s="139" t="s">
        <v>897</v>
      </c>
      <c r="Z206" s="145" t="s">
        <v>904</v>
      </c>
      <c r="AA206" s="15" t="s">
        <v>1069</v>
      </c>
      <c r="AB206" s="137" t="s">
        <v>924</v>
      </c>
      <c r="AC206" s="141" t="s">
        <v>926</v>
      </c>
      <c r="AD206" s="147" t="s">
        <v>867</v>
      </c>
      <c r="AE206" s="53" t="s">
        <v>889</v>
      </c>
      <c r="AF206" s="141" t="s">
        <v>940</v>
      </c>
      <c r="AG206" s="53" t="s">
        <v>937</v>
      </c>
      <c r="AH206" s="53" t="s">
        <v>931</v>
      </c>
      <c r="AI206" s="135" t="s">
        <v>721</v>
      </c>
    </row>
    <row r="207" spans="19:35" s="118" customFormat="1" ht="15.75">
      <c r="S207" s="155" t="s">
        <v>962</v>
      </c>
      <c r="T207" s="53" t="s">
        <v>959</v>
      </c>
      <c r="U207" s="151" t="s">
        <v>596</v>
      </c>
      <c r="V207" s="167" t="s">
        <v>1047</v>
      </c>
      <c r="W207" s="53" t="s">
        <v>879</v>
      </c>
      <c r="X207" s="119" t="s">
        <v>78</v>
      </c>
      <c r="Y207" s="139" t="s">
        <v>1068</v>
      </c>
      <c r="Z207" s="145" t="s">
        <v>905</v>
      </c>
      <c r="AA207" s="15" t="s">
        <v>1070</v>
      </c>
      <c r="AB207" s="146" t="s">
        <v>917</v>
      </c>
      <c r="AC207" s="141" t="s">
        <v>927</v>
      </c>
      <c r="AD207" s="133" t="s">
        <v>868</v>
      </c>
      <c r="AE207" s="53" t="s">
        <v>890</v>
      </c>
      <c r="AF207" s="141" t="s">
        <v>622</v>
      </c>
      <c r="AG207" s="53" t="s">
        <v>938</v>
      </c>
      <c r="AH207" s="53" t="s">
        <v>932</v>
      </c>
      <c r="AI207" s="135" t="s">
        <v>876</v>
      </c>
    </row>
    <row r="208" spans="19:35" s="118" customFormat="1" ht="15.75">
      <c r="S208" s="155" t="s">
        <v>548</v>
      </c>
      <c r="T208" s="167" t="s">
        <v>1045</v>
      </c>
      <c r="U208" s="152" t="s">
        <v>954</v>
      </c>
      <c r="V208" s="53" t="s">
        <v>947</v>
      </c>
      <c r="W208" s="53" t="s">
        <v>880</v>
      </c>
      <c r="X208" s="176" t="s">
        <v>639</v>
      </c>
      <c r="Y208" s="119" t="s">
        <v>78</v>
      </c>
      <c r="Z208" s="145" t="s">
        <v>906</v>
      </c>
      <c r="AA208" s="141" t="s">
        <v>914</v>
      </c>
      <c r="AB208" s="137" t="s">
        <v>918</v>
      </c>
      <c r="AC208" s="141" t="s">
        <v>928</v>
      </c>
      <c r="AD208" s="133" t="s">
        <v>869</v>
      </c>
      <c r="AE208" s="53" t="s">
        <v>237</v>
      </c>
      <c r="AF208" s="119" t="s">
        <v>78</v>
      </c>
      <c r="AG208" s="119" t="s">
        <v>78</v>
      </c>
      <c r="AH208" s="53" t="s">
        <v>933</v>
      </c>
      <c r="AI208" s="136" t="s">
        <v>877</v>
      </c>
    </row>
    <row r="209" spans="19:35" s="118" customFormat="1">
      <c r="S209" s="119"/>
      <c r="T209" s="177" t="s">
        <v>78</v>
      </c>
      <c r="U209" s="119" t="s">
        <v>78</v>
      </c>
      <c r="V209" s="119" t="s">
        <v>78</v>
      </c>
      <c r="W209" s="119" t="s">
        <v>78</v>
      </c>
      <c r="X209" s="176" t="s">
        <v>640</v>
      </c>
      <c r="Y209" s="176" t="s">
        <v>628</v>
      </c>
      <c r="Z209" s="119" t="s">
        <v>78</v>
      </c>
      <c r="AA209" s="119" t="s">
        <v>78</v>
      </c>
      <c r="AB209" s="119" t="s">
        <v>78</v>
      </c>
      <c r="AC209" s="119" t="s">
        <v>78</v>
      </c>
      <c r="AD209" s="133" t="s">
        <v>622</v>
      </c>
      <c r="AE209" s="119" t="s">
        <v>78</v>
      </c>
      <c r="AF209" s="176" t="s">
        <v>673</v>
      </c>
      <c r="AG209" s="176" t="s">
        <v>677</v>
      </c>
      <c r="AH209" s="119" t="s">
        <v>78</v>
      </c>
      <c r="AI209" s="119" t="s">
        <v>78</v>
      </c>
    </row>
    <row r="210" spans="19:35" s="118" customFormat="1">
      <c r="S210" s="175" t="s">
        <v>78</v>
      </c>
      <c r="T210" s="176" t="s">
        <v>622</v>
      </c>
      <c r="U210" s="176" t="s">
        <v>626</v>
      </c>
      <c r="V210" s="176" t="s">
        <v>630</v>
      </c>
      <c r="W210" s="176" t="s">
        <v>634</v>
      </c>
      <c r="X210" s="176" t="s">
        <v>641</v>
      </c>
      <c r="Y210" s="176" t="s">
        <v>643</v>
      </c>
      <c r="Z210" s="176" t="s">
        <v>646</v>
      </c>
      <c r="AA210" s="176" t="s">
        <v>650</v>
      </c>
      <c r="AB210" s="176" t="s">
        <v>654</v>
      </c>
      <c r="AC210" s="166" t="s">
        <v>616</v>
      </c>
      <c r="AE210" s="166" t="s">
        <v>668</v>
      </c>
      <c r="AF210" s="176" t="s">
        <v>969</v>
      </c>
      <c r="AG210" s="176" t="s">
        <v>678</v>
      </c>
      <c r="AH210" s="176" t="s">
        <v>683</v>
      </c>
      <c r="AI210" s="176" t="s">
        <v>688</v>
      </c>
    </row>
    <row r="211" spans="19:35" s="118" customFormat="1">
      <c r="S211" s="174" t="s">
        <v>617</v>
      </c>
      <c r="T211" s="176" t="s">
        <v>616</v>
      </c>
      <c r="U211" s="176" t="s">
        <v>627</v>
      </c>
      <c r="V211" s="166" t="s">
        <v>631</v>
      </c>
      <c r="W211" s="176" t="s">
        <v>635</v>
      </c>
      <c r="X211" s="176" t="s">
        <v>596</v>
      </c>
      <c r="Y211" s="176" t="s">
        <v>644</v>
      </c>
      <c r="Z211" s="176" t="s">
        <v>647</v>
      </c>
      <c r="AA211" s="166" t="s">
        <v>651</v>
      </c>
      <c r="AB211" s="176" t="s">
        <v>655</v>
      </c>
      <c r="AC211" s="176" t="s">
        <v>659</v>
      </c>
      <c r="AD211" s="177" t="s">
        <v>78</v>
      </c>
      <c r="AE211" s="176" t="s">
        <v>669</v>
      </c>
      <c r="AF211" s="176" t="s">
        <v>675</v>
      </c>
      <c r="AG211" s="176" t="s">
        <v>679</v>
      </c>
      <c r="AH211" s="176" t="s">
        <v>684</v>
      </c>
      <c r="AI211" s="166" t="s">
        <v>689</v>
      </c>
    </row>
    <row r="212" spans="19:35" s="118" customFormat="1">
      <c r="S212" s="174" t="s">
        <v>618</v>
      </c>
      <c r="T212" s="176" t="s">
        <v>623</v>
      </c>
      <c r="U212" s="176" t="s">
        <v>628</v>
      </c>
      <c r="V212" s="176" t="s">
        <v>632</v>
      </c>
      <c r="W212" s="176" t="s">
        <v>636</v>
      </c>
      <c r="X212" s="176" t="s">
        <v>642</v>
      </c>
      <c r="Y212" s="176" t="s">
        <v>645</v>
      </c>
      <c r="Z212" s="166" t="s">
        <v>616</v>
      </c>
      <c r="AA212" s="176" t="s">
        <v>596</v>
      </c>
      <c r="AB212" s="166" t="s">
        <v>658</v>
      </c>
      <c r="AC212" s="176" t="s">
        <v>660</v>
      </c>
      <c r="AD212" s="176" t="s">
        <v>663</v>
      </c>
      <c r="AE212" s="166" t="s">
        <v>670</v>
      </c>
      <c r="AF212" s="176" t="s">
        <v>676</v>
      </c>
      <c r="AG212" s="166" t="s">
        <v>680</v>
      </c>
      <c r="AH212" s="176" t="s">
        <v>685</v>
      </c>
      <c r="AI212" s="176" t="s">
        <v>237</v>
      </c>
    </row>
    <row r="213" spans="19:35" s="118" customFormat="1">
      <c r="S213" s="174" t="s">
        <v>619</v>
      </c>
      <c r="T213" s="176" t="s">
        <v>624</v>
      </c>
      <c r="U213" s="176" t="s">
        <v>629</v>
      </c>
      <c r="V213" s="176" t="s">
        <v>636</v>
      </c>
      <c r="W213" s="176" t="s">
        <v>637</v>
      </c>
      <c r="X213" s="176"/>
      <c r="Y213" s="166" t="s">
        <v>177</v>
      </c>
      <c r="Z213" s="176" t="s">
        <v>648</v>
      </c>
      <c r="AA213" s="176" t="s">
        <v>652</v>
      </c>
      <c r="AB213" s="176" t="s">
        <v>656</v>
      </c>
      <c r="AC213" s="176" t="s">
        <v>661</v>
      </c>
      <c r="AD213" s="176" t="s">
        <v>616</v>
      </c>
      <c r="AE213" s="176" t="s">
        <v>671</v>
      </c>
      <c r="AF213" s="166" t="s">
        <v>803</v>
      </c>
      <c r="AG213" s="166" t="s">
        <v>681</v>
      </c>
      <c r="AH213" s="176" t="s">
        <v>686</v>
      </c>
      <c r="AI213" s="176" t="s">
        <v>690</v>
      </c>
    </row>
    <row r="214" spans="19:35" s="118" customFormat="1">
      <c r="S214" s="174" t="s">
        <v>620</v>
      </c>
      <c r="T214" s="176" t="s">
        <v>625</v>
      </c>
      <c r="U214" s="176" t="s">
        <v>616</v>
      </c>
      <c r="V214" s="166" t="s">
        <v>633</v>
      </c>
      <c r="W214" s="176" t="s">
        <v>638</v>
      </c>
      <c r="X214" s="177"/>
      <c r="Y214" s="176"/>
      <c r="Z214" s="166" t="s">
        <v>649</v>
      </c>
      <c r="AA214" s="176" t="s">
        <v>653</v>
      </c>
      <c r="AB214" s="176" t="s">
        <v>657</v>
      </c>
      <c r="AC214" s="176" t="s">
        <v>662</v>
      </c>
      <c r="AD214" s="176" t="s">
        <v>664</v>
      </c>
      <c r="AE214" s="176" t="s">
        <v>37</v>
      </c>
      <c r="AF214" s="176"/>
      <c r="AG214" s="176" t="s">
        <v>682</v>
      </c>
      <c r="AH214" s="176" t="s">
        <v>687</v>
      </c>
      <c r="AI214" s="176" t="s">
        <v>691</v>
      </c>
    </row>
    <row r="215" spans="19:35" s="118" customFormat="1">
      <c r="S215" s="174" t="s">
        <v>621</v>
      </c>
      <c r="T215" s="176"/>
      <c r="U215" s="176"/>
      <c r="V215" s="108"/>
      <c r="W215" s="176"/>
      <c r="Y215" s="177"/>
      <c r="Z215" s="176"/>
      <c r="AA215" s="176"/>
      <c r="AB215" s="176"/>
      <c r="AC215" s="176"/>
      <c r="AD215" s="176" t="s">
        <v>665</v>
      </c>
      <c r="AE215" s="176" t="s">
        <v>672</v>
      </c>
      <c r="AF215" s="177"/>
      <c r="AG215" s="177"/>
      <c r="AH215" s="176"/>
      <c r="AI215" s="176" t="s">
        <v>692</v>
      </c>
    </row>
    <row r="216" spans="19:35" s="184" customFormat="1">
      <c r="V216" s="108"/>
      <c r="Y216" s="185"/>
      <c r="AF216" s="185"/>
      <c r="AG216" s="185"/>
    </row>
    <row r="217" spans="19:35" s="184" customFormat="1">
      <c r="V217" s="108"/>
      <c r="Y217" s="185"/>
      <c r="AF217" s="185"/>
      <c r="AG217" s="185"/>
    </row>
    <row r="218" spans="19:35" s="184" customFormat="1">
      <c r="V218" s="108"/>
      <c r="Y218" s="185"/>
      <c r="AF218" s="185"/>
      <c r="AG218" s="185"/>
    </row>
    <row r="219" spans="19:35" s="184" customFormat="1">
      <c r="S219" s="185" t="s">
        <v>79</v>
      </c>
      <c r="T219" s="185" t="s">
        <v>79</v>
      </c>
      <c r="U219" s="185" t="s">
        <v>79</v>
      </c>
      <c r="V219" s="185" t="s">
        <v>79</v>
      </c>
      <c r="W219" s="185" t="s">
        <v>79</v>
      </c>
      <c r="X219" s="188" t="s">
        <v>79</v>
      </c>
      <c r="Y219" s="185" t="s">
        <v>79</v>
      </c>
      <c r="Z219" s="185" t="s">
        <v>79</v>
      </c>
      <c r="AA219" s="185" t="s">
        <v>79</v>
      </c>
      <c r="AB219" s="185" t="s">
        <v>79</v>
      </c>
      <c r="AC219" s="185" t="s">
        <v>79</v>
      </c>
      <c r="AD219" s="185" t="s">
        <v>79</v>
      </c>
      <c r="AE219" s="185" t="s">
        <v>79</v>
      </c>
      <c r="AF219" s="185" t="s">
        <v>79</v>
      </c>
      <c r="AG219" s="185" t="s">
        <v>79</v>
      </c>
      <c r="AH219" s="185" t="s">
        <v>79</v>
      </c>
      <c r="AI219" s="185" t="s">
        <v>79</v>
      </c>
    </row>
    <row r="220" spans="19:35" s="184" customFormat="1" ht="15.75">
      <c r="S220" s="156" t="s">
        <v>732</v>
      </c>
      <c r="T220" s="184" t="s">
        <v>666</v>
      </c>
      <c r="U220" s="53" t="s">
        <v>733</v>
      </c>
      <c r="V220" s="53" t="s">
        <v>948</v>
      </c>
      <c r="W220" s="189" t="s">
        <v>1050</v>
      </c>
      <c r="X220" s="187" t="s">
        <v>1078</v>
      </c>
      <c r="Y220" s="148" t="s">
        <v>891</v>
      </c>
      <c r="Z220" s="140" t="s">
        <v>898</v>
      </c>
      <c r="AA220" s="190" t="s">
        <v>658</v>
      </c>
      <c r="AB220" s="137" t="s">
        <v>919</v>
      </c>
      <c r="AC220" s="53" t="s">
        <v>719</v>
      </c>
      <c r="AD220" s="187" t="s">
        <v>870</v>
      </c>
      <c r="AE220" s="137" t="s">
        <v>882</v>
      </c>
      <c r="AF220" s="162" t="s">
        <v>970</v>
      </c>
      <c r="AG220" s="165" t="s">
        <v>1061</v>
      </c>
      <c r="AH220" s="169" t="s">
        <v>1052</v>
      </c>
      <c r="AI220" s="134" t="s">
        <v>830</v>
      </c>
    </row>
    <row r="221" spans="19:35" s="184" customFormat="1" ht="15.75">
      <c r="S221" s="157" t="s">
        <v>720</v>
      </c>
      <c r="T221" s="184" t="s">
        <v>965</v>
      </c>
      <c r="U221" s="153" t="s">
        <v>955</v>
      </c>
      <c r="V221" s="53" t="s">
        <v>949</v>
      </c>
      <c r="W221" s="53" t="s">
        <v>881</v>
      </c>
      <c r="X221" s="53" t="s">
        <v>1079</v>
      </c>
      <c r="Y221" s="148" t="s">
        <v>862</v>
      </c>
      <c r="Z221" s="140" t="s">
        <v>899</v>
      </c>
      <c r="AA221" s="142" t="s">
        <v>908</v>
      </c>
      <c r="AB221" s="137" t="s">
        <v>920</v>
      </c>
      <c r="AC221" s="187" t="s">
        <v>1058</v>
      </c>
      <c r="AD221" s="187" t="s">
        <v>1059</v>
      </c>
      <c r="AE221" s="137" t="s">
        <v>883</v>
      </c>
      <c r="AF221" s="162" t="s">
        <v>764</v>
      </c>
      <c r="AG221" s="165" t="s">
        <v>1062</v>
      </c>
      <c r="AH221" s="169" t="s">
        <v>1053</v>
      </c>
      <c r="AI221" s="134" t="s">
        <v>752</v>
      </c>
    </row>
    <row r="222" spans="19:35" s="184" customFormat="1" ht="15.75">
      <c r="S222" s="157" t="s">
        <v>741</v>
      </c>
      <c r="T222" s="184" t="s">
        <v>966</v>
      </c>
      <c r="U222" s="153" t="s">
        <v>956</v>
      </c>
      <c r="V222" s="187" t="s">
        <v>635</v>
      </c>
      <c r="W222" s="189" t="s">
        <v>1082</v>
      </c>
      <c r="X222" s="189" t="s">
        <v>631</v>
      </c>
      <c r="Y222" s="149" t="s">
        <v>893</v>
      </c>
      <c r="Z222" s="140" t="s">
        <v>900</v>
      </c>
      <c r="AA222" s="142" t="s">
        <v>910</v>
      </c>
      <c r="AB222" s="146" t="s">
        <v>921</v>
      </c>
      <c r="AC222" s="53" t="s">
        <v>925</v>
      </c>
      <c r="AD222" s="53" t="s">
        <v>871</v>
      </c>
      <c r="AE222" s="137" t="s">
        <v>884</v>
      </c>
      <c r="AF222" s="162" t="s">
        <v>971</v>
      </c>
      <c r="AG222" s="162" t="s">
        <v>1063</v>
      </c>
      <c r="AH222" s="169" t="s">
        <v>1054</v>
      </c>
      <c r="AI222" s="134" t="s">
        <v>1077</v>
      </c>
    </row>
    <row r="223" spans="19:35" s="184" customFormat="1" ht="15.75">
      <c r="S223" s="155" t="s">
        <v>960</v>
      </c>
      <c r="T223" s="184" t="s">
        <v>967</v>
      </c>
      <c r="U223" s="53" t="s">
        <v>756</v>
      </c>
      <c r="V223" s="53" t="s">
        <v>950</v>
      </c>
      <c r="W223" s="53" t="s">
        <v>1083</v>
      </c>
      <c r="X223" s="53" t="s">
        <v>1080</v>
      </c>
      <c r="Y223" s="148" t="s">
        <v>31</v>
      </c>
      <c r="Z223" s="140" t="s">
        <v>901</v>
      </c>
      <c r="AA223" s="143" t="s">
        <v>911</v>
      </c>
      <c r="AB223" s="137" t="s">
        <v>922</v>
      </c>
      <c r="AC223" s="53" t="s">
        <v>768</v>
      </c>
      <c r="AD223" s="53" t="s">
        <v>872</v>
      </c>
      <c r="AE223" s="138" t="s">
        <v>885</v>
      </c>
      <c r="AF223" s="162" t="s">
        <v>972</v>
      </c>
      <c r="AG223" s="165" t="s">
        <v>1064</v>
      </c>
      <c r="AH223" s="169" t="s">
        <v>1055</v>
      </c>
      <c r="AI223" s="134" t="s">
        <v>766</v>
      </c>
    </row>
    <row r="224" spans="19:35" s="184" customFormat="1">
      <c r="T224" s="189" t="s">
        <v>1081</v>
      </c>
      <c r="V224" s="53" t="s">
        <v>784</v>
      </c>
      <c r="Y224" s="112"/>
      <c r="AB224" s="146"/>
      <c r="AC224" s="53" t="s">
        <v>771</v>
      </c>
      <c r="AD224" s="53" t="s">
        <v>873</v>
      </c>
      <c r="AE224" s="186" t="s">
        <v>1060</v>
      </c>
      <c r="AF224" s="162" t="s">
        <v>973</v>
      </c>
      <c r="AG224" s="147" t="s">
        <v>1065</v>
      </c>
      <c r="AH224" s="169" t="s">
        <v>1056</v>
      </c>
      <c r="AI224" s="134"/>
    </row>
    <row r="225" spans="19:35" s="184" customFormat="1">
      <c r="U225" s="193" t="s">
        <v>80</v>
      </c>
      <c r="V225" s="108"/>
      <c r="W225" s="195" t="s">
        <v>80</v>
      </c>
      <c r="X225" s="195" t="s">
        <v>80</v>
      </c>
      <c r="Y225" s="195" t="s">
        <v>80</v>
      </c>
      <c r="Z225" s="195" t="s">
        <v>80</v>
      </c>
      <c r="AA225" s="197" t="s">
        <v>80</v>
      </c>
      <c r="AB225" s="197" t="s">
        <v>80</v>
      </c>
      <c r="AF225" s="185"/>
      <c r="AG225" s="185"/>
      <c r="AI225" s="199" t="s">
        <v>80</v>
      </c>
    </row>
    <row r="226" spans="19:35" s="184" customFormat="1" ht="15.75">
      <c r="S226" s="193" t="s">
        <v>80</v>
      </c>
      <c r="T226" s="193" t="s">
        <v>80</v>
      </c>
      <c r="U226" s="192" t="s">
        <v>987</v>
      </c>
      <c r="V226" s="195" t="s">
        <v>80</v>
      </c>
      <c r="W226" s="194" t="s">
        <v>1085</v>
      </c>
      <c r="X226" s="194" t="s">
        <v>998</v>
      </c>
      <c r="Y226" s="53" t="s">
        <v>1003</v>
      </c>
      <c r="Z226" s="140" t="s">
        <v>1006</v>
      </c>
      <c r="AA226" s="163" t="s">
        <v>1009</v>
      </c>
      <c r="AB226" s="53" t="s">
        <v>1013</v>
      </c>
      <c r="AC226" s="197" t="s">
        <v>80</v>
      </c>
      <c r="AD226" s="197" t="s">
        <v>80</v>
      </c>
      <c r="AE226" s="197" t="s">
        <v>80</v>
      </c>
      <c r="AF226" s="197" t="s">
        <v>80</v>
      </c>
      <c r="AG226" s="199" t="s">
        <v>80</v>
      </c>
      <c r="AH226" s="199" t="s">
        <v>80</v>
      </c>
      <c r="AI226" s="134" t="s">
        <v>1040</v>
      </c>
    </row>
    <row r="227" spans="19:35" s="184" customFormat="1" ht="15.75">
      <c r="S227" s="155" t="s">
        <v>979</v>
      </c>
      <c r="T227" s="192" t="s">
        <v>984</v>
      </c>
      <c r="U227" s="192" t="s">
        <v>988</v>
      </c>
      <c r="V227" s="53" t="s">
        <v>991</v>
      </c>
      <c r="W227" s="194" t="s">
        <v>1086</v>
      </c>
      <c r="X227" s="53" t="s">
        <v>999</v>
      </c>
      <c r="Y227" s="53" t="s">
        <v>992</v>
      </c>
      <c r="Z227" s="140" t="s">
        <v>1007</v>
      </c>
      <c r="AA227" s="163" t="s">
        <v>1010</v>
      </c>
      <c r="AB227" s="53" t="s">
        <v>1014</v>
      </c>
      <c r="AC227" s="53" t="s">
        <v>1017</v>
      </c>
      <c r="AD227" s="53" t="s">
        <v>1021</v>
      </c>
      <c r="AE227" s="53" t="s">
        <v>1026</v>
      </c>
      <c r="AF227" s="162" t="s">
        <v>975</v>
      </c>
      <c r="AG227" s="162" t="s">
        <v>1030</v>
      </c>
      <c r="AH227" s="165" t="s">
        <v>1036</v>
      </c>
      <c r="AI227" s="134" t="s">
        <v>1094</v>
      </c>
    </row>
    <row r="228" spans="19:35" s="118" customFormat="1" ht="15.75">
      <c r="S228" s="155" t="s">
        <v>980</v>
      </c>
      <c r="T228" s="192" t="s">
        <v>985</v>
      </c>
      <c r="U228" s="192" t="s">
        <v>989</v>
      </c>
      <c r="V228" s="194" t="s">
        <v>994</v>
      </c>
      <c r="W228" s="194" t="s">
        <v>1087</v>
      </c>
      <c r="X228" s="53" t="s">
        <v>1000</v>
      </c>
      <c r="Y228" s="53" t="s">
        <v>1004</v>
      </c>
      <c r="Z228" s="140" t="s">
        <v>1008</v>
      </c>
      <c r="AA228" s="164" t="s">
        <v>909</v>
      </c>
      <c r="AB228" s="53" t="s">
        <v>1015</v>
      </c>
      <c r="AC228" s="53" t="s">
        <v>1018</v>
      </c>
      <c r="AD228" s="53" t="s">
        <v>1022</v>
      </c>
      <c r="AE228" s="53" t="s">
        <v>1027</v>
      </c>
      <c r="AF228" s="162" t="s">
        <v>976</v>
      </c>
      <c r="AG228" s="162" t="s">
        <v>1031</v>
      </c>
      <c r="AH228" s="162" t="s">
        <v>1037</v>
      </c>
      <c r="AI228" s="134" t="s">
        <v>1042</v>
      </c>
    </row>
    <row r="229" spans="19:35" s="118" customFormat="1" ht="15.75">
      <c r="S229" s="155" t="s">
        <v>981</v>
      </c>
      <c r="T229" s="192" t="s">
        <v>986</v>
      </c>
      <c r="U229" s="192"/>
      <c r="V229" s="53" t="s">
        <v>992</v>
      </c>
      <c r="W229" s="194" t="s">
        <v>939</v>
      </c>
      <c r="X229" s="194" t="s">
        <v>1088</v>
      </c>
      <c r="Y229" s="194" t="s">
        <v>1089</v>
      </c>
      <c r="Z229" s="140"/>
      <c r="AA229" s="163" t="s">
        <v>1012</v>
      </c>
      <c r="AB229" s="53" t="s">
        <v>1016</v>
      </c>
      <c r="AC229" s="53" t="s">
        <v>1019</v>
      </c>
      <c r="AD229" s="53" t="s">
        <v>1023</v>
      </c>
      <c r="AE229" s="53" t="s">
        <v>1028</v>
      </c>
      <c r="AF229" s="162" t="s">
        <v>977</v>
      </c>
      <c r="AG229" s="165" t="s">
        <v>1033</v>
      </c>
      <c r="AH229" s="162" t="s">
        <v>1038</v>
      </c>
      <c r="AI229" s="134" t="s">
        <v>1095</v>
      </c>
    </row>
    <row r="230" spans="19:35" s="118" customFormat="1">
      <c r="S230" s="155" t="s">
        <v>982</v>
      </c>
      <c r="T230" s="192" t="s">
        <v>676</v>
      </c>
      <c r="V230" s="53"/>
      <c r="X230" s="112"/>
      <c r="Y230" s="53"/>
      <c r="AA230" s="164"/>
      <c r="AB230" s="196" t="s">
        <v>923</v>
      </c>
      <c r="AC230" s="53" t="s">
        <v>1020</v>
      </c>
      <c r="AD230" s="53" t="s">
        <v>1024</v>
      </c>
      <c r="AE230" s="196" t="s">
        <v>1090</v>
      </c>
      <c r="AF230" s="162" t="s">
        <v>978</v>
      </c>
      <c r="AG230" s="162" t="s">
        <v>1034</v>
      </c>
      <c r="AH230" s="162" t="s">
        <v>1039</v>
      </c>
      <c r="AI230" s="134"/>
    </row>
    <row r="231" spans="19:35" s="118" customFormat="1">
      <c r="S231" s="155" t="s">
        <v>1084</v>
      </c>
      <c r="T231" s="178" t="s">
        <v>964</v>
      </c>
      <c r="U231" s="119"/>
      <c r="W231" s="119"/>
      <c r="Z231" s="119"/>
      <c r="AA231" s="119"/>
      <c r="AB231" s="119"/>
      <c r="AC231" s="53"/>
      <c r="AD231" s="53"/>
      <c r="AE231" s="197" t="s">
        <v>1091</v>
      </c>
      <c r="AF231" s="162"/>
      <c r="AG231" s="15" t="s">
        <v>1035</v>
      </c>
      <c r="AH231" s="162"/>
      <c r="AI231" s="119"/>
    </row>
    <row r="232" spans="19:35" s="118" customFormat="1">
      <c r="S232" s="119"/>
      <c r="T232" s="193"/>
      <c r="U232" s="119"/>
      <c r="W232" s="119"/>
      <c r="X232" s="119"/>
      <c r="Z232" s="119"/>
      <c r="AA232" s="119"/>
      <c r="AB232" s="119"/>
      <c r="AC232" s="119"/>
      <c r="AD232" s="119"/>
      <c r="AE232" s="119"/>
      <c r="AF232" s="119"/>
      <c r="AI232" s="119"/>
    </row>
    <row r="233" spans="19:35" s="118" customFormat="1">
      <c r="S233" s="119"/>
      <c r="T233" s="119"/>
      <c r="U233" s="119"/>
      <c r="V233" s="119"/>
      <c r="W233" s="119"/>
      <c r="X233" s="119"/>
      <c r="Y233" s="119"/>
      <c r="Z233" s="119"/>
      <c r="AA233" s="119"/>
      <c r="AB233" s="119"/>
      <c r="AC233" s="119"/>
      <c r="AD233" s="119"/>
      <c r="AE233" s="119"/>
      <c r="AF233" s="119"/>
      <c r="AG233" s="119"/>
      <c r="AI233" s="119"/>
    </row>
    <row r="234" spans="19:35" s="118" customFormat="1">
      <c r="S234" s="119"/>
      <c r="T234" s="119"/>
      <c r="U234" s="119"/>
      <c r="V234" s="119"/>
      <c r="W234" s="119"/>
      <c r="X234" s="119"/>
      <c r="Y234" s="119"/>
      <c r="Z234" s="119"/>
      <c r="AA234" s="119"/>
      <c r="AB234" s="119"/>
      <c r="AC234" s="119"/>
      <c r="AD234" s="119"/>
      <c r="AE234" s="119"/>
      <c r="AF234" s="119"/>
      <c r="AG234" s="119"/>
      <c r="AH234" s="119"/>
      <c r="AI234" s="119"/>
    </row>
    <row r="235" spans="19:35" s="118" customFormat="1">
      <c r="S235" s="119"/>
      <c r="T235" s="119"/>
      <c r="U235" s="119"/>
      <c r="V235" s="119"/>
      <c r="W235" s="119"/>
      <c r="X235" s="119"/>
      <c r="Y235" s="119"/>
      <c r="Z235" s="119"/>
      <c r="AA235" s="119"/>
      <c r="AB235" s="119"/>
      <c r="AC235" s="119"/>
      <c r="AD235" s="119"/>
      <c r="AE235" s="119"/>
      <c r="AF235" s="119"/>
      <c r="AG235" s="119"/>
      <c r="AH235" s="119"/>
      <c r="AI235" s="119"/>
    </row>
    <row r="236" spans="19:35" s="118" customFormat="1">
      <c r="S236" s="119"/>
      <c r="T236" s="119"/>
      <c r="U236" s="119"/>
      <c r="V236" s="119"/>
      <c r="W236" s="119"/>
      <c r="X236" s="119"/>
      <c r="Y236" s="119"/>
      <c r="Z236" s="119"/>
      <c r="AA236" s="119"/>
      <c r="AB236" s="119"/>
      <c r="AC236" s="119"/>
      <c r="AD236" s="119"/>
      <c r="AE236" s="119"/>
      <c r="AF236" s="119"/>
      <c r="AG236" s="119"/>
      <c r="AH236" s="119"/>
      <c r="AI236" s="119"/>
    </row>
    <row r="237" spans="19:35" s="118" customFormat="1" ht="23.25">
      <c r="S237" s="119"/>
      <c r="T237" s="119"/>
      <c r="U237" s="119"/>
      <c r="V237" s="119"/>
      <c r="W237" s="119"/>
      <c r="X237" s="54" t="s">
        <v>114</v>
      </c>
      <c r="Y237" s="119"/>
      <c r="Z237" s="119"/>
      <c r="AA237" s="119"/>
      <c r="AB237" s="119"/>
      <c r="AC237" s="119"/>
      <c r="AD237" s="119"/>
      <c r="AE237" s="119"/>
      <c r="AF237" s="119"/>
      <c r="AG237" s="119"/>
      <c r="AH237" s="119"/>
      <c r="AI237" s="119"/>
    </row>
    <row r="238" spans="19:35" s="118" customFormat="1" ht="23.25">
      <c r="S238" s="119"/>
      <c r="T238" s="119"/>
      <c r="U238" s="119"/>
      <c r="V238" s="119"/>
      <c r="W238" s="119"/>
      <c r="X238" s="51"/>
      <c r="Y238" s="54" t="s">
        <v>115</v>
      </c>
      <c r="Z238" s="119"/>
      <c r="AA238" s="119"/>
      <c r="AB238" s="119"/>
      <c r="AC238" s="119"/>
      <c r="AD238" s="119"/>
      <c r="AE238" s="119"/>
      <c r="AF238" s="54" t="s">
        <v>122</v>
      </c>
      <c r="AG238" s="54" t="s">
        <v>123</v>
      </c>
      <c r="AH238" s="119"/>
      <c r="AI238" s="119"/>
    </row>
    <row r="239" spans="19:35" ht="23.25">
      <c r="S239" s="54" t="s">
        <v>109</v>
      </c>
      <c r="T239" s="54" t="s">
        <v>110</v>
      </c>
      <c r="U239" s="54" t="s">
        <v>111</v>
      </c>
      <c r="V239" s="54" t="s">
        <v>112</v>
      </c>
      <c r="W239" s="54" t="s">
        <v>113</v>
      </c>
      <c r="X239" s="49"/>
      <c r="Y239" s="51"/>
      <c r="Z239" s="54" t="s">
        <v>116</v>
      </c>
      <c r="AA239" s="54" t="s">
        <v>117</v>
      </c>
      <c r="AB239" s="54" t="s">
        <v>118</v>
      </c>
      <c r="AC239" s="54" t="s">
        <v>119</v>
      </c>
      <c r="AD239" s="54" t="s">
        <v>120</v>
      </c>
      <c r="AE239" s="54" t="s">
        <v>121</v>
      </c>
      <c r="AF239" s="51" t="s">
        <v>22</v>
      </c>
      <c r="AG239" s="51" t="s">
        <v>22</v>
      </c>
      <c r="AH239" s="54" t="s">
        <v>124</v>
      </c>
      <c r="AI239" s="54" t="s">
        <v>125</v>
      </c>
    </row>
    <row r="240" spans="19:35">
      <c r="S240" s="51" t="s">
        <v>397</v>
      </c>
      <c r="T240" s="51" t="s">
        <v>22</v>
      </c>
      <c r="U240" s="51" t="s">
        <v>22</v>
      </c>
      <c r="V240" s="51"/>
      <c r="W240" s="51"/>
      <c r="X240" s="49"/>
      <c r="Y240" s="49"/>
      <c r="Z240" s="51"/>
      <c r="AA240" s="51"/>
      <c r="AB240" s="51" t="s">
        <v>22</v>
      </c>
      <c r="AC240" s="51" t="s">
        <v>22</v>
      </c>
      <c r="AD240" s="51" t="s">
        <v>22</v>
      </c>
      <c r="AE240" s="51" t="s">
        <v>22</v>
      </c>
      <c r="AF240" s="49"/>
      <c r="AG240" s="49"/>
      <c r="AH240" s="51" t="s">
        <v>22</v>
      </c>
      <c r="AI240" s="51" t="s">
        <v>22</v>
      </c>
    </row>
    <row r="241" spans="19:35">
      <c r="S241" s="59" t="s">
        <v>154</v>
      </c>
      <c r="T241" s="59" t="s">
        <v>155</v>
      </c>
      <c r="U241" s="59" t="s">
        <v>156</v>
      </c>
      <c r="V241" s="49"/>
      <c r="W241" s="49"/>
      <c r="X241" s="49"/>
      <c r="Y241" s="49"/>
      <c r="Z241" s="49"/>
      <c r="AA241" s="49"/>
      <c r="AB241" s="59" t="s">
        <v>155</v>
      </c>
      <c r="AC241" s="49"/>
      <c r="AD241" s="49"/>
      <c r="AE241" s="49"/>
      <c r="AF241" s="49"/>
      <c r="AG241" s="49"/>
      <c r="AH241" s="49"/>
      <c r="AI241" s="49"/>
    </row>
    <row r="242" spans="19:35">
      <c r="S242" s="59" t="s">
        <v>157</v>
      </c>
      <c r="T242" s="59" t="s">
        <v>158</v>
      </c>
      <c r="U242" s="59" t="s">
        <v>159</v>
      </c>
      <c r="V242" s="49"/>
      <c r="W242" s="49"/>
      <c r="X242" s="49"/>
      <c r="Y242" s="49"/>
      <c r="Z242" s="49"/>
      <c r="AA242" s="49"/>
      <c r="AB242" s="59" t="s">
        <v>158</v>
      </c>
      <c r="AC242" s="49"/>
      <c r="AD242" s="49"/>
      <c r="AE242" s="49"/>
      <c r="AF242" s="49"/>
      <c r="AG242" s="49"/>
      <c r="AH242" s="49"/>
      <c r="AI242" s="49"/>
    </row>
    <row r="243" spans="19:35">
      <c r="S243" s="59" t="s">
        <v>160</v>
      </c>
      <c r="T243" s="59" t="s">
        <v>159</v>
      </c>
      <c r="U243" s="59" t="s">
        <v>161</v>
      </c>
      <c r="V243" s="49"/>
      <c r="W243" s="49"/>
      <c r="X243" s="49"/>
      <c r="Y243" s="49"/>
      <c r="Z243" s="49"/>
      <c r="AA243" s="49"/>
      <c r="AB243" s="59" t="s">
        <v>159</v>
      </c>
      <c r="AC243" s="49"/>
      <c r="AD243" s="49"/>
      <c r="AE243" s="49"/>
      <c r="AF243" s="49"/>
      <c r="AG243" s="49"/>
      <c r="AH243" s="49"/>
      <c r="AI243" s="49"/>
    </row>
    <row r="244" spans="19:35">
      <c r="S244" s="59" t="s">
        <v>168</v>
      </c>
      <c r="T244" s="59" t="s">
        <v>169</v>
      </c>
      <c r="U244" s="59" t="s">
        <v>170</v>
      </c>
      <c r="V244" s="49"/>
      <c r="W244" s="49"/>
      <c r="X244" s="49"/>
      <c r="Y244" s="49"/>
      <c r="Z244" s="49"/>
      <c r="AA244" s="49"/>
      <c r="AB244" s="59" t="s">
        <v>90</v>
      </c>
      <c r="AC244" s="49"/>
      <c r="AD244" s="49"/>
      <c r="AE244" s="49"/>
      <c r="AF244" s="49"/>
      <c r="AG244" s="49"/>
      <c r="AH244" s="49"/>
      <c r="AI244" s="49"/>
    </row>
    <row r="245" spans="19:35">
      <c r="S245" s="59" t="s">
        <v>156</v>
      </c>
      <c r="T245" s="59" t="s">
        <v>175</v>
      </c>
      <c r="U245" s="59" t="s">
        <v>176</v>
      </c>
      <c r="V245" s="49"/>
      <c r="W245" s="49"/>
      <c r="X245" s="49"/>
      <c r="Y245" s="49"/>
      <c r="Z245" s="49"/>
      <c r="AA245" s="49"/>
      <c r="AB245" s="59" t="s">
        <v>180</v>
      </c>
      <c r="AC245" s="49"/>
      <c r="AD245" s="49"/>
      <c r="AE245" s="49"/>
      <c r="AF245" s="49"/>
      <c r="AG245" s="49"/>
      <c r="AH245" s="49"/>
      <c r="AI245" s="49"/>
    </row>
    <row r="246" spans="19:35">
      <c r="S246" s="14"/>
      <c r="T246" s="59" t="s">
        <v>188</v>
      </c>
      <c r="U246" s="59"/>
      <c r="V246" s="49"/>
      <c r="W246" s="49"/>
      <c r="X246" s="49"/>
      <c r="Y246" s="49"/>
      <c r="Z246" s="49"/>
      <c r="AA246" s="49"/>
      <c r="AB246" s="59" t="s">
        <v>156</v>
      </c>
      <c r="AC246" s="49"/>
      <c r="AD246" s="49"/>
      <c r="AE246" s="49"/>
      <c r="AF246" s="49"/>
      <c r="AG246" s="14"/>
      <c r="AH246" s="49"/>
      <c r="AI246" s="49"/>
    </row>
    <row r="247" spans="19:35">
      <c r="S247" s="59"/>
      <c r="T247" s="59"/>
      <c r="U247" s="59"/>
      <c r="V247" s="49"/>
      <c r="W247" s="49"/>
      <c r="X247" s="51" t="s">
        <v>74</v>
      </c>
      <c r="Y247" s="49"/>
      <c r="Z247" s="49"/>
      <c r="AA247" s="49"/>
      <c r="AB247" s="59"/>
      <c r="AC247" s="49"/>
      <c r="AD247" s="49"/>
      <c r="AE247" s="49"/>
      <c r="AF247" s="49"/>
      <c r="AG247" s="49"/>
      <c r="AH247" s="49"/>
      <c r="AI247" s="49"/>
    </row>
    <row r="248" spans="19:35">
      <c r="S248" s="59"/>
      <c r="T248" s="59"/>
      <c r="U248" s="59"/>
      <c r="V248" s="49"/>
      <c r="W248" s="49"/>
      <c r="X248" s="49"/>
      <c r="Y248" s="51" t="s">
        <v>74</v>
      </c>
      <c r="Z248" s="49"/>
      <c r="AA248" s="49"/>
      <c r="AB248" s="59"/>
      <c r="AC248" s="49"/>
      <c r="AD248" s="49"/>
      <c r="AE248" s="49"/>
      <c r="AF248" s="51" t="s">
        <v>74</v>
      </c>
      <c r="AG248" s="51" t="s">
        <v>74</v>
      </c>
      <c r="AH248" s="49"/>
      <c r="AI248" s="49"/>
    </row>
    <row r="249" spans="19:35">
      <c r="S249" s="60" t="s">
        <v>74</v>
      </c>
      <c r="T249" s="60" t="s">
        <v>74</v>
      </c>
      <c r="U249" s="60" t="s">
        <v>74</v>
      </c>
      <c r="V249" s="51" t="s">
        <v>74</v>
      </c>
      <c r="W249" s="51" t="s">
        <v>74</v>
      </c>
      <c r="X249" s="49"/>
      <c r="Y249" s="49"/>
      <c r="Z249" s="51" t="s">
        <v>74</v>
      </c>
      <c r="AA249" s="51" t="s">
        <v>74</v>
      </c>
      <c r="AB249" s="60" t="s">
        <v>74</v>
      </c>
      <c r="AC249" s="51" t="s">
        <v>74</v>
      </c>
      <c r="AD249" s="51" t="s">
        <v>74</v>
      </c>
      <c r="AE249" s="51" t="s">
        <v>74</v>
      </c>
      <c r="AF249" s="49"/>
      <c r="AG249" s="49"/>
      <c r="AH249" s="51" t="s">
        <v>74</v>
      </c>
      <c r="AI249" s="51" t="s">
        <v>74</v>
      </c>
    </row>
    <row r="250" spans="19:35">
      <c r="S250" s="59" t="s">
        <v>155</v>
      </c>
      <c r="T250" s="59" t="s">
        <v>156</v>
      </c>
      <c r="U250" s="59" t="s">
        <v>155</v>
      </c>
      <c r="V250" s="49"/>
      <c r="W250" s="49"/>
      <c r="X250" s="49"/>
      <c r="Y250" s="49"/>
      <c r="Z250" s="49"/>
      <c r="AA250" s="49"/>
      <c r="AB250" s="59" t="s">
        <v>169</v>
      </c>
      <c r="AC250" s="49"/>
      <c r="AD250" s="49"/>
      <c r="AE250" s="49"/>
      <c r="AF250" s="49"/>
      <c r="AG250" s="49"/>
      <c r="AH250" s="49"/>
      <c r="AI250" s="49"/>
    </row>
    <row r="251" spans="19:35">
      <c r="S251" s="59" t="s">
        <v>158</v>
      </c>
      <c r="T251" s="59" t="s">
        <v>203</v>
      </c>
      <c r="U251" s="59" t="s">
        <v>158</v>
      </c>
      <c r="V251" s="49"/>
      <c r="W251" s="49"/>
      <c r="X251" s="49"/>
      <c r="Y251" s="49"/>
      <c r="Z251" s="49"/>
      <c r="AA251" s="49"/>
      <c r="AB251" s="59" t="s">
        <v>206</v>
      </c>
      <c r="AC251" s="49"/>
      <c r="AD251" s="49"/>
      <c r="AE251" s="49"/>
      <c r="AF251" s="49"/>
      <c r="AG251" s="49"/>
      <c r="AH251" s="49"/>
      <c r="AI251" s="49"/>
    </row>
    <row r="252" spans="19:35">
      <c r="S252" s="59" t="s">
        <v>159</v>
      </c>
      <c r="T252" s="59" t="s">
        <v>212</v>
      </c>
      <c r="U252" s="59" t="s">
        <v>205</v>
      </c>
      <c r="V252" s="49"/>
      <c r="W252" s="49"/>
      <c r="X252" s="49"/>
      <c r="Y252" s="49"/>
      <c r="Z252" s="49"/>
      <c r="AA252" s="49"/>
      <c r="AB252" s="59" t="s">
        <v>215</v>
      </c>
      <c r="AC252" s="49"/>
      <c r="AD252" s="49"/>
      <c r="AE252" s="49"/>
      <c r="AF252" s="49"/>
      <c r="AG252" s="49"/>
      <c r="AH252" s="49"/>
      <c r="AI252" s="49"/>
    </row>
    <row r="253" spans="19:35">
      <c r="S253" s="59" t="s">
        <v>220</v>
      </c>
      <c r="T253" s="59" t="s">
        <v>194</v>
      </c>
      <c r="U253" s="59" t="s">
        <v>221</v>
      </c>
      <c r="V253" s="49"/>
      <c r="W253" s="49"/>
      <c r="X253" s="49"/>
      <c r="Y253" s="49"/>
      <c r="Z253" s="49"/>
      <c r="AA253" s="49"/>
      <c r="AB253" s="59" t="s">
        <v>161</v>
      </c>
      <c r="AC253" s="49"/>
      <c r="AD253" s="49"/>
      <c r="AE253" s="49"/>
      <c r="AF253" s="49"/>
      <c r="AG253" s="49"/>
      <c r="AH253" s="49"/>
      <c r="AI253" s="49"/>
    </row>
    <row r="254" spans="19:35">
      <c r="S254" s="59" t="s">
        <v>187</v>
      </c>
      <c r="T254" s="59" t="s">
        <v>188</v>
      </c>
      <c r="U254" s="59" t="s">
        <v>233</v>
      </c>
      <c r="V254" s="49"/>
      <c r="W254" s="49"/>
      <c r="X254" s="49"/>
      <c r="Y254" s="49"/>
      <c r="Z254" s="49"/>
      <c r="AA254" s="49"/>
      <c r="AB254" s="59" t="s">
        <v>237</v>
      </c>
      <c r="AC254" s="49"/>
      <c r="AD254" s="49"/>
      <c r="AE254" s="49"/>
      <c r="AF254" s="49"/>
      <c r="AG254" s="49"/>
      <c r="AH254" s="49"/>
      <c r="AI254" s="49"/>
    </row>
    <row r="255" spans="19:35">
      <c r="S255" s="59" t="s">
        <v>245</v>
      </c>
      <c r="T255" s="59" t="s">
        <v>246</v>
      </c>
      <c r="U255" s="59" t="s">
        <v>237</v>
      </c>
      <c r="V255" s="49"/>
      <c r="W255" s="49"/>
      <c r="X255" s="51" t="s">
        <v>75</v>
      </c>
      <c r="Y255" s="49"/>
      <c r="Z255" s="49"/>
      <c r="AA255" s="49"/>
      <c r="AB255" s="59" t="s">
        <v>192</v>
      </c>
      <c r="AC255" s="49"/>
      <c r="AD255" s="49"/>
      <c r="AE255" s="49"/>
      <c r="AF255" s="49"/>
      <c r="AG255" s="49"/>
      <c r="AH255" s="49"/>
      <c r="AI255" s="49"/>
    </row>
    <row r="256" spans="19:35">
      <c r="S256" s="59"/>
      <c r="T256" s="59" t="s">
        <v>192</v>
      </c>
      <c r="U256" s="59"/>
      <c r="V256" s="49"/>
      <c r="W256" s="49"/>
      <c r="X256" s="49"/>
      <c r="Y256" s="51" t="s">
        <v>75</v>
      </c>
      <c r="Z256" s="49"/>
      <c r="AA256" s="49"/>
      <c r="AB256" s="59"/>
      <c r="AC256" s="49"/>
      <c r="AD256" s="49"/>
      <c r="AE256" s="49"/>
      <c r="AF256" s="51" t="s">
        <v>75</v>
      </c>
      <c r="AG256" s="51" t="s">
        <v>75</v>
      </c>
      <c r="AH256" s="49"/>
      <c r="AI256" s="49"/>
    </row>
    <row r="257" spans="19:35">
      <c r="S257" s="60" t="s">
        <v>75</v>
      </c>
      <c r="T257" s="60" t="s">
        <v>75</v>
      </c>
      <c r="U257" s="60" t="s">
        <v>75</v>
      </c>
      <c r="V257" s="51" t="s">
        <v>75</v>
      </c>
      <c r="W257" s="51" t="s">
        <v>75</v>
      </c>
      <c r="X257" s="49"/>
      <c r="Y257" s="49"/>
      <c r="Z257" s="51" t="s">
        <v>75</v>
      </c>
      <c r="AA257" s="51" t="s">
        <v>75</v>
      </c>
      <c r="AB257" s="60" t="s">
        <v>75</v>
      </c>
      <c r="AC257" s="51" t="s">
        <v>75</v>
      </c>
      <c r="AD257" s="51" t="s">
        <v>75</v>
      </c>
      <c r="AE257" s="51" t="s">
        <v>75</v>
      </c>
      <c r="AF257" s="15"/>
      <c r="AG257" s="15"/>
      <c r="AH257" s="51" t="s">
        <v>75</v>
      </c>
      <c r="AI257" s="51" t="s">
        <v>75</v>
      </c>
    </row>
    <row r="258" spans="19:35">
      <c r="S258" s="59" t="s">
        <v>250</v>
      </c>
      <c r="T258" s="59" t="s">
        <v>283</v>
      </c>
      <c r="U258" s="59" t="s">
        <v>304</v>
      </c>
      <c r="V258" s="49"/>
      <c r="W258" s="49"/>
      <c r="X258" s="49"/>
      <c r="Y258" s="49"/>
      <c r="Z258" s="49"/>
      <c r="AA258" s="49"/>
      <c r="AB258" s="59" t="s">
        <v>255</v>
      </c>
      <c r="AC258" s="15"/>
      <c r="AD258" s="15"/>
      <c r="AE258" s="15"/>
      <c r="AF258" s="15"/>
      <c r="AG258" s="15"/>
      <c r="AH258" s="49"/>
      <c r="AI258" s="15"/>
    </row>
    <row r="259" spans="19:35">
      <c r="S259" s="59" t="s">
        <v>260</v>
      </c>
      <c r="T259" s="59" t="s">
        <v>309</v>
      </c>
      <c r="U259" s="59" t="s">
        <v>261</v>
      </c>
      <c r="V259" s="49"/>
      <c r="W259" s="49"/>
      <c r="X259" s="49"/>
      <c r="Y259" s="49"/>
      <c r="Z259" s="49"/>
      <c r="AA259" s="49"/>
      <c r="AB259" s="59" t="s">
        <v>263</v>
      </c>
      <c r="AC259" s="15"/>
      <c r="AD259" s="15"/>
      <c r="AE259" s="15"/>
      <c r="AF259" s="15"/>
      <c r="AG259" s="15"/>
      <c r="AH259" s="49"/>
      <c r="AI259" s="15"/>
    </row>
    <row r="260" spans="19:35">
      <c r="S260" s="59" t="s">
        <v>266</v>
      </c>
      <c r="T260" s="59" t="s">
        <v>312</v>
      </c>
      <c r="U260" s="59" t="s">
        <v>313</v>
      </c>
      <c r="V260" s="49"/>
      <c r="W260" s="49"/>
      <c r="X260" s="49"/>
      <c r="Y260" s="49"/>
      <c r="Z260" s="49"/>
      <c r="AA260" s="49"/>
      <c r="AB260" s="59" t="s">
        <v>271</v>
      </c>
      <c r="AC260" s="15"/>
      <c r="AD260" s="15"/>
      <c r="AE260" s="15"/>
      <c r="AF260" s="15"/>
      <c r="AG260" s="15"/>
      <c r="AH260" s="49"/>
      <c r="AI260" s="15"/>
    </row>
    <row r="261" spans="19:35">
      <c r="S261" s="59" t="s">
        <v>275</v>
      </c>
      <c r="T261" s="59" t="s">
        <v>201</v>
      </c>
      <c r="U261" s="59" t="s">
        <v>228</v>
      </c>
      <c r="V261" s="49"/>
      <c r="W261" s="49"/>
      <c r="X261" s="49"/>
      <c r="Y261" s="49"/>
      <c r="Z261" s="49"/>
      <c r="AA261" s="49"/>
      <c r="AB261" s="59" t="s">
        <v>274</v>
      </c>
      <c r="AC261" s="15"/>
      <c r="AD261" s="15"/>
      <c r="AE261" s="15"/>
      <c r="AF261" s="15"/>
      <c r="AG261" s="15"/>
      <c r="AH261" s="49"/>
      <c r="AI261" s="15"/>
    </row>
    <row r="262" spans="19:35">
      <c r="S262" s="59" t="s">
        <v>283</v>
      </c>
      <c r="T262" s="59" t="s">
        <v>321</v>
      </c>
      <c r="U262" s="59" t="s">
        <v>322</v>
      </c>
      <c r="V262" s="49"/>
      <c r="W262" s="49"/>
      <c r="X262" s="49"/>
      <c r="Y262" s="49"/>
      <c r="Z262" s="49"/>
      <c r="AA262" s="49"/>
      <c r="AB262" s="59" t="s">
        <v>285</v>
      </c>
      <c r="AC262" s="15"/>
      <c r="AD262" s="15"/>
      <c r="AE262" s="15"/>
      <c r="AF262" s="49"/>
      <c r="AG262" s="15"/>
      <c r="AH262" s="49"/>
      <c r="AI262" s="15"/>
    </row>
    <row r="263" spans="19:35">
      <c r="S263" s="59"/>
      <c r="T263" s="59"/>
      <c r="U263" s="59"/>
      <c r="V263" s="49"/>
      <c r="W263" s="49"/>
      <c r="X263" s="51" t="s">
        <v>76</v>
      </c>
      <c r="Y263" s="49"/>
      <c r="Z263" s="49"/>
      <c r="AA263" s="49"/>
      <c r="AB263" s="59" t="s">
        <v>290</v>
      </c>
      <c r="AC263" s="49"/>
      <c r="AD263" s="15"/>
      <c r="AE263" s="49"/>
      <c r="AF263" s="49"/>
      <c r="AG263" s="49"/>
      <c r="AH263" s="49"/>
      <c r="AI263" s="15"/>
    </row>
    <row r="264" spans="19:35">
      <c r="S264" s="59"/>
      <c r="T264" s="59"/>
      <c r="U264" s="59"/>
      <c r="V264" s="49"/>
      <c r="W264" s="49"/>
      <c r="X264" s="49"/>
      <c r="Y264" s="51" t="s">
        <v>76</v>
      </c>
      <c r="Z264" s="49"/>
      <c r="AA264" s="49"/>
      <c r="AB264" s="59"/>
      <c r="AC264" s="49"/>
      <c r="AD264" s="49"/>
      <c r="AE264" s="49"/>
      <c r="AF264" s="51" t="s">
        <v>76</v>
      </c>
      <c r="AG264" s="51" t="s">
        <v>76</v>
      </c>
      <c r="AH264" s="49"/>
      <c r="AI264" s="49"/>
    </row>
    <row r="265" spans="19:35">
      <c r="S265" s="60" t="s">
        <v>76</v>
      </c>
      <c r="T265" s="60" t="s">
        <v>76</v>
      </c>
      <c r="U265" s="60" t="s">
        <v>76</v>
      </c>
      <c r="V265" s="51" t="s">
        <v>76</v>
      </c>
      <c r="W265" s="51" t="s">
        <v>76</v>
      </c>
      <c r="X265" s="49"/>
      <c r="Y265" s="49"/>
      <c r="Z265" s="51" t="s">
        <v>76</v>
      </c>
      <c r="AA265" s="51" t="s">
        <v>76</v>
      </c>
      <c r="AB265" s="60" t="s">
        <v>76</v>
      </c>
      <c r="AC265" s="51" t="s">
        <v>76</v>
      </c>
      <c r="AD265" s="51" t="s">
        <v>76</v>
      </c>
      <c r="AE265" s="51" t="s">
        <v>76</v>
      </c>
      <c r="AF265" s="49"/>
      <c r="AG265" s="15"/>
      <c r="AH265" s="51" t="s">
        <v>76</v>
      </c>
      <c r="AI265" s="51" t="s">
        <v>76</v>
      </c>
    </row>
    <row r="266" spans="19:35">
      <c r="S266" s="15" t="s">
        <v>382</v>
      </c>
      <c r="T266" s="59" t="s">
        <v>317</v>
      </c>
      <c r="U266" s="59" t="s">
        <v>360</v>
      </c>
      <c r="V266" s="49"/>
      <c r="W266" s="49"/>
      <c r="X266" s="49"/>
      <c r="Y266" s="49"/>
      <c r="Z266" s="49"/>
      <c r="AA266" s="49"/>
      <c r="AB266" s="59" t="s">
        <v>358</v>
      </c>
      <c r="AC266" s="49"/>
      <c r="AD266" s="15"/>
      <c r="AE266" s="49"/>
      <c r="AF266" s="49"/>
      <c r="AG266" s="15"/>
      <c r="AH266" s="49"/>
      <c r="AI266" s="15"/>
    </row>
    <row r="267" spans="19:35">
      <c r="S267" s="15" t="s">
        <v>383</v>
      </c>
      <c r="T267" s="59" t="s">
        <v>341</v>
      </c>
      <c r="U267" s="59" t="s">
        <v>361</v>
      </c>
      <c r="V267" s="49"/>
      <c r="W267" s="49"/>
      <c r="X267" s="49"/>
      <c r="Y267" s="49"/>
      <c r="Z267" s="49"/>
      <c r="AA267" s="49"/>
      <c r="AB267" s="59" t="s">
        <v>228</v>
      </c>
      <c r="AC267" s="49"/>
      <c r="AD267" s="15"/>
      <c r="AE267" s="49"/>
      <c r="AF267" s="49"/>
      <c r="AG267" s="15"/>
      <c r="AH267" s="49"/>
      <c r="AI267" s="15"/>
    </row>
    <row r="268" spans="19:35">
      <c r="S268" s="15" t="s">
        <v>384</v>
      </c>
      <c r="T268" s="59" t="s">
        <v>342</v>
      </c>
      <c r="U268" s="59" t="s">
        <v>362</v>
      </c>
      <c r="V268" s="49"/>
      <c r="W268" s="49"/>
      <c r="X268" s="49"/>
      <c r="Y268" s="49"/>
      <c r="Z268" s="49"/>
      <c r="AA268" s="49"/>
      <c r="AB268" s="59" t="s">
        <v>359</v>
      </c>
      <c r="AC268" s="49"/>
      <c r="AD268" s="15"/>
      <c r="AE268" s="49"/>
      <c r="AF268" s="49"/>
      <c r="AG268" s="15"/>
      <c r="AH268" s="49"/>
      <c r="AI268" s="15"/>
    </row>
    <row r="269" spans="19:35">
      <c r="S269" s="15" t="s">
        <v>385</v>
      </c>
      <c r="T269" s="59" t="s">
        <v>343</v>
      </c>
      <c r="U269" s="59" t="s">
        <v>363</v>
      </c>
      <c r="V269" s="49"/>
      <c r="W269" s="49"/>
      <c r="X269" s="49"/>
      <c r="Y269" s="49"/>
      <c r="Z269" s="49"/>
      <c r="AA269" s="49"/>
      <c r="AB269" s="59" t="s">
        <v>407</v>
      </c>
      <c r="AC269" s="49"/>
      <c r="AD269" s="15"/>
      <c r="AE269" s="49"/>
      <c r="AF269" s="49"/>
      <c r="AG269" s="15"/>
      <c r="AH269" s="49"/>
      <c r="AI269" s="15"/>
    </row>
    <row r="270" spans="19:35">
      <c r="S270" s="15" t="s">
        <v>406</v>
      </c>
      <c r="T270" s="59" t="s">
        <v>344</v>
      </c>
      <c r="U270" s="59" t="s">
        <v>309</v>
      </c>
      <c r="V270" s="49"/>
      <c r="W270" s="49"/>
      <c r="X270" s="51" t="s">
        <v>77</v>
      </c>
      <c r="Y270" s="49"/>
      <c r="Z270" s="49"/>
      <c r="AA270" s="49"/>
      <c r="AB270" s="59" t="s">
        <v>218</v>
      </c>
      <c r="AC270" s="49"/>
      <c r="AD270" s="15"/>
      <c r="AE270" s="49"/>
      <c r="AF270" s="49"/>
      <c r="AG270" s="15"/>
      <c r="AH270" s="49"/>
      <c r="AI270" s="15"/>
    </row>
    <row r="271" spans="19:35">
      <c r="S271" s="15" t="s">
        <v>444</v>
      </c>
      <c r="T271" s="59"/>
      <c r="U271" s="59"/>
      <c r="V271" s="49"/>
      <c r="W271" s="49"/>
      <c r="X271" s="49"/>
      <c r="Y271" s="51" t="s">
        <v>77</v>
      </c>
      <c r="Z271" s="49"/>
      <c r="AA271" s="49"/>
      <c r="AB271" s="49"/>
      <c r="AC271" s="49"/>
      <c r="AD271" s="15"/>
      <c r="AE271" s="49"/>
      <c r="AF271" s="51" t="s">
        <v>77</v>
      </c>
      <c r="AG271" s="51" t="s">
        <v>77</v>
      </c>
      <c r="AH271" s="49"/>
      <c r="AI271" s="15"/>
    </row>
    <row r="272" spans="19:35">
      <c r="S272" s="51" t="s">
        <v>77</v>
      </c>
      <c r="T272" s="51" t="s">
        <v>77</v>
      </c>
      <c r="U272" s="51" t="s">
        <v>77</v>
      </c>
      <c r="V272" s="51" t="s">
        <v>77</v>
      </c>
      <c r="W272" s="51" t="s">
        <v>77</v>
      </c>
      <c r="X272" s="49"/>
      <c r="Y272" s="49"/>
      <c r="Z272" s="51" t="s">
        <v>77</v>
      </c>
      <c r="AA272" s="51" t="s">
        <v>77</v>
      </c>
      <c r="AB272" s="51" t="s">
        <v>77</v>
      </c>
      <c r="AC272" s="51" t="s">
        <v>77</v>
      </c>
      <c r="AD272" s="51" t="s">
        <v>77</v>
      </c>
      <c r="AE272" s="51" t="s">
        <v>77</v>
      </c>
      <c r="AF272" s="49"/>
      <c r="AG272" s="49"/>
      <c r="AH272" s="51" t="s">
        <v>77</v>
      </c>
      <c r="AI272" s="51" t="s">
        <v>77</v>
      </c>
    </row>
    <row r="273" spans="19:35">
      <c r="S273" s="15" t="s">
        <v>515</v>
      </c>
      <c r="T273" s="15" t="s">
        <v>516</v>
      </c>
      <c r="U273" s="15" t="s">
        <v>517</v>
      </c>
      <c r="V273" s="49"/>
      <c r="W273" s="49"/>
      <c r="X273" s="49"/>
      <c r="Y273" s="49"/>
      <c r="Z273" s="49"/>
      <c r="AA273" s="49"/>
      <c r="AB273" s="15" t="s">
        <v>520</v>
      </c>
      <c r="AC273" s="49"/>
      <c r="AD273" s="49"/>
      <c r="AE273" s="49"/>
      <c r="AF273" s="49"/>
      <c r="AG273" s="49"/>
      <c r="AH273" s="49"/>
      <c r="AI273" s="49"/>
    </row>
    <row r="274" spans="19:35">
      <c r="S274" s="15" t="s">
        <v>526</v>
      </c>
      <c r="T274" s="15" t="s">
        <v>527</v>
      </c>
      <c r="U274" s="15" t="s">
        <v>528</v>
      </c>
      <c r="V274" s="49"/>
      <c r="W274" s="49"/>
      <c r="X274" s="49"/>
      <c r="Y274" s="49"/>
      <c r="Z274" s="49"/>
      <c r="AA274" s="49"/>
      <c r="AB274" s="15" t="s">
        <v>533</v>
      </c>
      <c r="AC274" s="49"/>
      <c r="AD274" s="49"/>
      <c r="AE274" s="49"/>
      <c r="AF274" s="49"/>
      <c r="AG274" s="49"/>
      <c r="AH274" s="49"/>
      <c r="AI274" s="49"/>
    </row>
    <row r="275" spans="19:35">
      <c r="S275" s="15" t="s">
        <v>539</v>
      </c>
      <c r="T275" s="15" t="s">
        <v>572</v>
      </c>
      <c r="U275" s="15" t="s">
        <v>595</v>
      </c>
      <c r="V275" s="49"/>
      <c r="W275" s="49"/>
      <c r="X275" s="49"/>
      <c r="Y275" s="49"/>
      <c r="Z275" s="49"/>
      <c r="AA275" s="49"/>
      <c r="AB275" s="15" t="s">
        <v>543</v>
      </c>
      <c r="AC275" s="49"/>
      <c r="AD275" s="49"/>
      <c r="AE275" s="49"/>
      <c r="AF275" s="49"/>
      <c r="AG275" s="49"/>
      <c r="AH275" s="49"/>
      <c r="AI275" s="49"/>
    </row>
    <row r="276" spans="19:35">
      <c r="S276" s="15" t="s">
        <v>548</v>
      </c>
      <c r="T276" s="15" t="s">
        <v>549</v>
      </c>
      <c r="U276" s="15" t="s">
        <v>576</v>
      </c>
      <c r="V276" s="49"/>
      <c r="W276" s="49"/>
      <c r="X276" s="51" t="s">
        <v>78</v>
      </c>
      <c r="Y276" s="49"/>
      <c r="Z276" s="49"/>
      <c r="AA276" s="49"/>
      <c r="AB276" s="15" t="s">
        <v>577</v>
      </c>
      <c r="AC276" s="49"/>
      <c r="AD276" s="49"/>
      <c r="AE276" s="49"/>
      <c r="AF276" s="49"/>
      <c r="AG276" s="49"/>
      <c r="AH276" s="49"/>
      <c r="AI276" s="49"/>
    </row>
    <row r="277" spans="19:35">
      <c r="S277" s="15" t="s">
        <v>560</v>
      </c>
      <c r="T277" s="15" t="s">
        <v>588</v>
      </c>
      <c r="U277" s="15" t="s">
        <v>561</v>
      </c>
      <c r="V277" s="49"/>
      <c r="W277" s="49"/>
      <c r="X277" s="49"/>
      <c r="Y277" s="51" t="s">
        <v>78</v>
      </c>
      <c r="Z277" s="49"/>
      <c r="AA277" s="49"/>
      <c r="AB277" s="15" t="s">
        <v>565</v>
      </c>
      <c r="AC277" s="49"/>
      <c r="AD277" s="49"/>
      <c r="AE277" s="49"/>
      <c r="AF277" s="51" t="s">
        <v>78</v>
      </c>
      <c r="AG277" s="51" t="s">
        <v>78</v>
      </c>
      <c r="AH277" s="49"/>
      <c r="AI277" s="49"/>
    </row>
    <row r="278" spans="19:35">
      <c r="S278" s="51" t="s">
        <v>78</v>
      </c>
      <c r="T278" s="51" t="s">
        <v>78</v>
      </c>
      <c r="U278" s="51" t="s">
        <v>78</v>
      </c>
      <c r="V278" s="51" t="s">
        <v>78</v>
      </c>
      <c r="W278" s="51" t="s">
        <v>78</v>
      </c>
      <c r="X278" s="49"/>
      <c r="Y278" s="49"/>
      <c r="Z278" s="51" t="s">
        <v>78</v>
      </c>
      <c r="AA278" s="51" t="s">
        <v>78</v>
      </c>
      <c r="AB278" s="51" t="s">
        <v>78</v>
      </c>
      <c r="AC278" s="51" t="s">
        <v>78</v>
      </c>
      <c r="AD278" s="51" t="s">
        <v>78</v>
      </c>
      <c r="AE278" s="51" t="s">
        <v>78</v>
      </c>
      <c r="AF278" s="49"/>
      <c r="AG278" s="49"/>
      <c r="AH278" s="51" t="s">
        <v>78</v>
      </c>
      <c r="AI278" s="51" t="s">
        <v>78</v>
      </c>
    </row>
    <row r="279" spans="19:35">
      <c r="S279" s="109" t="s">
        <v>617</v>
      </c>
      <c r="T279" s="109" t="s">
        <v>622</v>
      </c>
      <c r="U279" s="109" t="s">
        <v>626</v>
      </c>
      <c r="V279" s="49"/>
      <c r="W279" s="49"/>
      <c r="X279" s="49"/>
      <c r="Y279" s="49"/>
      <c r="Z279" s="49"/>
      <c r="AA279" s="49"/>
      <c r="AB279" s="109" t="s">
        <v>654</v>
      </c>
      <c r="AC279" s="49"/>
      <c r="AD279" s="49"/>
      <c r="AE279" s="49"/>
      <c r="AF279" s="49"/>
      <c r="AG279" s="49"/>
      <c r="AH279" s="49"/>
      <c r="AI279" s="49"/>
    </row>
    <row r="280" spans="19:35">
      <c r="S280" s="109" t="s">
        <v>618</v>
      </c>
      <c r="T280" s="109" t="s">
        <v>616</v>
      </c>
      <c r="U280" s="109" t="s">
        <v>627</v>
      </c>
      <c r="V280" s="49"/>
      <c r="W280" s="49"/>
      <c r="X280" s="49"/>
      <c r="Y280" s="49"/>
      <c r="Z280" s="49"/>
      <c r="AA280" s="49"/>
      <c r="AB280" s="109" t="s">
        <v>655</v>
      </c>
      <c r="AC280" s="49"/>
      <c r="AD280" s="49"/>
      <c r="AE280" s="49"/>
      <c r="AF280" s="49"/>
      <c r="AG280" s="49"/>
      <c r="AH280" s="49"/>
      <c r="AI280" s="49"/>
    </row>
    <row r="281" spans="19:35">
      <c r="S281" s="109" t="s">
        <v>619</v>
      </c>
      <c r="T281" s="109" t="s">
        <v>623</v>
      </c>
      <c r="U281" s="109" t="s">
        <v>628</v>
      </c>
      <c r="V281" s="49"/>
      <c r="W281" s="49"/>
      <c r="X281" s="49"/>
      <c r="Y281" s="49"/>
      <c r="Z281" s="49"/>
      <c r="AA281" s="49"/>
      <c r="AB281" s="166" t="s">
        <v>658</v>
      </c>
      <c r="AC281" s="49"/>
      <c r="AD281" s="49"/>
      <c r="AE281" s="49"/>
      <c r="AF281" s="49"/>
      <c r="AG281" s="49"/>
      <c r="AH281" s="49"/>
      <c r="AI281" s="49"/>
    </row>
    <row r="282" spans="19:35">
      <c r="S282" s="109" t="s">
        <v>620</v>
      </c>
      <c r="T282" s="109" t="s">
        <v>624</v>
      </c>
      <c r="U282" s="109" t="s">
        <v>629</v>
      </c>
      <c r="V282" s="49"/>
      <c r="W282" s="49"/>
      <c r="X282" s="109"/>
      <c r="Y282" s="49"/>
      <c r="Z282" s="49"/>
      <c r="AA282" s="49"/>
      <c r="AB282" s="109" t="s">
        <v>656</v>
      </c>
      <c r="AC282" s="49"/>
      <c r="AD282" s="49"/>
      <c r="AE282" s="49"/>
      <c r="AF282" s="49"/>
      <c r="AG282" s="49"/>
      <c r="AH282" s="49"/>
      <c r="AI282" s="49"/>
    </row>
    <row r="283" spans="19:35">
      <c r="S283" s="109" t="s">
        <v>621</v>
      </c>
      <c r="T283" s="109" t="s">
        <v>625</v>
      </c>
      <c r="U283" s="109" t="s">
        <v>616</v>
      </c>
      <c r="V283" s="49"/>
      <c r="W283" s="49"/>
      <c r="X283" s="51" t="s">
        <v>79</v>
      </c>
      <c r="Y283" s="109"/>
      <c r="Z283" s="49"/>
      <c r="AA283" s="49"/>
      <c r="AB283" s="109" t="s">
        <v>657</v>
      </c>
      <c r="AC283" s="49"/>
      <c r="AD283" s="49"/>
      <c r="AE283" s="49"/>
      <c r="AF283" s="109"/>
      <c r="AG283" s="109"/>
      <c r="AH283" s="49"/>
      <c r="AI283" s="49"/>
    </row>
    <row r="284" spans="19:35" s="109" customFormat="1">
      <c r="X284" s="49"/>
      <c r="Y284" s="51" t="s">
        <v>79</v>
      </c>
      <c r="AF284" s="51" t="s">
        <v>79</v>
      </c>
      <c r="AG284" s="51" t="s">
        <v>79</v>
      </c>
    </row>
    <row r="285" spans="19:35">
      <c r="S285" s="51" t="s">
        <v>79</v>
      </c>
      <c r="T285" s="51" t="s">
        <v>79</v>
      </c>
      <c r="U285" s="51" t="s">
        <v>79</v>
      </c>
      <c r="V285" s="51" t="s">
        <v>79</v>
      </c>
      <c r="W285" s="51" t="s">
        <v>79</v>
      </c>
      <c r="X285" s="49"/>
      <c r="Y285" s="49"/>
      <c r="Z285" s="51" t="s">
        <v>79</v>
      </c>
      <c r="AA285" s="51" t="s">
        <v>79</v>
      </c>
      <c r="AB285" s="51" t="s">
        <v>79</v>
      </c>
      <c r="AC285" s="51" t="s">
        <v>79</v>
      </c>
      <c r="AD285" s="51" t="s">
        <v>79</v>
      </c>
      <c r="AE285" s="51" t="s">
        <v>79</v>
      </c>
      <c r="AF285" s="49"/>
      <c r="AG285" s="49"/>
      <c r="AH285" s="51" t="s">
        <v>79</v>
      </c>
      <c r="AI285" s="51" t="s">
        <v>79</v>
      </c>
    </row>
    <row r="286" spans="19:35">
      <c r="S286" s="120" t="s">
        <v>720</v>
      </c>
      <c r="T286" s="120" t="s">
        <v>721</v>
      </c>
      <c r="U286" s="120" t="s">
        <v>722</v>
      </c>
      <c r="V286" s="49"/>
      <c r="W286" s="49"/>
      <c r="X286" s="120"/>
      <c r="Y286" s="49"/>
      <c r="Z286" s="49"/>
      <c r="AA286" s="49"/>
      <c r="AB286" s="120" t="s">
        <v>728</v>
      </c>
      <c r="AC286" s="49"/>
      <c r="AD286" s="49"/>
      <c r="AE286" s="49"/>
      <c r="AF286" s="49"/>
      <c r="AG286" s="49"/>
      <c r="AH286" s="49"/>
      <c r="AI286" s="49"/>
    </row>
    <row r="287" spans="19:35">
      <c r="S287" s="120" t="s">
        <v>732</v>
      </c>
      <c r="T287" s="120" t="s">
        <v>775</v>
      </c>
      <c r="U287" s="120" t="s">
        <v>733</v>
      </c>
      <c r="V287" s="49"/>
      <c r="W287" s="49"/>
      <c r="X287" s="120"/>
      <c r="Y287" s="120"/>
      <c r="Z287" s="49"/>
      <c r="AA287" s="49"/>
      <c r="AB287" s="120" t="s">
        <v>752</v>
      </c>
      <c r="AC287" s="49"/>
      <c r="AD287" s="49"/>
      <c r="AE287" s="49"/>
      <c r="AF287" s="120"/>
      <c r="AG287" s="120"/>
      <c r="AH287" s="49"/>
      <c r="AI287" s="49"/>
    </row>
    <row r="288" spans="19:35" s="120" customFormat="1">
      <c r="S288" s="120" t="s">
        <v>741</v>
      </c>
      <c r="T288" s="120" t="s">
        <v>779</v>
      </c>
      <c r="U288" s="120" t="s">
        <v>796</v>
      </c>
      <c r="X288" s="49"/>
      <c r="AB288" s="120" t="s">
        <v>746</v>
      </c>
    </row>
    <row r="289" spans="19:35" s="120" customFormat="1">
      <c r="S289" s="120" t="s">
        <v>754</v>
      </c>
      <c r="T289" s="120" t="s">
        <v>755</v>
      </c>
      <c r="U289" s="120" t="s">
        <v>756</v>
      </c>
      <c r="X289" s="49"/>
      <c r="Y289" s="49"/>
      <c r="AB289" s="120" t="s">
        <v>761</v>
      </c>
      <c r="AF289" s="49"/>
      <c r="AG289" s="49"/>
    </row>
    <row r="290" spans="19:35">
      <c r="S290" s="120" t="s">
        <v>782</v>
      </c>
      <c r="T290" s="120" t="s">
        <v>783</v>
      </c>
      <c r="U290" s="120"/>
      <c r="V290" s="49"/>
      <c r="W290" s="49"/>
      <c r="X290" s="49"/>
      <c r="Y290" s="49"/>
      <c r="Z290" s="49"/>
      <c r="AA290" s="49"/>
      <c r="AB290" s="120" t="s">
        <v>557</v>
      </c>
      <c r="AC290" s="49"/>
      <c r="AD290" s="49"/>
      <c r="AE290" s="49"/>
      <c r="AF290" s="49"/>
      <c r="AG290" s="49"/>
      <c r="AH290" s="49"/>
      <c r="AI290" s="49"/>
    </row>
    <row r="291" spans="19:35">
      <c r="S291" s="120"/>
      <c r="T291" s="120" t="s">
        <v>788</v>
      </c>
      <c r="U291" s="120"/>
      <c r="V291" s="49"/>
      <c r="W291" s="49"/>
      <c r="X291" s="51" t="s">
        <v>80</v>
      </c>
      <c r="Y291" s="49"/>
      <c r="Z291" s="49"/>
      <c r="AA291" s="49"/>
      <c r="AB291" s="49"/>
      <c r="AC291" s="49"/>
      <c r="AD291" s="49"/>
      <c r="AE291" s="49"/>
      <c r="AF291" s="49"/>
      <c r="AG291" s="49"/>
      <c r="AH291" s="49"/>
      <c r="AI291" s="49"/>
    </row>
    <row r="292" spans="19:35">
      <c r="S292" s="120"/>
      <c r="T292" s="120"/>
      <c r="U292" s="120"/>
      <c r="V292" s="49"/>
      <c r="W292" s="49"/>
      <c r="X292" s="126"/>
      <c r="Y292" s="51" t="s">
        <v>80</v>
      </c>
      <c r="Z292" s="49"/>
      <c r="AA292" s="49"/>
      <c r="AB292" s="49"/>
      <c r="AC292" s="49"/>
      <c r="AD292" s="49"/>
      <c r="AE292" s="49"/>
      <c r="AF292" s="51" t="s">
        <v>80</v>
      </c>
      <c r="AG292" s="51" t="s">
        <v>80</v>
      </c>
      <c r="AH292" s="49"/>
      <c r="AI292" s="49"/>
    </row>
    <row r="293" spans="19:35">
      <c r="S293" s="51" t="s">
        <v>80</v>
      </c>
      <c r="T293" s="51" t="s">
        <v>80</v>
      </c>
      <c r="U293" s="51" t="s">
        <v>80</v>
      </c>
      <c r="V293" s="51" t="s">
        <v>80</v>
      </c>
      <c r="W293" s="51" t="s">
        <v>80</v>
      </c>
      <c r="X293" s="126"/>
      <c r="Y293" s="126"/>
      <c r="Z293" s="51" t="s">
        <v>80</v>
      </c>
      <c r="AA293" s="51" t="s">
        <v>80</v>
      </c>
      <c r="AB293" s="51" t="s">
        <v>80</v>
      </c>
      <c r="AC293" s="51" t="s">
        <v>80</v>
      </c>
      <c r="AD293" s="51" t="s">
        <v>80</v>
      </c>
      <c r="AE293" s="51" t="s">
        <v>80</v>
      </c>
      <c r="AF293" s="126"/>
      <c r="AG293" s="126"/>
      <c r="AH293" s="51" t="s">
        <v>80</v>
      </c>
      <c r="AI293" s="51" t="s">
        <v>80</v>
      </c>
    </row>
    <row r="294" spans="19:35">
      <c r="S294" s="126" t="s">
        <v>804</v>
      </c>
      <c r="T294" s="126" t="s">
        <v>805</v>
      </c>
      <c r="U294" s="126" t="s">
        <v>569</v>
      </c>
      <c r="V294" s="126"/>
      <c r="W294" s="126"/>
      <c r="X294" s="126"/>
      <c r="Y294" s="126"/>
      <c r="Z294" s="126"/>
      <c r="AA294" s="126"/>
      <c r="AB294" s="126" t="s">
        <v>812</v>
      </c>
      <c r="AC294" s="126"/>
      <c r="AD294" s="126"/>
      <c r="AE294" s="126"/>
      <c r="AF294" s="126"/>
      <c r="AG294" s="126"/>
      <c r="AH294" s="126"/>
      <c r="AI294" s="126"/>
    </row>
    <row r="295" spans="19:35">
      <c r="S295" s="126" t="s">
        <v>818</v>
      </c>
      <c r="T295" s="126" t="s">
        <v>819</v>
      </c>
      <c r="U295" s="126" t="s">
        <v>820</v>
      </c>
      <c r="V295" s="126"/>
      <c r="W295" s="126"/>
      <c r="X295" s="126"/>
      <c r="Y295" s="126"/>
      <c r="Z295" s="126"/>
      <c r="AA295" s="126"/>
      <c r="AB295" s="126" t="s">
        <v>825</v>
      </c>
      <c r="AC295" s="126"/>
      <c r="AD295" s="126"/>
      <c r="AE295" s="126"/>
      <c r="AF295" s="126"/>
      <c r="AG295" s="126"/>
      <c r="AH295" s="126"/>
      <c r="AI295" s="126"/>
    </row>
    <row r="296" spans="19:35">
      <c r="S296" s="126" t="s">
        <v>831</v>
      </c>
      <c r="T296" s="126" t="s">
        <v>854</v>
      </c>
      <c r="U296" s="126" t="s">
        <v>832</v>
      </c>
      <c r="V296" s="126"/>
      <c r="W296" s="126"/>
      <c r="X296" s="126"/>
      <c r="Y296" s="126"/>
      <c r="Z296" s="126"/>
      <c r="AA296" s="126"/>
      <c r="AB296" s="126" t="s">
        <v>836</v>
      </c>
      <c r="AC296" s="126"/>
      <c r="AD296" s="126"/>
      <c r="AE296" s="126"/>
      <c r="AF296" s="126"/>
      <c r="AG296" s="126"/>
      <c r="AH296" s="126"/>
      <c r="AI296" s="126"/>
    </row>
    <row r="297" spans="19:35">
      <c r="S297" s="126" t="s">
        <v>840</v>
      </c>
      <c r="T297" s="126" t="s">
        <v>860</v>
      </c>
      <c r="U297" s="126"/>
      <c r="V297" s="126"/>
      <c r="W297" s="126"/>
      <c r="X297" s="51"/>
      <c r="Y297" s="126"/>
      <c r="Z297" s="126"/>
      <c r="AA297" s="126"/>
      <c r="AB297" s="126" t="s">
        <v>842</v>
      </c>
      <c r="AC297" s="126"/>
      <c r="AD297" s="126"/>
      <c r="AE297" s="126"/>
      <c r="AF297" s="126"/>
      <c r="AG297" s="126"/>
      <c r="AH297" s="126"/>
      <c r="AI297" s="126"/>
    </row>
    <row r="298" spans="19:35">
      <c r="S298" s="126"/>
      <c r="T298" s="126"/>
      <c r="U298" s="126"/>
      <c r="V298" s="126"/>
      <c r="W298" s="126"/>
      <c r="X298" s="49"/>
      <c r="Y298" s="51"/>
      <c r="Z298" s="126"/>
      <c r="AA298" s="126"/>
      <c r="AB298" s="126"/>
      <c r="AC298" s="126"/>
      <c r="AD298" s="126"/>
      <c r="AE298" s="126"/>
      <c r="AF298" s="51"/>
      <c r="AG298" s="51" t="s">
        <v>81</v>
      </c>
      <c r="AH298" s="126"/>
      <c r="AI298" s="126"/>
    </row>
    <row r="299" spans="19:35">
      <c r="S299" s="51"/>
      <c r="T299" s="51"/>
      <c r="U299" s="51"/>
      <c r="V299" s="51"/>
      <c r="W299" s="51"/>
      <c r="X299" s="49"/>
      <c r="Y299" s="49"/>
      <c r="Z299" s="51"/>
      <c r="AA299" s="51"/>
      <c r="AB299" s="51"/>
      <c r="AC299" s="51"/>
      <c r="AD299" s="51"/>
      <c r="AE299" s="51"/>
      <c r="AF299" s="49"/>
      <c r="AG299" s="49"/>
      <c r="AH299" s="51"/>
      <c r="AI299" s="51"/>
    </row>
    <row r="300" spans="19:35">
      <c r="S300" s="49"/>
      <c r="T300" s="49"/>
      <c r="U300" s="49"/>
      <c r="V300" s="49"/>
      <c r="W300" s="49"/>
      <c r="X300" s="49"/>
      <c r="Y300" s="49"/>
      <c r="Z300" s="49"/>
      <c r="AA300" s="49"/>
      <c r="AB300" s="49"/>
      <c r="AC300" s="49"/>
      <c r="AD300" s="49"/>
      <c r="AE300" s="49"/>
      <c r="AF300" s="49"/>
      <c r="AG300" s="49"/>
      <c r="AH300" s="49"/>
      <c r="AI300" s="49"/>
    </row>
    <row r="301" spans="19:35">
      <c r="S301" s="49"/>
      <c r="T301" s="49"/>
      <c r="U301" s="49"/>
      <c r="V301" s="49"/>
      <c r="W301" s="49"/>
      <c r="X301" s="49"/>
      <c r="Y301" s="49"/>
      <c r="Z301" s="49"/>
      <c r="AA301" s="49"/>
      <c r="AB301" s="49"/>
      <c r="AC301" s="49"/>
      <c r="AD301" s="49"/>
      <c r="AE301" s="49"/>
      <c r="AF301" s="49"/>
      <c r="AG301" s="49"/>
      <c r="AH301" s="49"/>
      <c r="AI301" s="49"/>
    </row>
    <row r="302" spans="19:35">
      <c r="S302" s="49"/>
      <c r="T302" s="49"/>
      <c r="U302" s="49"/>
      <c r="V302" s="49"/>
      <c r="W302" s="49"/>
      <c r="X302" s="49"/>
      <c r="Y302" s="49"/>
      <c r="Z302" s="49"/>
      <c r="AA302" s="49"/>
      <c r="AB302" s="49"/>
      <c r="AC302" s="49"/>
      <c r="AD302" s="49"/>
      <c r="AE302" s="49"/>
      <c r="AF302" s="49"/>
      <c r="AG302" s="49"/>
      <c r="AH302" s="49"/>
      <c r="AI302" s="49"/>
    </row>
    <row r="303" spans="19:35">
      <c r="S303" s="49"/>
      <c r="T303" s="49"/>
      <c r="U303" s="49"/>
      <c r="V303" s="49"/>
      <c r="W303" s="49"/>
      <c r="X303" s="51"/>
      <c r="Y303" s="49"/>
      <c r="Z303" s="49"/>
      <c r="AA303" s="49"/>
      <c r="AB303" s="49"/>
      <c r="AC303" s="49"/>
      <c r="AD303" s="49"/>
      <c r="AE303" s="49"/>
      <c r="AF303" s="49"/>
      <c r="AG303" s="49"/>
      <c r="AH303" s="49"/>
      <c r="AI303" s="49"/>
    </row>
    <row r="304" spans="19:35">
      <c r="S304" s="49"/>
      <c r="T304" s="49"/>
      <c r="U304" s="49"/>
      <c r="V304" s="49"/>
      <c r="W304" s="49"/>
      <c r="X304" s="49"/>
      <c r="Y304" s="51"/>
      <c r="Z304" s="49"/>
      <c r="AA304" s="49"/>
      <c r="AB304" s="49"/>
      <c r="AC304" s="49"/>
      <c r="AD304" s="49"/>
      <c r="AE304" s="49"/>
      <c r="AF304" s="51"/>
      <c r="AG304" s="51" t="s">
        <v>83</v>
      </c>
      <c r="AH304" s="49"/>
      <c r="AI304" s="49"/>
    </row>
    <row r="305" spans="19:35">
      <c r="S305" s="51"/>
      <c r="T305" s="51"/>
      <c r="U305" s="51"/>
      <c r="V305" s="51"/>
      <c r="W305" s="51"/>
      <c r="X305" s="49"/>
      <c r="Y305" s="49"/>
      <c r="Z305" s="51"/>
      <c r="AA305" s="51"/>
      <c r="AB305" s="51"/>
      <c r="AC305" s="51"/>
      <c r="AD305" s="51"/>
      <c r="AE305" s="51"/>
      <c r="AF305" s="49"/>
      <c r="AG305" s="49"/>
      <c r="AH305" s="51"/>
      <c r="AI305" s="51"/>
    </row>
    <row r="306" spans="19:35">
      <c r="S306" s="49"/>
      <c r="T306" s="49"/>
      <c r="U306" s="49"/>
      <c r="V306" s="49"/>
      <c r="W306" s="49"/>
      <c r="X306" s="49"/>
      <c r="Y306" s="49"/>
      <c r="Z306" s="49"/>
      <c r="AA306" s="49"/>
      <c r="AB306" s="49"/>
      <c r="AC306" s="49"/>
      <c r="AD306" s="49"/>
      <c r="AE306" s="49"/>
      <c r="AF306" s="49"/>
      <c r="AG306" s="49"/>
      <c r="AH306" s="49"/>
      <c r="AI306" s="49"/>
    </row>
    <row r="307" spans="19:35">
      <c r="S307" s="49"/>
      <c r="T307" s="49"/>
      <c r="U307" s="49"/>
      <c r="V307" s="49"/>
      <c r="W307" s="49"/>
      <c r="X307" s="49"/>
      <c r="Y307" s="49"/>
      <c r="Z307" s="49"/>
      <c r="AA307" s="49"/>
      <c r="AB307" s="49"/>
      <c r="AC307" s="49"/>
      <c r="AD307" s="49"/>
      <c r="AE307" s="49"/>
      <c r="AF307" s="49"/>
      <c r="AG307" s="49"/>
      <c r="AH307" s="49"/>
      <c r="AI307" s="49"/>
    </row>
    <row r="308" spans="19:35">
      <c r="S308" s="49"/>
      <c r="T308" s="49"/>
      <c r="U308" s="49"/>
      <c r="V308" s="49"/>
      <c r="W308" s="49"/>
      <c r="X308" s="49"/>
      <c r="Y308" s="49"/>
      <c r="Z308" s="49"/>
      <c r="AA308" s="49"/>
      <c r="AB308" s="49"/>
      <c r="AC308" s="49"/>
      <c r="AD308" s="49"/>
      <c r="AE308" s="49"/>
      <c r="AF308" s="49"/>
      <c r="AG308" s="49"/>
      <c r="AH308" s="49"/>
      <c r="AI308" s="49"/>
    </row>
    <row r="309" spans="19:35" ht="23.25">
      <c r="S309" s="49"/>
      <c r="T309" s="49"/>
      <c r="U309" s="49"/>
      <c r="V309" s="49"/>
      <c r="W309" s="49"/>
      <c r="X309" s="54" t="s">
        <v>131</v>
      </c>
      <c r="Y309" s="49"/>
      <c r="Z309" s="49"/>
      <c r="AA309" s="49"/>
      <c r="AB309" s="49"/>
      <c r="AC309" s="49"/>
      <c r="AD309" s="49"/>
      <c r="AE309" s="49"/>
      <c r="AF309" s="49"/>
      <c r="AG309" s="49"/>
      <c r="AH309" s="49"/>
      <c r="AI309" s="49"/>
    </row>
    <row r="310" spans="19:35" ht="23.25">
      <c r="S310" s="49"/>
      <c r="T310" s="49"/>
      <c r="U310" s="49"/>
      <c r="V310" s="49"/>
      <c r="W310" s="49"/>
      <c r="X310" s="51" t="s">
        <v>22</v>
      </c>
      <c r="Y310" s="54" t="s">
        <v>132</v>
      </c>
      <c r="Z310" s="49"/>
      <c r="AA310" s="49"/>
      <c r="AB310" s="49"/>
      <c r="AC310" s="49"/>
      <c r="AD310" s="49"/>
      <c r="AE310" s="49"/>
      <c r="AF310" s="54" t="s">
        <v>139</v>
      </c>
      <c r="AG310" s="54" t="s">
        <v>140</v>
      </c>
      <c r="AH310" s="49"/>
      <c r="AI310" s="49"/>
    </row>
    <row r="311" spans="19:35" ht="23.25">
      <c r="S311" s="54" t="s">
        <v>126</v>
      </c>
      <c r="T311" s="54" t="s">
        <v>127</v>
      </c>
      <c r="U311" s="54" t="s">
        <v>128</v>
      </c>
      <c r="V311" s="54" t="s">
        <v>129</v>
      </c>
      <c r="W311" s="54" t="s">
        <v>130</v>
      </c>
      <c r="X311" s="49"/>
      <c r="Y311" s="51" t="s">
        <v>22</v>
      </c>
      <c r="Z311" s="54" t="s">
        <v>133</v>
      </c>
      <c r="AA311" s="54" t="s">
        <v>134</v>
      </c>
      <c r="AB311" s="54" t="s">
        <v>135</v>
      </c>
      <c r="AC311" s="54" t="s">
        <v>136</v>
      </c>
      <c r="AD311" s="54" t="s">
        <v>137</v>
      </c>
      <c r="AE311" s="54" t="s">
        <v>138</v>
      </c>
      <c r="AF311" s="51" t="s">
        <v>22</v>
      </c>
      <c r="AG311" s="51" t="s">
        <v>22</v>
      </c>
      <c r="AH311" s="54" t="s">
        <v>141</v>
      </c>
      <c r="AI311" s="54" t="s">
        <v>142</v>
      </c>
    </row>
    <row r="312" spans="19:35">
      <c r="S312" s="51" t="s">
        <v>393</v>
      </c>
      <c r="T312" s="51" t="s">
        <v>22</v>
      </c>
      <c r="U312" s="51" t="s">
        <v>22</v>
      </c>
      <c r="V312" s="51" t="s">
        <v>22</v>
      </c>
      <c r="W312" s="51" t="s">
        <v>22</v>
      </c>
      <c r="X312" s="49"/>
      <c r="Y312" s="49"/>
      <c r="Z312" s="51" t="s">
        <v>22</v>
      </c>
      <c r="AA312" s="51" t="s">
        <v>22</v>
      </c>
      <c r="AB312" s="51" t="s">
        <v>22</v>
      </c>
      <c r="AC312" s="51" t="s">
        <v>22</v>
      </c>
      <c r="AD312" s="51" t="s">
        <v>22</v>
      </c>
      <c r="AE312" s="51" t="s">
        <v>22</v>
      </c>
      <c r="AF312" s="49"/>
      <c r="AG312" s="49"/>
      <c r="AH312" s="51" t="s">
        <v>22</v>
      </c>
      <c r="AI312" s="51" t="s">
        <v>22</v>
      </c>
    </row>
    <row r="313" spans="19:35">
      <c r="S313" s="59" t="s">
        <v>154</v>
      </c>
      <c r="T313" s="59" t="s">
        <v>155</v>
      </c>
      <c r="U313" s="59" t="s">
        <v>156</v>
      </c>
      <c r="V313" s="52"/>
      <c r="W313" s="49"/>
      <c r="X313" s="49"/>
      <c r="Y313" s="49"/>
      <c r="Z313" s="49"/>
      <c r="AA313" s="49"/>
      <c r="AB313" s="59" t="s">
        <v>155</v>
      </c>
      <c r="AC313" s="49"/>
      <c r="AD313" s="49"/>
      <c r="AE313" s="49"/>
      <c r="AF313" s="49"/>
      <c r="AG313" s="49"/>
      <c r="AH313" s="49"/>
      <c r="AI313" s="49"/>
    </row>
    <row r="314" spans="19:35">
      <c r="S314" s="59" t="s">
        <v>157</v>
      </c>
      <c r="T314" s="59" t="s">
        <v>158</v>
      </c>
      <c r="U314" s="59" t="s">
        <v>159</v>
      </c>
      <c r="V314" s="49"/>
      <c r="W314" s="49"/>
      <c r="X314" s="49"/>
      <c r="Y314" s="49"/>
      <c r="Z314" s="49"/>
      <c r="AA314" s="49"/>
      <c r="AB314" s="59" t="s">
        <v>158</v>
      </c>
      <c r="AC314" s="49"/>
      <c r="AD314" s="49"/>
      <c r="AE314" s="49"/>
      <c r="AF314" s="49"/>
      <c r="AG314" s="49"/>
      <c r="AH314" s="49"/>
      <c r="AI314" s="49"/>
    </row>
    <row r="315" spans="19:35">
      <c r="S315" s="59" t="s">
        <v>156</v>
      </c>
      <c r="T315" s="59" t="s">
        <v>159</v>
      </c>
      <c r="U315" s="59" t="s">
        <v>161</v>
      </c>
      <c r="V315" s="49"/>
      <c r="W315" s="49"/>
      <c r="X315" s="49"/>
      <c r="Y315" s="49"/>
      <c r="Z315" s="49"/>
      <c r="AA315" s="49"/>
      <c r="AB315" s="59" t="s">
        <v>159</v>
      </c>
      <c r="AC315" s="49"/>
      <c r="AD315" s="49"/>
      <c r="AE315" s="49"/>
      <c r="AF315" s="49"/>
      <c r="AG315" s="49"/>
      <c r="AH315" s="49"/>
      <c r="AI315" s="49"/>
    </row>
    <row r="316" spans="19:35">
      <c r="S316" s="53" t="s">
        <v>187</v>
      </c>
      <c r="T316" s="59" t="s">
        <v>169</v>
      </c>
      <c r="U316" s="59" t="s">
        <v>170</v>
      </c>
      <c r="V316" s="49"/>
      <c r="W316" s="49"/>
      <c r="X316" s="49"/>
      <c r="Y316" s="49"/>
      <c r="Z316" s="49"/>
      <c r="AA316" s="49"/>
      <c r="AB316" s="59" t="s">
        <v>90</v>
      </c>
      <c r="AC316" s="49"/>
      <c r="AD316" s="49"/>
      <c r="AE316" s="49"/>
      <c r="AF316" s="49"/>
      <c r="AG316" s="49"/>
      <c r="AH316" s="49"/>
      <c r="AI316" s="49"/>
    </row>
    <row r="317" spans="19:35">
      <c r="S317" s="59"/>
      <c r="T317" s="59" t="s">
        <v>175</v>
      </c>
      <c r="U317" s="59" t="s">
        <v>176</v>
      </c>
      <c r="V317" s="49"/>
      <c r="W317" s="49"/>
      <c r="X317" s="49"/>
      <c r="Y317" s="49"/>
      <c r="Z317" s="49"/>
      <c r="AA317" s="49"/>
      <c r="AB317" s="59" t="s">
        <v>180</v>
      </c>
      <c r="AC317" s="49"/>
      <c r="AD317" s="49"/>
      <c r="AE317" s="49"/>
      <c r="AF317" s="49"/>
      <c r="AG317" s="49"/>
      <c r="AH317" s="49"/>
      <c r="AI317" s="49"/>
    </row>
    <row r="318" spans="19:35">
      <c r="S318" s="59"/>
      <c r="T318" s="59" t="s">
        <v>188</v>
      </c>
      <c r="U318" s="59"/>
      <c r="V318" s="49"/>
      <c r="W318" s="49"/>
      <c r="X318" s="49"/>
      <c r="Y318" s="49"/>
      <c r="Z318" s="49"/>
      <c r="AA318" s="49"/>
      <c r="AB318" s="59" t="s">
        <v>156</v>
      </c>
      <c r="AC318" s="49"/>
      <c r="AD318" s="49"/>
      <c r="AE318" s="49"/>
      <c r="AF318" s="49"/>
      <c r="AG318" s="53"/>
      <c r="AH318" s="49"/>
      <c r="AI318" s="49"/>
    </row>
    <row r="319" spans="19:35">
      <c r="S319" s="59"/>
      <c r="T319" s="59"/>
      <c r="U319" s="59"/>
      <c r="V319" s="49"/>
      <c r="W319" s="49"/>
      <c r="X319" s="51" t="s">
        <v>74</v>
      </c>
      <c r="Y319" s="49"/>
      <c r="Z319" s="49"/>
      <c r="AA319" s="49"/>
      <c r="AB319" s="59"/>
      <c r="AC319" s="49"/>
      <c r="AD319" s="49"/>
      <c r="AE319" s="49"/>
      <c r="AF319" s="49"/>
      <c r="AG319" s="49"/>
      <c r="AH319" s="49"/>
      <c r="AI319" s="49"/>
    </row>
    <row r="320" spans="19:35">
      <c r="S320" s="59"/>
      <c r="T320" s="59"/>
      <c r="U320" s="59"/>
      <c r="V320" s="49"/>
      <c r="W320" s="49"/>
      <c r="X320" s="49"/>
      <c r="Y320" s="51" t="s">
        <v>74</v>
      </c>
      <c r="Z320" s="49"/>
      <c r="AA320" s="49"/>
      <c r="AB320" s="59"/>
      <c r="AC320" s="49"/>
      <c r="AD320" s="49"/>
      <c r="AE320" s="49"/>
      <c r="AF320" s="51" t="s">
        <v>74</v>
      </c>
      <c r="AG320" s="51" t="s">
        <v>74</v>
      </c>
      <c r="AH320" s="49"/>
      <c r="AI320" s="49"/>
    </row>
    <row r="321" spans="19:35">
      <c r="S321" s="60" t="s">
        <v>394</v>
      </c>
      <c r="T321" s="60" t="s">
        <v>74</v>
      </c>
      <c r="U321" s="60" t="s">
        <v>74</v>
      </c>
      <c r="V321" s="51" t="s">
        <v>74</v>
      </c>
      <c r="W321" s="51" t="s">
        <v>74</v>
      </c>
      <c r="X321" s="49"/>
      <c r="Y321" s="49"/>
      <c r="Z321" s="51" t="s">
        <v>74</v>
      </c>
      <c r="AA321" s="51" t="s">
        <v>74</v>
      </c>
      <c r="AB321" s="60" t="s">
        <v>74</v>
      </c>
      <c r="AC321" s="51" t="s">
        <v>74</v>
      </c>
      <c r="AD321" s="51" t="s">
        <v>74</v>
      </c>
      <c r="AE321" s="51" t="s">
        <v>74</v>
      </c>
      <c r="AF321" s="49"/>
      <c r="AG321" s="49"/>
      <c r="AH321" s="51" t="s">
        <v>74</v>
      </c>
      <c r="AI321" s="51" t="s">
        <v>74</v>
      </c>
    </row>
    <row r="322" spans="19:35">
      <c r="S322" s="59" t="s">
        <v>155</v>
      </c>
      <c r="T322" s="59" t="s">
        <v>156</v>
      </c>
      <c r="U322" s="59" t="s">
        <v>155</v>
      </c>
      <c r="V322" s="49"/>
      <c r="W322" s="49"/>
      <c r="X322" s="49"/>
      <c r="Y322" s="49"/>
      <c r="Z322" s="49"/>
      <c r="AA322" s="49"/>
      <c r="AB322" s="59" t="s">
        <v>169</v>
      </c>
      <c r="AC322" s="49"/>
      <c r="AD322" s="62"/>
      <c r="AE322" s="49"/>
      <c r="AF322" s="49"/>
      <c r="AG322" s="49"/>
      <c r="AH322" s="49"/>
      <c r="AI322" s="49"/>
    </row>
    <row r="323" spans="19:35">
      <c r="S323" s="59" t="s">
        <v>158</v>
      </c>
      <c r="T323" s="59" t="s">
        <v>404</v>
      </c>
      <c r="U323" s="59" t="s">
        <v>158</v>
      </c>
      <c r="V323" s="49"/>
      <c r="W323" s="49"/>
      <c r="X323" s="49"/>
      <c r="Y323" s="49"/>
      <c r="Z323" s="49"/>
      <c r="AA323" s="49"/>
      <c r="AB323" s="59" t="s">
        <v>206</v>
      </c>
      <c r="AC323" s="49"/>
      <c r="AD323" s="62"/>
      <c r="AE323" s="49"/>
      <c r="AF323" s="49"/>
      <c r="AG323" s="49"/>
      <c r="AH323" s="49"/>
      <c r="AI323" s="49"/>
    </row>
    <row r="324" spans="19:35">
      <c r="S324" s="59" t="s">
        <v>159</v>
      </c>
      <c r="T324" s="59" t="s">
        <v>212</v>
      </c>
      <c r="U324" s="59" t="s">
        <v>206</v>
      </c>
      <c r="V324" s="49"/>
      <c r="W324" s="49"/>
      <c r="X324" s="49"/>
      <c r="Y324" s="49"/>
      <c r="Z324" s="49"/>
      <c r="AA324" s="49"/>
      <c r="AB324" s="59" t="s">
        <v>215</v>
      </c>
      <c r="AC324" s="49"/>
      <c r="AD324" s="62"/>
      <c r="AE324" s="49"/>
      <c r="AF324" s="49"/>
      <c r="AG324" s="49"/>
      <c r="AH324" s="49"/>
      <c r="AI324" s="49"/>
    </row>
    <row r="325" spans="19:35">
      <c r="S325" s="59" t="s">
        <v>220</v>
      </c>
      <c r="T325" s="59" t="s">
        <v>194</v>
      </c>
      <c r="U325" s="59" t="s">
        <v>221</v>
      </c>
      <c r="V325" s="49"/>
      <c r="W325" s="49"/>
      <c r="X325" s="49"/>
      <c r="Y325" s="49"/>
      <c r="Z325" s="49"/>
      <c r="AA325" s="49"/>
      <c r="AB325" s="59" t="s">
        <v>161</v>
      </c>
      <c r="AC325" s="49"/>
      <c r="AD325" s="62"/>
      <c r="AE325" s="49"/>
      <c r="AF325" s="49"/>
      <c r="AG325" s="49"/>
      <c r="AH325" s="49"/>
      <c r="AI325" s="49"/>
    </row>
    <row r="326" spans="19:35">
      <c r="S326" s="59" t="s">
        <v>245</v>
      </c>
      <c r="T326" s="59" t="s">
        <v>192</v>
      </c>
      <c r="U326" s="59" t="s">
        <v>233</v>
      </c>
      <c r="V326" s="49"/>
      <c r="W326" s="49"/>
      <c r="X326" s="49"/>
      <c r="Y326" s="49"/>
      <c r="Z326" s="49"/>
      <c r="AA326" s="49"/>
      <c r="AB326" s="59" t="s">
        <v>237</v>
      </c>
      <c r="AC326" s="49"/>
      <c r="AD326" s="62"/>
      <c r="AE326" s="49"/>
      <c r="AF326" s="49"/>
      <c r="AG326" s="49"/>
      <c r="AH326" s="49"/>
      <c r="AI326" s="49"/>
    </row>
    <row r="327" spans="19:35">
      <c r="S327" s="100" t="s">
        <v>470</v>
      </c>
      <c r="T327" s="59"/>
      <c r="U327" s="59" t="s">
        <v>237</v>
      </c>
      <c r="V327" s="49"/>
      <c r="W327" s="49"/>
      <c r="X327" s="51" t="s">
        <v>75</v>
      </c>
      <c r="Y327" s="49"/>
      <c r="Z327" s="49"/>
      <c r="AA327" s="49"/>
      <c r="AB327" s="59" t="s">
        <v>192</v>
      </c>
      <c r="AC327" s="49"/>
      <c r="AD327" s="62"/>
      <c r="AE327" s="49"/>
      <c r="AF327" s="49"/>
      <c r="AG327" s="49"/>
      <c r="AH327" s="49"/>
      <c r="AI327" s="49"/>
    </row>
    <row r="328" spans="19:35">
      <c r="S328" s="59"/>
      <c r="T328" s="59"/>
      <c r="U328" s="59"/>
      <c r="V328" s="49"/>
      <c r="W328" s="49"/>
      <c r="X328" s="95"/>
      <c r="Y328" s="51" t="s">
        <v>75</v>
      </c>
      <c r="Z328" s="49"/>
      <c r="AA328" s="49"/>
      <c r="AB328" s="59"/>
      <c r="AC328" s="49"/>
      <c r="AD328" s="49"/>
      <c r="AE328" s="49"/>
      <c r="AF328" s="51" t="s">
        <v>75</v>
      </c>
      <c r="AG328" s="51" t="s">
        <v>75</v>
      </c>
      <c r="AH328" s="49"/>
      <c r="AI328" s="49"/>
    </row>
    <row r="329" spans="19:35">
      <c r="S329" s="51" t="s">
        <v>75</v>
      </c>
      <c r="T329" s="51" t="s">
        <v>75</v>
      </c>
      <c r="U329" s="51" t="s">
        <v>75</v>
      </c>
      <c r="V329" s="51" t="s">
        <v>75</v>
      </c>
      <c r="W329" s="51" t="s">
        <v>75</v>
      </c>
      <c r="X329" s="95"/>
      <c r="Y329" s="95"/>
      <c r="Z329" s="51" t="s">
        <v>75</v>
      </c>
      <c r="AA329" s="51" t="s">
        <v>75</v>
      </c>
      <c r="AB329" s="51" t="s">
        <v>75</v>
      </c>
      <c r="AC329" s="51" t="s">
        <v>75</v>
      </c>
      <c r="AD329" s="51" t="s">
        <v>75</v>
      </c>
      <c r="AE329" s="51" t="s">
        <v>75</v>
      </c>
      <c r="AF329" s="95"/>
      <c r="AG329" s="95"/>
      <c r="AH329" s="51" t="s">
        <v>75</v>
      </c>
      <c r="AI329" s="51" t="s">
        <v>75</v>
      </c>
    </row>
    <row r="330" spans="19:35">
      <c r="S330" s="95" t="s">
        <v>456</v>
      </c>
      <c r="T330" s="95" t="s">
        <v>457</v>
      </c>
      <c r="U330" s="95" t="s">
        <v>458</v>
      </c>
      <c r="V330" s="95"/>
      <c r="W330" s="95"/>
      <c r="X330" s="95"/>
      <c r="Y330" s="95"/>
      <c r="Z330" s="95"/>
      <c r="AA330" s="95"/>
      <c r="AB330" s="95" t="s">
        <v>480</v>
      </c>
      <c r="AC330" s="95"/>
      <c r="AD330" s="95"/>
      <c r="AE330" s="95"/>
      <c r="AF330" s="95"/>
      <c r="AG330" s="95"/>
      <c r="AH330" s="95"/>
      <c r="AI330" s="95"/>
    </row>
    <row r="331" spans="19:35">
      <c r="S331" s="99" t="s">
        <v>590</v>
      </c>
      <c r="T331" s="100" t="s">
        <v>606</v>
      </c>
      <c r="U331" s="99" t="s">
        <v>591</v>
      </c>
      <c r="V331" s="95"/>
      <c r="W331" s="95"/>
      <c r="X331" s="95"/>
      <c r="Y331" s="95"/>
      <c r="Z331" s="95"/>
      <c r="AA331" s="95"/>
      <c r="AB331" s="99" t="s">
        <v>589</v>
      </c>
      <c r="AC331" s="95"/>
      <c r="AD331" s="95"/>
      <c r="AE331" s="95"/>
      <c r="AF331" s="95"/>
      <c r="AG331" s="95"/>
      <c r="AH331" s="95"/>
      <c r="AI331" s="95"/>
    </row>
    <row r="332" spans="19:35">
      <c r="S332" s="95" t="s">
        <v>464</v>
      </c>
      <c r="T332" s="95" t="s">
        <v>465</v>
      </c>
      <c r="U332" s="95" t="s">
        <v>466</v>
      </c>
      <c r="V332" s="95"/>
      <c r="W332" s="95"/>
      <c r="X332" s="95"/>
      <c r="Y332" s="95"/>
      <c r="Z332" s="95"/>
      <c r="AA332" s="95"/>
      <c r="AB332" s="95" t="s">
        <v>482</v>
      </c>
      <c r="AC332" s="95"/>
      <c r="AD332" s="95"/>
      <c r="AE332" s="95"/>
      <c r="AF332" s="95"/>
      <c r="AG332" s="95"/>
      <c r="AH332" s="95"/>
      <c r="AI332" s="95"/>
    </row>
    <row r="333" spans="19:35">
      <c r="S333" s="95" t="s">
        <v>471</v>
      </c>
      <c r="T333" s="95" t="s">
        <v>471</v>
      </c>
      <c r="U333" s="95" t="s">
        <v>472</v>
      </c>
      <c r="V333" s="95"/>
      <c r="W333" s="95"/>
      <c r="X333" s="95"/>
      <c r="Y333" s="95"/>
      <c r="Z333" s="95"/>
      <c r="AA333" s="95"/>
      <c r="AB333" s="95" t="s">
        <v>483</v>
      </c>
      <c r="AC333" s="95"/>
      <c r="AD333" s="95"/>
      <c r="AE333" s="95"/>
      <c r="AF333" s="95"/>
      <c r="AG333" s="95"/>
      <c r="AH333" s="95"/>
      <c r="AI333" s="95"/>
    </row>
    <row r="334" spans="19:35">
      <c r="S334" s="95" t="s">
        <v>485</v>
      </c>
      <c r="T334" s="95" t="s">
        <v>486</v>
      </c>
      <c r="U334" s="95" t="s">
        <v>476</v>
      </c>
      <c r="V334" s="95"/>
      <c r="W334" s="95"/>
      <c r="X334" s="95"/>
      <c r="Y334" s="95"/>
      <c r="Z334" s="95"/>
      <c r="AA334" s="95"/>
      <c r="AB334" s="95" t="s">
        <v>489</v>
      </c>
      <c r="AC334" s="95"/>
      <c r="AD334" s="95"/>
      <c r="AE334" s="95"/>
      <c r="AF334" s="95"/>
      <c r="AG334" s="95"/>
      <c r="AH334" s="95"/>
      <c r="AI334" s="95"/>
    </row>
    <row r="335" spans="19:35">
      <c r="S335" s="95"/>
      <c r="T335" s="95"/>
      <c r="U335" s="95"/>
      <c r="V335" s="95"/>
      <c r="W335" s="95"/>
      <c r="X335" s="51" t="s">
        <v>76</v>
      </c>
      <c r="Y335" s="95"/>
      <c r="Z335" s="95"/>
      <c r="AA335" s="95"/>
      <c r="AB335" s="95" t="s">
        <v>491</v>
      </c>
      <c r="AC335" s="95"/>
      <c r="AD335" s="95"/>
      <c r="AE335" s="95"/>
      <c r="AF335" s="95"/>
      <c r="AG335" s="95"/>
      <c r="AH335" s="95"/>
      <c r="AI335" s="95"/>
    </row>
    <row r="336" spans="19:35">
      <c r="S336" s="95"/>
      <c r="T336" s="95"/>
      <c r="U336" s="95"/>
      <c r="V336" s="95"/>
      <c r="W336" s="95"/>
      <c r="X336" s="49"/>
      <c r="Y336" s="51" t="s">
        <v>76</v>
      </c>
      <c r="Z336" s="95"/>
      <c r="AA336" s="95"/>
      <c r="AB336" s="95"/>
      <c r="AC336" s="95"/>
      <c r="AD336" s="95"/>
      <c r="AE336" s="95"/>
      <c r="AF336" s="51" t="s">
        <v>76</v>
      </c>
      <c r="AG336" s="51" t="s">
        <v>76</v>
      </c>
      <c r="AH336" s="95"/>
      <c r="AI336" s="95"/>
    </row>
    <row r="337" spans="19:35">
      <c r="S337" s="51" t="s">
        <v>76</v>
      </c>
      <c r="T337" s="51" t="s">
        <v>76</v>
      </c>
      <c r="U337" s="51" t="s">
        <v>76</v>
      </c>
      <c r="V337" s="51" t="s">
        <v>76</v>
      </c>
      <c r="W337" s="51" t="s">
        <v>76</v>
      </c>
      <c r="X337" s="49"/>
      <c r="Y337" s="49"/>
      <c r="Z337" s="51" t="s">
        <v>76</v>
      </c>
      <c r="AA337" s="51" t="s">
        <v>76</v>
      </c>
      <c r="AB337" s="51" t="s">
        <v>76</v>
      </c>
      <c r="AC337" s="51" t="s">
        <v>76</v>
      </c>
      <c r="AD337" s="51" t="s">
        <v>76</v>
      </c>
      <c r="AE337" s="51" t="s">
        <v>76</v>
      </c>
      <c r="AF337" s="49"/>
      <c r="AG337" s="15"/>
      <c r="AH337" s="51" t="s">
        <v>76</v>
      </c>
      <c r="AI337" s="51" t="s">
        <v>76</v>
      </c>
    </row>
    <row r="338" spans="19:35">
      <c r="S338" s="111" t="s">
        <v>444</v>
      </c>
      <c r="T338" s="110" t="s">
        <v>342</v>
      </c>
      <c r="U338" s="110" t="s">
        <v>309</v>
      </c>
      <c r="V338" s="49"/>
      <c r="W338" s="49"/>
      <c r="X338" s="49"/>
      <c r="Y338" s="49"/>
      <c r="Z338" s="49"/>
      <c r="AA338" s="49"/>
      <c r="AB338" s="110" t="s">
        <v>359</v>
      </c>
      <c r="AC338" s="49"/>
      <c r="AD338" s="15"/>
      <c r="AE338" s="49"/>
      <c r="AF338" s="49"/>
      <c r="AG338" s="15"/>
      <c r="AH338" s="49"/>
      <c r="AI338" s="15"/>
    </row>
    <row r="339" spans="19:35">
      <c r="S339" s="15" t="s">
        <v>385</v>
      </c>
      <c r="T339" s="166" t="s">
        <v>341</v>
      </c>
      <c r="U339" s="110" t="s">
        <v>360</v>
      </c>
      <c r="V339" s="49"/>
      <c r="W339" s="49"/>
      <c r="X339" s="49"/>
      <c r="Y339" s="49"/>
      <c r="Z339" s="49"/>
      <c r="AA339" s="49"/>
      <c r="AB339" s="110" t="s">
        <v>358</v>
      </c>
      <c r="AC339" s="49"/>
      <c r="AD339" s="15"/>
      <c r="AE339" s="49"/>
      <c r="AF339" s="49"/>
      <c r="AG339" s="15"/>
      <c r="AH339" s="49"/>
      <c r="AI339" s="15"/>
    </row>
    <row r="340" spans="19:35">
      <c r="S340" s="15" t="s">
        <v>406</v>
      </c>
      <c r="T340" s="110" t="s">
        <v>343</v>
      </c>
      <c r="U340" s="110" t="s">
        <v>361</v>
      </c>
      <c r="V340" s="49"/>
      <c r="W340" s="49"/>
      <c r="X340" s="49"/>
      <c r="Y340" s="49"/>
      <c r="Z340" s="49"/>
      <c r="AA340" s="49"/>
      <c r="AB340" s="110" t="s">
        <v>407</v>
      </c>
      <c r="AC340" s="49"/>
      <c r="AD340" s="15"/>
      <c r="AE340" s="49"/>
      <c r="AF340" s="49"/>
      <c r="AG340" s="15"/>
      <c r="AH340" s="49"/>
      <c r="AI340" s="15"/>
    </row>
    <row r="341" spans="19:35">
      <c r="S341" s="15" t="s">
        <v>382</v>
      </c>
      <c r="T341" s="110" t="s">
        <v>344</v>
      </c>
      <c r="U341" s="110" t="s">
        <v>362</v>
      </c>
      <c r="V341" s="49"/>
      <c r="W341" s="49"/>
      <c r="X341" s="49"/>
      <c r="Y341" s="49"/>
      <c r="Z341" s="49"/>
      <c r="AA341" s="49"/>
      <c r="AB341" s="110" t="s">
        <v>218</v>
      </c>
      <c r="AC341" s="49"/>
      <c r="AD341" s="15"/>
      <c r="AE341" s="49"/>
      <c r="AF341" s="49"/>
      <c r="AG341" s="15"/>
      <c r="AH341" s="49"/>
      <c r="AI341" s="15"/>
    </row>
    <row r="342" spans="19:35">
      <c r="S342" s="15" t="s">
        <v>383</v>
      </c>
      <c r="T342" s="110" t="s">
        <v>317</v>
      </c>
      <c r="U342" s="110" t="s">
        <v>363</v>
      </c>
      <c r="V342" s="49"/>
      <c r="W342" s="49"/>
      <c r="X342" s="51" t="s">
        <v>77</v>
      </c>
      <c r="Y342" s="49"/>
      <c r="Z342" s="49"/>
      <c r="AA342" s="49"/>
      <c r="AB342" s="110" t="s">
        <v>228</v>
      </c>
      <c r="AC342" s="49"/>
      <c r="AD342" s="15"/>
      <c r="AE342" s="49"/>
      <c r="AF342" s="49"/>
      <c r="AG342" s="15"/>
      <c r="AH342" s="49"/>
      <c r="AI342" s="15"/>
    </row>
    <row r="343" spans="19:35">
      <c r="S343" s="15" t="s">
        <v>384</v>
      </c>
      <c r="T343" s="110"/>
      <c r="U343" s="110"/>
      <c r="V343" s="49"/>
      <c r="W343" s="49"/>
      <c r="X343" s="49"/>
      <c r="Y343" s="51" t="s">
        <v>77</v>
      </c>
      <c r="Z343" s="49"/>
      <c r="AA343" s="49"/>
      <c r="AB343" s="49"/>
      <c r="AC343" s="49"/>
      <c r="AD343" s="15"/>
      <c r="AE343" s="49"/>
      <c r="AF343" s="51" t="s">
        <v>77</v>
      </c>
      <c r="AG343" s="51" t="s">
        <v>77</v>
      </c>
      <c r="AH343" s="49"/>
      <c r="AI343" s="15"/>
    </row>
    <row r="344" spans="19:35">
      <c r="S344" s="51" t="s">
        <v>77</v>
      </c>
      <c r="T344" s="51" t="s">
        <v>77</v>
      </c>
      <c r="U344" s="51" t="s">
        <v>77</v>
      </c>
      <c r="V344" s="51" t="s">
        <v>77</v>
      </c>
      <c r="W344" s="51" t="s">
        <v>77</v>
      </c>
      <c r="X344" s="120"/>
      <c r="Y344" s="49"/>
      <c r="Z344" s="51" t="s">
        <v>77</v>
      </c>
      <c r="AA344" s="51" t="s">
        <v>77</v>
      </c>
      <c r="AB344" s="51" t="s">
        <v>77</v>
      </c>
      <c r="AC344" s="51" t="s">
        <v>77</v>
      </c>
      <c r="AD344" s="51" t="s">
        <v>77</v>
      </c>
      <c r="AE344" s="51" t="s">
        <v>77</v>
      </c>
      <c r="AF344" s="49"/>
      <c r="AG344" s="49"/>
      <c r="AH344" s="51" t="s">
        <v>77</v>
      </c>
      <c r="AI344" s="51" t="s">
        <v>77</v>
      </c>
    </row>
    <row r="345" spans="19:35">
      <c r="S345" s="120" t="s">
        <v>515</v>
      </c>
      <c r="T345" s="120" t="s">
        <v>516</v>
      </c>
      <c r="U345" s="120" t="s">
        <v>517</v>
      </c>
      <c r="V345" s="49"/>
      <c r="W345" s="49"/>
      <c r="X345" s="120"/>
      <c r="Y345" s="120"/>
      <c r="Z345" s="49"/>
      <c r="AA345" s="49"/>
      <c r="AB345" s="120" t="s">
        <v>520</v>
      </c>
      <c r="AC345" s="49"/>
      <c r="AD345" s="49"/>
      <c r="AE345" s="49"/>
      <c r="AF345" s="120"/>
      <c r="AG345" s="120"/>
      <c r="AH345" s="49"/>
      <c r="AI345" s="49"/>
    </row>
    <row r="346" spans="19:35" s="120" customFormat="1">
      <c r="S346" s="120" t="s">
        <v>526</v>
      </c>
      <c r="T346" s="120" t="s">
        <v>527</v>
      </c>
      <c r="U346" s="120" t="s">
        <v>528</v>
      </c>
      <c r="X346" s="49"/>
      <c r="AB346" s="120" t="s">
        <v>533</v>
      </c>
    </row>
    <row r="347" spans="19:35" s="120" customFormat="1">
      <c r="S347" s="120" t="s">
        <v>539</v>
      </c>
      <c r="T347" s="120" t="s">
        <v>572</v>
      </c>
      <c r="U347" s="120" t="s">
        <v>595</v>
      </c>
      <c r="X347" s="49"/>
      <c r="Y347" s="49"/>
      <c r="AB347" s="120" t="s">
        <v>543</v>
      </c>
      <c r="AF347" s="49"/>
      <c r="AG347" s="49"/>
    </row>
    <row r="348" spans="19:35">
      <c r="S348" s="120" t="s">
        <v>548</v>
      </c>
      <c r="T348" s="120" t="s">
        <v>549</v>
      </c>
      <c r="U348" s="120" t="s">
        <v>576</v>
      </c>
      <c r="V348" s="49"/>
      <c r="W348" s="49"/>
      <c r="X348" s="49"/>
      <c r="Y348" s="49"/>
      <c r="Z348" s="49"/>
      <c r="AA348" s="49"/>
      <c r="AB348" s="120" t="s">
        <v>577</v>
      </c>
      <c r="AC348" s="49"/>
      <c r="AD348" s="49"/>
      <c r="AE348" s="49"/>
      <c r="AF348" s="49"/>
      <c r="AG348" s="49"/>
      <c r="AH348" s="49"/>
      <c r="AI348" s="49"/>
    </row>
    <row r="349" spans="19:35">
      <c r="S349" s="120" t="s">
        <v>560</v>
      </c>
      <c r="T349" s="120" t="s">
        <v>588</v>
      </c>
      <c r="U349" s="120" t="s">
        <v>561</v>
      </c>
      <c r="V349" s="49"/>
      <c r="W349" s="49"/>
      <c r="X349" s="49"/>
      <c r="Y349" s="49"/>
      <c r="Z349" s="49"/>
      <c r="AA349" s="49"/>
      <c r="AB349" s="120" t="s">
        <v>565</v>
      </c>
      <c r="AC349" s="49"/>
      <c r="AD349" s="49"/>
      <c r="AE349" s="49"/>
      <c r="AF349" s="49"/>
      <c r="AG349" s="49"/>
      <c r="AH349" s="49"/>
      <c r="AI349" s="49"/>
    </row>
    <row r="350" spans="19:35">
      <c r="S350" s="49"/>
      <c r="T350" s="49"/>
      <c r="U350" s="49"/>
      <c r="V350" s="49"/>
      <c r="W350" s="49"/>
      <c r="X350" s="51" t="s">
        <v>78</v>
      </c>
      <c r="Y350" s="49"/>
      <c r="Z350" s="49"/>
      <c r="AA350" s="49"/>
      <c r="AB350" s="49"/>
      <c r="AC350" s="49"/>
      <c r="AD350" s="49"/>
      <c r="AE350" s="49"/>
      <c r="AF350" s="49"/>
      <c r="AG350" s="49"/>
      <c r="AH350" s="49"/>
      <c r="AI350" s="49"/>
    </row>
    <row r="351" spans="19:35">
      <c r="S351" s="49"/>
      <c r="T351" s="49"/>
      <c r="U351" s="49"/>
      <c r="V351" s="49"/>
      <c r="W351" s="49"/>
      <c r="X351" s="125"/>
      <c r="Y351" s="51" t="s">
        <v>78</v>
      </c>
      <c r="Z351" s="49"/>
      <c r="AA351" s="49"/>
      <c r="AB351" s="49"/>
      <c r="AC351" s="49"/>
      <c r="AD351" s="49"/>
      <c r="AE351" s="49"/>
      <c r="AF351" s="51" t="s">
        <v>78</v>
      </c>
      <c r="AG351" s="51" t="s">
        <v>78</v>
      </c>
      <c r="AH351" s="49"/>
      <c r="AI351" s="49"/>
    </row>
    <row r="352" spans="19:35">
      <c r="S352" s="51" t="s">
        <v>78</v>
      </c>
      <c r="T352" s="51" t="s">
        <v>78</v>
      </c>
      <c r="U352" s="51" t="s">
        <v>78</v>
      </c>
      <c r="V352" s="51" t="s">
        <v>78</v>
      </c>
      <c r="W352" s="51" t="s">
        <v>78</v>
      </c>
      <c r="X352" s="125"/>
      <c r="Y352" s="125"/>
      <c r="Z352" s="51" t="s">
        <v>78</v>
      </c>
      <c r="AA352" s="51" t="s">
        <v>78</v>
      </c>
      <c r="AB352" s="51" t="s">
        <v>78</v>
      </c>
      <c r="AC352" s="51" t="s">
        <v>78</v>
      </c>
      <c r="AD352" s="51" t="s">
        <v>78</v>
      </c>
      <c r="AE352" s="51" t="s">
        <v>78</v>
      </c>
      <c r="AF352" s="125"/>
      <c r="AG352" s="125"/>
      <c r="AH352" s="51" t="s">
        <v>78</v>
      </c>
      <c r="AI352" s="51" t="s">
        <v>78</v>
      </c>
    </row>
    <row r="353" spans="19:35" s="125" customFormat="1">
      <c r="S353" s="125" t="s">
        <v>617</v>
      </c>
      <c r="T353" s="125" t="s">
        <v>622</v>
      </c>
      <c r="U353" s="125" t="s">
        <v>626</v>
      </c>
      <c r="AB353" s="125" t="s">
        <v>654</v>
      </c>
      <c r="AC353" s="108"/>
      <c r="AE353" s="108"/>
    </row>
    <row r="354" spans="19:35">
      <c r="S354" s="125" t="s">
        <v>618</v>
      </c>
      <c r="T354" s="125" t="s">
        <v>616</v>
      </c>
      <c r="U354" s="125" t="s">
        <v>627</v>
      </c>
      <c r="V354" s="108"/>
      <c r="W354" s="125"/>
      <c r="X354" s="125"/>
      <c r="Y354" s="125"/>
      <c r="Z354" s="125"/>
      <c r="AA354" s="108"/>
      <c r="AB354" s="125" t="s">
        <v>655</v>
      </c>
      <c r="AC354" s="125"/>
      <c r="AD354" s="125"/>
      <c r="AE354" s="125"/>
      <c r="AF354" s="125"/>
      <c r="AG354" s="125"/>
      <c r="AH354" s="125"/>
      <c r="AI354" s="108"/>
    </row>
    <row r="355" spans="19:35">
      <c r="S355" s="125" t="s">
        <v>619</v>
      </c>
      <c r="T355" s="125" t="s">
        <v>623</v>
      </c>
      <c r="U355" s="125" t="s">
        <v>628</v>
      </c>
      <c r="V355" s="125"/>
      <c r="W355" s="125"/>
      <c r="X355" s="125"/>
      <c r="Y355" s="125"/>
      <c r="Z355" s="108"/>
      <c r="AA355" s="125"/>
      <c r="AB355" s="166" t="s">
        <v>658</v>
      </c>
      <c r="AC355" s="125"/>
      <c r="AD355" s="125"/>
      <c r="AE355" s="108"/>
      <c r="AF355" s="125"/>
      <c r="AG355" s="108"/>
      <c r="AH355" s="125"/>
      <c r="AI355" s="125"/>
    </row>
    <row r="356" spans="19:35">
      <c r="S356" s="125" t="s">
        <v>620</v>
      </c>
      <c r="T356" s="125" t="s">
        <v>624</v>
      </c>
      <c r="U356" s="125" t="s">
        <v>629</v>
      </c>
      <c r="V356" s="125"/>
      <c r="W356" s="125"/>
      <c r="X356" s="125"/>
      <c r="Y356" s="108"/>
      <c r="Z356" s="125"/>
      <c r="AA356" s="125"/>
      <c r="AB356" s="125" t="s">
        <v>656</v>
      </c>
      <c r="AC356" s="125"/>
      <c r="AD356" s="125"/>
      <c r="AE356" s="125"/>
      <c r="AF356" s="108"/>
      <c r="AG356" s="108"/>
      <c r="AH356" s="125"/>
      <c r="AI356" s="125"/>
    </row>
    <row r="357" spans="19:35">
      <c r="S357" s="125" t="s">
        <v>621</v>
      </c>
      <c r="T357" s="125" t="s">
        <v>625</v>
      </c>
      <c r="U357" s="125" t="s">
        <v>616</v>
      </c>
      <c r="V357" s="108"/>
      <c r="W357" s="125"/>
      <c r="X357" s="51" t="s">
        <v>79</v>
      </c>
      <c r="Y357" s="125"/>
      <c r="Z357" s="108"/>
      <c r="AA357" s="125"/>
      <c r="AB357" s="125" t="s">
        <v>657</v>
      </c>
      <c r="AC357" s="125"/>
      <c r="AD357" s="125"/>
      <c r="AE357" s="125"/>
      <c r="AF357" s="125"/>
      <c r="AG357" s="125"/>
      <c r="AH357" s="125"/>
      <c r="AI357" s="125"/>
    </row>
    <row r="358" spans="19:35">
      <c r="S358" s="125"/>
      <c r="T358" s="125"/>
      <c r="U358" s="125"/>
      <c r="V358" s="108"/>
      <c r="W358" s="125"/>
      <c r="X358" s="127"/>
      <c r="Y358" s="51" t="s">
        <v>79</v>
      </c>
      <c r="Z358" s="125"/>
      <c r="AA358" s="125"/>
      <c r="AB358" s="125"/>
      <c r="AC358" s="125"/>
      <c r="AD358" s="125"/>
      <c r="AE358" s="125"/>
      <c r="AF358" s="51" t="s">
        <v>79</v>
      </c>
      <c r="AG358" s="51" t="s">
        <v>79</v>
      </c>
      <c r="AH358" s="125"/>
      <c r="AI358" s="125"/>
    </row>
    <row r="359" spans="19:35">
      <c r="S359" s="51" t="s">
        <v>79</v>
      </c>
      <c r="T359" s="51" t="s">
        <v>79</v>
      </c>
      <c r="U359" s="51" t="s">
        <v>79</v>
      </c>
      <c r="V359" s="51" t="s">
        <v>79</v>
      </c>
      <c r="W359" s="51" t="s">
        <v>79</v>
      </c>
      <c r="X359" s="127"/>
      <c r="Y359" s="127"/>
      <c r="Z359" s="51" t="s">
        <v>79</v>
      </c>
      <c r="AA359" s="51" t="s">
        <v>79</v>
      </c>
      <c r="AB359" s="51" t="s">
        <v>79</v>
      </c>
      <c r="AC359" s="51" t="s">
        <v>79</v>
      </c>
      <c r="AD359" s="51" t="s">
        <v>79</v>
      </c>
      <c r="AE359" s="51" t="s">
        <v>79</v>
      </c>
      <c r="AF359" s="127"/>
      <c r="AG359" s="127"/>
      <c r="AH359" s="51" t="s">
        <v>79</v>
      </c>
      <c r="AI359" s="51" t="s">
        <v>79</v>
      </c>
    </row>
    <row r="360" spans="19:35" s="127" customFormat="1">
      <c r="S360" s="127" t="s">
        <v>720</v>
      </c>
      <c r="T360" s="127" t="s">
        <v>721</v>
      </c>
      <c r="U360" s="127" t="s">
        <v>722</v>
      </c>
      <c r="AB360" s="127" t="s">
        <v>728</v>
      </c>
    </row>
    <row r="361" spans="19:35" s="127" customFormat="1">
      <c r="S361" s="127" t="s">
        <v>732</v>
      </c>
      <c r="T361" s="127" t="s">
        <v>775</v>
      </c>
      <c r="U361" s="127" t="s">
        <v>733</v>
      </c>
      <c r="AB361" s="127" t="s">
        <v>752</v>
      </c>
    </row>
    <row r="362" spans="19:35">
      <c r="S362" s="127" t="s">
        <v>741</v>
      </c>
      <c r="T362" s="127" t="s">
        <v>779</v>
      </c>
      <c r="U362" s="127" t="s">
        <v>796</v>
      </c>
      <c r="V362" s="127"/>
      <c r="W362" s="127"/>
      <c r="X362" s="127"/>
      <c r="Y362" s="127"/>
      <c r="Z362" s="127"/>
      <c r="AA362" s="127"/>
      <c r="AB362" s="127" t="s">
        <v>746</v>
      </c>
      <c r="AC362" s="127"/>
      <c r="AD362" s="127"/>
      <c r="AE362" s="127"/>
      <c r="AF362" s="127"/>
      <c r="AG362" s="127"/>
      <c r="AH362" s="127"/>
      <c r="AI362" s="127"/>
    </row>
    <row r="363" spans="19:35">
      <c r="S363" s="127" t="s">
        <v>754</v>
      </c>
      <c r="T363" s="127" t="s">
        <v>755</v>
      </c>
      <c r="U363" s="127" t="s">
        <v>756</v>
      </c>
      <c r="V363" s="127"/>
      <c r="W363" s="127"/>
      <c r="X363" s="127"/>
      <c r="Y363" s="127"/>
      <c r="Z363" s="127"/>
      <c r="AA363" s="127"/>
      <c r="AB363" s="127" t="s">
        <v>761</v>
      </c>
      <c r="AC363" s="127"/>
      <c r="AD363" s="127"/>
      <c r="AE363" s="127"/>
      <c r="AF363" s="127"/>
      <c r="AG363" s="127"/>
      <c r="AH363" s="127"/>
      <c r="AI363" s="127"/>
    </row>
    <row r="364" spans="19:35">
      <c r="S364" s="127" t="s">
        <v>782</v>
      </c>
      <c r="T364" s="127" t="s">
        <v>783</v>
      </c>
      <c r="U364" s="127"/>
      <c r="V364" s="127"/>
      <c r="W364" s="127"/>
      <c r="X364" s="127"/>
      <c r="Y364" s="127"/>
      <c r="Z364" s="127"/>
      <c r="AA364" s="127"/>
      <c r="AB364" s="127" t="s">
        <v>557</v>
      </c>
      <c r="AC364" s="127"/>
      <c r="AD364" s="127"/>
      <c r="AE364" s="127"/>
      <c r="AF364" s="127"/>
      <c r="AG364" s="127"/>
      <c r="AH364" s="127"/>
      <c r="AI364" s="127"/>
    </row>
    <row r="365" spans="19:35">
      <c r="S365" s="127"/>
      <c r="T365" s="127" t="s">
        <v>788</v>
      </c>
      <c r="U365" s="127"/>
      <c r="V365" s="127"/>
      <c r="W365" s="127"/>
      <c r="X365" s="128" t="s">
        <v>80</v>
      </c>
      <c r="Y365" s="127"/>
      <c r="Z365" s="127"/>
      <c r="AA365" s="127"/>
      <c r="AB365" s="127"/>
      <c r="AC365" s="127"/>
      <c r="AD365" s="127"/>
      <c r="AE365" s="127"/>
      <c r="AF365" s="127"/>
      <c r="AG365" s="127"/>
      <c r="AH365" s="127"/>
      <c r="AI365" s="127"/>
    </row>
    <row r="366" spans="19:35">
      <c r="S366" s="127"/>
      <c r="T366" s="127"/>
      <c r="U366" s="127"/>
      <c r="V366" s="127"/>
      <c r="W366" s="127"/>
      <c r="X366" s="127"/>
      <c r="Y366" s="128" t="s">
        <v>80</v>
      </c>
      <c r="Z366" s="127"/>
      <c r="AA366" s="127"/>
      <c r="AB366" s="127"/>
      <c r="AC366" s="127"/>
      <c r="AD366" s="127"/>
      <c r="AE366" s="127"/>
      <c r="AF366" s="128" t="s">
        <v>80</v>
      </c>
      <c r="AG366" s="128" t="s">
        <v>80</v>
      </c>
      <c r="AH366" s="127"/>
      <c r="AI366" s="127"/>
    </row>
    <row r="367" spans="19:35">
      <c r="S367" s="128" t="s">
        <v>80</v>
      </c>
      <c r="T367" s="128" t="s">
        <v>80</v>
      </c>
      <c r="U367" s="128" t="s">
        <v>80</v>
      </c>
      <c r="V367" s="128" t="s">
        <v>80</v>
      </c>
      <c r="W367" s="128" t="s">
        <v>80</v>
      </c>
      <c r="X367" s="127"/>
      <c r="Y367" s="127"/>
      <c r="Z367" s="128" t="s">
        <v>80</v>
      </c>
      <c r="AA367" s="128" t="s">
        <v>80</v>
      </c>
      <c r="AB367" s="128" t="s">
        <v>80</v>
      </c>
      <c r="AC367" s="128" t="s">
        <v>80</v>
      </c>
      <c r="AD367" s="128" t="s">
        <v>80</v>
      </c>
      <c r="AE367" s="128" t="s">
        <v>80</v>
      </c>
      <c r="AF367" s="127"/>
      <c r="AG367" s="127"/>
      <c r="AH367" s="128" t="s">
        <v>80</v>
      </c>
      <c r="AI367" s="128" t="s">
        <v>80</v>
      </c>
    </row>
    <row r="368" spans="19:35">
      <c r="S368" s="127" t="s">
        <v>804</v>
      </c>
      <c r="T368" s="127" t="s">
        <v>805</v>
      </c>
      <c r="U368" s="127" t="s">
        <v>569</v>
      </c>
      <c r="V368" s="127"/>
      <c r="W368" s="127"/>
      <c r="X368" s="127"/>
      <c r="Y368" s="127"/>
      <c r="Z368" s="127"/>
      <c r="AA368" s="127"/>
      <c r="AB368" s="127" t="s">
        <v>812</v>
      </c>
      <c r="AC368" s="127"/>
      <c r="AD368" s="127"/>
      <c r="AE368" s="127"/>
      <c r="AF368" s="127"/>
      <c r="AG368" s="127"/>
      <c r="AH368" s="127"/>
      <c r="AI368" s="127"/>
    </row>
    <row r="369" spans="19:35">
      <c r="S369" s="127" t="s">
        <v>818</v>
      </c>
      <c r="T369" s="127" t="s">
        <v>819</v>
      </c>
      <c r="U369" s="127" t="s">
        <v>820</v>
      </c>
      <c r="V369" s="127"/>
      <c r="W369" s="127"/>
      <c r="X369" s="127"/>
      <c r="Y369" s="127"/>
      <c r="Z369" s="127"/>
      <c r="AA369" s="127"/>
      <c r="AB369" s="127" t="s">
        <v>825</v>
      </c>
      <c r="AC369" s="127"/>
      <c r="AD369" s="127"/>
      <c r="AE369" s="127"/>
      <c r="AF369" s="127"/>
      <c r="AG369" s="127"/>
      <c r="AH369" s="127"/>
      <c r="AI369" s="127"/>
    </row>
    <row r="370" spans="19:35">
      <c r="S370" s="127" t="s">
        <v>831</v>
      </c>
      <c r="T370" s="127" t="s">
        <v>854</v>
      </c>
      <c r="U370" s="127" t="s">
        <v>832</v>
      </c>
      <c r="V370" s="127"/>
      <c r="W370" s="127"/>
      <c r="X370" s="127"/>
      <c r="Y370" s="127"/>
      <c r="Z370" s="127"/>
      <c r="AA370" s="127"/>
      <c r="AB370" s="127" t="s">
        <v>836</v>
      </c>
      <c r="AC370" s="127"/>
      <c r="AD370" s="127"/>
      <c r="AE370" s="127"/>
      <c r="AF370" s="127"/>
      <c r="AG370" s="127"/>
      <c r="AH370" s="127"/>
      <c r="AI370" s="127"/>
    </row>
    <row r="371" spans="19:35">
      <c r="S371" s="127" t="s">
        <v>840</v>
      </c>
      <c r="T371" s="127" t="s">
        <v>860</v>
      </c>
      <c r="U371" s="127"/>
      <c r="V371" s="127"/>
      <c r="W371" s="127"/>
      <c r="X371" s="51"/>
      <c r="Y371" s="127"/>
      <c r="Z371" s="127"/>
      <c r="AA371" s="127"/>
      <c r="AB371" s="127" t="s">
        <v>842</v>
      </c>
      <c r="AC371" s="127"/>
      <c r="AD371" s="127"/>
      <c r="AE371" s="127"/>
      <c r="AF371" s="127"/>
      <c r="AG371" s="127"/>
      <c r="AH371" s="127"/>
      <c r="AI371" s="127"/>
    </row>
    <row r="372" spans="19:35">
      <c r="S372" s="127"/>
      <c r="T372" s="127"/>
      <c r="U372" s="127"/>
      <c r="V372" s="127"/>
      <c r="W372" s="127"/>
      <c r="X372" s="49"/>
      <c r="Y372" s="51"/>
      <c r="Z372" s="127"/>
      <c r="AA372" s="127"/>
      <c r="AB372" s="127"/>
      <c r="AC372" s="127"/>
      <c r="AD372" s="127"/>
      <c r="AE372" s="127"/>
      <c r="AF372" s="51"/>
      <c r="AG372" s="51" t="s">
        <v>81</v>
      </c>
      <c r="AH372" s="127"/>
      <c r="AI372" s="127"/>
    </row>
    <row r="373" spans="19:35">
      <c r="S373" s="51"/>
      <c r="T373" s="51"/>
      <c r="U373" s="51"/>
      <c r="V373" s="51"/>
      <c r="W373" s="51"/>
      <c r="X373" s="49"/>
      <c r="Y373" s="49"/>
      <c r="Z373" s="51"/>
      <c r="AA373" s="51"/>
      <c r="AB373" s="51"/>
      <c r="AC373" s="51"/>
      <c r="AD373" s="51"/>
      <c r="AE373" s="51"/>
      <c r="AF373" s="49"/>
      <c r="AG373" s="49"/>
      <c r="AH373" s="51"/>
      <c r="AI373" s="51"/>
    </row>
    <row r="374" spans="19:35">
      <c r="S374" s="49"/>
      <c r="T374" s="49"/>
      <c r="U374" s="49"/>
      <c r="V374" s="49"/>
      <c r="W374" s="49"/>
      <c r="X374" s="49"/>
      <c r="Y374" s="49"/>
      <c r="Z374" s="49"/>
      <c r="AA374" s="49"/>
      <c r="AB374" s="49"/>
      <c r="AC374" s="49"/>
      <c r="AD374" s="49"/>
      <c r="AE374" s="49"/>
      <c r="AF374" s="49"/>
      <c r="AG374" s="49"/>
      <c r="AH374" s="49"/>
      <c r="AI374" s="49"/>
    </row>
    <row r="375" spans="19:35">
      <c r="S375" s="49"/>
      <c r="T375" s="49"/>
      <c r="U375" s="49"/>
      <c r="V375" s="49"/>
      <c r="W375" s="49"/>
      <c r="X375" s="49"/>
      <c r="Y375" s="49"/>
      <c r="Z375" s="49"/>
      <c r="AA375" s="49"/>
      <c r="AB375" s="49"/>
      <c r="AC375" s="49"/>
      <c r="AD375" s="49"/>
      <c r="AE375" s="49"/>
      <c r="AF375" s="49"/>
      <c r="AG375" s="49"/>
      <c r="AH375" s="49"/>
      <c r="AI375" s="49"/>
    </row>
    <row r="376" spans="19:35">
      <c r="S376" s="49"/>
      <c r="T376" s="49"/>
      <c r="U376" s="49"/>
      <c r="V376" s="49"/>
      <c r="W376" s="49"/>
      <c r="X376" s="49"/>
      <c r="Y376" s="49"/>
      <c r="Z376" s="49"/>
      <c r="AA376" s="49"/>
      <c r="AB376" s="49"/>
      <c r="AC376" s="49"/>
      <c r="AD376" s="49"/>
      <c r="AE376" s="49"/>
      <c r="AF376" s="49"/>
      <c r="AG376" s="49"/>
      <c r="AH376" s="49"/>
      <c r="AI376" s="49"/>
    </row>
    <row r="377" spans="19:35">
      <c r="S377" s="49"/>
      <c r="T377" s="49"/>
      <c r="U377" s="49"/>
      <c r="V377" s="49"/>
      <c r="W377" s="49"/>
      <c r="X377" s="51"/>
      <c r="Y377" s="49"/>
      <c r="Z377" s="49"/>
      <c r="AA377" s="49"/>
      <c r="AB377" s="49"/>
      <c r="AC377" s="49"/>
      <c r="AD377" s="49"/>
      <c r="AE377" s="49"/>
      <c r="AF377" s="49"/>
      <c r="AG377" s="49"/>
      <c r="AH377" s="49"/>
      <c r="AI377" s="49"/>
    </row>
    <row r="378" spans="19:35">
      <c r="S378" s="49"/>
      <c r="T378" s="49"/>
      <c r="U378" s="49"/>
      <c r="V378" s="49"/>
      <c r="W378" s="49"/>
      <c r="X378" s="49"/>
      <c r="Y378" s="51"/>
      <c r="Z378" s="49"/>
      <c r="AA378" s="49"/>
      <c r="AB378" s="49"/>
      <c r="AC378" s="49"/>
      <c r="AD378" s="49"/>
      <c r="AE378" s="49"/>
      <c r="AF378" s="51"/>
      <c r="AG378" s="51" t="s">
        <v>83</v>
      </c>
      <c r="AH378" s="49"/>
      <c r="AI378" s="49"/>
    </row>
    <row r="379" spans="19:35">
      <c r="S379" s="51"/>
      <c r="T379" s="51"/>
      <c r="U379" s="51"/>
      <c r="V379" s="51"/>
      <c r="W379" s="51"/>
      <c r="X379" s="49"/>
      <c r="Y379" s="49"/>
      <c r="Z379" s="51"/>
      <c r="AA379" s="51"/>
      <c r="AB379" s="51"/>
      <c r="AC379" s="51"/>
      <c r="AD379" s="51"/>
      <c r="AE379" s="51"/>
      <c r="AF379" s="49"/>
      <c r="AG379" s="49"/>
      <c r="AH379" s="51"/>
      <c r="AI379" s="51"/>
    </row>
    <row r="380" spans="19:35">
      <c r="S380" s="49"/>
      <c r="T380" s="49"/>
      <c r="U380" s="49"/>
      <c r="V380" s="49"/>
      <c r="W380" s="49"/>
      <c r="X380" s="49"/>
      <c r="Y380" s="49"/>
      <c r="Z380" s="49"/>
      <c r="AA380" s="49"/>
      <c r="AB380" s="49"/>
      <c r="AC380" s="49"/>
      <c r="AD380" s="49"/>
      <c r="AE380" s="49"/>
      <c r="AF380" s="49"/>
      <c r="AG380" s="49"/>
      <c r="AH380" s="49"/>
      <c r="AI380" s="49"/>
    </row>
    <row r="381" spans="19:35">
      <c r="S381" s="49"/>
      <c r="T381" s="49"/>
      <c r="U381" s="49"/>
      <c r="V381" s="49"/>
      <c r="W381" s="49"/>
      <c r="X381" s="49"/>
      <c r="Y381" s="49"/>
      <c r="Z381" s="49"/>
      <c r="AA381" s="49"/>
      <c r="AB381" s="49"/>
      <c r="AC381" s="49"/>
      <c r="AD381" s="49"/>
      <c r="AE381" s="49"/>
      <c r="AF381" s="49"/>
      <c r="AG381" s="49"/>
      <c r="AH381" s="49"/>
      <c r="AI381" s="49"/>
    </row>
    <row r="382" spans="19:35">
      <c r="S382" s="49"/>
      <c r="T382" s="49"/>
      <c r="U382" s="49"/>
      <c r="V382" s="49"/>
      <c r="W382" s="49"/>
      <c r="X382" s="49"/>
      <c r="Y382" s="49"/>
      <c r="Z382" s="49"/>
      <c r="AA382" s="49"/>
      <c r="AB382" s="49"/>
      <c r="AC382" s="49"/>
      <c r="AD382" s="49"/>
      <c r="AE382" s="49"/>
      <c r="AF382" s="49"/>
      <c r="AG382" s="49"/>
      <c r="AH382" s="49"/>
      <c r="AI382" s="49"/>
    </row>
    <row r="383" spans="19:35">
      <c r="S383" s="49"/>
      <c r="T383" s="49"/>
      <c r="U383" s="49"/>
      <c r="V383" s="49"/>
      <c r="W383" s="49"/>
      <c r="X383" s="49"/>
      <c r="Y383" s="49"/>
      <c r="Z383" s="49"/>
      <c r="AA383" s="49"/>
      <c r="AB383" s="49"/>
      <c r="AC383" s="49"/>
      <c r="AD383" s="49"/>
      <c r="AE383" s="49"/>
      <c r="AF383" s="49"/>
      <c r="AG383" s="49"/>
      <c r="AH383" s="49"/>
      <c r="AI383" s="49"/>
    </row>
    <row r="384" spans="19:35" ht="23.25">
      <c r="S384" s="49"/>
      <c r="T384" s="49"/>
      <c r="U384" s="49"/>
      <c r="V384" s="49"/>
      <c r="W384" s="49"/>
      <c r="X384" s="54"/>
      <c r="Y384" s="49"/>
      <c r="Z384" s="49"/>
      <c r="AA384" s="49"/>
      <c r="AB384" s="49"/>
      <c r="AC384" s="49"/>
      <c r="AD384" s="49"/>
      <c r="AE384" s="49"/>
      <c r="AF384" s="49"/>
      <c r="AG384" s="49"/>
      <c r="AH384" s="49"/>
      <c r="AI384" s="49"/>
    </row>
    <row r="385" spans="19:35" ht="23.25">
      <c r="S385" s="49"/>
      <c r="T385" s="49"/>
      <c r="U385" s="49"/>
      <c r="V385" s="49"/>
      <c r="W385" s="49"/>
      <c r="X385" s="51" t="s">
        <v>22</v>
      </c>
      <c r="Y385" s="54"/>
      <c r="Z385" s="49"/>
      <c r="AA385" s="49"/>
      <c r="AB385" s="49"/>
      <c r="AC385" s="49"/>
      <c r="AD385" s="49"/>
      <c r="AE385" s="49"/>
      <c r="AF385" s="54" t="s">
        <v>150</v>
      </c>
      <c r="AG385" s="54" t="s">
        <v>151</v>
      </c>
      <c r="AH385" s="49"/>
      <c r="AI385" s="49"/>
    </row>
    <row r="386" spans="19:35" ht="23.25">
      <c r="S386" s="54" t="s">
        <v>143</v>
      </c>
      <c r="T386" s="54" t="s">
        <v>144</v>
      </c>
      <c r="U386" s="54" t="s">
        <v>145</v>
      </c>
      <c r="V386" s="54"/>
      <c r="W386" s="54"/>
      <c r="X386" s="95"/>
      <c r="Y386" s="51" t="s">
        <v>22</v>
      </c>
      <c r="Z386" s="54"/>
      <c r="AA386" s="54"/>
      <c r="AB386" s="54" t="s">
        <v>146</v>
      </c>
      <c r="AC386" s="54" t="s">
        <v>147</v>
      </c>
      <c r="AD386" s="54" t="s">
        <v>148</v>
      </c>
      <c r="AE386" s="54" t="s">
        <v>149</v>
      </c>
      <c r="AF386" s="51" t="s">
        <v>22</v>
      </c>
      <c r="AG386" s="51" t="s">
        <v>22</v>
      </c>
      <c r="AH386" s="54" t="s">
        <v>152</v>
      </c>
      <c r="AI386" s="54" t="s">
        <v>153</v>
      </c>
    </row>
    <row r="387" spans="19:35">
      <c r="S387" s="51" t="s">
        <v>395</v>
      </c>
      <c r="T387" s="51" t="s">
        <v>22</v>
      </c>
      <c r="U387" s="51" t="s">
        <v>22</v>
      </c>
      <c r="V387" s="51" t="s">
        <v>22</v>
      </c>
      <c r="W387" s="51" t="s">
        <v>22</v>
      </c>
      <c r="X387" s="95"/>
      <c r="Y387" s="95"/>
      <c r="Z387" s="51" t="s">
        <v>22</v>
      </c>
      <c r="AA387" s="51" t="s">
        <v>22</v>
      </c>
      <c r="AB387" s="51" t="s">
        <v>22</v>
      </c>
      <c r="AC387" s="51" t="s">
        <v>22</v>
      </c>
      <c r="AD387" s="51" t="s">
        <v>22</v>
      </c>
      <c r="AE387" s="51" t="s">
        <v>22</v>
      </c>
      <c r="AF387" s="95"/>
      <c r="AG387" s="95"/>
      <c r="AH387" s="51" t="s">
        <v>22</v>
      </c>
      <c r="AI387" s="51" t="s">
        <v>22</v>
      </c>
    </row>
    <row r="388" spans="19:35">
      <c r="S388" s="95" t="s">
        <v>156</v>
      </c>
      <c r="T388" s="95" t="s">
        <v>450</v>
      </c>
      <c r="U388" s="95" t="s">
        <v>156</v>
      </c>
      <c r="V388" s="95"/>
      <c r="W388" s="95"/>
      <c r="X388" s="95"/>
      <c r="Y388" s="95"/>
      <c r="Z388" s="95"/>
      <c r="AA388" s="95"/>
      <c r="AB388" s="95" t="s">
        <v>450</v>
      </c>
      <c r="AC388" s="95"/>
      <c r="AD388" s="95"/>
      <c r="AE388" s="95"/>
      <c r="AF388" s="95"/>
      <c r="AG388" s="95"/>
      <c r="AH388" s="95"/>
      <c r="AI388" s="95"/>
    </row>
    <row r="389" spans="19:35">
      <c r="S389" s="95" t="s">
        <v>187</v>
      </c>
      <c r="T389" s="95" t="s">
        <v>451</v>
      </c>
      <c r="U389" s="95" t="s">
        <v>159</v>
      </c>
      <c r="V389" s="95"/>
      <c r="W389" s="95"/>
      <c r="X389" s="95"/>
      <c r="Y389" s="95"/>
      <c r="Z389" s="95"/>
      <c r="AA389" s="95"/>
      <c r="AB389" s="95" t="s">
        <v>451</v>
      </c>
      <c r="AC389" s="95"/>
      <c r="AD389" s="95"/>
      <c r="AE389" s="95"/>
      <c r="AF389" s="95"/>
      <c r="AG389" s="95"/>
      <c r="AH389" s="95"/>
      <c r="AI389" s="95"/>
    </row>
    <row r="390" spans="19:35">
      <c r="S390" s="95" t="s">
        <v>154</v>
      </c>
      <c r="T390" s="95" t="s">
        <v>159</v>
      </c>
      <c r="U390" s="95" t="s">
        <v>170</v>
      </c>
      <c r="V390" s="95"/>
      <c r="W390" s="95"/>
      <c r="X390" s="95"/>
      <c r="Y390" s="95"/>
      <c r="Z390" s="95"/>
      <c r="AA390" s="95"/>
      <c r="AB390" s="95" t="s">
        <v>159</v>
      </c>
      <c r="AC390" s="95"/>
      <c r="AD390" s="95"/>
      <c r="AE390" s="95"/>
      <c r="AF390" s="95"/>
      <c r="AG390" s="95"/>
      <c r="AH390" s="95"/>
      <c r="AI390" s="95"/>
    </row>
    <row r="391" spans="19:35">
      <c r="S391" s="99" t="s">
        <v>157</v>
      </c>
      <c r="T391" s="107" t="s">
        <v>175</v>
      </c>
      <c r="U391" s="95" t="s">
        <v>161</v>
      </c>
      <c r="V391" s="95"/>
      <c r="W391" s="95"/>
      <c r="X391" s="95"/>
      <c r="Y391" s="95"/>
      <c r="Z391" s="95"/>
      <c r="AA391" s="95"/>
      <c r="AB391" s="95" t="s">
        <v>90</v>
      </c>
      <c r="AC391" s="95"/>
      <c r="AD391" s="95"/>
      <c r="AE391" s="95"/>
      <c r="AF391" s="95"/>
      <c r="AG391" s="95"/>
      <c r="AH391" s="95"/>
      <c r="AI391" s="95"/>
    </row>
    <row r="392" spans="19:35">
      <c r="S392" s="95"/>
      <c r="T392" s="95" t="s">
        <v>188</v>
      </c>
      <c r="U392" s="98" t="s">
        <v>176</v>
      </c>
      <c r="V392" s="95"/>
      <c r="W392" s="95"/>
      <c r="X392" s="95"/>
      <c r="Y392" s="95"/>
      <c r="Z392" s="95"/>
      <c r="AA392" s="95"/>
      <c r="AB392" s="98" t="s">
        <v>180</v>
      </c>
      <c r="AC392" s="95"/>
      <c r="AD392" s="95"/>
      <c r="AE392" s="95"/>
      <c r="AF392" s="95"/>
      <c r="AG392" s="95"/>
      <c r="AH392" s="95"/>
      <c r="AI392" s="95"/>
    </row>
    <row r="393" spans="19:35">
      <c r="S393" s="95"/>
      <c r="T393" s="95" t="s">
        <v>169</v>
      </c>
      <c r="U393" s="95"/>
      <c r="V393" s="95"/>
      <c r="W393" s="95"/>
      <c r="X393" s="95"/>
      <c r="Y393" s="95"/>
      <c r="Z393" s="95"/>
      <c r="AA393" s="95"/>
      <c r="AB393" s="95" t="s">
        <v>156</v>
      </c>
      <c r="AC393" s="95"/>
      <c r="AD393" s="95"/>
      <c r="AE393" s="95"/>
      <c r="AF393" s="95"/>
      <c r="AG393" s="95"/>
      <c r="AH393" s="95"/>
      <c r="AI393" s="95"/>
    </row>
    <row r="394" spans="19:35">
      <c r="S394" s="95"/>
      <c r="T394" s="95"/>
      <c r="U394" s="95"/>
      <c r="V394" s="95"/>
      <c r="W394" s="95"/>
      <c r="X394" s="51" t="s">
        <v>74</v>
      </c>
      <c r="Y394" s="95"/>
      <c r="Z394" s="95"/>
      <c r="AA394" s="95"/>
      <c r="AB394" s="95"/>
      <c r="AC394" s="95"/>
      <c r="AD394" s="95"/>
      <c r="AE394" s="95"/>
      <c r="AF394" s="95"/>
      <c r="AG394" s="95"/>
      <c r="AH394" s="95"/>
      <c r="AI394" s="95"/>
    </row>
    <row r="395" spans="19:35">
      <c r="S395" s="95"/>
      <c r="T395" s="95"/>
      <c r="U395" s="95"/>
      <c r="V395" s="95"/>
      <c r="W395" s="95"/>
      <c r="X395" s="49"/>
      <c r="Y395" s="51" t="s">
        <v>74</v>
      </c>
      <c r="Z395" s="95"/>
      <c r="AA395" s="95"/>
      <c r="AB395" s="95"/>
      <c r="AC395" s="95"/>
      <c r="AD395" s="95"/>
      <c r="AE395" s="95"/>
      <c r="AF395" s="51" t="s">
        <v>74</v>
      </c>
      <c r="AG395" s="51" t="s">
        <v>74</v>
      </c>
      <c r="AH395" s="95"/>
      <c r="AI395" s="95"/>
    </row>
    <row r="396" spans="19:35">
      <c r="S396" s="51" t="s">
        <v>396</v>
      </c>
      <c r="T396" s="51" t="s">
        <v>74</v>
      </c>
      <c r="U396" s="51" t="s">
        <v>74</v>
      </c>
      <c r="V396" s="51" t="s">
        <v>74</v>
      </c>
      <c r="W396" s="51" t="s">
        <v>74</v>
      </c>
      <c r="X396" s="49"/>
      <c r="Y396" s="49"/>
      <c r="Z396" s="51" t="s">
        <v>74</v>
      </c>
      <c r="AA396" s="51" t="s">
        <v>74</v>
      </c>
      <c r="AB396" s="51" t="s">
        <v>74</v>
      </c>
      <c r="AC396" s="51" t="s">
        <v>74</v>
      </c>
      <c r="AD396" s="51" t="s">
        <v>74</v>
      </c>
      <c r="AE396" s="51" t="s">
        <v>74</v>
      </c>
      <c r="AF396" s="49"/>
      <c r="AG396" s="49"/>
      <c r="AH396" s="51" t="s">
        <v>74</v>
      </c>
      <c r="AI396" s="51" t="s">
        <v>74</v>
      </c>
    </row>
    <row r="397" spans="19:35">
      <c r="S397" s="15" t="s">
        <v>155</v>
      </c>
      <c r="T397" s="15" t="s">
        <v>156</v>
      </c>
      <c r="U397" s="15" t="s">
        <v>155</v>
      </c>
      <c r="V397" s="49"/>
      <c r="W397" s="49"/>
      <c r="X397" s="49"/>
      <c r="Y397" s="49"/>
      <c r="Z397" s="49"/>
      <c r="AA397" s="49"/>
      <c r="AB397" s="15" t="s">
        <v>169</v>
      </c>
      <c r="AC397" s="49"/>
      <c r="AD397" s="15"/>
      <c r="AE397" s="49"/>
      <c r="AF397" s="49"/>
      <c r="AG397" s="49"/>
      <c r="AH397" s="49"/>
      <c r="AI397" s="49"/>
    </row>
    <row r="398" spans="19:35">
      <c r="S398" s="15" t="s">
        <v>158</v>
      </c>
      <c r="T398" s="15" t="s">
        <v>404</v>
      </c>
      <c r="U398" s="15" t="s">
        <v>158</v>
      </c>
      <c r="V398" s="49"/>
      <c r="W398" s="49"/>
      <c r="X398" s="49"/>
      <c r="Y398" s="49"/>
      <c r="Z398" s="49"/>
      <c r="AA398" s="49"/>
      <c r="AB398" s="15" t="s">
        <v>206</v>
      </c>
      <c r="AC398" s="49"/>
      <c r="AD398" s="15"/>
      <c r="AE398" s="49"/>
      <c r="AF398" s="49"/>
      <c r="AG398" s="49"/>
      <c r="AH398" s="49"/>
      <c r="AI398" s="49"/>
    </row>
    <row r="399" spans="19:35">
      <c r="S399" s="15" t="s">
        <v>159</v>
      </c>
      <c r="T399" s="15" t="s">
        <v>212</v>
      </c>
      <c r="U399" s="15" t="s">
        <v>206</v>
      </c>
      <c r="V399" s="49"/>
      <c r="W399" s="49"/>
      <c r="X399" s="49"/>
      <c r="Y399" s="49"/>
      <c r="Z399" s="49"/>
      <c r="AA399" s="49"/>
      <c r="AB399" s="15" t="s">
        <v>215</v>
      </c>
      <c r="AC399" s="49"/>
      <c r="AD399" s="15"/>
      <c r="AE399" s="49"/>
      <c r="AF399" s="49"/>
      <c r="AG399" s="49"/>
      <c r="AH399" s="49"/>
      <c r="AI399" s="49"/>
    </row>
    <row r="400" spans="19:35">
      <c r="S400" s="15" t="s">
        <v>220</v>
      </c>
      <c r="T400" s="15" t="s">
        <v>194</v>
      </c>
      <c r="U400" s="15" t="s">
        <v>221</v>
      </c>
      <c r="V400" s="49"/>
      <c r="W400" s="49"/>
      <c r="X400" s="49"/>
      <c r="Y400" s="49"/>
      <c r="Z400" s="49"/>
      <c r="AA400" s="49"/>
      <c r="AB400" s="15" t="s">
        <v>161</v>
      </c>
      <c r="AC400" s="49"/>
      <c r="AD400" s="15"/>
      <c r="AE400" s="49"/>
      <c r="AF400" s="49"/>
      <c r="AG400" s="49"/>
      <c r="AH400" s="49"/>
      <c r="AI400" s="49"/>
    </row>
    <row r="401" spans="19:35">
      <c r="S401" s="112" t="s">
        <v>317</v>
      </c>
      <c r="T401" s="112" t="s">
        <v>192</v>
      </c>
      <c r="U401" s="15" t="s">
        <v>233</v>
      </c>
      <c r="V401" s="49"/>
      <c r="W401" s="49"/>
      <c r="X401" s="49"/>
      <c r="Y401" s="49"/>
      <c r="Z401" s="49"/>
      <c r="AA401" s="49"/>
      <c r="AB401" s="15" t="s">
        <v>237</v>
      </c>
      <c r="AC401" s="49"/>
      <c r="AD401" s="15"/>
      <c r="AE401" s="49"/>
      <c r="AF401" s="49"/>
      <c r="AG401" s="49"/>
      <c r="AH401" s="49"/>
      <c r="AI401" s="49"/>
    </row>
    <row r="402" spans="19:35">
      <c r="S402" s="15" t="s">
        <v>245</v>
      </c>
      <c r="T402" s="110"/>
      <c r="U402" s="15" t="s">
        <v>237</v>
      </c>
      <c r="V402" s="49"/>
      <c r="W402" s="49"/>
      <c r="X402" s="51" t="s">
        <v>75</v>
      </c>
      <c r="Y402" s="49"/>
      <c r="Z402" s="49"/>
      <c r="AA402" s="49"/>
      <c r="AB402" s="15" t="s">
        <v>192</v>
      </c>
      <c r="AC402" s="49"/>
      <c r="AD402" s="15"/>
      <c r="AE402" s="49"/>
      <c r="AF402" s="49"/>
      <c r="AG402" s="49"/>
      <c r="AH402" s="49"/>
      <c r="AI402" s="49"/>
    </row>
    <row r="403" spans="19:35">
      <c r="S403" s="110"/>
      <c r="T403" s="110"/>
      <c r="U403" s="110"/>
      <c r="V403" s="49"/>
      <c r="W403" s="49"/>
      <c r="X403" s="49"/>
      <c r="Y403" s="51" t="s">
        <v>75</v>
      </c>
      <c r="Z403" s="49"/>
      <c r="AA403" s="49"/>
      <c r="AB403" s="49"/>
      <c r="AC403" s="49"/>
      <c r="AD403" s="49"/>
      <c r="AE403" s="49"/>
      <c r="AF403" s="51" t="s">
        <v>75</v>
      </c>
      <c r="AG403" s="51" t="s">
        <v>75</v>
      </c>
      <c r="AH403" s="49"/>
      <c r="AI403" s="49"/>
    </row>
    <row r="404" spans="19:35">
      <c r="S404" s="51" t="s">
        <v>75</v>
      </c>
      <c r="T404" s="51" t="s">
        <v>75</v>
      </c>
      <c r="U404" s="51" t="s">
        <v>75</v>
      </c>
      <c r="V404" s="51" t="s">
        <v>75</v>
      </c>
      <c r="W404" s="51" t="s">
        <v>75</v>
      </c>
      <c r="X404" s="49"/>
      <c r="Y404" s="49"/>
      <c r="Z404" s="51" t="s">
        <v>75</v>
      </c>
      <c r="AA404" s="51" t="s">
        <v>75</v>
      </c>
      <c r="AB404" s="51" t="s">
        <v>75</v>
      </c>
      <c r="AC404" s="51" t="s">
        <v>75</v>
      </c>
      <c r="AD404" s="51" t="s">
        <v>75</v>
      </c>
      <c r="AE404" s="51" t="s">
        <v>75</v>
      </c>
      <c r="AF404" s="15"/>
      <c r="AG404" s="15"/>
      <c r="AH404" s="51" t="s">
        <v>75</v>
      </c>
      <c r="AI404" s="51" t="s">
        <v>75</v>
      </c>
    </row>
    <row r="405" spans="19:35">
      <c r="S405" s="120" t="s">
        <v>456</v>
      </c>
      <c r="T405" s="120" t="s">
        <v>457</v>
      </c>
      <c r="U405" s="120" t="s">
        <v>458</v>
      </c>
      <c r="V405" s="49"/>
      <c r="W405" s="49"/>
      <c r="X405" s="49"/>
      <c r="Y405" s="49"/>
      <c r="Z405" s="49"/>
      <c r="AA405" s="49"/>
      <c r="AB405" s="120" t="s">
        <v>480</v>
      </c>
      <c r="AC405" s="15"/>
      <c r="AD405" s="15"/>
      <c r="AE405" s="15"/>
      <c r="AF405" s="15"/>
      <c r="AG405" s="15"/>
      <c r="AH405" s="49"/>
      <c r="AI405" s="15"/>
    </row>
    <row r="406" spans="19:35">
      <c r="S406" s="120" t="s">
        <v>590</v>
      </c>
      <c r="T406" s="120" t="s">
        <v>605</v>
      </c>
      <c r="U406" s="120" t="s">
        <v>591</v>
      </c>
      <c r="V406" s="49"/>
      <c r="W406" s="49"/>
      <c r="X406" s="49"/>
      <c r="Y406" s="49"/>
      <c r="Z406" s="49"/>
      <c r="AA406" s="49"/>
      <c r="AB406" s="120" t="s">
        <v>589</v>
      </c>
      <c r="AC406" s="15"/>
      <c r="AD406" s="15"/>
      <c r="AE406" s="15"/>
      <c r="AF406" s="15"/>
      <c r="AG406" s="15"/>
      <c r="AH406" s="49"/>
      <c r="AI406" s="15"/>
    </row>
    <row r="407" spans="19:35">
      <c r="S407" s="120" t="s">
        <v>464</v>
      </c>
      <c r="T407" s="120" t="s">
        <v>465</v>
      </c>
      <c r="U407" s="120" t="s">
        <v>466</v>
      </c>
      <c r="V407" s="49"/>
      <c r="W407" s="49"/>
      <c r="X407" s="49"/>
      <c r="Y407" s="49"/>
      <c r="Z407" s="49"/>
      <c r="AA407" s="49"/>
      <c r="AB407" s="120" t="s">
        <v>482</v>
      </c>
      <c r="AC407" s="15"/>
      <c r="AD407" s="15"/>
      <c r="AE407" s="15"/>
      <c r="AF407" s="15"/>
      <c r="AG407" s="15"/>
      <c r="AH407" s="49"/>
      <c r="AI407" s="15"/>
    </row>
    <row r="408" spans="19:35">
      <c r="S408" s="120" t="s">
        <v>471</v>
      </c>
      <c r="T408" s="120" t="s">
        <v>471</v>
      </c>
      <c r="U408" s="120" t="s">
        <v>472</v>
      </c>
      <c r="V408" s="49"/>
      <c r="W408" s="49"/>
      <c r="X408" s="49"/>
      <c r="Y408" s="49"/>
      <c r="Z408" s="49"/>
      <c r="AA408" s="49"/>
      <c r="AB408" s="120" t="s">
        <v>483</v>
      </c>
      <c r="AC408" s="15"/>
      <c r="AD408" s="15"/>
      <c r="AE408" s="15"/>
      <c r="AF408" s="15"/>
      <c r="AG408" s="15"/>
      <c r="AH408" s="49"/>
      <c r="AI408" s="15"/>
    </row>
    <row r="409" spans="19:35">
      <c r="S409" s="120" t="s">
        <v>485</v>
      </c>
      <c r="T409" s="120" t="s">
        <v>486</v>
      </c>
      <c r="U409" s="120" t="s">
        <v>476</v>
      </c>
      <c r="V409" s="49"/>
      <c r="W409" s="49"/>
      <c r="X409" s="49"/>
      <c r="Y409" s="49"/>
      <c r="Z409" s="49"/>
      <c r="AA409" s="49"/>
      <c r="AB409" s="120" t="s">
        <v>489</v>
      </c>
      <c r="AC409" s="15"/>
      <c r="AD409" s="15"/>
      <c r="AE409" s="15"/>
      <c r="AF409" s="49"/>
      <c r="AG409" s="15"/>
      <c r="AH409" s="49"/>
      <c r="AI409" s="15"/>
    </row>
    <row r="410" spans="19:35">
      <c r="S410" s="120"/>
      <c r="T410" s="120"/>
      <c r="U410" s="120"/>
      <c r="V410" s="49"/>
      <c r="W410" s="49"/>
      <c r="X410" s="51" t="s">
        <v>76</v>
      </c>
      <c r="Y410" s="49"/>
      <c r="Z410" s="49"/>
      <c r="AA410" s="49"/>
      <c r="AB410" s="120" t="s">
        <v>491</v>
      </c>
      <c r="AC410" s="49"/>
      <c r="AD410" s="15"/>
      <c r="AE410" s="49"/>
      <c r="AF410" s="49"/>
      <c r="AG410" s="49"/>
      <c r="AH410" s="49"/>
      <c r="AI410" s="15"/>
    </row>
    <row r="411" spans="19:35">
      <c r="S411" s="120"/>
      <c r="T411" s="120"/>
      <c r="U411" s="120"/>
      <c r="V411" s="49"/>
      <c r="W411" s="49"/>
      <c r="X411" s="125"/>
      <c r="Y411" s="51" t="s">
        <v>76</v>
      </c>
      <c r="Z411" s="49"/>
      <c r="AA411" s="49"/>
      <c r="AB411" s="49"/>
      <c r="AC411" s="49"/>
      <c r="AD411" s="49"/>
      <c r="AE411" s="49"/>
      <c r="AF411" s="51" t="s">
        <v>76</v>
      </c>
      <c r="AG411" s="51" t="s">
        <v>76</v>
      </c>
      <c r="AH411" s="49"/>
      <c r="AI411" s="49"/>
    </row>
    <row r="412" spans="19:35">
      <c r="S412" s="51" t="s">
        <v>76</v>
      </c>
      <c r="T412" s="51" t="s">
        <v>76</v>
      </c>
      <c r="U412" s="51" t="s">
        <v>76</v>
      </c>
      <c r="V412" s="51" t="s">
        <v>76</v>
      </c>
      <c r="W412" s="51" t="s">
        <v>76</v>
      </c>
      <c r="X412" s="125"/>
      <c r="Y412" s="125"/>
      <c r="Z412" s="51" t="s">
        <v>76</v>
      </c>
      <c r="AA412" s="51" t="s">
        <v>76</v>
      </c>
      <c r="AB412" s="51" t="s">
        <v>76</v>
      </c>
      <c r="AC412" s="51" t="s">
        <v>76</v>
      </c>
      <c r="AD412" s="51" t="s">
        <v>76</v>
      </c>
      <c r="AE412" s="51" t="s">
        <v>76</v>
      </c>
      <c r="AF412" s="49"/>
      <c r="AG412" s="15"/>
      <c r="AH412" s="51" t="s">
        <v>76</v>
      </c>
      <c r="AI412" s="51" t="s">
        <v>76</v>
      </c>
    </row>
    <row r="413" spans="19:35">
      <c r="S413" s="111" t="s">
        <v>444</v>
      </c>
      <c r="T413" s="125" t="s">
        <v>342</v>
      </c>
      <c r="U413" s="125" t="s">
        <v>309</v>
      </c>
      <c r="V413" s="125"/>
      <c r="W413" s="125"/>
      <c r="X413" s="125"/>
      <c r="Y413" s="125"/>
      <c r="Z413" s="125"/>
      <c r="AA413" s="125"/>
      <c r="AB413" s="125" t="s">
        <v>359</v>
      </c>
      <c r="AC413" s="49"/>
      <c r="AD413" s="15"/>
      <c r="AE413" s="49"/>
      <c r="AF413" s="49"/>
      <c r="AG413" s="15"/>
      <c r="AH413" s="49"/>
      <c r="AI413" s="15"/>
    </row>
    <row r="414" spans="19:35">
      <c r="S414" s="15" t="s">
        <v>385</v>
      </c>
      <c r="T414" s="166" t="s">
        <v>341</v>
      </c>
      <c r="U414" s="125" t="s">
        <v>360</v>
      </c>
      <c r="V414" s="125"/>
      <c r="W414" s="125"/>
      <c r="X414" s="125"/>
      <c r="Y414" s="125"/>
      <c r="Z414" s="125"/>
      <c r="AA414" s="125"/>
      <c r="AB414" s="125" t="s">
        <v>358</v>
      </c>
      <c r="AC414" s="49"/>
      <c r="AD414" s="15"/>
      <c r="AE414" s="49"/>
      <c r="AF414" s="49"/>
      <c r="AG414" s="15"/>
      <c r="AH414" s="49"/>
      <c r="AI414" s="15"/>
    </row>
    <row r="415" spans="19:35">
      <c r="S415" s="15" t="s">
        <v>406</v>
      </c>
      <c r="T415" s="125" t="s">
        <v>343</v>
      </c>
      <c r="U415" s="125" t="s">
        <v>361</v>
      </c>
      <c r="V415" s="125"/>
      <c r="W415" s="125"/>
      <c r="X415" s="125"/>
      <c r="Y415" s="125"/>
      <c r="Z415" s="125"/>
      <c r="AA415" s="125"/>
      <c r="AB415" s="125" t="s">
        <v>407</v>
      </c>
      <c r="AC415" s="49"/>
      <c r="AD415" s="15"/>
      <c r="AE415" s="49"/>
      <c r="AF415" s="49"/>
      <c r="AG415" s="15"/>
      <c r="AH415" s="49"/>
      <c r="AI415" s="15"/>
    </row>
    <row r="416" spans="19:35">
      <c r="S416" s="15" t="s">
        <v>382</v>
      </c>
      <c r="T416" s="125" t="s">
        <v>344</v>
      </c>
      <c r="U416" s="125" t="s">
        <v>362</v>
      </c>
      <c r="V416" s="125"/>
      <c r="W416" s="125"/>
      <c r="X416" s="125"/>
      <c r="Y416" s="125"/>
      <c r="Z416" s="125"/>
      <c r="AA416" s="125"/>
      <c r="AB416" s="125" t="s">
        <v>218</v>
      </c>
      <c r="AC416" s="49"/>
      <c r="AD416" s="15"/>
      <c r="AE416" s="49"/>
      <c r="AF416" s="49"/>
      <c r="AG416" s="15"/>
      <c r="AH416" s="49"/>
      <c r="AI416" s="15"/>
    </row>
    <row r="417" spans="19:35">
      <c r="S417" s="15" t="s">
        <v>383</v>
      </c>
      <c r="T417" s="125" t="s">
        <v>317</v>
      </c>
      <c r="U417" s="125" t="s">
        <v>363</v>
      </c>
      <c r="V417" s="125"/>
      <c r="W417" s="125"/>
      <c r="X417" s="131" t="s">
        <v>77</v>
      </c>
      <c r="Y417" s="125"/>
      <c r="Z417" s="125"/>
      <c r="AA417" s="125"/>
      <c r="AB417" s="125" t="s">
        <v>228</v>
      </c>
      <c r="AC417" s="49"/>
      <c r="AD417" s="15"/>
      <c r="AE417" s="49"/>
      <c r="AF417" s="49"/>
      <c r="AG417" s="15"/>
      <c r="AH417" s="49"/>
      <c r="AI417" s="15"/>
    </row>
    <row r="418" spans="19:35">
      <c r="S418" s="15" t="s">
        <v>384</v>
      </c>
      <c r="T418" s="125"/>
      <c r="U418" s="125"/>
      <c r="V418" s="125"/>
      <c r="W418" s="125"/>
      <c r="X418" s="130"/>
      <c r="Y418" s="131" t="s">
        <v>77</v>
      </c>
      <c r="Z418" s="125"/>
      <c r="AA418" s="125"/>
      <c r="AB418" s="125"/>
      <c r="AC418" s="49"/>
      <c r="AD418" s="15"/>
      <c r="AE418" s="49"/>
      <c r="AF418" s="51" t="s">
        <v>77</v>
      </c>
      <c r="AG418" s="51" t="s">
        <v>77</v>
      </c>
      <c r="AH418" s="49"/>
      <c r="AI418" s="15"/>
    </row>
    <row r="419" spans="19:35">
      <c r="S419" s="131" t="s">
        <v>77</v>
      </c>
      <c r="T419" s="131" t="s">
        <v>77</v>
      </c>
      <c r="U419" s="131" t="s">
        <v>77</v>
      </c>
      <c r="V419" s="131" t="s">
        <v>77</v>
      </c>
      <c r="W419" s="131" t="s">
        <v>77</v>
      </c>
      <c r="X419" s="130"/>
      <c r="Y419" s="130"/>
      <c r="Z419" s="131" t="s">
        <v>77</v>
      </c>
      <c r="AA419" s="131" t="s">
        <v>77</v>
      </c>
      <c r="AB419" s="131" t="s">
        <v>77</v>
      </c>
      <c r="AC419" s="51" t="s">
        <v>77</v>
      </c>
      <c r="AD419" s="51" t="s">
        <v>77</v>
      </c>
      <c r="AE419" s="51" t="s">
        <v>77</v>
      </c>
      <c r="AF419" s="127"/>
      <c r="AG419" s="127"/>
      <c r="AH419" s="51" t="s">
        <v>77</v>
      </c>
      <c r="AI419" s="51" t="s">
        <v>77</v>
      </c>
    </row>
    <row r="420" spans="19:35" s="127" customFormat="1">
      <c r="S420" s="130" t="s">
        <v>515</v>
      </c>
      <c r="T420" s="130" t="s">
        <v>516</v>
      </c>
      <c r="U420" s="130" t="s">
        <v>517</v>
      </c>
      <c r="V420" s="130"/>
      <c r="W420" s="130"/>
      <c r="X420" s="130"/>
      <c r="Y420" s="130"/>
      <c r="Z420" s="130"/>
      <c r="AA420" s="130"/>
      <c r="AB420" s="130" t="s">
        <v>520</v>
      </c>
      <c r="AC420" s="108"/>
      <c r="AE420" s="108"/>
    </row>
    <row r="421" spans="19:35">
      <c r="S421" s="130" t="s">
        <v>526</v>
      </c>
      <c r="T421" s="130" t="s">
        <v>527</v>
      </c>
      <c r="U421" s="130" t="s">
        <v>528</v>
      </c>
      <c r="V421" s="130"/>
      <c r="W421" s="130"/>
      <c r="X421" s="130"/>
      <c r="Y421" s="130"/>
      <c r="Z421" s="130"/>
      <c r="AA421" s="130"/>
      <c r="AB421" s="130" t="s">
        <v>533</v>
      </c>
      <c r="AC421" s="127"/>
      <c r="AD421" s="127"/>
      <c r="AE421" s="127"/>
      <c r="AF421" s="127"/>
      <c r="AG421" s="127"/>
      <c r="AH421" s="127"/>
      <c r="AI421" s="108"/>
    </row>
    <row r="422" spans="19:35">
      <c r="S422" s="130" t="s">
        <v>539</v>
      </c>
      <c r="T422" s="130" t="s">
        <v>572</v>
      </c>
      <c r="U422" s="130" t="s">
        <v>595</v>
      </c>
      <c r="V422" s="130"/>
      <c r="W422" s="130"/>
      <c r="X422" s="130"/>
      <c r="Y422" s="130"/>
      <c r="Z422" s="130"/>
      <c r="AA422" s="130"/>
      <c r="AB422" s="130" t="s">
        <v>543</v>
      </c>
      <c r="AC422" s="127"/>
      <c r="AD422" s="127"/>
      <c r="AE422" s="108"/>
      <c r="AF422" s="127"/>
      <c r="AG422" s="108"/>
      <c r="AH422" s="127"/>
      <c r="AI422" s="127"/>
    </row>
    <row r="423" spans="19:35" s="127" customFormat="1">
      <c r="S423" s="130" t="s">
        <v>548</v>
      </c>
      <c r="T423" s="130" t="s">
        <v>549</v>
      </c>
      <c r="U423" s="130" t="s">
        <v>576</v>
      </c>
      <c r="V423" s="130"/>
      <c r="W423" s="130"/>
      <c r="X423" s="130"/>
      <c r="Y423" s="130"/>
      <c r="Z423" s="130"/>
      <c r="AA423" s="130"/>
      <c r="AB423" s="130" t="s">
        <v>577</v>
      </c>
      <c r="AF423" s="108"/>
      <c r="AG423" s="108"/>
    </row>
    <row r="424" spans="19:35">
      <c r="S424" s="130" t="s">
        <v>560</v>
      </c>
      <c r="T424" s="130" t="s">
        <v>588</v>
      </c>
      <c r="U424" s="130" t="s">
        <v>561</v>
      </c>
      <c r="V424" s="130"/>
      <c r="W424" s="130"/>
      <c r="X424" s="130"/>
      <c r="Y424" s="130"/>
      <c r="Z424" s="130"/>
      <c r="AA424" s="130"/>
      <c r="AB424" s="130" t="s">
        <v>565</v>
      </c>
      <c r="AC424" s="127"/>
      <c r="AD424" s="127"/>
      <c r="AE424" s="127"/>
      <c r="AF424" s="127"/>
      <c r="AG424" s="127"/>
      <c r="AH424" s="127"/>
      <c r="AI424" s="127"/>
    </row>
    <row r="425" spans="19:35">
      <c r="S425" s="130"/>
      <c r="T425" s="130"/>
      <c r="U425" s="130"/>
      <c r="V425" s="130"/>
      <c r="W425" s="130"/>
      <c r="X425" s="131" t="s">
        <v>78</v>
      </c>
      <c r="Y425" s="130"/>
      <c r="Z425" s="130"/>
      <c r="AA425" s="130"/>
      <c r="AB425" s="130"/>
      <c r="AC425" s="127"/>
      <c r="AD425" s="127"/>
      <c r="AE425" s="127"/>
      <c r="AF425" s="128" t="s">
        <v>79</v>
      </c>
      <c r="AG425" s="128" t="s">
        <v>79</v>
      </c>
      <c r="AH425" s="127"/>
      <c r="AI425" s="127"/>
    </row>
    <row r="426" spans="19:35">
      <c r="S426" s="130"/>
      <c r="T426" s="130"/>
      <c r="U426" s="130"/>
      <c r="V426" s="130"/>
      <c r="W426" s="130"/>
      <c r="X426" s="130"/>
      <c r="Y426" s="131" t="s">
        <v>78</v>
      </c>
      <c r="Z426" s="130"/>
      <c r="AA426" s="130"/>
      <c r="AB426" s="130"/>
      <c r="AC426" s="128" t="s">
        <v>79</v>
      </c>
      <c r="AD426" s="128" t="s">
        <v>79</v>
      </c>
      <c r="AE426" s="128" t="s">
        <v>79</v>
      </c>
      <c r="AF426" s="127"/>
      <c r="AG426" s="127"/>
      <c r="AH426" s="128" t="s">
        <v>79</v>
      </c>
      <c r="AI426" s="128" t="s">
        <v>79</v>
      </c>
    </row>
    <row r="427" spans="19:35">
      <c r="S427" s="131" t="s">
        <v>78</v>
      </c>
      <c r="T427" s="131" t="s">
        <v>78</v>
      </c>
      <c r="U427" s="131" t="s">
        <v>78</v>
      </c>
      <c r="V427" s="131" t="s">
        <v>78</v>
      </c>
      <c r="W427" s="131" t="s">
        <v>78</v>
      </c>
      <c r="X427" s="130"/>
      <c r="Y427" s="130"/>
      <c r="Z427" s="131" t="s">
        <v>78</v>
      </c>
      <c r="AA427" s="131" t="s">
        <v>78</v>
      </c>
      <c r="AB427" s="131" t="s">
        <v>78</v>
      </c>
      <c r="AC427" s="127"/>
      <c r="AD427" s="127"/>
      <c r="AE427" s="127"/>
      <c r="AF427" s="127"/>
      <c r="AG427" s="127"/>
      <c r="AH427" s="127"/>
      <c r="AI427" s="127"/>
    </row>
    <row r="428" spans="19:35">
      <c r="S428" s="130" t="s">
        <v>617</v>
      </c>
      <c r="T428" s="130" t="s">
        <v>622</v>
      </c>
      <c r="U428" s="130" t="s">
        <v>626</v>
      </c>
      <c r="V428" s="130"/>
      <c r="W428" s="130"/>
      <c r="X428" s="130"/>
      <c r="Y428" s="130"/>
      <c r="Z428" s="130"/>
      <c r="AA428" s="130"/>
      <c r="AB428" s="130" t="s">
        <v>654</v>
      </c>
      <c r="AC428" s="127"/>
      <c r="AD428" s="127"/>
      <c r="AE428" s="127"/>
      <c r="AF428" s="127"/>
      <c r="AG428" s="127"/>
      <c r="AH428" s="127"/>
      <c r="AI428" s="127"/>
    </row>
    <row r="429" spans="19:35" s="127" customFormat="1">
      <c r="S429" s="130" t="s">
        <v>618</v>
      </c>
      <c r="T429" s="130" t="s">
        <v>616</v>
      </c>
      <c r="U429" s="130" t="s">
        <v>627</v>
      </c>
      <c r="V429" s="108"/>
      <c r="W429" s="130"/>
      <c r="X429" s="130"/>
      <c r="Y429" s="130"/>
      <c r="Z429" s="130"/>
      <c r="AA429" s="108"/>
      <c r="AB429" s="130" t="s">
        <v>655</v>
      </c>
    </row>
    <row r="430" spans="19:35">
      <c r="S430" s="130" t="s">
        <v>619</v>
      </c>
      <c r="T430" s="130" t="s">
        <v>623</v>
      </c>
      <c r="U430" s="130" t="s">
        <v>628</v>
      </c>
      <c r="V430" s="130"/>
      <c r="W430" s="130"/>
      <c r="X430" s="130"/>
      <c r="Y430" s="130"/>
      <c r="Z430" s="108"/>
      <c r="AA430" s="130"/>
      <c r="AB430" s="166" t="s">
        <v>658</v>
      </c>
      <c r="AC430" s="127"/>
      <c r="AD430" s="127"/>
      <c r="AE430" s="127"/>
      <c r="AF430" s="127"/>
      <c r="AG430" s="127"/>
      <c r="AH430" s="127"/>
      <c r="AI430" s="127"/>
    </row>
    <row r="431" spans="19:35" s="127" customFormat="1">
      <c r="S431" s="130" t="s">
        <v>620</v>
      </c>
      <c r="T431" s="130" t="s">
        <v>624</v>
      </c>
      <c r="U431" s="130" t="s">
        <v>629</v>
      </c>
      <c r="V431" s="130"/>
      <c r="W431" s="130"/>
      <c r="X431" s="130"/>
      <c r="Y431" s="108"/>
      <c r="Z431" s="130"/>
      <c r="AA431" s="130"/>
      <c r="AB431" s="130" t="s">
        <v>656</v>
      </c>
    </row>
    <row r="432" spans="19:35">
      <c r="S432" s="130" t="s">
        <v>621</v>
      </c>
      <c r="T432" s="130" t="s">
        <v>625</v>
      </c>
      <c r="U432" s="130" t="s">
        <v>616</v>
      </c>
      <c r="V432" s="108"/>
      <c r="W432" s="130"/>
      <c r="X432" s="49"/>
      <c r="Y432" s="130"/>
      <c r="Z432" s="108"/>
      <c r="AA432" s="130"/>
      <c r="AB432" s="130" t="s">
        <v>657</v>
      </c>
      <c r="AC432" s="127"/>
      <c r="AD432" s="127"/>
      <c r="AE432" s="127"/>
      <c r="AF432" s="127"/>
      <c r="AG432" s="127"/>
      <c r="AH432" s="127"/>
      <c r="AI432" s="127"/>
    </row>
    <row r="433" spans="19:35">
      <c r="S433" s="130"/>
      <c r="T433" s="130"/>
      <c r="U433" s="130"/>
      <c r="V433" s="108"/>
      <c r="W433" s="130"/>
      <c r="X433" s="51" t="s">
        <v>79</v>
      </c>
      <c r="Y433" s="49"/>
      <c r="Z433" s="130"/>
      <c r="AA433" s="130"/>
      <c r="AB433" s="130"/>
      <c r="AC433" s="127"/>
      <c r="AD433" s="127"/>
      <c r="AE433" s="127"/>
      <c r="AF433" s="49"/>
      <c r="AG433" s="49"/>
      <c r="AH433" s="127"/>
      <c r="AI433" s="127"/>
    </row>
    <row r="434" spans="19:35">
      <c r="S434" s="49"/>
      <c r="T434" s="49"/>
      <c r="U434" s="49"/>
      <c r="V434" s="49"/>
      <c r="W434" s="49"/>
      <c r="X434" s="49"/>
      <c r="Y434" s="51" t="s">
        <v>79</v>
      </c>
      <c r="Z434" s="49"/>
      <c r="AA434" s="49"/>
      <c r="AB434" s="49"/>
      <c r="AC434" s="49"/>
      <c r="AD434" s="49"/>
      <c r="AE434" s="49"/>
      <c r="AF434" s="51" t="s">
        <v>79</v>
      </c>
      <c r="AG434" s="51" t="s">
        <v>79</v>
      </c>
      <c r="AH434" s="49"/>
      <c r="AI434" s="49"/>
    </row>
    <row r="435" spans="19:35">
      <c r="S435" s="51" t="s">
        <v>79</v>
      </c>
      <c r="T435" s="51" t="s">
        <v>79</v>
      </c>
      <c r="U435" s="51" t="s">
        <v>79</v>
      </c>
      <c r="V435" s="51" t="s">
        <v>79</v>
      </c>
      <c r="W435" s="51" t="s">
        <v>79</v>
      </c>
      <c r="X435" s="49"/>
      <c r="Y435" s="49"/>
      <c r="Z435" s="51" t="s">
        <v>79</v>
      </c>
      <c r="AA435" s="51" t="s">
        <v>79</v>
      </c>
      <c r="AB435" s="51" t="s">
        <v>79</v>
      </c>
      <c r="AC435" s="51" t="s">
        <v>79</v>
      </c>
      <c r="AD435" s="51" t="s">
        <v>79</v>
      </c>
      <c r="AE435" s="51" t="s">
        <v>79</v>
      </c>
      <c r="AF435" s="49"/>
      <c r="AG435" s="49"/>
      <c r="AH435" s="51" t="s">
        <v>79</v>
      </c>
      <c r="AI435" s="51" t="s">
        <v>79</v>
      </c>
    </row>
    <row r="436" spans="19:35">
      <c r="S436" s="156" t="s">
        <v>732</v>
      </c>
      <c r="T436" s="170" t="s">
        <v>666</v>
      </c>
      <c r="U436" s="53" t="s">
        <v>733</v>
      </c>
      <c r="V436" s="49"/>
      <c r="W436" s="49"/>
      <c r="X436" s="49"/>
      <c r="Y436" s="49"/>
      <c r="Z436" s="49"/>
      <c r="AA436" s="49"/>
      <c r="AB436" s="137" t="s">
        <v>919</v>
      </c>
      <c r="AC436" s="49"/>
      <c r="AD436" s="49"/>
      <c r="AE436" s="49"/>
      <c r="AF436" s="49"/>
      <c r="AG436" s="49"/>
      <c r="AH436" s="49"/>
      <c r="AI436" s="49"/>
    </row>
    <row r="437" spans="19:35">
      <c r="S437" s="157" t="s">
        <v>720</v>
      </c>
      <c r="T437" s="170" t="s">
        <v>964</v>
      </c>
      <c r="U437" s="153" t="s">
        <v>955</v>
      </c>
      <c r="V437" s="49"/>
      <c r="W437" s="49"/>
      <c r="X437" s="49"/>
      <c r="Y437" s="49"/>
      <c r="Z437" s="49"/>
      <c r="AA437" s="49"/>
      <c r="AB437" s="137" t="s">
        <v>920</v>
      </c>
      <c r="AC437" s="49"/>
      <c r="AD437" s="49"/>
      <c r="AE437" s="49"/>
      <c r="AF437" s="49"/>
      <c r="AG437" s="49"/>
      <c r="AH437" s="49"/>
      <c r="AI437" s="49"/>
    </row>
    <row r="438" spans="19:35">
      <c r="S438" s="157" t="s">
        <v>741</v>
      </c>
      <c r="T438" s="170" t="s">
        <v>965</v>
      </c>
      <c r="U438" s="153" t="s">
        <v>956</v>
      </c>
      <c r="V438" s="49"/>
      <c r="W438" s="49"/>
      <c r="X438" s="49"/>
      <c r="Y438" s="49"/>
      <c r="Z438" s="49"/>
      <c r="AA438" s="49"/>
      <c r="AB438" s="146" t="s">
        <v>921</v>
      </c>
      <c r="AC438" s="49"/>
      <c r="AD438" s="49"/>
      <c r="AE438" s="49"/>
      <c r="AF438" s="49"/>
      <c r="AG438" s="49"/>
      <c r="AH438" s="49"/>
      <c r="AI438" s="49"/>
    </row>
    <row r="439" spans="19:35">
      <c r="S439" s="157" t="s">
        <v>754</v>
      </c>
      <c r="T439" s="170" t="s">
        <v>966</v>
      </c>
      <c r="U439" s="53" t="s">
        <v>756</v>
      </c>
      <c r="V439" s="49"/>
      <c r="W439" s="49"/>
      <c r="X439" s="51" t="s">
        <v>80</v>
      </c>
      <c r="Y439" s="49"/>
      <c r="Z439" s="49"/>
      <c r="AA439" s="49"/>
      <c r="AB439" s="137" t="s">
        <v>922</v>
      </c>
      <c r="AC439" s="49"/>
      <c r="AD439" s="49"/>
      <c r="AE439" s="49"/>
      <c r="AF439" s="49"/>
      <c r="AG439" s="49"/>
      <c r="AH439" s="49"/>
      <c r="AI439" s="49"/>
    </row>
    <row r="440" spans="19:35">
      <c r="S440" s="155" t="s">
        <v>960</v>
      </c>
      <c r="T440" s="170" t="s">
        <v>967</v>
      </c>
      <c r="U440" s="170" t="s">
        <v>1046</v>
      </c>
      <c r="V440" s="49"/>
      <c r="W440" s="49"/>
      <c r="X440" s="49"/>
      <c r="Y440" s="51" t="s">
        <v>80</v>
      </c>
      <c r="Z440" s="49"/>
      <c r="AA440" s="49"/>
      <c r="AB440" s="146" t="s">
        <v>923</v>
      </c>
      <c r="AC440" s="49"/>
      <c r="AD440" s="49"/>
      <c r="AE440" s="49"/>
      <c r="AF440" s="51" t="s">
        <v>80</v>
      </c>
      <c r="AG440" s="51" t="s">
        <v>80</v>
      </c>
      <c r="AH440" s="49"/>
      <c r="AI440" s="49"/>
    </row>
    <row r="441" spans="19:35">
      <c r="S441" s="51" t="s">
        <v>80</v>
      </c>
      <c r="T441" s="170" t="s">
        <v>968</v>
      </c>
      <c r="U441" s="51" t="s">
        <v>80</v>
      </c>
      <c r="V441" s="51" t="s">
        <v>80</v>
      </c>
      <c r="W441" s="51" t="s">
        <v>80</v>
      </c>
      <c r="X441" s="49"/>
      <c r="Y441" s="49"/>
      <c r="Z441" s="51" t="s">
        <v>80</v>
      </c>
      <c r="AA441" s="51" t="s">
        <v>80</v>
      </c>
      <c r="AB441" s="51" t="s">
        <v>80</v>
      </c>
      <c r="AC441" s="51" t="s">
        <v>80</v>
      </c>
      <c r="AD441" s="51" t="s">
        <v>80</v>
      </c>
      <c r="AE441" s="51" t="s">
        <v>80</v>
      </c>
      <c r="AF441" s="49"/>
      <c r="AG441" s="49"/>
      <c r="AH441" s="51" t="s">
        <v>80</v>
      </c>
      <c r="AI441" s="51" t="s">
        <v>80</v>
      </c>
    </row>
    <row r="442" spans="19:35">
      <c r="S442" s="155" t="s">
        <v>979</v>
      </c>
      <c r="T442" s="177" t="s">
        <v>80</v>
      </c>
      <c r="U442" s="179" t="s">
        <v>569</v>
      </c>
      <c r="V442" s="49"/>
      <c r="W442" s="49"/>
      <c r="X442" s="49"/>
      <c r="Y442" s="49"/>
      <c r="Z442" s="49"/>
      <c r="AA442" s="49"/>
      <c r="AB442" s="179" t="s">
        <v>812</v>
      </c>
      <c r="AC442" s="49"/>
      <c r="AD442" s="49"/>
      <c r="AE442" s="49"/>
      <c r="AF442" s="49"/>
      <c r="AG442" s="49"/>
      <c r="AH442" s="49"/>
      <c r="AI442" s="49"/>
    </row>
    <row r="443" spans="19:35">
      <c r="S443" s="155" t="s">
        <v>980</v>
      </c>
      <c r="T443" s="179" t="s">
        <v>805</v>
      </c>
      <c r="U443" s="179" t="s">
        <v>820</v>
      </c>
      <c r="V443" s="49"/>
      <c r="W443" s="49"/>
      <c r="X443" s="49"/>
      <c r="Y443" s="49"/>
      <c r="Z443" s="49"/>
      <c r="AA443" s="49"/>
      <c r="AB443" s="179" t="s">
        <v>825</v>
      </c>
      <c r="AC443" s="49"/>
      <c r="AD443" s="49"/>
      <c r="AE443" s="49"/>
      <c r="AF443" s="49"/>
      <c r="AG443" s="49"/>
      <c r="AH443" s="49"/>
      <c r="AI443" s="49"/>
    </row>
    <row r="444" spans="19:35">
      <c r="S444" s="155" t="s">
        <v>981</v>
      </c>
      <c r="T444" s="176" t="s">
        <v>819</v>
      </c>
      <c r="U444" s="179" t="s">
        <v>832</v>
      </c>
      <c r="V444" s="49"/>
      <c r="W444" s="49"/>
      <c r="X444" s="49"/>
      <c r="Y444" s="49"/>
      <c r="Z444" s="49"/>
      <c r="AA444" s="49"/>
      <c r="AB444" s="179" t="s">
        <v>836</v>
      </c>
      <c r="AC444" s="49"/>
      <c r="AD444" s="49"/>
      <c r="AE444" s="49"/>
      <c r="AF444" s="49"/>
      <c r="AG444" s="49"/>
      <c r="AH444" s="49"/>
      <c r="AI444" s="49"/>
    </row>
    <row r="445" spans="19:35">
      <c r="S445" s="155" t="s">
        <v>982</v>
      </c>
      <c r="T445" s="176" t="s">
        <v>854</v>
      </c>
      <c r="U445" s="49"/>
      <c r="V445" s="49"/>
      <c r="W445" s="49"/>
      <c r="X445" s="51"/>
      <c r="Y445" s="49"/>
      <c r="Z445" s="49"/>
      <c r="AA445" s="49"/>
      <c r="AB445" s="179" t="s">
        <v>842</v>
      </c>
      <c r="AC445" s="49"/>
      <c r="AD445" s="49"/>
      <c r="AE445" s="49"/>
      <c r="AF445" s="49"/>
      <c r="AG445" s="49"/>
      <c r="AH445" s="49"/>
      <c r="AI445" s="49"/>
    </row>
    <row r="446" spans="19:35">
      <c r="S446" s="155" t="s">
        <v>983</v>
      </c>
      <c r="T446" s="176" t="s">
        <v>860</v>
      </c>
      <c r="U446" s="49"/>
      <c r="V446" s="49"/>
      <c r="W446" s="49"/>
      <c r="X446" s="49"/>
      <c r="Y446" s="51"/>
      <c r="Z446" s="49"/>
      <c r="AA446" s="49"/>
      <c r="AB446" s="49"/>
      <c r="AC446" s="49"/>
      <c r="AD446" s="49"/>
      <c r="AE446" s="49"/>
      <c r="AF446" s="51"/>
      <c r="AG446" s="51"/>
      <c r="AH446" s="49"/>
      <c r="AI446" s="49"/>
    </row>
    <row r="447" spans="19:35">
      <c r="S447" s="51"/>
      <c r="T447" s="51"/>
      <c r="U447" s="51"/>
      <c r="V447" s="51"/>
      <c r="W447" s="51"/>
      <c r="X447" s="49"/>
      <c r="Y447" s="49"/>
      <c r="Z447" s="51"/>
      <c r="AA447" s="51"/>
      <c r="AB447" s="51"/>
      <c r="AC447" s="51"/>
      <c r="AD447" s="51"/>
      <c r="AE447" s="51"/>
      <c r="AF447" s="49"/>
      <c r="AG447" s="49"/>
      <c r="AH447" s="51"/>
      <c r="AI447" s="51"/>
    </row>
    <row r="448" spans="19:35" ht="23.25">
      <c r="S448" s="49"/>
      <c r="T448" s="49"/>
      <c r="U448" s="49"/>
      <c r="V448" s="49"/>
      <c r="W448" s="49"/>
      <c r="X448" s="54" t="s">
        <v>708</v>
      </c>
      <c r="Y448" s="49"/>
      <c r="Z448" s="49"/>
      <c r="AA448" s="49"/>
      <c r="AB448" s="49"/>
      <c r="AC448" s="49"/>
      <c r="AD448" s="49"/>
      <c r="AE448" s="49"/>
      <c r="AF448" s="49"/>
      <c r="AG448" s="49"/>
      <c r="AH448" s="49"/>
      <c r="AI448" s="49"/>
    </row>
    <row r="449" spans="19:35" ht="23.25">
      <c r="S449" s="49"/>
      <c r="T449" s="49"/>
      <c r="U449" s="49"/>
      <c r="V449" s="49"/>
      <c r="W449" s="49"/>
      <c r="X449" s="119" t="s">
        <v>22</v>
      </c>
      <c r="Y449" s="54" t="s">
        <v>709</v>
      </c>
      <c r="Z449" s="49"/>
      <c r="AA449" s="49"/>
      <c r="AB449" s="49"/>
      <c r="AC449" s="49"/>
      <c r="AD449" s="49"/>
      <c r="AE449" s="49"/>
      <c r="AF449" s="54" t="s">
        <v>714</v>
      </c>
      <c r="AG449" s="54" t="s">
        <v>715</v>
      </c>
      <c r="AH449" s="49"/>
      <c r="AI449" s="49"/>
    </row>
    <row r="450" spans="19:35" ht="23.25">
      <c r="S450" s="54" t="s">
        <v>701</v>
      </c>
      <c r="T450" s="54" t="s">
        <v>702</v>
      </c>
      <c r="U450" s="54" t="s">
        <v>703</v>
      </c>
      <c r="V450" s="54" t="s">
        <v>704</v>
      </c>
      <c r="W450" s="54" t="s">
        <v>707</v>
      </c>
      <c r="X450" s="118"/>
      <c r="Y450" s="119" t="s">
        <v>22</v>
      </c>
      <c r="Z450" s="54" t="s">
        <v>705</v>
      </c>
      <c r="AA450" s="54" t="s">
        <v>710</v>
      </c>
      <c r="AB450" s="54" t="s">
        <v>706</v>
      </c>
      <c r="AC450" s="54" t="s">
        <v>711</v>
      </c>
      <c r="AD450" s="54" t="s">
        <v>712</v>
      </c>
      <c r="AE450" s="54" t="s">
        <v>713</v>
      </c>
      <c r="AF450" s="119" t="s">
        <v>22</v>
      </c>
      <c r="AG450" s="119" t="s">
        <v>22</v>
      </c>
      <c r="AH450" s="54" t="s">
        <v>716</v>
      </c>
      <c r="AI450" s="54" t="s">
        <v>717</v>
      </c>
    </row>
    <row r="451" spans="19:35">
      <c r="S451" s="119" t="s">
        <v>718</v>
      </c>
      <c r="T451" s="119" t="s">
        <v>22</v>
      </c>
      <c r="U451" s="119" t="s">
        <v>22</v>
      </c>
      <c r="V451" s="119" t="s">
        <v>22</v>
      </c>
      <c r="W451" s="119" t="s">
        <v>22</v>
      </c>
      <c r="X451" s="118"/>
      <c r="Y451" s="118"/>
      <c r="Z451" s="119" t="s">
        <v>22</v>
      </c>
      <c r="AA451" s="119" t="s">
        <v>22</v>
      </c>
      <c r="AB451" s="119" t="s">
        <v>22</v>
      </c>
      <c r="AC451" s="119" t="s">
        <v>22</v>
      </c>
      <c r="AD451" s="119" t="s">
        <v>22</v>
      </c>
      <c r="AE451" s="119" t="s">
        <v>22</v>
      </c>
      <c r="AF451" s="118"/>
      <c r="AG451" s="118"/>
      <c r="AH451" s="119" t="s">
        <v>22</v>
      </c>
      <c r="AI451" s="119" t="s">
        <v>22</v>
      </c>
    </row>
    <row r="452" spans="19:35">
      <c r="S452" s="118" t="s">
        <v>156</v>
      </c>
      <c r="T452" s="118" t="s">
        <v>450</v>
      </c>
      <c r="U452" s="118" t="s">
        <v>156</v>
      </c>
      <c r="V452" s="122" t="s">
        <v>156</v>
      </c>
      <c r="W452" s="118"/>
      <c r="X452" s="118"/>
      <c r="Y452" s="118"/>
      <c r="Z452" s="122" t="s">
        <v>156</v>
      </c>
      <c r="AA452" s="118"/>
      <c r="AB452" s="118" t="s">
        <v>450</v>
      </c>
      <c r="AC452" s="118"/>
      <c r="AD452" s="118"/>
      <c r="AE452" s="118"/>
      <c r="AF452" s="118"/>
      <c r="AG452" s="118"/>
      <c r="AH452" s="118"/>
      <c r="AI452" s="118"/>
    </row>
    <row r="453" spans="19:35">
      <c r="S453" s="118" t="s">
        <v>187</v>
      </c>
      <c r="T453" s="118" t="s">
        <v>451</v>
      </c>
      <c r="U453" s="118" t="s">
        <v>159</v>
      </c>
      <c r="V453" s="122" t="s">
        <v>159</v>
      </c>
      <c r="W453" s="118"/>
      <c r="X453" s="118"/>
      <c r="Y453" s="118"/>
      <c r="Z453" s="122" t="s">
        <v>159</v>
      </c>
      <c r="AA453" s="118"/>
      <c r="AB453" s="118" t="s">
        <v>451</v>
      </c>
      <c r="AC453" s="118"/>
      <c r="AD453" s="118"/>
      <c r="AE453" s="118"/>
      <c r="AF453" s="118"/>
      <c r="AG453" s="118"/>
      <c r="AH453" s="118"/>
      <c r="AI453" s="118"/>
    </row>
    <row r="454" spans="19:35">
      <c r="S454" s="118" t="s">
        <v>154</v>
      </c>
      <c r="T454" s="118" t="s">
        <v>159</v>
      </c>
      <c r="U454" s="118" t="s">
        <v>170</v>
      </c>
      <c r="V454" s="122" t="s">
        <v>162</v>
      </c>
      <c r="W454" s="118"/>
      <c r="X454" s="118"/>
      <c r="Y454" s="118"/>
      <c r="Z454" s="122" t="s">
        <v>164</v>
      </c>
      <c r="AA454" s="118"/>
      <c r="AB454" s="118" t="s">
        <v>159</v>
      </c>
      <c r="AC454" s="118"/>
      <c r="AD454" s="118"/>
      <c r="AE454" s="118"/>
      <c r="AF454" s="118"/>
      <c r="AG454" s="118"/>
      <c r="AH454" s="118"/>
      <c r="AI454" s="118"/>
    </row>
    <row r="455" spans="19:35">
      <c r="S455" s="118" t="s">
        <v>157</v>
      </c>
      <c r="T455" s="118" t="s">
        <v>175</v>
      </c>
      <c r="U455" s="118" t="s">
        <v>161</v>
      </c>
      <c r="V455" s="122" t="s">
        <v>161</v>
      </c>
      <c r="W455" s="118"/>
      <c r="X455" s="118"/>
      <c r="Y455" s="118"/>
      <c r="Z455" s="122" t="s">
        <v>27</v>
      </c>
      <c r="AA455" s="118"/>
      <c r="AB455" s="118" t="s">
        <v>90</v>
      </c>
      <c r="AC455" s="118"/>
      <c r="AD455" s="118"/>
      <c r="AE455" s="118"/>
      <c r="AF455" s="118"/>
      <c r="AG455" s="118"/>
      <c r="AH455" s="118"/>
      <c r="AI455" s="118"/>
    </row>
    <row r="456" spans="19:35">
      <c r="S456" s="118"/>
      <c r="T456" s="118" t="s">
        <v>188</v>
      </c>
      <c r="U456" s="118" t="s">
        <v>176</v>
      </c>
      <c r="V456" s="122" t="s">
        <v>177</v>
      </c>
      <c r="W456" s="118"/>
      <c r="X456" s="118"/>
      <c r="Y456" s="118"/>
      <c r="Z456" s="122" t="s">
        <v>178</v>
      </c>
      <c r="AA456" s="118"/>
      <c r="AB456" s="118" t="s">
        <v>180</v>
      </c>
      <c r="AC456" s="118"/>
      <c r="AD456" s="118"/>
      <c r="AE456" s="118"/>
      <c r="AF456" s="118"/>
      <c r="AG456" s="118"/>
      <c r="AH456" s="118"/>
      <c r="AI456" s="118"/>
    </row>
    <row r="457" spans="19:35">
      <c r="S457" s="118"/>
      <c r="T457" s="118" t="s">
        <v>169</v>
      </c>
      <c r="U457" s="118"/>
      <c r="V457" s="122" t="s">
        <v>189</v>
      </c>
      <c r="W457" s="118"/>
      <c r="X457" s="118"/>
      <c r="Y457" s="118"/>
      <c r="Z457" s="118"/>
      <c r="AA457" s="118"/>
      <c r="AB457" s="118" t="s">
        <v>156</v>
      </c>
      <c r="AC457" s="118"/>
      <c r="AD457" s="118"/>
      <c r="AE457" s="118"/>
      <c r="AF457" s="118"/>
      <c r="AG457" s="118"/>
      <c r="AH457" s="118"/>
      <c r="AI457" s="118"/>
    </row>
    <row r="458" spans="19:35">
      <c r="S458" s="118"/>
      <c r="T458" s="118"/>
      <c r="U458" s="118"/>
      <c r="V458" s="118"/>
      <c r="W458" s="118"/>
      <c r="X458" s="119" t="s">
        <v>74</v>
      </c>
      <c r="Y458" s="118"/>
      <c r="Z458" s="118"/>
      <c r="AA458" s="118"/>
      <c r="AB458" s="118"/>
      <c r="AC458" s="118"/>
      <c r="AD458" s="118"/>
      <c r="AE458" s="118"/>
      <c r="AF458" s="118"/>
      <c r="AG458" s="118"/>
      <c r="AH458" s="118"/>
      <c r="AI458" s="118"/>
    </row>
    <row r="459" spans="19:35">
      <c r="S459" s="118"/>
      <c r="T459" s="118"/>
      <c r="U459" s="118"/>
      <c r="V459" s="118"/>
      <c r="W459" s="118"/>
      <c r="X459" s="118"/>
      <c r="Y459" s="119" t="s">
        <v>74</v>
      </c>
      <c r="Z459" s="118"/>
      <c r="AA459" s="118"/>
      <c r="AB459" s="118"/>
      <c r="AC459" s="118"/>
      <c r="AD459" s="118"/>
      <c r="AE459" s="118"/>
      <c r="AF459" s="119" t="s">
        <v>74</v>
      </c>
      <c r="AG459" s="119" t="s">
        <v>74</v>
      </c>
      <c r="AH459" s="118"/>
      <c r="AI459" s="118"/>
    </row>
    <row r="460" spans="19:35">
      <c r="S460" s="119" t="s">
        <v>396</v>
      </c>
      <c r="T460" s="119" t="s">
        <v>74</v>
      </c>
      <c r="U460" s="119" t="s">
        <v>74</v>
      </c>
      <c r="V460" s="119" t="s">
        <v>74</v>
      </c>
      <c r="W460" s="119" t="s">
        <v>74</v>
      </c>
      <c r="X460" s="118"/>
      <c r="Y460" s="118"/>
      <c r="Z460" s="119" t="s">
        <v>74</v>
      </c>
      <c r="AA460" s="119" t="s">
        <v>74</v>
      </c>
      <c r="AB460" s="119" t="s">
        <v>74</v>
      </c>
      <c r="AC460" s="119" t="s">
        <v>74</v>
      </c>
      <c r="AD460" s="119" t="s">
        <v>74</v>
      </c>
      <c r="AE460" s="119" t="s">
        <v>74</v>
      </c>
      <c r="AF460" s="118"/>
      <c r="AG460" s="118"/>
      <c r="AH460" s="119" t="s">
        <v>74</v>
      </c>
      <c r="AI460" s="119" t="s">
        <v>74</v>
      </c>
    </row>
    <row r="461" spans="19:35">
      <c r="S461" s="15" t="s">
        <v>155</v>
      </c>
      <c r="T461" s="15" t="s">
        <v>156</v>
      </c>
      <c r="U461" s="15" t="s">
        <v>155</v>
      </c>
      <c r="V461" s="15" t="s">
        <v>698</v>
      </c>
      <c r="W461" s="118"/>
      <c r="X461" s="118"/>
      <c r="Y461" s="118"/>
      <c r="Z461" s="15" t="s">
        <v>155</v>
      </c>
      <c r="AA461" s="118"/>
      <c r="AB461" s="15" t="s">
        <v>169</v>
      </c>
      <c r="AC461" s="118"/>
      <c r="AD461" s="15"/>
      <c r="AE461" s="118"/>
      <c r="AF461" s="118"/>
      <c r="AG461" s="118"/>
      <c r="AH461" s="118"/>
      <c r="AI461" s="118"/>
    </row>
    <row r="462" spans="19:35">
      <c r="S462" s="15" t="s">
        <v>158</v>
      </c>
      <c r="T462" s="15" t="s">
        <v>404</v>
      </c>
      <c r="U462" s="15" t="s">
        <v>158</v>
      </c>
      <c r="V462" s="15" t="s">
        <v>237</v>
      </c>
      <c r="W462" s="118"/>
      <c r="X462" s="118"/>
      <c r="Y462" s="118"/>
      <c r="Z462" s="15" t="s">
        <v>158</v>
      </c>
      <c r="AA462" s="118"/>
      <c r="AB462" s="15" t="s">
        <v>206</v>
      </c>
      <c r="AC462" s="118"/>
      <c r="AD462" s="15"/>
      <c r="AE462" s="118"/>
      <c r="AF462" s="118"/>
      <c r="AG462" s="118"/>
      <c r="AH462" s="118"/>
      <c r="AI462" s="118"/>
    </row>
    <row r="463" spans="19:35">
      <c r="S463" s="15" t="s">
        <v>159</v>
      </c>
      <c r="T463" s="15" t="s">
        <v>212</v>
      </c>
      <c r="U463" s="15" t="s">
        <v>206</v>
      </c>
      <c r="V463" s="15" t="s">
        <v>206</v>
      </c>
      <c r="W463" s="118"/>
      <c r="X463" s="118"/>
      <c r="Y463" s="118"/>
      <c r="Z463" s="15" t="s">
        <v>206</v>
      </c>
      <c r="AA463" s="118"/>
      <c r="AB463" s="15" t="s">
        <v>215</v>
      </c>
      <c r="AC463" s="118"/>
      <c r="AD463" s="15"/>
      <c r="AE463" s="118"/>
      <c r="AF463" s="118"/>
      <c r="AG463" s="118"/>
      <c r="AH463" s="118"/>
      <c r="AI463" s="118"/>
    </row>
    <row r="464" spans="19:35">
      <c r="S464" s="15" t="s">
        <v>220</v>
      </c>
      <c r="T464" s="15" t="s">
        <v>194</v>
      </c>
      <c r="U464" s="15" t="s">
        <v>221</v>
      </c>
      <c r="V464" s="15" t="s">
        <v>201</v>
      </c>
      <c r="W464" s="118"/>
      <c r="X464" s="118"/>
      <c r="Y464" s="118"/>
      <c r="Z464" s="15" t="s">
        <v>225</v>
      </c>
      <c r="AA464" s="118"/>
      <c r="AB464" s="15" t="s">
        <v>161</v>
      </c>
      <c r="AC464" s="118"/>
      <c r="AD464" s="15"/>
      <c r="AE464" s="118"/>
      <c r="AF464" s="118"/>
      <c r="AG464" s="118"/>
      <c r="AH464" s="118"/>
      <c r="AI464" s="118"/>
    </row>
    <row r="465" spans="19:35">
      <c r="S465" s="112" t="s">
        <v>317</v>
      </c>
      <c r="T465" s="112" t="s">
        <v>192</v>
      </c>
      <c r="U465" s="15" t="s">
        <v>233</v>
      </c>
      <c r="V465" s="15" t="s">
        <v>234</v>
      </c>
      <c r="W465" s="118"/>
      <c r="X465" s="118"/>
      <c r="Y465" s="118"/>
      <c r="Z465" s="15" t="s">
        <v>235</v>
      </c>
      <c r="AA465" s="118"/>
      <c r="AB465" s="15" t="s">
        <v>237</v>
      </c>
      <c r="AC465" s="118"/>
      <c r="AD465" s="15"/>
      <c r="AE465" s="118"/>
      <c r="AF465" s="118"/>
      <c r="AG465" s="118"/>
      <c r="AH465" s="118"/>
      <c r="AI465" s="118"/>
    </row>
    <row r="466" spans="19:35">
      <c r="S466" s="15" t="s">
        <v>245</v>
      </c>
      <c r="T466" s="118"/>
      <c r="U466" s="15" t="s">
        <v>237</v>
      </c>
      <c r="V466" s="15" t="s">
        <v>164</v>
      </c>
      <c r="W466" s="118"/>
      <c r="X466" s="119" t="s">
        <v>75</v>
      </c>
      <c r="Y466" s="118"/>
      <c r="Z466" s="15" t="s">
        <v>177</v>
      </c>
      <c r="AA466" s="118"/>
      <c r="AB466" s="15" t="s">
        <v>192</v>
      </c>
      <c r="AC466" s="118"/>
      <c r="AD466" s="15"/>
      <c r="AE466" s="118"/>
      <c r="AF466" s="118"/>
      <c r="AG466" s="118"/>
      <c r="AH466" s="118"/>
      <c r="AI466" s="118"/>
    </row>
    <row r="467" spans="19:35">
      <c r="S467" s="118"/>
      <c r="T467" s="118"/>
      <c r="U467" s="118"/>
      <c r="V467" s="118"/>
      <c r="W467" s="118"/>
      <c r="X467" s="127"/>
      <c r="Y467" s="119" t="s">
        <v>75</v>
      </c>
      <c r="Z467" s="118"/>
      <c r="AA467" s="118"/>
      <c r="AB467" s="118"/>
      <c r="AC467" s="118"/>
      <c r="AD467" s="118"/>
      <c r="AE467" s="118"/>
      <c r="AF467" s="119" t="s">
        <v>75</v>
      </c>
      <c r="AG467" s="119" t="s">
        <v>75</v>
      </c>
      <c r="AH467" s="118"/>
      <c r="AI467" s="118"/>
    </row>
    <row r="468" spans="19:35">
      <c r="S468" s="119" t="s">
        <v>75</v>
      </c>
      <c r="T468" s="119" t="s">
        <v>75</v>
      </c>
      <c r="U468" s="119" t="s">
        <v>75</v>
      </c>
      <c r="V468" s="119" t="s">
        <v>75</v>
      </c>
      <c r="W468" s="119" t="s">
        <v>75</v>
      </c>
      <c r="X468" s="127"/>
      <c r="Y468" s="127"/>
      <c r="Z468" s="119" t="s">
        <v>75</v>
      </c>
      <c r="AA468" s="119" t="s">
        <v>75</v>
      </c>
      <c r="AB468" s="119" t="s">
        <v>75</v>
      </c>
      <c r="AC468" s="119" t="s">
        <v>75</v>
      </c>
      <c r="AD468" s="119" t="s">
        <v>75</v>
      </c>
      <c r="AE468" s="119" t="s">
        <v>75</v>
      </c>
      <c r="AF468" s="15"/>
      <c r="AG468" s="15"/>
      <c r="AH468" s="119" t="s">
        <v>75</v>
      </c>
      <c r="AI468" s="119" t="s">
        <v>75</v>
      </c>
    </row>
    <row r="469" spans="19:35">
      <c r="S469" s="127" t="s">
        <v>456</v>
      </c>
      <c r="T469" s="127" t="s">
        <v>457</v>
      </c>
      <c r="U469" s="127" t="s">
        <v>458</v>
      </c>
      <c r="V469" s="127" t="s">
        <v>479</v>
      </c>
      <c r="W469" s="127"/>
      <c r="X469" s="127"/>
      <c r="Y469" s="127"/>
      <c r="Z469" s="127" t="s">
        <v>284</v>
      </c>
      <c r="AA469" s="127"/>
      <c r="AB469" s="127" t="s">
        <v>480</v>
      </c>
      <c r="AC469" s="15"/>
      <c r="AD469" s="15"/>
      <c r="AE469" s="15"/>
      <c r="AF469" s="15"/>
      <c r="AG469" s="15"/>
      <c r="AH469" s="127"/>
      <c r="AI469" s="15"/>
    </row>
    <row r="470" spans="19:35">
      <c r="S470" s="127" t="s">
        <v>590</v>
      </c>
      <c r="T470" s="127" t="s">
        <v>605</v>
      </c>
      <c r="U470" s="127" t="s">
        <v>591</v>
      </c>
      <c r="V470" s="127" t="s">
        <v>591</v>
      </c>
      <c r="W470" s="127"/>
      <c r="X470" s="127"/>
      <c r="Y470" s="127"/>
      <c r="Z470" s="127" t="s">
        <v>592</v>
      </c>
      <c r="AA470" s="127"/>
      <c r="AB470" s="127" t="s">
        <v>589</v>
      </c>
      <c r="AC470" s="15"/>
      <c r="AD470" s="15"/>
      <c r="AE470" s="15"/>
      <c r="AF470" s="15"/>
      <c r="AG470" s="15"/>
      <c r="AH470" s="127"/>
      <c r="AI470" s="15"/>
    </row>
    <row r="471" spans="19:35">
      <c r="S471" s="127" t="s">
        <v>464</v>
      </c>
      <c r="T471" s="127" t="s">
        <v>465</v>
      </c>
      <c r="U471" s="127" t="s">
        <v>466</v>
      </c>
      <c r="V471" s="127" t="s">
        <v>467</v>
      </c>
      <c r="W471" s="127"/>
      <c r="X471" s="127"/>
      <c r="Y471" s="127"/>
      <c r="Z471" s="127" t="s">
        <v>270</v>
      </c>
      <c r="AA471" s="127"/>
      <c r="AB471" s="127" t="s">
        <v>482</v>
      </c>
      <c r="AC471" s="15"/>
      <c r="AD471" s="15"/>
      <c r="AE471" s="15"/>
      <c r="AF471" s="15"/>
      <c r="AG471" s="15"/>
      <c r="AH471" s="127"/>
      <c r="AI471" s="15"/>
    </row>
    <row r="472" spans="19:35">
      <c r="S472" s="127" t="s">
        <v>471</v>
      </c>
      <c r="T472" s="127" t="s">
        <v>471</v>
      </c>
      <c r="U472" s="127" t="s">
        <v>472</v>
      </c>
      <c r="V472" s="127" t="s">
        <v>473</v>
      </c>
      <c r="W472" s="127"/>
      <c r="X472" s="127"/>
      <c r="Y472" s="127"/>
      <c r="Z472" s="127" t="s">
        <v>474</v>
      </c>
      <c r="AA472" s="127"/>
      <c r="AB472" s="127" t="s">
        <v>483</v>
      </c>
      <c r="AC472" s="15"/>
      <c r="AD472" s="15"/>
      <c r="AE472" s="15"/>
      <c r="AF472" s="15"/>
      <c r="AG472" s="15"/>
      <c r="AH472" s="127"/>
      <c r="AI472" s="15"/>
    </row>
    <row r="473" spans="19:35">
      <c r="S473" s="127" t="s">
        <v>485</v>
      </c>
      <c r="T473" s="127" t="s">
        <v>486</v>
      </c>
      <c r="U473" s="127" t="s">
        <v>476</v>
      </c>
      <c r="V473" s="127" t="s">
        <v>487</v>
      </c>
      <c r="W473" s="127"/>
      <c r="X473" s="127"/>
      <c r="Y473" s="127"/>
      <c r="Z473" s="127" t="s">
        <v>488</v>
      </c>
      <c r="AA473" s="127"/>
      <c r="AB473" s="127" t="s">
        <v>489</v>
      </c>
      <c r="AC473" s="15"/>
      <c r="AD473" s="15"/>
      <c r="AE473" s="15"/>
      <c r="AF473" s="127"/>
      <c r="AG473" s="15"/>
      <c r="AH473" s="127"/>
      <c r="AI473" s="15"/>
    </row>
    <row r="474" spans="19:35">
      <c r="S474" s="127"/>
      <c r="T474" s="127"/>
      <c r="U474" s="127"/>
      <c r="V474" s="166" t="s">
        <v>327</v>
      </c>
      <c r="W474" s="127"/>
      <c r="X474" s="128" t="s">
        <v>76</v>
      </c>
      <c r="Y474" s="127"/>
      <c r="Z474" s="127"/>
      <c r="AA474" s="127"/>
      <c r="AB474" s="127" t="s">
        <v>491</v>
      </c>
      <c r="AC474" s="127"/>
      <c r="AD474" s="15"/>
      <c r="AE474" s="127"/>
      <c r="AF474" s="127"/>
      <c r="AG474" s="127"/>
      <c r="AH474" s="127"/>
      <c r="AI474" s="15"/>
    </row>
    <row r="475" spans="19:35">
      <c r="S475" s="127"/>
      <c r="T475" s="127"/>
      <c r="U475" s="127"/>
      <c r="V475" s="127"/>
      <c r="W475" s="127"/>
      <c r="X475" s="127"/>
      <c r="Y475" s="128" t="s">
        <v>76</v>
      </c>
      <c r="Z475" s="127"/>
      <c r="AA475" s="127"/>
      <c r="AB475" s="127"/>
      <c r="AC475" s="127"/>
      <c r="AD475" s="127"/>
      <c r="AE475" s="127"/>
      <c r="AF475" s="128" t="s">
        <v>76</v>
      </c>
      <c r="AG475" s="128" t="s">
        <v>76</v>
      </c>
      <c r="AH475" s="127"/>
      <c r="AI475" s="127"/>
    </row>
    <row r="476" spans="19:35">
      <c r="S476" s="128" t="s">
        <v>76</v>
      </c>
      <c r="T476" s="128" t="s">
        <v>76</v>
      </c>
      <c r="U476" s="128" t="s">
        <v>76</v>
      </c>
      <c r="V476" s="128" t="s">
        <v>76</v>
      </c>
      <c r="W476" s="128" t="s">
        <v>76</v>
      </c>
      <c r="X476" s="127"/>
      <c r="Y476" s="127"/>
      <c r="Z476" s="128" t="s">
        <v>76</v>
      </c>
      <c r="AA476" s="128" t="s">
        <v>76</v>
      </c>
      <c r="AB476" s="128" t="s">
        <v>76</v>
      </c>
      <c r="AC476" s="128" t="s">
        <v>76</v>
      </c>
      <c r="AD476" s="128" t="s">
        <v>76</v>
      </c>
      <c r="AE476" s="128" t="s">
        <v>76</v>
      </c>
      <c r="AF476" s="127"/>
      <c r="AG476" s="15"/>
      <c r="AH476" s="128" t="s">
        <v>76</v>
      </c>
      <c r="AI476" s="128" t="s">
        <v>76</v>
      </c>
    </row>
    <row r="477" spans="19:35">
      <c r="S477" s="111" t="s">
        <v>444</v>
      </c>
      <c r="T477" s="127" t="s">
        <v>342</v>
      </c>
      <c r="U477" s="127" t="s">
        <v>309</v>
      </c>
      <c r="V477" s="127" t="s">
        <v>309</v>
      </c>
      <c r="W477" s="127"/>
      <c r="X477" s="127"/>
      <c r="Y477" s="127"/>
      <c r="Z477" s="127" t="s">
        <v>372</v>
      </c>
      <c r="AA477" s="127"/>
      <c r="AB477" s="127" t="s">
        <v>359</v>
      </c>
      <c r="AC477" s="127"/>
      <c r="AD477" s="15"/>
      <c r="AE477" s="127"/>
      <c r="AF477" s="127"/>
      <c r="AG477" s="15"/>
      <c r="AH477" s="127"/>
      <c r="AI477" s="15"/>
    </row>
    <row r="478" spans="19:35">
      <c r="S478" s="15" t="s">
        <v>385</v>
      </c>
      <c r="T478" s="166" t="s">
        <v>341</v>
      </c>
      <c r="U478" s="127" t="s">
        <v>360</v>
      </c>
      <c r="V478" s="127" t="s">
        <v>367</v>
      </c>
      <c r="W478" s="127"/>
      <c r="X478" s="127"/>
      <c r="Y478" s="127"/>
      <c r="Z478" s="127" t="s">
        <v>370</v>
      </c>
      <c r="AA478" s="127"/>
      <c r="AB478" s="127" t="s">
        <v>358</v>
      </c>
      <c r="AC478" s="127"/>
      <c r="AD478" s="15"/>
      <c r="AE478" s="127"/>
      <c r="AF478" s="127"/>
      <c r="AG478" s="15"/>
      <c r="AH478" s="127"/>
      <c r="AI478" s="15"/>
    </row>
    <row r="479" spans="19:35">
      <c r="S479" s="15" t="s">
        <v>406</v>
      </c>
      <c r="T479" s="127" t="s">
        <v>343</v>
      </c>
      <c r="U479" s="127" t="s">
        <v>361</v>
      </c>
      <c r="V479" s="127" t="s">
        <v>368</v>
      </c>
      <c r="W479" s="127"/>
      <c r="X479" s="127"/>
      <c r="Y479" s="127"/>
      <c r="Z479" s="127" t="s">
        <v>269</v>
      </c>
      <c r="AA479" s="127"/>
      <c r="AB479" s="127" t="s">
        <v>407</v>
      </c>
      <c r="AC479" s="127"/>
      <c r="AD479" s="15"/>
      <c r="AE479" s="127"/>
      <c r="AF479" s="127"/>
      <c r="AG479" s="15"/>
      <c r="AH479" s="127"/>
      <c r="AI479" s="15"/>
    </row>
    <row r="480" spans="19:35" s="127" customFormat="1">
      <c r="S480" s="15" t="s">
        <v>382</v>
      </c>
      <c r="T480" s="127" t="s">
        <v>344</v>
      </c>
      <c r="U480" s="127" t="s">
        <v>362</v>
      </c>
      <c r="V480" s="166" t="s">
        <v>693</v>
      </c>
      <c r="Z480" s="127" t="s">
        <v>371</v>
      </c>
      <c r="AB480" s="127" t="s">
        <v>218</v>
      </c>
      <c r="AD480" s="15"/>
      <c r="AG480" s="15"/>
      <c r="AI480" s="15"/>
    </row>
    <row r="481" spans="19:35">
      <c r="S481" s="15" t="s">
        <v>383</v>
      </c>
      <c r="T481" s="127" t="s">
        <v>317</v>
      </c>
      <c r="U481" s="127" t="s">
        <v>363</v>
      </c>
      <c r="V481" s="127" t="s">
        <v>361</v>
      </c>
      <c r="W481" s="127"/>
      <c r="X481" s="118"/>
      <c r="Y481" s="127"/>
      <c r="Z481" s="127" t="s">
        <v>369</v>
      </c>
      <c r="AA481" s="127"/>
      <c r="AB481" s="127" t="s">
        <v>228</v>
      </c>
      <c r="AC481" s="127"/>
      <c r="AD481" s="15"/>
      <c r="AE481" s="127"/>
      <c r="AF481" s="127"/>
      <c r="AG481" s="15"/>
      <c r="AH481" s="127"/>
      <c r="AI481" s="15"/>
    </row>
    <row r="482" spans="19:35">
      <c r="S482" s="15" t="s">
        <v>384</v>
      </c>
      <c r="T482" s="127"/>
      <c r="U482" s="127"/>
      <c r="V482" s="127" t="s">
        <v>158</v>
      </c>
      <c r="W482" s="127"/>
      <c r="X482" s="119" t="s">
        <v>77</v>
      </c>
      <c r="Y482" s="118"/>
      <c r="Z482" s="127"/>
      <c r="AA482" s="127"/>
      <c r="AB482" s="127"/>
      <c r="AC482" s="127"/>
      <c r="AD482" s="15"/>
      <c r="AE482" s="127"/>
      <c r="AF482" s="118"/>
      <c r="AG482" s="15"/>
      <c r="AH482" s="127"/>
      <c r="AI482" s="15"/>
    </row>
    <row r="483" spans="19:35">
      <c r="S483" s="15"/>
      <c r="T483" s="118"/>
      <c r="U483" s="118"/>
      <c r="V483" s="118"/>
      <c r="W483" s="118"/>
      <c r="X483" s="118"/>
      <c r="Y483" s="119" t="s">
        <v>77</v>
      </c>
      <c r="Z483" s="118"/>
      <c r="AA483" s="118"/>
      <c r="AB483" s="118"/>
      <c r="AC483" s="118"/>
      <c r="AD483" s="15"/>
      <c r="AE483" s="118"/>
      <c r="AF483" s="119" t="s">
        <v>77</v>
      </c>
      <c r="AG483" s="119" t="s">
        <v>77</v>
      </c>
      <c r="AH483" s="118"/>
      <c r="AI483" s="15"/>
    </row>
    <row r="484" spans="19:35">
      <c r="S484" s="119" t="s">
        <v>77</v>
      </c>
      <c r="T484" s="119" t="s">
        <v>77</v>
      </c>
      <c r="U484" s="119" t="s">
        <v>77</v>
      </c>
      <c r="V484" s="119" t="s">
        <v>77</v>
      </c>
      <c r="W484" s="119" t="s">
        <v>77</v>
      </c>
      <c r="X484" s="118"/>
      <c r="Y484" s="118"/>
      <c r="Z484" s="119" t="s">
        <v>77</v>
      </c>
      <c r="AA484" s="119" t="s">
        <v>77</v>
      </c>
      <c r="AB484" s="119" t="s">
        <v>77</v>
      </c>
      <c r="AC484" s="119" t="s">
        <v>77</v>
      </c>
      <c r="AD484" s="119" t="s">
        <v>77</v>
      </c>
      <c r="AE484" s="119" t="s">
        <v>77</v>
      </c>
      <c r="AF484" s="118"/>
      <c r="AG484" s="118"/>
      <c r="AH484" s="119" t="s">
        <v>77</v>
      </c>
      <c r="AI484" s="119" t="s">
        <v>77</v>
      </c>
    </row>
    <row r="485" spans="19:35" ht="15.75">
      <c r="S485" s="155" t="s">
        <v>961</v>
      </c>
      <c r="T485" s="53" t="s">
        <v>957</v>
      </c>
      <c r="U485" s="150" t="s">
        <v>951</v>
      </c>
      <c r="V485" s="53" t="s">
        <v>540</v>
      </c>
      <c r="W485" s="118"/>
      <c r="X485" s="118"/>
      <c r="Y485" s="118"/>
      <c r="Z485" s="144" t="s">
        <v>902</v>
      </c>
      <c r="AA485" s="118"/>
      <c r="AB485" s="137" t="s">
        <v>915</v>
      </c>
      <c r="AC485" s="118"/>
      <c r="AD485" s="118"/>
      <c r="AE485" s="118"/>
      <c r="AF485" s="118"/>
      <c r="AG485" s="118"/>
      <c r="AH485" s="118"/>
      <c r="AI485" s="118"/>
    </row>
    <row r="486" spans="19:35" ht="15.75">
      <c r="S486" s="155" t="s">
        <v>515</v>
      </c>
      <c r="T486" s="53" t="s">
        <v>958</v>
      </c>
      <c r="U486" s="150" t="s">
        <v>952</v>
      </c>
      <c r="V486" s="53" t="s">
        <v>569</v>
      </c>
      <c r="W486" s="118"/>
      <c r="X486" s="118"/>
      <c r="Y486" s="118"/>
      <c r="Z486" s="145" t="s">
        <v>903</v>
      </c>
      <c r="AA486" s="118"/>
      <c r="AB486" s="146" t="s">
        <v>916</v>
      </c>
      <c r="AC486" s="118"/>
      <c r="AD486" s="118"/>
      <c r="AE486" s="118"/>
      <c r="AF486" s="118"/>
      <c r="AG486" s="118"/>
      <c r="AH486" s="118"/>
      <c r="AI486" s="118"/>
    </row>
    <row r="487" spans="19:35" ht="15.75">
      <c r="S487" s="155" t="s">
        <v>526</v>
      </c>
      <c r="T487" s="173" t="s">
        <v>1066</v>
      </c>
      <c r="U487" s="150" t="s">
        <v>953</v>
      </c>
      <c r="V487" s="170" t="s">
        <v>696</v>
      </c>
      <c r="W487" s="118"/>
      <c r="X487" s="118"/>
      <c r="Y487" s="118"/>
      <c r="Z487" s="145" t="s">
        <v>904</v>
      </c>
      <c r="AA487" s="118"/>
      <c r="AB487" s="137" t="s">
        <v>924</v>
      </c>
      <c r="AC487" s="118"/>
      <c r="AD487" s="118"/>
      <c r="AE487" s="118"/>
      <c r="AF487" s="118"/>
      <c r="AG487" s="118"/>
      <c r="AH487" s="118"/>
      <c r="AI487" s="118"/>
    </row>
    <row r="488" spans="19:35" ht="15.75">
      <c r="S488" s="155" t="s">
        <v>962</v>
      </c>
      <c r="T488" s="53" t="s">
        <v>959</v>
      </c>
      <c r="U488" s="151" t="s">
        <v>596</v>
      </c>
      <c r="V488" s="170" t="s">
        <v>1047</v>
      </c>
      <c r="W488" s="118"/>
      <c r="X488" s="119" t="s">
        <v>78</v>
      </c>
      <c r="Y488" s="118"/>
      <c r="Z488" s="145" t="s">
        <v>905</v>
      </c>
      <c r="AA488" s="118"/>
      <c r="AB488" s="146" t="s">
        <v>917</v>
      </c>
      <c r="AC488" s="118"/>
      <c r="AD488" s="118"/>
      <c r="AE488" s="118"/>
      <c r="AF488" s="118"/>
      <c r="AG488" s="118"/>
      <c r="AH488" s="118"/>
      <c r="AI488" s="118"/>
    </row>
    <row r="489" spans="19:35" ht="15.75">
      <c r="S489" s="155" t="s">
        <v>548</v>
      </c>
      <c r="T489" s="170" t="s">
        <v>1045</v>
      </c>
      <c r="U489" s="152" t="s">
        <v>954</v>
      </c>
      <c r="V489" s="53" t="s">
        <v>947</v>
      </c>
      <c r="W489" s="118"/>
      <c r="X489" s="118"/>
      <c r="Y489" s="119" t="s">
        <v>78</v>
      </c>
      <c r="Z489" s="145" t="s">
        <v>906</v>
      </c>
      <c r="AA489" s="118"/>
      <c r="AB489" s="137" t="s">
        <v>918</v>
      </c>
      <c r="AC489" s="118"/>
      <c r="AD489" s="118"/>
      <c r="AE489" s="118"/>
      <c r="AF489" s="119" t="s">
        <v>78</v>
      </c>
      <c r="AG489" s="119" t="s">
        <v>78</v>
      </c>
      <c r="AH489" s="118"/>
      <c r="AI489" s="118"/>
    </row>
    <row r="490" spans="19:35">
      <c r="S490" s="180" t="s">
        <v>78</v>
      </c>
      <c r="T490" s="177" t="s">
        <v>78</v>
      </c>
      <c r="U490" s="119" t="s">
        <v>78</v>
      </c>
      <c r="V490" s="182" t="s">
        <v>78</v>
      </c>
      <c r="W490" s="119" t="s">
        <v>78</v>
      </c>
      <c r="X490" s="118"/>
      <c r="Y490" s="118"/>
      <c r="Z490" s="119" t="s">
        <v>78</v>
      </c>
      <c r="AA490" s="119" t="s">
        <v>78</v>
      </c>
      <c r="AB490" s="119" t="s">
        <v>78</v>
      </c>
      <c r="AC490" s="119" t="s">
        <v>78</v>
      </c>
      <c r="AD490" s="119" t="s">
        <v>78</v>
      </c>
      <c r="AE490" s="119" t="s">
        <v>78</v>
      </c>
      <c r="AF490" s="118"/>
      <c r="AG490" s="118"/>
      <c r="AH490" s="119" t="s">
        <v>78</v>
      </c>
      <c r="AI490" s="119" t="s">
        <v>78</v>
      </c>
    </row>
    <row r="491" spans="19:35">
      <c r="S491" s="183" t="s">
        <v>617</v>
      </c>
      <c r="T491" s="179" t="s">
        <v>622</v>
      </c>
      <c r="U491" s="179" t="s">
        <v>626</v>
      </c>
      <c r="V491" s="181" t="s">
        <v>630</v>
      </c>
      <c r="W491" s="118"/>
      <c r="X491" s="118"/>
      <c r="Y491" s="118"/>
      <c r="Z491" s="179" t="s">
        <v>646</v>
      </c>
      <c r="AA491" s="118"/>
      <c r="AB491" s="179" t="s">
        <v>654</v>
      </c>
      <c r="AC491" s="118"/>
      <c r="AD491" s="118"/>
      <c r="AE491" s="118"/>
      <c r="AF491" s="118"/>
      <c r="AG491" s="118"/>
      <c r="AH491" s="118"/>
      <c r="AI491" s="118"/>
    </row>
    <row r="492" spans="19:35" s="179" customFormat="1">
      <c r="S492" s="183" t="s">
        <v>618</v>
      </c>
      <c r="T492" s="191" t="s">
        <v>616</v>
      </c>
      <c r="U492" s="179" t="s">
        <v>627</v>
      </c>
      <c r="V492" s="166" t="s">
        <v>631</v>
      </c>
      <c r="Z492" s="179" t="s">
        <v>647</v>
      </c>
      <c r="AB492" s="179" t="s">
        <v>655</v>
      </c>
    </row>
    <row r="493" spans="19:35" s="179" customFormat="1">
      <c r="S493" s="183" t="s">
        <v>619</v>
      </c>
      <c r="T493" s="176" t="s">
        <v>623</v>
      </c>
      <c r="U493" s="179" t="s">
        <v>628</v>
      </c>
      <c r="V493" s="181" t="s">
        <v>632</v>
      </c>
      <c r="Z493" s="166" t="s">
        <v>616</v>
      </c>
      <c r="AB493" s="166" t="s">
        <v>658</v>
      </c>
    </row>
    <row r="494" spans="19:35" s="179" customFormat="1">
      <c r="S494" s="183" t="s">
        <v>620</v>
      </c>
      <c r="T494" s="176" t="s">
        <v>624</v>
      </c>
      <c r="U494" s="179" t="s">
        <v>629</v>
      </c>
      <c r="V494" s="181" t="s">
        <v>636</v>
      </c>
      <c r="Z494" s="179" t="s">
        <v>648</v>
      </c>
      <c r="AB494" s="179" t="s">
        <v>656</v>
      </c>
    </row>
    <row r="495" spans="19:35">
      <c r="S495" s="183" t="s">
        <v>621</v>
      </c>
      <c r="T495" s="176" t="s">
        <v>625</v>
      </c>
      <c r="U495" s="179" t="s">
        <v>616</v>
      </c>
      <c r="V495" s="166" t="s">
        <v>633</v>
      </c>
      <c r="W495" s="118"/>
      <c r="X495" s="118"/>
      <c r="Y495" s="118"/>
      <c r="Z495" s="166" t="s">
        <v>649</v>
      </c>
      <c r="AA495" s="118"/>
      <c r="AB495" s="179" t="s">
        <v>657</v>
      </c>
      <c r="AC495" s="118"/>
      <c r="AD495" s="118"/>
      <c r="AE495" s="118"/>
      <c r="AF495" s="118"/>
      <c r="AG495" s="118"/>
      <c r="AH495" s="118"/>
      <c r="AI495" s="118"/>
    </row>
    <row r="496" spans="19:35">
      <c r="S496" s="176"/>
      <c r="V496" s="108"/>
      <c r="W496" s="118"/>
      <c r="X496" s="118"/>
      <c r="Y496" s="118"/>
      <c r="Z496" s="118"/>
      <c r="AA496" s="118"/>
      <c r="AB496" s="118"/>
      <c r="AC496" s="118"/>
      <c r="AD496" s="118"/>
      <c r="AE496" s="118"/>
      <c r="AF496" s="118"/>
      <c r="AG496" s="118"/>
      <c r="AH496" s="118"/>
      <c r="AI496" s="118"/>
    </row>
    <row r="497" spans="19:35">
      <c r="S497" s="188" t="s">
        <v>79</v>
      </c>
      <c r="T497" s="188" t="s">
        <v>79</v>
      </c>
      <c r="U497" s="188" t="s">
        <v>79</v>
      </c>
      <c r="V497" s="188" t="s">
        <v>79</v>
      </c>
      <c r="W497" s="188" t="s">
        <v>79</v>
      </c>
      <c r="X497" s="188" t="s">
        <v>79</v>
      </c>
      <c r="Y497" s="188" t="s">
        <v>79</v>
      </c>
      <c r="Z497" s="188" t="s">
        <v>79</v>
      </c>
      <c r="AA497" s="188" t="s">
        <v>79</v>
      </c>
      <c r="AB497" s="188" t="s">
        <v>79</v>
      </c>
      <c r="AC497" s="188" t="s">
        <v>79</v>
      </c>
      <c r="AD497" s="188" t="s">
        <v>79</v>
      </c>
      <c r="AE497" s="188" t="s">
        <v>79</v>
      </c>
      <c r="AF497" s="188" t="s">
        <v>79</v>
      </c>
      <c r="AG497" s="188" t="s">
        <v>79</v>
      </c>
      <c r="AH497" s="188" t="s">
        <v>79</v>
      </c>
      <c r="AI497" s="188" t="s">
        <v>79</v>
      </c>
    </row>
    <row r="498" spans="19:35" ht="15.75">
      <c r="S498" s="156" t="s">
        <v>732</v>
      </c>
      <c r="T498" s="189" t="s">
        <v>666</v>
      </c>
      <c r="U498" s="53" t="s">
        <v>733</v>
      </c>
      <c r="V498" s="53" t="s">
        <v>948</v>
      </c>
      <c r="W498" s="187"/>
      <c r="X498" s="187"/>
      <c r="Y498" s="148"/>
      <c r="Z498" s="140" t="s">
        <v>898</v>
      </c>
      <c r="AA498" s="190"/>
      <c r="AB498" s="137" t="s">
        <v>919</v>
      </c>
      <c r="AC498" s="53"/>
      <c r="AD498" s="187"/>
      <c r="AE498" s="137"/>
      <c r="AF498" s="162"/>
      <c r="AG498" s="165"/>
      <c r="AH498" s="169"/>
      <c r="AI498" s="134"/>
    </row>
    <row r="499" spans="19:35" ht="15.75">
      <c r="S499" s="157" t="s">
        <v>720</v>
      </c>
      <c r="T499" s="189" t="s">
        <v>965</v>
      </c>
      <c r="U499" s="153" t="s">
        <v>955</v>
      </c>
      <c r="V499" s="53" t="s">
        <v>949</v>
      </c>
      <c r="W499" s="53"/>
      <c r="X499" s="53"/>
      <c r="Y499" s="148"/>
      <c r="Z499" s="140" t="s">
        <v>899</v>
      </c>
      <c r="AA499" s="142"/>
      <c r="AB499" s="137" t="s">
        <v>920</v>
      </c>
      <c r="AC499" s="187"/>
      <c r="AD499" s="187"/>
      <c r="AE499" s="137"/>
      <c r="AF499" s="162"/>
      <c r="AG499" s="165"/>
      <c r="AH499" s="169"/>
      <c r="AI499" s="134"/>
    </row>
    <row r="500" spans="19:35" ht="15.75">
      <c r="S500" s="157" t="s">
        <v>741</v>
      </c>
      <c r="T500" s="189" t="s">
        <v>966</v>
      </c>
      <c r="U500" s="153" t="s">
        <v>956</v>
      </c>
      <c r="V500" s="189" t="s">
        <v>635</v>
      </c>
      <c r="W500" s="187"/>
      <c r="X500" s="53"/>
      <c r="Y500" s="149"/>
      <c r="Z500" s="140" t="s">
        <v>900</v>
      </c>
      <c r="AA500" s="142"/>
      <c r="AB500" s="146" t="s">
        <v>921</v>
      </c>
      <c r="AC500" s="53"/>
      <c r="AD500" s="53"/>
      <c r="AE500" s="137"/>
      <c r="AF500" s="162"/>
      <c r="AG500" s="162"/>
      <c r="AH500" s="169"/>
      <c r="AI500" s="134"/>
    </row>
    <row r="501" spans="19:35" ht="15.75">
      <c r="S501" s="155" t="s">
        <v>960</v>
      </c>
      <c r="T501" s="189" t="s">
        <v>967</v>
      </c>
      <c r="U501" s="53" t="s">
        <v>756</v>
      </c>
      <c r="V501" s="53" t="s">
        <v>950</v>
      </c>
      <c r="W501" s="187"/>
      <c r="X501" s="53"/>
      <c r="Y501" s="148"/>
      <c r="Z501" s="140" t="s">
        <v>901</v>
      </c>
      <c r="AA501" s="143"/>
      <c r="AB501" s="137" t="s">
        <v>922</v>
      </c>
      <c r="AC501" s="53"/>
      <c r="AD501" s="53"/>
      <c r="AE501" s="138"/>
      <c r="AF501" s="162"/>
      <c r="AG501" s="165"/>
      <c r="AH501" s="169"/>
      <c r="AI501" s="134"/>
    </row>
    <row r="502" spans="19:35">
      <c r="S502" s="187"/>
      <c r="T502" s="189" t="s">
        <v>1081</v>
      </c>
      <c r="U502" s="187"/>
      <c r="V502" s="53" t="s">
        <v>784</v>
      </c>
      <c r="W502" s="187"/>
      <c r="X502" s="187"/>
      <c r="Y502" s="112"/>
      <c r="Z502" s="187"/>
      <c r="AA502" s="187"/>
      <c r="AB502" s="146"/>
      <c r="AC502" s="53"/>
      <c r="AD502" s="53"/>
      <c r="AE502" s="186"/>
      <c r="AF502" s="162"/>
      <c r="AG502" s="147"/>
      <c r="AH502" s="169"/>
      <c r="AI502" s="134"/>
    </row>
    <row r="503" spans="19:35">
      <c r="U503" s="193" t="s">
        <v>80</v>
      </c>
      <c r="Z503" s="195" t="s">
        <v>80</v>
      </c>
      <c r="AB503" s="197" t="s">
        <v>80</v>
      </c>
    </row>
    <row r="504" spans="19:35" ht="15.75">
      <c r="S504" s="193" t="s">
        <v>80</v>
      </c>
      <c r="T504" s="193" t="s">
        <v>80</v>
      </c>
      <c r="U504" s="192" t="s">
        <v>987</v>
      </c>
      <c r="V504" s="195" t="s">
        <v>80</v>
      </c>
      <c r="Z504" s="140" t="s">
        <v>1006</v>
      </c>
      <c r="AB504" s="53" t="s">
        <v>1013</v>
      </c>
    </row>
    <row r="505" spans="19:35" ht="15.75">
      <c r="S505" s="155" t="s">
        <v>979</v>
      </c>
      <c r="T505" s="192" t="s">
        <v>984</v>
      </c>
      <c r="U505" s="192" t="s">
        <v>988</v>
      </c>
      <c r="V505" s="53" t="s">
        <v>991</v>
      </c>
      <c r="Z505" s="140" t="s">
        <v>1007</v>
      </c>
      <c r="AB505" s="53" t="s">
        <v>1014</v>
      </c>
    </row>
    <row r="506" spans="19:35" ht="15.75">
      <c r="S506" s="155" t="s">
        <v>980</v>
      </c>
      <c r="T506" s="192" t="s">
        <v>985</v>
      </c>
      <c r="U506" s="192" t="s">
        <v>989</v>
      </c>
      <c r="V506" s="194" t="s">
        <v>994</v>
      </c>
      <c r="Z506" s="140" t="s">
        <v>1008</v>
      </c>
      <c r="AB506" s="53" t="s">
        <v>1015</v>
      </c>
    </row>
    <row r="507" spans="19:35">
      <c r="S507" s="155" t="s">
        <v>981</v>
      </c>
      <c r="T507" s="192" t="s">
        <v>986</v>
      </c>
      <c r="V507" s="53" t="s">
        <v>992</v>
      </c>
      <c r="AB507" s="53" t="s">
        <v>1016</v>
      </c>
    </row>
    <row r="508" spans="19:35">
      <c r="S508" s="155" t="s">
        <v>982</v>
      </c>
      <c r="T508" s="192" t="s">
        <v>676</v>
      </c>
      <c r="AB508" s="196" t="s">
        <v>923</v>
      </c>
    </row>
    <row r="509" spans="19:35">
      <c r="S509" s="155" t="s">
        <v>1084</v>
      </c>
      <c r="T509" s="178" t="s">
        <v>964</v>
      </c>
    </row>
  </sheetData>
  <sheetProtection password="B198" sheet="1" objects="1" scenarios="1"/>
  <mergeCells count="19">
    <mergeCell ref="AD2:AD19"/>
    <mergeCell ref="AE2:AE19"/>
    <mergeCell ref="AF2:AF19"/>
    <mergeCell ref="B1:R1"/>
    <mergeCell ref="S1:AI1"/>
    <mergeCell ref="S2:S19"/>
    <mergeCell ref="T2:T19"/>
    <mergeCell ref="U2:U19"/>
    <mergeCell ref="V2:V19"/>
    <mergeCell ref="W2:W19"/>
    <mergeCell ref="X2:X19"/>
    <mergeCell ref="Y2:Y19"/>
    <mergeCell ref="Z2:Z19"/>
    <mergeCell ref="AG2:AG19"/>
    <mergeCell ref="AH2:AH19"/>
    <mergeCell ref="AI2:AI19"/>
    <mergeCell ref="AA2:AA19"/>
    <mergeCell ref="AB2:AB19"/>
    <mergeCell ref="AC2:AC19"/>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sheetPr codeName="Sheet14"/>
  <dimension ref="A1:J221"/>
  <sheetViews>
    <sheetView workbookViewId="0">
      <selection activeCell="C18" sqref="C18 D2"/>
    </sheetView>
  </sheetViews>
  <sheetFormatPr defaultRowHeight="15"/>
  <cols>
    <col min="1" max="1" width="11.7109375" bestFit="1" customWidth="1"/>
    <col min="2" max="2" width="12.28515625" customWidth="1"/>
    <col min="3" max="3" width="10.85546875" bestFit="1" customWidth="1"/>
    <col min="4" max="4" width="52.140625" customWidth="1"/>
    <col min="5" max="5" width="17.28515625" style="104" bestFit="1" customWidth="1"/>
    <col min="6" max="6" width="10.42578125" style="104" bestFit="1" customWidth="1"/>
    <col min="7" max="7" width="13.42578125" style="104" bestFit="1" customWidth="1"/>
    <col min="8" max="8" width="16.28515625" style="104" bestFit="1" customWidth="1"/>
    <col min="9" max="9" width="12" bestFit="1" customWidth="1"/>
    <col min="10" max="10" width="15.28515625" bestFit="1" customWidth="1"/>
  </cols>
  <sheetData>
    <row r="1" spans="1:10">
      <c r="A1" s="102" t="s">
        <v>609</v>
      </c>
      <c r="B1" s="102" t="s">
        <v>2</v>
      </c>
      <c r="C1" s="102" t="s">
        <v>610</v>
      </c>
      <c r="D1" s="102" t="s">
        <v>611</v>
      </c>
      <c r="E1" s="104" t="s">
        <v>10</v>
      </c>
      <c r="F1" s="104" t="s">
        <v>612</v>
      </c>
      <c r="G1" s="104" t="s">
        <v>613</v>
      </c>
      <c r="H1" s="104" t="s">
        <v>614</v>
      </c>
      <c r="I1" s="104" t="s">
        <v>700</v>
      </c>
      <c r="J1" s="104" t="s">
        <v>6</v>
      </c>
    </row>
    <row r="2" spans="1:10">
      <c r="A2" s="103" t="str">
        <f>IF(OR(LEFT(Sheet1!G8,1)="K",LEN(Sheet1!G8)=4),RIGHT(Sheet1!G8,2),RIGHT(Sheet1!G8,3))</f>
        <v>EE</v>
      </c>
      <c r="B2" s="103" t="str">
        <f>Sheet1!B8</f>
        <v>Eighth</v>
      </c>
      <c r="C2" s="103" t="str">
        <f>IF(Sheet1!B19&lt;&gt;"",Sheet1!B19,"")</f>
        <v/>
      </c>
      <c r="D2" s="103" t="str">
        <f>Sheet1!B9</f>
        <v>Architecture Design v</v>
      </c>
      <c r="E2" s="105" t="str">
        <f>IF(C2&lt;&gt;"",IF(Sheet1!D19="ABS",0,Sheet1!D19),"")</f>
        <v/>
      </c>
      <c r="F2" s="105" t="str">
        <f>IF(C2&lt;&gt;"",Sheet1!F19,"")</f>
        <v/>
      </c>
      <c r="G2" s="105" t="str">
        <f>IF(C2&lt;&gt;"",Sheet1!H19,"")</f>
        <v/>
      </c>
      <c r="H2" s="105" t="str">
        <f>IF(C2&lt;&gt;"",Sheet1!J19,"")</f>
        <v/>
      </c>
      <c r="I2" s="113" t="str">
        <f>IF(C2&lt;&gt;"",IF(Sheet1!M17=50,2,IF(Sheet1!M17=100,3)),"")</f>
        <v/>
      </c>
      <c r="J2" s="115" t="str">
        <f>Sheet1!N9</f>
        <v>13/09/2019</v>
      </c>
    </row>
    <row r="3" spans="1:10">
      <c r="A3" t="str">
        <f>IF(C3&lt;&gt;"",A2,"")</f>
        <v/>
      </c>
      <c r="B3" t="str">
        <f>IF(C3&lt;&gt;"",B2,"")</f>
        <v/>
      </c>
      <c r="C3" s="106" t="str">
        <f>IF(Sheet1!B20&lt;&gt;"",Sheet1!B20,"")</f>
        <v/>
      </c>
      <c r="D3" t="str">
        <f>IF(C3&lt;&gt;"",D2,"")</f>
        <v/>
      </c>
      <c r="E3" s="104" t="str">
        <f>IF(C3&lt;&gt;"",IF(Sheet1!D20="ABS",0,Sheet1!D20),"")</f>
        <v/>
      </c>
      <c r="F3" s="104" t="str">
        <f>IF(C3&lt;&gt;"",Sheet1!F20,"")</f>
        <v/>
      </c>
      <c r="G3" s="104" t="str">
        <f>IF(C3&lt;&gt;"",Sheet1!H20,"")</f>
        <v/>
      </c>
      <c r="H3" s="104" t="str">
        <f>IF(C3&lt;&gt;"",Sheet1!J20,"")</f>
        <v/>
      </c>
      <c r="I3" s="113" t="str">
        <f>IF(C3&lt;&gt;"",IF(Sheet1!M17=50,2,IF(Sheet1!M17=100,3)),"")</f>
        <v/>
      </c>
      <c r="J3" t="str">
        <f>IF(C3&lt;&gt;"",J2,"")</f>
        <v/>
      </c>
    </row>
    <row r="4" spans="1:10">
      <c r="A4" s="106" t="str">
        <f>IF(C4&lt;&gt;"",A2,"")</f>
        <v/>
      </c>
      <c r="B4" s="106" t="str">
        <f>IF(C4&lt;&gt;"",B2,"")</f>
        <v/>
      </c>
      <c r="C4" s="106" t="str">
        <f>IF(Sheet1!B21&lt;&gt;"",Sheet1!B21,"")</f>
        <v/>
      </c>
      <c r="D4" s="106" t="str">
        <f>IF(C4&lt;&gt;"",D2,"")</f>
        <v/>
      </c>
      <c r="E4" s="104" t="str">
        <f>IF(C4&lt;&gt;"",IF(Sheet1!D21="ABS",0,Sheet1!D21),"")</f>
        <v/>
      </c>
      <c r="F4" s="104" t="str">
        <f>IF(C4&lt;&gt;"",Sheet1!F21,"")</f>
        <v/>
      </c>
      <c r="G4" s="104" t="str">
        <f>IF(C4&lt;&gt;"",Sheet1!H21,"")</f>
        <v/>
      </c>
      <c r="H4" s="104" t="str">
        <f>IF(C4&lt;&gt;"",Sheet1!J21,"")</f>
        <v/>
      </c>
      <c r="I4" s="113" t="str">
        <f>IF(C4&lt;&gt;"",IF(Sheet1!M17=50,2,IF(Sheet1!M17=100,3)),"")</f>
        <v/>
      </c>
      <c r="J4" s="116" t="str">
        <f>IF(C4&lt;&gt;"",J2,"")</f>
        <v/>
      </c>
    </row>
    <row r="5" spans="1:10">
      <c r="A5" s="106" t="str">
        <f>IF(C5&lt;&gt;"",A2,"")</f>
        <v/>
      </c>
      <c r="B5" s="106" t="str">
        <f>IF(C5&lt;&gt;"",B2,"")</f>
        <v/>
      </c>
      <c r="C5" s="106" t="str">
        <f>IF(Sheet1!B22&lt;&gt;"",Sheet1!B22,"")</f>
        <v/>
      </c>
      <c r="D5" s="106" t="str">
        <f>IF(C5&lt;&gt;"",D2,"")</f>
        <v/>
      </c>
      <c r="E5" s="104" t="str">
        <f>IF(C5&lt;&gt;"",IF(Sheet1!D22="ABS",0,Sheet1!D22),"")</f>
        <v/>
      </c>
      <c r="F5" s="104" t="str">
        <f>IF(C5&lt;&gt;"",Sheet1!F22,"")</f>
        <v/>
      </c>
      <c r="G5" s="104" t="str">
        <f>IF(C5&lt;&gt;"",Sheet1!H22,"")</f>
        <v/>
      </c>
      <c r="H5" s="104" t="str">
        <f>IF(C5&lt;&gt;"",Sheet1!J22,"")</f>
        <v/>
      </c>
      <c r="I5" s="113" t="str">
        <f>IF(C5&lt;&gt;"",IF(Sheet1!M17=50,2,IF(Sheet1!M17=100,3)),"")</f>
        <v/>
      </c>
      <c r="J5" s="116" t="str">
        <f>IF(C5&lt;&gt;"",J2,"")</f>
        <v/>
      </c>
    </row>
    <row r="6" spans="1:10">
      <c r="A6" s="106" t="str">
        <f>IF(C6&lt;&gt;"",A2,"")</f>
        <v/>
      </c>
      <c r="B6" s="106" t="str">
        <f>IF(C6&lt;&gt;"",B2,"")</f>
        <v/>
      </c>
      <c r="C6" s="106" t="str">
        <f>IF(Sheet1!B23&lt;&gt;"",Sheet1!B23,"")</f>
        <v/>
      </c>
      <c r="D6" s="106" t="str">
        <f>IF(C6&lt;&gt;"",D2,"")</f>
        <v/>
      </c>
      <c r="E6" s="104" t="str">
        <f>IF(C6&lt;&gt;"",IF(Sheet1!D23="ABS",0,Sheet1!D23),"")</f>
        <v/>
      </c>
      <c r="F6" s="104" t="str">
        <f>IF(C6&lt;&gt;"",Sheet1!F23,"")</f>
        <v/>
      </c>
      <c r="G6" s="104" t="str">
        <f>IF(C6&lt;&gt;"",Sheet1!H23,"")</f>
        <v/>
      </c>
      <c r="H6" s="104" t="str">
        <f>IF(C6&lt;&gt;"",Sheet1!J23,"")</f>
        <v/>
      </c>
      <c r="I6" s="113" t="str">
        <f>IF(C6&lt;&gt;"",IF(Sheet1!M17=50,2,IF(Sheet1!M17=100,3)),"")</f>
        <v/>
      </c>
      <c r="J6" s="116" t="str">
        <f>IF(C6&lt;&gt;"",J2,"")</f>
        <v/>
      </c>
    </row>
    <row r="7" spans="1:10">
      <c r="A7" s="106" t="str">
        <f>IF(C7&lt;&gt;"",A2,"")</f>
        <v/>
      </c>
      <c r="B7" s="106" t="str">
        <f>IF(C7&lt;&gt;"",B2,"")</f>
        <v/>
      </c>
      <c r="C7" s="106" t="str">
        <f>IF(Sheet1!B24&lt;&gt;"",Sheet1!B24,"")</f>
        <v/>
      </c>
      <c r="D7" s="106" t="str">
        <f>IF(C7&lt;&gt;"",D2,"")</f>
        <v/>
      </c>
      <c r="E7" s="104" t="str">
        <f>IF(C7&lt;&gt;"",IF(Sheet1!D24="ABS",0,Sheet1!D24),"")</f>
        <v/>
      </c>
      <c r="F7" s="104" t="str">
        <f>IF(C7&lt;&gt;"",Sheet1!F24,"")</f>
        <v/>
      </c>
      <c r="G7" s="104" t="str">
        <f>IF(C7&lt;&gt;"",Sheet1!H24,"")</f>
        <v/>
      </c>
      <c r="H7" s="104" t="str">
        <f>IF(C7&lt;&gt;"",Sheet1!J24,"")</f>
        <v/>
      </c>
      <c r="I7" s="113" t="str">
        <f>IF(C7&lt;&gt;"",IF(Sheet1!M17=50,2,IF(Sheet1!M17=100,3)),"")</f>
        <v/>
      </c>
      <c r="J7" s="116" t="str">
        <f>IF(C7&lt;&gt;"",J2,"")</f>
        <v/>
      </c>
    </row>
    <row r="8" spans="1:10">
      <c r="A8" s="106" t="str">
        <f>IF(C8&lt;&gt;"",A2,"")</f>
        <v/>
      </c>
      <c r="B8" s="106" t="str">
        <f>IF(C8&lt;&gt;"",B2,"")</f>
        <v/>
      </c>
      <c r="C8" s="106" t="str">
        <f>IF(Sheet1!B25&lt;&gt;"",Sheet1!B25,"")</f>
        <v/>
      </c>
      <c r="D8" s="106" t="str">
        <f>IF(C8&lt;&gt;"",D2,"")</f>
        <v/>
      </c>
      <c r="E8" s="104" t="str">
        <f>IF(C8&lt;&gt;"",IF(Sheet1!D25="ABS",0,Sheet1!D25),"")</f>
        <v/>
      </c>
      <c r="F8" s="104" t="str">
        <f>IF(C8&lt;&gt;"",Sheet1!F25,"")</f>
        <v/>
      </c>
      <c r="G8" s="104" t="str">
        <f>IF(C8&lt;&gt;"",Sheet1!H25,"")</f>
        <v/>
      </c>
      <c r="H8" s="104" t="str">
        <f>IF(C8&lt;&gt;"",Sheet1!J25,"")</f>
        <v/>
      </c>
      <c r="I8" s="113" t="str">
        <f>IF(C8&lt;&gt;"",IF(Sheet1!M17=50,2,IF(Sheet1!M17=100,3)),"")</f>
        <v/>
      </c>
      <c r="J8" s="116" t="str">
        <f>IF(C8&lt;&gt;"",J2,"")</f>
        <v/>
      </c>
    </row>
    <row r="9" spans="1:10">
      <c r="A9" s="106" t="str">
        <f>IF(C9&lt;&gt;"",A2,"")</f>
        <v/>
      </c>
      <c r="B9" s="106" t="str">
        <f>IF(C9&lt;&gt;"",B2,"")</f>
        <v/>
      </c>
      <c r="C9" s="106" t="str">
        <f>IF(Sheet1!B26&lt;&gt;"",Sheet1!B26,"")</f>
        <v/>
      </c>
      <c r="D9" s="106" t="str">
        <f>IF(C9&lt;&gt;"",D2,"")</f>
        <v/>
      </c>
      <c r="E9" s="104" t="str">
        <f>IF(C9&lt;&gt;"",IF(Sheet1!D26="ABS",0,Sheet1!D26),"")</f>
        <v/>
      </c>
      <c r="F9" s="104" t="str">
        <f>IF(C9&lt;&gt;"",Sheet1!F26,"")</f>
        <v/>
      </c>
      <c r="G9" s="104" t="str">
        <f>IF(C9&lt;&gt;"",Sheet1!H26,"")</f>
        <v/>
      </c>
      <c r="H9" s="104" t="str">
        <f>IF(C9&lt;&gt;"",Sheet1!J26,"")</f>
        <v/>
      </c>
      <c r="I9" s="113" t="str">
        <f>IF(C9&lt;&gt;"",IF(Sheet1!M17=50,2,IF(Sheet1!M17=100,3)),"")</f>
        <v/>
      </c>
      <c r="J9" s="116" t="str">
        <f>IF(C9&lt;&gt;"",J2,"")</f>
        <v/>
      </c>
    </row>
    <row r="10" spans="1:10">
      <c r="A10" s="106" t="str">
        <f>IF(C10&lt;&gt;"",A2,"")</f>
        <v/>
      </c>
      <c r="B10" s="106" t="str">
        <f>IF(C10&lt;&gt;"",B2,"")</f>
        <v/>
      </c>
      <c r="C10" s="106" t="str">
        <f>IF(Sheet1!B27&lt;&gt;"",Sheet1!B27,"")</f>
        <v/>
      </c>
      <c r="D10" s="106" t="str">
        <f>IF(C10&lt;&gt;"",D2,"")</f>
        <v/>
      </c>
      <c r="E10" s="104" t="str">
        <f>IF(C10&lt;&gt;"",IF(Sheet1!D27="ABS",0,Sheet1!D27),"")</f>
        <v/>
      </c>
      <c r="F10" s="104" t="str">
        <f>IF(C10&lt;&gt;"",Sheet1!F27,"")</f>
        <v/>
      </c>
      <c r="G10" s="104" t="str">
        <f>IF(C10&lt;&gt;"",Sheet1!H27,"")</f>
        <v/>
      </c>
      <c r="H10" s="104" t="str">
        <f>IF(C10&lt;&gt;"",Sheet1!J27,"")</f>
        <v/>
      </c>
      <c r="I10" s="113" t="str">
        <f>IF(C10&lt;&gt;"",IF(Sheet1!M17=50,2,IF(Sheet1!M17=100,3)),"")</f>
        <v/>
      </c>
      <c r="J10" s="116" t="str">
        <f>IF(C10&lt;&gt;"",J2,"")</f>
        <v/>
      </c>
    </row>
    <row r="11" spans="1:10">
      <c r="A11" s="106" t="str">
        <f>IF(C11&lt;&gt;"",A2,"")</f>
        <v/>
      </c>
      <c r="B11" s="106" t="str">
        <f>IF(C11&lt;&gt;"",B2,"")</f>
        <v/>
      </c>
      <c r="C11" s="106" t="str">
        <f>IF(Sheet1!B28&lt;&gt;"",Sheet1!B28,"")</f>
        <v/>
      </c>
      <c r="D11" s="106" t="str">
        <f>IF(C11&lt;&gt;"",D2,"")</f>
        <v/>
      </c>
      <c r="E11" s="104" t="str">
        <f>IF(C11&lt;&gt;"",IF(Sheet1!D28="ABS",0,Sheet1!D28),"")</f>
        <v/>
      </c>
      <c r="F11" s="104" t="str">
        <f>IF(C11&lt;&gt;"",Sheet1!F28,"")</f>
        <v/>
      </c>
      <c r="G11" s="104" t="str">
        <f>IF(C11&lt;&gt;"",Sheet1!H28,"")</f>
        <v/>
      </c>
      <c r="H11" s="104" t="str">
        <f>IF(C11&lt;&gt;"",Sheet1!J28,"")</f>
        <v/>
      </c>
      <c r="I11" s="113" t="str">
        <f>IF(C11&lt;&gt;"",IF(Sheet1!M17=50,2,IF(Sheet1!M17=100,3)),"")</f>
        <v/>
      </c>
      <c r="J11" s="116" t="str">
        <f>IF(C11&lt;&gt;"",J2,"")</f>
        <v/>
      </c>
    </row>
    <row r="12" spans="1:10">
      <c r="A12" s="106" t="str">
        <f>IF(C12&lt;&gt;"",A2,"")</f>
        <v/>
      </c>
      <c r="B12" s="106" t="str">
        <f>IF(C12&lt;&gt;"",B2,"")</f>
        <v/>
      </c>
      <c r="C12" s="106" t="str">
        <f>IF(Sheet1!B29&lt;&gt;"",Sheet1!B29,"")</f>
        <v/>
      </c>
      <c r="D12" s="106" t="str">
        <f>IF(C12&lt;&gt;"",D2,"")</f>
        <v/>
      </c>
      <c r="E12" s="104" t="str">
        <f>IF(C12&lt;&gt;"",IF(Sheet1!D29="ABS",0,Sheet1!D29),"")</f>
        <v/>
      </c>
      <c r="F12" s="104" t="str">
        <f>IF(C12&lt;&gt;"",Sheet1!F29,"")</f>
        <v/>
      </c>
      <c r="G12" s="104" t="str">
        <f>IF(C12&lt;&gt;"",Sheet1!H29,"")</f>
        <v/>
      </c>
      <c r="H12" s="104" t="str">
        <f>IF(C12&lt;&gt;"",Sheet1!J29,"")</f>
        <v/>
      </c>
      <c r="I12" s="113" t="str">
        <f>IF(C12&lt;&gt;"",IF(Sheet1!M17=50,2,IF(Sheet1!M17=100,3)),"")</f>
        <v/>
      </c>
      <c r="J12" s="116" t="str">
        <f>IF(C12&lt;&gt;"",J2,"")</f>
        <v/>
      </c>
    </row>
    <row r="13" spans="1:10">
      <c r="A13" s="106" t="str">
        <f>IF(C13&lt;&gt;"",A2,"")</f>
        <v/>
      </c>
      <c r="B13" s="106" t="str">
        <f>IF(C13&lt;&gt;"",B2,"")</f>
        <v/>
      </c>
      <c r="C13" s="106" t="str">
        <f>IF(Sheet1!B30&lt;&gt;"",Sheet1!B30,"")</f>
        <v/>
      </c>
      <c r="D13" s="106" t="str">
        <f>IF(C13&lt;&gt;"",D2,"")</f>
        <v/>
      </c>
      <c r="E13" s="104" t="str">
        <f>IF(C13&lt;&gt;"",IF(Sheet1!D30="ABS",0,Sheet1!D30),"")</f>
        <v/>
      </c>
      <c r="F13" s="104" t="str">
        <f>IF(C13&lt;&gt;"",Sheet1!F30,"")</f>
        <v/>
      </c>
      <c r="G13" s="104" t="str">
        <f>IF(C13&lt;&gt;"",Sheet1!H30,"")</f>
        <v/>
      </c>
      <c r="H13" s="104" t="str">
        <f>IF(C13&lt;&gt;"",Sheet1!J30,"")</f>
        <v/>
      </c>
      <c r="I13" s="113" t="str">
        <f>IF(C13&lt;&gt;"",IF(Sheet1!M17=50,2,IF(Sheet1!M17=100,3)),"")</f>
        <v/>
      </c>
      <c r="J13" s="116" t="str">
        <f>IF(C13&lt;&gt;"",J2,"")</f>
        <v/>
      </c>
    </row>
    <row r="14" spans="1:10">
      <c r="A14" s="106" t="str">
        <f>IF(C14&lt;&gt;"",A2,"")</f>
        <v/>
      </c>
      <c r="B14" s="106" t="str">
        <f>IF(C14&lt;&gt;"",B2,"")</f>
        <v/>
      </c>
      <c r="C14" s="106" t="str">
        <f>IF(Sheet1!B31&lt;&gt;"",Sheet1!B31,"")</f>
        <v/>
      </c>
      <c r="D14" s="106" t="str">
        <f>IF(C14&lt;&gt;"",D2,"")</f>
        <v/>
      </c>
      <c r="E14" s="104" t="str">
        <f>IF(C14&lt;&gt;"",IF(Sheet1!D31="ABS",0,Sheet1!D31),"")</f>
        <v/>
      </c>
      <c r="F14" s="104" t="str">
        <f>IF(C14&lt;&gt;"",Sheet1!F31,"")</f>
        <v/>
      </c>
      <c r="G14" s="104" t="str">
        <f>IF(C14&lt;&gt;"",Sheet1!H31,"")</f>
        <v/>
      </c>
      <c r="H14" s="104" t="str">
        <f>IF(C14&lt;&gt;"",Sheet1!J31,"")</f>
        <v/>
      </c>
      <c r="I14" s="113" t="str">
        <f>IF(C14&lt;&gt;"",IF(Sheet1!M17=50,2,IF(Sheet1!M17=100,3)),"")</f>
        <v/>
      </c>
      <c r="J14" s="116" t="str">
        <f>IF(C14&lt;&gt;"",J2,"")</f>
        <v/>
      </c>
    </row>
    <row r="15" spans="1:10">
      <c r="A15" s="106" t="str">
        <f>IF(C15&lt;&gt;"",A2,"")</f>
        <v/>
      </c>
      <c r="B15" s="106" t="str">
        <f>IF(C15&lt;&gt;"",B2,"")</f>
        <v/>
      </c>
      <c r="C15" s="106" t="str">
        <f>IF(Sheet1!B32&lt;&gt;"",Sheet1!B32,"")</f>
        <v/>
      </c>
      <c r="D15" s="106" t="str">
        <f>IF(C15&lt;&gt;"",D2,"")</f>
        <v/>
      </c>
      <c r="E15" s="104" t="str">
        <f>IF(C15&lt;&gt;"",IF(Sheet1!D32="ABS",0,Sheet1!D32),"")</f>
        <v/>
      </c>
      <c r="F15" s="104" t="str">
        <f>IF(C15&lt;&gt;"",Sheet1!F32,"")</f>
        <v/>
      </c>
      <c r="G15" s="104" t="str">
        <f>IF(C15&lt;&gt;"",Sheet1!H32,"")</f>
        <v/>
      </c>
      <c r="H15" s="104" t="str">
        <f>IF(C15&lt;&gt;"",Sheet1!J32,"")</f>
        <v/>
      </c>
      <c r="I15" s="113" t="str">
        <f>IF(C15&lt;&gt;"",IF(Sheet1!M17=50,2,IF(Sheet1!M17=100,3)),"")</f>
        <v/>
      </c>
      <c r="J15" s="116" t="str">
        <f>IF(C15&lt;&gt;"",J2,"")</f>
        <v/>
      </c>
    </row>
    <row r="16" spans="1:10">
      <c r="A16" s="106" t="str">
        <f>IF(C16&lt;&gt;"",A2,"")</f>
        <v/>
      </c>
      <c r="B16" s="106" t="str">
        <f>IF(C16&lt;&gt;"",B2,"")</f>
        <v/>
      </c>
      <c r="C16" s="106" t="str">
        <f>IF(Sheet1!B33&lt;&gt;"",Sheet1!B33,"")</f>
        <v/>
      </c>
      <c r="D16" s="106" t="str">
        <f>IF(C16&lt;&gt;"",D2,"")</f>
        <v/>
      </c>
      <c r="E16" s="104" t="str">
        <f>IF(C16&lt;&gt;"",IF(Sheet1!D33="ABS",0,Sheet1!D33),"")</f>
        <v/>
      </c>
      <c r="F16" s="104" t="str">
        <f>IF(C16&lt;&gt;"",Sheet1!F33,"")</f>
        <v/>
      </c>
      <c r="G16" s="104" t="str">
        <f>IF(C16&lt;&gt;"",Sheet1!H33,"")</f>
        <v/>
      </c>
      <c r="H16" s="104" t="str">
        <f>IF(C16&lt;&gt;"",Sheet1!J33,"")</f>
        <v/>
      </c>
      <c r="I16" s="113" t="str">
        <f>IF(C16&lt;&gt;"",IF(Sheet1!M17=50,2,IF(Sheet1!M17=100,3)),"")</f>
        <v/>
      </c>
      <c r="J16" s="116" t="str">
        <f>IF(C16&lt;&gt;"",J2,"")</f>
        <v/>
      </c>
    </row>
    <row r="17" spans="1:10">
      <c r="A17" s="106" t="str">
        <f>IF(C17&lt;&gt;"",A2,"")</f>
        <v/>
      </c>
      <c r="B17" s="106" t="str">
        <f>IF(C17&lt;&gt;"",B2,"")</f>
        <v/>
      </c>
      <c r="C17" s="106" t="str">
        <f>IF(Sheet1!B34&lt;&gt;"",Sheet1!B34,"")</f>
        <v/>
      </c>
      <c r="D17" s="106" t="str">
        <f>IF(C17&lt;&gt;"",D2,"")</f>
        <v/>
      </c>
      <c r="E17" s="104" t="str">
        <f>IF(C17&lt;&gt;"",IF(Sheet1!D34="ABS",0,Sheet1!D34),"")</f>
        <v/>
      </c>
      <c r="F17" s="104" t="str">
        <f>IF(C17&lt;&gt;"",Sheet1!F34,"")</f>
        <v/>
      </c>
      <c r="G17" s="104" t="str">
        <f>IF(C17&lt;&gt;"",Sheet1!H34,"")</f>
        <v/>
      </c>
      <c r="H17" s="104" t="str">
        <f>IF(C17&lt;&gt;"",Sheet1!J34,"")</f>
        <v/>
      </c>
      <c r="I17" s="113" t="str">
        <f>IF(C17&lt;&gt;"",IF(Sheet1!M17=50,2,IF(Sheet1!M17=100,3)),"")</f>
        <v/>
      </c>
      <c r="J17" s="116" t="str">
        <f>IF(C17&lt;&gt;"",J2,"")</f>
        <v/>
      </c>
    </row>
    <row r="18" spans="1:10">
      <c r="A18" s="106" t="str">
        <f>IF(C18&lt;&gt;"",A2,"")</f>
        <v/>
      </c>
      <c r="B18" s="106" t="str">
        <f>IF(C18&lt;&gt;"",B2,"")</f>
        <v/>
      </c>
      <c r="C18" s="106" t="str">
        <f>IF(Sheet1!B35&lt;&gt;"",Sheet1!B35,"")</f>
        <v/>
      </c>
      <c r="D18" s="106" t="str">
        <f>IF(C18&lt;&gt;"",D2,"")</f>
        <v/>
      </c>
      <c r="E18" s="104" t="str">
        <f>IF(C18&lt;&gt;"",IF(Sheet1!D35="ABS",0,Sheet1!D35),"")</f>
        <v/>
      </c>
      <c r="F18" s="104" t="str">
        <f>IF(C18&lt;&gt;"",Sheet1!F35,"")</f>
        <v/>
      </c>
      <c r="G18" s="104" t="str">
        <f>IF(C18&lt;&gt;"",Sheet1!H35,"")</f>
        <v/>
      </c>
      <c r="H18" s="104" t="str">
        <f>IF(C18&lt;&gt;"",Sheet1!J35,"")</f>
        <v/>
      </c>
      <c r="I18" s="113" t="str">
        <f>IF(C18&lt;&gt;"",IF(Sheet1!M17=50,2,IF(Sheet1!M17=100,3)),"")</f>
        <v/>
      </c>
      <c r="J18" s="116" t="str">
        <f>IF(C18&lt;&gt;"",J2,"")</f>
        <v/>
      </c>
    </row>
    <row r="19" spans="1:10">
      <c r="A19" s="106" t="str">
        <f>IF(C19&lt;&gt;"",A2,"")</f>
        <v/>
      </c>
      <c r="B19" s="106" t="str">
        <f>IF(C19&lt;&gt;"",B2,"")</f>
        <v/>
      </c>
      <c r="C19" s="106" t="str">
        <f>IF(Sheet1!B36&lt;&gt;"",Sheet1!B36,"")</f>
        <v/>
      </c>
      <c r="D19" s="106" t="str">
        <f>IF(C19&lt;&gt;"",D2,"")</f>
        <v/>
      </c>
      <c r="E19" s="104" t="str">
        <f>IF(C19&lt;&gt;"",IF(Sheet1!D36="ABS",0,Sheet1!D36),"")</f>
        <v/>
      </c>
      <c r="F19" s="104" t="str">
        <f>IF(C19&lt;&gt;"",Sheet1!F36,"")</f>
        <v/>
      </c>
      <c r="G19" s="104" t="str">
        <f>IF(C19&lt;&gt;"",Sheet1!H36,"")</f>
        <v/>
      </c>
      <c r="H19" s="104" t="str">
        <f>IF(C19&lt;&gt;"",Sheet1!J36,"")</f>
        <v/>
      </c>
      <c r="I19" s="113" t="str">
        <f>IF(C19&lt;&gt;"",IF(Sheet1!M17=50,2,IF(Sheet1!M17=100,3)),"")</f>
        <v/>
      </c>
      <c r="J19" s="116" t="str">
        <f>IF(C19&lt;&gt;"",J2,"")</f>
        <v/>
      </c>
    </row>
    <row r="20" spans="1:10">
      <c r="A20" s="106" t="str">
        <f>IF(C20&lt;&gt;"",A2,"")</f>
        <v/>
      </c>
      <c r="B20" s="106" t="str">
        <f>IF(C20&lt;&gt;"",B2,"")</f>
        <v/>
      </c>
      <c r="C20" s="106" t="str">
        <f>IF(Sheet1!B37&lt;&gt;"",Sheet1!B37,"")</f>
        <v/>
      </c>
      <c r="D20" s="106" t="str">
        <f>IF(C20&lt;&gt;"",D2,"")</f>
        <v/>
      </c>
      <c r="E20" s="104" t="str">
        <f>IF(C20&lt;&gt;"",IF(Sheet1!D37="ABS",0,Sheet1!D37),"")</f>
        <v/>
      </c>
      <c r="F20" s="104" t="str">
        <f>IF(C20&lt;&gt;"",Sheet1!F37,"")</f>
        <v/>
      </c>
      <c r="G20" s="104" t="str">
        <f>IF(C20&lt;&gt;"",Sheet1!H37,"")</f>
        <v/>
      </c>
      <c r="H20" s="104" t="str">
        <f>IF(C20&lt;&gt;"",Sheet1!J37,"")</f>
        <v/>
      </c>
      <c r="I20" s="113" t="str">
        <f>IF(C20&lt;&gt;"",IF(Sheet1!M17=50,2,IF(Sheet1!M17=100,3)),"")</f>
        <v/>
      </c>
      <c r="J20" s="116" t="str">
        <f>IF(C20&lt;&gt;"",J2,"")</f>
        <v/>
      </c>
    </row>
    <row r="21" spans="1:10">
      <c r="A21" s="106" t="str">
        <f>IF(C21&lt;&gt;"",A2,"")</f>
        <v/>
      </c>
      <c r="B21" s="106" t="str">
        <f>IF(C21&lt;&gt;"",B2,"")</f>
        <v/>
      </c>
      <c r="C21" s="106" t="str">
        <f>IF(Sheet1!B38&lt;&gt;"",Sheet1!B38,"")</f>
        <v/>
      </c>
      <c r="D21" s="106" t="str">
        <f>IF(C21&lt;&gt;"",D2,"")</f>
        <v/>
      </c>
      <c r="E21" s="104" t="str">
        <f>IF(C21&lt;&gt;"",IF(Sheet1!D38="ABS",0,Sheet1!D38),"")</f>
        <v/>
      </c>
      <c r="F21" s="104" t="str">
        <f>IF(C21&lt;&gt;"",Sheet1!F38,"")</f>
        <v/>
      </c>
      <c r="G21" s="104" t="str">
        <f>IF(C21&lt;&gt;"",Sheet1!H38,"")</f>
        <v/>
      </c>
      <c r="H21" s="104" t="str">
        <f>IF(C21&lt;&gt;"",Sheet1!J38,"")</f>
        <v/>
      </c>
      <c r="I21" s="113" t="str">
        <f>IF(C21&lt;&gt;"",IF(Sheet1!M17=50,2,IF(Sheet1!M17=100,3)),"")</f>
        <v/>
      </c>
      <c r="J21" s="116" t="str">
        <f>IF(C21&lt;&gt;"",J2,"")</f>
        <v/>
      </c>
    </row>
    <row r="22" spans="1:10">
      <c r="A22" s="103" t="str">
        <f>IF(C22&lt;&gt;"",A2,"")</f>
        <v/>
      </c>
      <c r="B22" s="103" t="str">
        <f>IF(C22&lt;&gt;"",B2,"")</f>
        <v/>
      </c>
      <c r="C22" s="103" t="str">
        <f>IF(Sheet2!B19&lt;&gt;"",Sheet2!B19,"")</f>
        <v/>
      </c>
      <c r="D22" s="103" t="str">
        <f>IF(C22&lt;&gt;"",D2,"")</f>
        <v/>
      </c>
      <c r="E22" s="105" t="str">
        <f>IF(C22&lt;&gt;"",IF(Sheet2!D19="ABS",0,Sheet2!D19),"")</f>
        <v/>
      </c>
      <c r="F22" s="105" t="str">
        <f>IF(C22&lt;&gt;"",Sheet2!F19,"")</f>
        <v/>
      </c>
      <c r="G22" s="105" t="str">
        <f>IF(C22&lt;&gt;"",Sheet2!H19,"")</f>
        <v/>
      </c>
      <c r="H22" s="105" t="str">
        <f>IF(C22&lt;&gt;"",Sheet2!J19,"")</f>
        <v/>
      </c>
      <c r="I22" s="113" t="str">
        <f>IF(C22&lt;&gt;"",IF(Sheet1!M17=50,2,IF(Sheet1!M17=100,3)),"")</f>
        <v/>
      </c>
      <c r="J22" s="116" t="str">
        <f>IF(C22&lt;&gt;"",J2,"")</f>
        <v/>
      </c>
    </row>
    <row r="23" spans="1:10">
      <c r="A23" s="106" t="str">
        <f>IF(C23&lt;&gt;"",A2,"")</f>
        <v/>
      </c>
      <c r="B23" s="106" t="str">
        <f>IF(C23&lt;&gt;"",B2,"")</f>
        <v/>
      </c>
      <c r="C23" s="106" t="str">
        <f>IF(Sheet2!B20&lt;&gt;"",Sheet2!B20,"")</f>
        <v/>
      </c>
      <c r="D23" s="106" t="str">
        <f>IF(C23&lt;&gt;"",D2,"")</f>
        <v/>
      </c>
      <c r="E23" s="104" t="str">
        <f>IF(C23&lt;&gt;"",IF(Sheet2!D20="ABS",0,Sheet2!D20),"")</f>
        <v/>
      </c>
      <c r="F23" s="104" t="str">
        <f>IF(C23&lt;&gt;"",Sheet2!F20,"")</f>
        <v/>
      </c>
      <c r="G23" s="104" t="str">
        <f>IF(C23&lt;&gt;"",Sheet2!H20,"")</f>
        <v/>
      </c>
      <c r="H23" s="104" t="str">
        <f>IF(C23&lt;&gt;"",Sheet2!J20,"")</f>
        <v/>
      </c>
      <c r="I23" s="113" t="str">
        <f>IF(C23&lt;&gt;"",IF(Sheet1!M17=50,2,IF(Sheet1!M17=100,3)),"")</f>
        <v/>
      </c>
      <c r="J23" s="116" t="str">
        <f>IF(C23&lt;&gt;"",J2,"")</f>
        <v/>
      </c>
    </row>
    <row r="24" spans="1:10">
      <c r="A24" s="106" t="str">
        <f>IF(C24&lt;&gt;"",A2,"")</f>
        <v/>
      </c>
      <c r="B24" s="106" t="str">
        <f>IF(C24&lt;&gt;"",B2,"")</f>
        <v/>
      </c>
      <c r="C24" s="106" t="str">
        <f>IF(Sheet2!B21&lt;&gt;"",Sheet2!B21,"")</f>
        <v/>
      </c>
      <c r="D24" s="106" t="str">
        <f>IF(C24&lt;&gt;"",D2,"")</f>
        <v/>
      </c>
      <c r="E24" s="104" t="str">
        <f>IF(C24&lt;&gt;"",IF(Sheet2!D21="ABS",0,Sheet2!D21),"")</f>
        <v/>
      </c>
      <c r="F24" s="104" t="str">
        <f>IF(C24&lt;&gt;"",Sheet2!F21,"")</f>
        <v/>
      </c>
      <c r="G24" s="104" t="str">
        <f>IF(C24&lt;&gt;"",Sheet2!H21,"")</f>
        <v/>
      </c>
      <c r="H24" s="104" t="str">
        <f>IF(C24&lt;&gt;"",Sheet2!J21,"")</f>
        <v/>
      </c>
      <c r="I24" s="113" t="str">
        <f>IF(C24&lt;&gt;"",IF(Sheet1!M17=50,2,IF(Sheet1!M17=100,3)),"")</f>
        <v/>
      </c>
      <c r="J24" s="116" t="str">
        <f>IF(C24&lt;&gt;"",J2,"")</f>
        <v/>
      </c>
    </row>
    <row r="25" spans="1:10">
      <c r="A25" s="106" t="str">
        <f>IF(C25&lt;&gt;"",A2,"")</f>
        <v/>
      </c>
      <c r="B25" s="106" t="str">
        <f>IF(C25&lt;&gt;"",B2,"")</f>
        <v/>
      </c>
      <c r="C25" s="106" t="str">
        <f>IF(Sheet2!B22&lt;&gt;"",Sheet2!B22,"")</f>
        <v/>
      </c>
      <c r="D25" s="106" t="str">
        <f>IF(C25&lt;&gt;"",D2,"")</f>
        <v/>
      </c>
      <c r="E25" s="104" t="str">
        <f>IF(C25&lt;&gt;"",IF(Sheet2!D22="ABS",0,Sheet2!D22),"")</f>
        <v/>
      </c>
      <c r="F25" s="104" t="str">
        <f>IF(C25&lt;&gt;"",Sheet2!F22,"")</f>
        <v/>
      </c>
      <c r="G25" s="104" t="str">
        <f>IF(C25&lt;&gt;"",Sheet2!H22,"")</f>
        <v/>
      </c>
      <c r="H25" s="104" t="str">
        <f>IF(C25&lt;&gt;"",Sheet2!J22,"")</f>
        <v/>
      </c>
      <c r="I25" s="113" t="str">
        <f>IF(C25&lt;&gt;"",IF(Sheet1!M17=50,2,IF(Sheet1!M17=100,3)),"")</f>
        <v/>
      </c>
      <c r="J25" s="116" t="str">
        <f>IF(C25&lt;&gt;"",J2,"")</f>
        <v/>
      </c>
    </row>
    <row r="26" spans="1:10">
      <c r="A26" s="106" t="str">
        <f>IF(C26&lt;&gt;"",A2,"")</f>
        <v/>
      </c>
      <c r="B26" s="106" t="str">
        <f>IF(C26&lt;&gt;"",B2,"")</f>
        <v/>
      </c>
      <c r="C26" s="106" t="str">
        <f>IF(Sheet2!B23&lt;&gt;"",Sheet2!B23,"")</f>
        <v/>
      </c>
      <c r="D26" s="106" t="str">
        <f>IF(C26&lt;&gt;"",D2,"")</f>
        <v/>
      </c>
      <c r="E26" s="104" t="str">
        <f>IF(C26&lt;&gt;"",IF(Sheet2!D23="ABS",0,Sheet2!D23),"")</f>
        <v/>
      </c>
      <c r="F26" s="104" t="str">
        <f>IF(C26&lt;&gt;"",Sheet2!F23,"")</f>
        <v/>
      </c>
      <c r="G26" s="104" t="str">
        <f>IF(C26&lt;&gt;"",Sheet2!H23,"")</f>
        <v/>
      </c>
      <c r="H26" s="104" t="str">
        <f>IF(C26&lt;&gt;"",Sheet2!J23,"")</f>
        <v/>
      </c>
      <c r="I26" s="113" t="str">
        <f>IF(C26&lt;&gt;"",IF(Sheet1!M17=50,2,IF(Sheet1!M17=100,3)),"")</f>
        <v/>
      </c>
      <c r="J26" s="116" t="str">
        <f>IF(C26&lt;&gt;"",J2,"")</f>
        <v/>
      </c>
    </row>
    <row r="27" spans="1:10">
      <c r="A27" s="106" t="str">
        <f>IF(C27&lt;&gt;"",A2,"")</f>
        <v/>
      </c>
      <c r="B27" s="106" t="str">
        <f>IF(C27&lt;&gt;"",B2,"")</f>
        <v/>
      </c>
      <c r="C27" s="106" t="str">
        <f>IF(Sheet2!B24&lt;&gt;"",Sheet2!B24,"")</f>
        <v/>
      </c>
      <c r="D27" s="106" t="str">
        <f>IF(C27&lt;&gt;"",D2,"")</f>
        <v/>
      </c>
      <c r="E27" s="104" t="str">
        <f>IF(C27&lt;&gt;"",IF(Sheet2!D24="ABS",0,Sheet2!D24),"")</f>
        <v/>
      </c>
      <c r="F27" s="104" t="str">
        <f>IF(C27&lt;&gt;"",Sheet2!F24,"")</f>
        <v/>
      </c>
      <c r="G27" s="104" t="str">
        <f>IF(C27&lt;&gt;"",Sheet2!H24,"")</f>
        <v/>
      </c>
      <c r="H27" s="104" t="str">
        <f>IF(C27&lt;&gt;"",Sheet2!J24,"")</f>
        <v/>
      </c>
      <c r="I27" s="113" t="str">
        <f>IF(C27&lt;&gt;"",IF(Sheet1!M17=50,2,IF(Sheet1!M17=100,3)),"")</f>
        <v/>
      </c>
      <c r="J27" s="116" t="str">
        <f>IF(C27&lt;&gt;"",J2,"")</f>
        <v/>
      </c>
    </row>
    <row r="28" spans="1:10">
      <c r="A28" s="106" t="str">
        <f>IF(C28&lt;&gt;"",A2,"")</f>
        <v/>
      </c>
      <c r="B28" s="106" t="str">
        <f>IF(C28&lt;&gt;"",B2,"")</f>
        <v/>
      </c>
      <c r="C28" s="106" t="str">
        <f>IF(Sheet2!B25&lt;&gt;"",Sheet2!B25,"")</f>
        <v/>
      </c>
      <c r="D28" s="106" t="str">
        <f>IF(C28&lt;&gt;"",D2,"")</f>
        <v/>
      </c>
      <c r="E28" s="104" t="str">
        <f>IF(C28&lt;&gt;"",IF(Sheet2!D25="ABS",0,Sheet2!D25),"")</f>
        <v/>
      </c>
      <c r="F28" s="104" t="str">
        <f>IF(C28&lt;&gt;"",Sheet2!F25,"")</f>
        <v/>
      </c>
      <c r="G28" s="104" t="str">
        <f>IF(C28&lt;&gt;"",Sheet2!H25,"")</f>
        <v/>
      </c>
      <c r="H28" s="104" t="str">
        <f>IF(C28&lt;&gt;"",Sheet2!J25,"")</f>
        <v/>
      </c>
      <c r="I28" s="113" t="str">
        <f>IF(C28&lt;&gt;"",IF(Sheet1!M17=50,2,IF(Sheet1!M17=100,3)),"")</f>
        <v/>
      </c>
      <c r="J28" s="116" t="str">
        <f>IF(C28&lt;&gt;"",J2,"")</f>
        <v/>
      </c>
    </row>
    <row r="29" spans="1:10">
      <c r="A29" s="106" t="str">
        <f>IF(C29&lt;&gt;"",A2,"")</f>
        <v/>
      </c>
      <c r="B29" s="106" t="str">
        <f>IF(C29&lt;&gt;"",B2,"")</f>
        <v/>
      </c>
      <c r="C29" s="106" t="str">
        <f>IF(Sheet2!B26&lt;&gt;"",Sheet2!B26,"")</f>
        <v/>
      </c>
      <c r="D29" s="106" t="str">
        <f>IF(C29&lt;&gt;"",D2,"")</f>
        <v/>
      </c>
      <c r="E29" s="104" t="str">
        <f>IF(C29&lt;&gt;"",IF(Sheet2!D26="ABS",0,Sheet2!D26),"")</f>
        <v/>
      </c>
      <c r="F29" s="104" t="str">
        <f>IF(C29&lt;&gt;"",Sheet2!F26,"")</f>
        <v/>
      </c>
      <c r="G29" s="104" t="str">
        <f>IF(C29&lt;&gt;"",Sheet2!H26,"")</f>
        <v/>
      </c>
      <c r="H29" s="104" t="str">
        <f>IF(C29&lt;&gt;"",Sheet2!J26,"")</f>
        <v/>
      </c>
      <c r="I29" s="113" t="str">
        <f>IF(C29&lt;&gt;"",IF(Sheet1!M17=50,2,IF(Sheet1!M17=100,3)),"")</f>
        <v/>
      </c>
      <c r="J29" s="116" t="str">
        <f>IF(C29&lt;&gt;"",J2,"")</f>
        <v/>
      </c>
    </row>
    <row r="30" spans="1:10">
      <c r="A30" s="106" t="str">
        <f>IF(C30&lt;&gt;"",A2,"")</f>
        <v/>
      </c>
      <c r="B30" s="106" t="str">
        <f>IF(C30&lt;&gt;"",B2,"")</f>
        <v/>
      </c>
      <c r="C30" s="106" t="str">
        <f>IF(Sheet2!B27&lt;&gt;"",Sheet2!B27,"")</f>
        <v/>
      </c>
      <c r="D30" s="106" t="str">
        <f>IF(C30&lt;&gt;"",D2,"")</f>
        <v/>
      </c>
      <c r="E30" s="104" t="str">
        <f>IF(C30&lt;&gt;"",IF(Sheet2!D27="ABS",0,Sheet2!D27),"")</f>
        <v/>
      </c>
      <c r="F30" s="104" t="str">
        <f>IF(C30&lt;&gt;"",Sheet2!F27,"")</f>
        <v/>
      </c>
      <c r="G30" s="104" t="str">
        <f>IF(C30&lt;&gt;"",Sheet2!H27,"")</f>
        <v/>
      </c>
      <c r="H30" s="104" t="str">
        <f>IF(C30&lt;&gt;"",Sheet2!J27,"")</f>
        <v/>
      </c>
      <c r="I30" s="113" t="str">
        <f>IF(C30&lt;&gt;"",IF(Sheet1!M17=50,2,IF(Sheet1!M17=100,3)),"")</f>
        <v/>
      </c>
      <c r="J30" s="116" t="str">
        <f>IF(C30&lt;&gt;"",J2,"")</f>
        <v/>
      </c>
    </row>
    <row r="31" spans="1:10">
      <c r="A31" s="106" t="str">
        <f>IF(C31&lt;&gt;"",A2,"")</f>
        <v/>
      </c>
      <c r="B31" s="106" t="str">
        <f>IF(C31&lt;&gt;"",B2,"")</f>
        <v/>
      </c>
      <c r="C31" s="106" t="str">
        <f>IF(Sheet2!B28&lt;&gt;"",Sheet2!B28,"")</f>
        <v/>
      </c>
      <c r="D31" s="106" t="str">
        <f>IF(C31&lt;&gt;"",D2,"")</f>
        <v/>
      </c>
      <c r="E31" s="104" t="str">
        <f>IF(C31&lt;&gt;"",IF(Sheet2!D28="ABS",0,Sheet2!D28),"")</f>
        <v/>
      </c>
      <c r="F31" s="104" t="str">
        <f>IF(C31&lt;&gt;"",Sheet2!F28,"")</f>
        <v/>
      </c>
      <c r="G31" s="104" t="str">
        <f>IF(C31&lt;&gt;"",Sheet2!H28,"")</f>
        <v/>
      </c>
      <c r="H31" s="104" t="str">
        <f>IF(C31&lt;&gt;"",Sheet2!J28,"")</f>
        <v/>
      </c>
      <c r="I31" s="113" t="str">
        <f>IF(C31&lt;&gt;"",IF(Sheet1!M17=50,2,IF(Sheet1!M17=100,3)),"")</f>
        <v/>
      </c>
      <c r="J31" s="116" t="str">
        <f>IF(C31&lt;&gt;"",J2,"")</f>
        <v/>
      </c>
    </row>
    <row r="32" spans="1:10">
      <c r="A32" s="106" t="str">
        <f>IF(C32&lt;&gt;"",A2,"")</f>
        <v/>
      </c>
      <c r="B32" s="106" t="str">
        <f>IF(C32&lt;&gt;"",B2,"")</f>
        <v/>
      </c>
      <c r="C32" s="106" t="str">
        <f>IF(Sheet2!B29&lt;&gt;"",Sheet2!B29,"")</f>
        <v/>
      </c>
      <c r="D32" s="106" t="str">
        <f>IF(C32&lt;&gt;"",D2,"")</f>
        <v/>
      </c>
      <c r="E32" s="104" t="str">
        <f>IF(C32&lt;&gt;"",IF(Sheet2!D29="ABS",0,Sheet2!D29),"")</f>
        <v/>
      </c>
      <c r="F32" s="104" t="str">
        <f>IF(C32&lt;&gt;"",Sheet2!F29,"")</f>
        <v/>
      </c>
      <c r="G32" s="104" t="str">
        <f>IF(C32&lt;&gt;"",Sheet2!H29,"")</f>
        <v/>
      </c>
      <c r="H32" s="104" t="str">
        <f>IF(C32&lt;&gt;"",Sheet2!J29,"")</f>
        <v/>
      </c>
      <c r="I32" s="113" t="str">
        <f>IF(C32&lt;&gt;"",IF(Sheet1!M17=50,2,IF(Sheet1!M17=100,3)),"")</f>
        <v/>
      </c>
      <c r="J32" s="116" t="str">
        <f>IF(C32&lt;&gt;"",J2,"")</f>
        <v/>
      </c>
    </row>
    <row r="33" spans="1:10">
      <c r="A33" s="106" t="str">
        <f>IF(C33&lt;&gt;"",A2,"")</f>
        <v/>
      </c>
      <c r="B33" s="106" t="str">
        <f>IF(C33&lt;&gt;"",B2,"")</f>
        <v/>
      </c>
      <c r="C33" s="106" t="str">
        <f>IF(Sheet2!B30&lt;&gt;"",Sheet2!B30,"")</f>
        <v/>
      </c>
      <c r="D33" s="106" t="str">
        <f>IF(C33&lt;&gt;"",D2,"")</f>
        <v/>
      </c>
      <c r="E33" s="104" t="str">
        <f>IF(C33&lt;&gt;"",IF(Sheet2!D30="ABS",0,Sheet2!D30),"")</f>
        <v/>
      </c>
      <c r="F33" s="104" t="str">
        <f>IF(C33&lt;&gt;"",Sheet2!F30,"")</f>
        <v/>
      </c>
      <c r="G33" s="104" t="str">
        <f>IF(C33&lt;&gt;"",Sheet2!H30,"")</f>
        <v/>
      </c>
      <c r="H33" s="104" t="str">
        <f>IF(C33&lt;&gt;"",Sheet2!J30,"")</f>
        <v/>
      </c>
      <c r="I33" s="113" t="str">
        <f>IF(C33&lt;&gt;"",IF(Sheet1!M17=50,2,IF(Sheet1!M17=100,3)),"")</f>
        <v/>
      </c>
      <c r="J33" s="116" t="str">
        <f>IF(C33&lt;&gt;"",J2,"")</f>
        <v/>
      </c>
    </row>
    <row r="34" spans="1:10">
      <c r="A34" s="106" t="str">
        <f>IF(C34&lt;&gt;"",A2,"")</f>
        <v/>
      </c>
      <c r="B34" s="106" t="str">
        <f>IF(C34&lt;&gt;"",B2,"")</f>
        <v/>
      </c>
      <c r="C34" s="106" t="str">
        <f>IF(Sheet2!B31&lt;&gt;"",Sheet2!B31,"")</f>
        <v/>
      </c>
      <c r="D34" s="106" t="str">
        <f>IF(C34&lt;&gt;"",D2,"")</f>
        <v/>
      </c>
      <c r="E34" s="104" t="str">
        <f>IF(C34&lt;&gt;"",IF(Sheet2!D31="ABS",0,Sheet2!D31),"")</f>
        <v/>
      </c>
      <c r="F34" s="104" t="str">
        <f>IF(C34&lt;&gt;"",Sheet2!F31,"")</f>
        <v/>
      </c>
      <c r="G34" s="104" t="str">
        <f>IF(C34&lt;&gt;"",Sheet2!H31,"")</f>
        <v/>
      </c>
      <c r="H34" s="104" t="str">
        <f>IF(C34&lt;&gt;"",Sheet2!J31,"")</f>
        <v/>
      </c>
      <c r="I34" s="113" t="str">
        <f>IF(C34&lt;&gt;"",IF(Sheet1!M17=50,2,IF(Sheet1!M17=100,3)),"")</f>
        <v/>
      </c>
      <c r="J34" s="116" t="str">
        <f>IF(C34&lt;&gt;"",J2,"")</f>
        <v/>
      </c>
    </row>
    <row r="35" spans="1:10">
      <c r="A35" s="106" t="str">
        <f>IF(C35&lt;&gt;"",A2,"")</f>
        <v/>
      </c>
      <c r="B35" s="106" t="str">
        <f>IF(C35&lt;&gt;"",B2,"")</f>
        <v/>
      </c>
      <c r="C35" s="106" t="str">
        <f>IF(Sheet2!B32&lt;&gt;"",Sheet2!B32,"")</f>
        <v/>
      </c>
      <c r="D35" s="106" t="str">
        <f>IF(C35&lt;&gt;"",D2,"")</f>
        <v/>
      </c>
      <c r="E35" s="104" t="str">
        <f>IF(C35&lt;&gt;"",IF(Sheet2!D32="ABS",0,Sheet2!D32),"")</f>
        <v/>
      </c>
      <c r="F35" s="104" t="str">
        <f>IF(C35&lt;&gt;"",Sheet2!F32,"")</f>
        <v/>
      </c>
      <c r="G35" s="104" t="str">
        <f>IF(C35&lt;&gt;"",Sheet2!H32,"")</f>
        <v/>
      </c>
      <c r="H35" s="104" t="str">
        <f>IF(C35&lt;&gt;"",Sheet2!J32,"")</f>
        <v/>
      </c>
      <c r="I35" s="113" t="str">
        <f>IF(C35&lt;&gt;"",IF(Sheet1!M17=50,2,IF(Sheet1!M17=100,3)),"")</f>
        <v/>
      </c>
      <c r="J35" s="116" t="str">
        <f>IF(C35&lt;&gt;"",J2,"")</f>
        <v/>
      </c>
    </row>
    <row r="36" spans="1:10">
      <c r="A36" s="106" t="str">
        <f>IF(C36&lt;&gt;"",A2,"")</f>
        <v/>
      </c>
      <c r="B36" s="106" t="str">
        <f>IF(C36&lt;&gt;"",B2,"")</f>
        <v/>
      </c>
      <c r="C36" s="106" t="str">
        <f>IF(Sheet2!B33&lt;&gt;"",Sheet2!B33,"")</f>
        <v/>
      </c>
      <c r="D36" s="106" t="str">
        <f>IF(C36&lt;&gt;"",D2,"")</f>
        <v/>
      </c>
      <c r="E36" s="104" t="str">
        <f>IF(C36&lt;&gt;"",IF(Sheet2!D33="ABS",0,Sheet2!D33),"")</f>
        <v/>
      </c>
      <c r="F36" s="104" t="str">
        <f>IF(C36&lt;&gt;"",Sheet2!F33,"")</f>
        <v/>
      </c>
      <c r="G36" s="104" t="str">
        <f>IF(C36&lt;&gt;"",Sheet2!H33,"")</f>
        <v/>
      </c>
      <c r="H36" s="104" t="str">
        <f>IF(C36&lt;&gt;"",Sheet2!J33,"")</f>
        <v/>
      </c>
      <c r="I36" s="113" t="str">
        <f>IF(C36&lt;&gt;"",IF(Sheet1!M17=50,2,IF(Sheet1!M17=100,3)),"")</f>
        <v/>
      </c>
      <c r="J36" s="116" t="str">
        <f>IF(C36&lt;&gt;"",J2,"")</f>
        <v/>
      </c>
    </row>
    <row r="37" spans="1:10">
      <c r="A37" s="106" t="str">
        <f>IF(C37&lt;&gt;"",A2,"")</f>
        <v/>
      </c>
      <c r="B37" s="106" t="str">
        <f>IF(C37&lt;&gt;"",B2,"")</f>
        <v/>
      </c>
      <c r="C37" s="106" t="str">
        <f>IF(Sheet2!B34&lt;&gt;"",Sheet2!B34,"")</f>
        <v/>
      </c>
      <c r="D37" s="106" t="str">
        <f>IF(C37&lt;&gt;"",D2,"")</f>
        <v/>
      </c>
      <c r="E37" s="104" t="str">
        <f>IF(C37&lt;&gt;"",IF(Sheet2!D34="ABS",0,Sheet2!D34),"")</f>
        <v/>
      </c>
      <c r="F37" s="104" t="str">
        <f>IF(C37&lt;&gt;"",Sheet2!F34,"")</f>
        <v/>
      </c>
      <c r="G37" s="104" t="str">
        <f>IF(C37&lt;&gt;"",Sheet2!H34,"")</f>
        <v/>
      </c>
      <c r="H37" s="104" t="str">
        <f>IF(C37&lt;&gt;"",Sheet2!J34,"")</f>
        <v/>
      </c>
      <c r="I37" s="113" t="str">
        <f>IF(C37&lt;&gt;"",IF(Sheet1!M17=50,2,IF(Sheet1!M17=100,3)),"")</f>
        <v/>
      </c>
      <c r="J37" s="116" t="str">
        <f>IF(C37&lt;&gt;"",J2,"")</f>
        <v/>
      </c>
    </row>
    <row r="38" spans="1:10">
      <c r="A38" s="106" t="str">
        <f>IF(C38&lt;&gt;"",A2,"")</f>
        <v/>
      </c>
      <c r="B38" s="106" t="str">
        <f>IF(C38&lt;&gt;"",B2,"")</f>
        <v/>
      </c>
      <c r="C38" s="106" t="str">
        <f>IF(Sheet2!B35&lt;&gt;"",Sheet2!B35,"")</f>
        <v/>
      </c>
      <c r="D38" s="106" t="str">
        <f>IF(C38&lt;&gt;"",D2,"")</f>
        <v/>
      </c>
      <c r="E38" s="104" t="str">
        <f>IF(C38&lt;&gt;"",IF(Sheet2!D35="ABS",0,Sheet2!D35),"")</f>
        <v/>
      </c>
      <c r="F38" s="104" t="str">
        <f>IF(C38&lt;&gt;"",Sheet2!F35,"")</f>
        <v/>
      </c>
      <c r="G38" s="104" t="str">
        <f>IF(C38&lt;&gt;"",Sheet2!H35,"")</f>
        <v/>
      </c>
      <c r="H38" s="104" t="str">
        <f>IF(C38&lt;&gt;"",Sheet2!J35,"")</f>
        <v/>
      </c>
      <c r="I38" s="113" t="str">
        <f>IF(C38&lt;&gt;"",IF(Sheet1!M17=50,2,IF(Sheet1!M17=100,3)),"")</f>
        <v/>
      </c>
      <c r="J38" s="116" t="str">
        <f>IF(C38&lt;&gt;"",J2,"")</f>
        <v/>
      </c>
    </row>
    <row r="39" spans="1:10">
      <c r="A39" s="106" t="str">
        <f>IF(C39&lt;&gt;"",A2,"")</f>
        <v/>
      </c>
      <c r="B39" s="106" t="str">
        <f>IF(C39&lt;&gt;"",B2,"")</f>
        <v/>
      </c>
      <c r="C39" s="106" t="str">
        <f>IF(Sheet2!B36&lt;&gt;"",Sheet2!B36,"")</f>
        <v/>
      </c>
      <c r="D39" s="106" t="str">
        <f>IF(C39&lt;&gt;"",D2,"")</f>
        <v/>
      </c>
      <c r="E39" s="104" t="str">
        <f>IF(C39&lt;&gt;"",IF(Sheet2!D36="ABS",0,Sheet2!D36),"")</f>
        <v/>
      </c>
      <c r="F39" s="104" t="str">
        <f>IF(C39&lt;&gt;"",Sheet2!F36,"")</f>
        <v/>
      </c>
      <c r="G39" s="104" t="str">
        <f>IF(C39&lt;&gt;"",Sheet2!H36,"")</f>
        <v/>
      </c>
      <c r="H39" s="104" t="str">
        <f>IF(C39&lt;&gt;"",Sheet2!J36,"")</f>
        <v/>
      </c>
      <c r="I39" s="113" t="str">
        <f>IF(C39&lt;&gt;"",IF(Sheet1!M17=50,2,IF(Sheet1!M17=100,3)),"")</f>
        <v/>
      </c>
      <c r="J39" s="116" t="str">
        <f>IF(C39&lt;&gt;"",J2,"")</f>
        <v/>
      </c>
    </row>
    <row r="40" spans="1:10">
      <c r="A40" s="106" t="str">
        <f>IF(C40&lt;&gt;"",A2,"")</f>
        <v/>
      </c>
      <c r="B40" s="106" t="str">
        <f>IF(C40&lt;&gt;"",B2,"")</f>
        <v/>
      </c>
      <c r="C40" s="106" t="str">
        <f>IF(Sheet2!B37&lt;&gt;"",Sheet2!B37,"")</f>
        <v/>
      </c>
      <c r="D40" s="106" t="str">
        <f>IF(C40&lt;&gt;"",D2,"")</f>
        <v/>
      </c>
      <c r="E40" s="104" t="str">
        <f>IF(C40&lt;&gt;"",IF(Sheet2!D37="ABS",0,Sheet2!D37),"")</f>
        <v/>
      </c>
      <c r="F40" s="104" t="str">
        <f>IF(C40&lt;&gt;"",Sheet2!F37,"")</f>
        <v/>
      </c>
      <c r="G40" s="104" t="str">
        <f>IF(C40&lt;&gt;"",Sheet2!H37,"")</f>
        <v/>
      </c>
      <c r="H40" s="104" t="str">
        <f>IF(C40&lt;&gt;"",Sheet2!J37,"")</f>
        <v/>
      </c>
      <c r="I40" s="113" t="str">
        <f>IF(C40&lt;&gt;"",IF(Sheet1!M17=50,2,IF(Sheet1!M17=100,3)),"")</f>
        <v/>
      </c>
      <c r="J40" s="116" t="str">
        <f>IF(C40&lt;&gt;"",J2,"")</f>
        <v/>
      </c>
    </row>
    <row r="41" spans="1:10">
      <c r="A41" s="106" t="str">
        <f>IF(C41&lt;&gt;"",A2,"")</f>
        <v/>
      </c>
      <c r="B41" s="106" t="str">
        <f>IF(C41&lt;&gt;"",B2,"")</f>
        <v/>
      </c>
      <c r="C41" s="106" t="str">
        <f>IF(Sheet2!B38&lt;&gt;"",Sheet2!B38,"")</f>
        <v/>
      </c>
      <c r="D41" s="106" t="str">
        <f>IF(C41&lt;&gt;"",D2,"")</f>
        <v/>
      </c>
      <c r="E41" s="104" t="str">
        <f>IF(C41&lt;&gt;"",IF(Sheet2!D38="ABS",0,Sheet2!D38),"")</f>
        <v/>
      </c>
      <c r="F41" s="104" t="str">
        <f>IF(C41&lt;&gt;"",Sheet2!F38,"")</f>
        <v/>
      </c>
      <c r="G41" s="104" t="str">
        <f>IF(C41&lt;&gt;"",Sheet2!H38,"")</f>
        <v/>
      </c>
      <c r="H41" s="104" t="str">
        <f>IF(C41&lt;&gt;"",Sheet2!J38,"")</f>
        <v/>
      </c>
      <c r="I41" s="113" t="str">
        <f>IF(C41&lt;&gt;"",IF(Sheet1!M17=50,2,IF(Sheet1!M17=100,3)),"")</f>
        <v/>
      </c>
      <c r="J41" s="116" t="str">
        <f>IF(C41&lt;&gt;"",J2,"")</f>
        <v/>
      </c>
    </row>
    <row r="42" spans="1:10">
      <c r="A42" s="103" t="str">
        <f>IF(C42&lt;&gt;"",A2,"")</f>
        <v/>
      </c>
      <c r="B42" s="103" t="str">
        <f>IF(C42&lt;&gt;"",B2,"")</f>
        <v/>
      </c>
      <c r="C42" s="103" t="str">
        <f>IF(Sheet3!B19&lt;&gt;"",Sheet3!B19,"")</f>
        <v/>
      </c>
      <c r="D42" s="103" t="str">
        <f>IF(C42&lt;&gt;"",D2,"")</f>
        <v/>
      </c>
      <c r="E42" s="105" t="str">
        <f>IF(C42&lt;&gt;"",IF(Sheet3!D19="ABS",0,Sheet3!D19),"")</f>
        <v/>
      </c>
      <c r="F42" s="105" t="str">
        <f>IF(C42&lt;&gt;"",Sheet3!F19,"")</f>
        <v/>
      </c>
      <c r="G42" s="105" t="str">
        <f>IF(C42&lt;&gt;"",Sheet3!H19,"")</f>
        <v/>
      </c>
      <c r="H42" s="105" t="str">
        <f>IF(C42&lt;&gt;"",Sheet3!J19,"")</f>
        <v/>
      </c>
      <c r="I42" s="113" t="str">
        <f>IF(C42&lt;&gt;"",IF(Sheet1!M17=50,2,IF(Sheet1!M17=100,3)),"")</f>
        <v/>
      </c>
      <c r="J42" s="116" t="str">
        <f>IF(C42&lt;&gt;"",J2,"")</f>
        <v/>
      </c>
    </row>
    <row r="43" spans="1:10">
      <c r="A43" s="106" t="str">
        <f>IF(C43&lt;&gt;"",A2,"")</f>
        <v/>
      </c>
      <c r="B43" s="106" t="str">
        <f>IF(C43&lt;&gt;"",B2,"")</f>
        <v/>
      </c>
      <c r="C43" s="106" t="str">
        <f>IF(Sheet3!B20&lt;&gt;"",Sheet3!B20,"")</f>
        <v/>
      </c>
      <c r="D43" s="106" t="str">
        <f>IF(C43&lt;&gt;"",D2,"")</f>
        <v/>
      </c>
      <c r="E43" s="104" t="str">
        <f>IF(C43&lt;&gt;"",IF(Sheet3!D20="ABS",0,Sheet3!D20),"")</f>
        <v/>
      </c>
      <c r="F43" s="104" t="str">
        <f>IF(C43&lt;&gt;"",Sheet3!F20,"")</f>
        <v/>
      </c>
      <c r="G43" s="104" t="str">
        <f>IF(C43&lt;&gt;"",Sheet3!H20,"")</f>
        <v/>
      </c>
      <c r="H43" s="104" t="str">
        <f>IF(C43&lt;&gt;"",Sheet3!J20,"")</f>
        <v/>
      </c>
      <c r="I43" s="113" t="str">
        <f>IF(C43&lt;&gt;"",IF(Sheet1!M17=50,2,IF(Sheet1!M17=100,3)),"")</f>
        <v/>
      </c>
      <c r="J43" s="116" t="str">
        <f>IF(C43&lt;&gt;"",J2,"")</f>
        <v/>
      </c>
    </row>
    <row r="44" spans="1:10">
      <c r="A44" s="106" t="str">
        <f>IF(C44&lt;&gt;"",A2,"")</f>
        <v/>
      </c>
      <c r="B44" s="106" t="str">
        <f>IF(C44&lt;&gt;"",B2,"")</f>
        <v/>
      </c>
      <c r="C44" s="106" t="str">
        <f>IF(Sheet3!B21&lt;&gt;"",Sheet3!B21,"")</f>
        <v/>
      </c>
      <c r="D44" s="106" t="str">
        <f>IF(C44&lt;&gt;"",D2,"")</f>
        <v/>
      </c>
      <c r="E44" s="104" t="str">
        <f>IF(C44&lt;&gt;"",IF(Sheet3!D21="ABS",0,Sheet3!D21),"")</f>
        <v/>
      </c>
      <c r="F44" s="104" t="str">
        <f>IF(C44&lt;&gt;"",Sheet3!F21,"")</f>
        <v/>
      </c>
      <c r="G44" s="104" t="str">
        <f>IF(C44&lt;&gt;"",Sheet3!H21,"")</f>
        <v/>
      </c>
      <c r="H44" s="104" t="str">
        <f>IF(C44&lt;&gt;"",Sheet3!J21,"")</f>
        <v/>
      </c>
      <c r="I44" s="113" t="str">
        <f>IF(C44&lt;&gt;"",IF(Sheet1!M17=50,2,IF(Sheet1!M17=100,3)),"")</f>
        <v/>
      </c>
      <c r="J44" s="116" t="str">
        <f>IF(C44&lt;&gt;"",J2,"")</f>
        <v/>
      </c>
    </row>
    <row r="45" spans="1:10">
      <c r="A45" s="106" t="str">
        <f>IF(C45&lt;&gt;"",A2,"")</f>
        <v/>
      </c>
      <c r="B45" s="106" t="str">
        <f>IF(C45&lt;&gt;"",B2,"")</f>
        <v/>
      </c>
      <c r="C45" s="106" t="str">
        <f>IF(Sheet3!B22&lt;&gt;"",Sheet3!B22,"")</f>
        <v/>
      </c>
      <c r="D45" s="106" t="str">
        <f>IF(C45&lt;&gt;"",D2,"")</f>
        <v/>
      </c>
      <c r="E45" s="104" t="str">
        <f>IF(C45&lt;&gt;"",IF(Sheet3!D22="ABS",0,Sheet3!D22),"")</f>
        <v/>
      </c>
      <c r="F45" s="104" t="str">
        <f>IF(C45&lt;&gt;"",Sheet3!F22,"")</f>
        <v/>
      </c>
      <c r="G45" s="104" t="str">
        <f>IF(C45&lt;&gt;"",Sheet3!H22,"")</f>
        <v/>
      </c>
      <c r="H45" s="104" t="str">
        <f>IF(C45&lt;&gt;"",Sheet3!J22,"")</f>
        <v/>
      </c>
      <c r="I45" s="113" t="str">
        <f>IF(C45&lt;&gt;"",IF(Sheet1!M17=50,2,IF(Sheet1!M17=100,3)),"")</f>
        <v/>
      </c>
      <c r="J45" s="116" t="str">
        <f>IF(C45&lt;&gt;"",J2,"")</f>
        <v/>
      </c>
    </row>
    <row r="46" spans="1:10">
      <c r="A46" s="106" t="str">
        <f>IF(C46&lt;&gt;"",A2,"")</f>
        <v/>
      </c>
      <c r="B46" s="106" t="str">
        <f>IF(C46&lt;&gt;"",B2,"")</f>
        <v/>
      </c>
      <c r="C46" s="106" t="str">
        <f>IF(Sheet3!B23&lt;&gt;"",Sheet3!B23,"")</f>
        <v/>
      </c>
      <c r="D46" s="106" t="str">
        <f>IF(C46&lt;&gt;"",D2,"")</f>
        <v/>
      </c>
      <c r="E46" s="104" t="str">
        <f>IF(C46&lt;&gt;"",IF(Sheet3!D23="ABS",0,Sheet3!D23),"")</f>
        <v/>
      </c>
      <c r="F46" s="104" t="str">
        <f>IF(C46&lt;&gt;"",Sheet3!F23,"")</f>
        <v/>
      </c>
      <c r="G46" s="104" t="str">
        <f>IF(C46&lt;&gt;"",Sheet3!H23,"")</f>
        <v/>
      </c>
      <c r="H46" s="104" t="str">
        <f>IF(C46&lt;&gt;"",Sheet3!J23,"")</f>
        <v/>
      </c>
      <c r="I46" s="113" t="str">
        <f>IF(C46&lt;&gt;"",IF(Sheet1!M17=50,2,IF(Sheet1!M17=100,3)),"")</f>
        <v/>
      </c>
      <c r="J46" s="116" t="str">
        <f>IF(C46&lt;&gt;"",J2,"")</f>
        <v/>
      </c>
    </row>
    <row r="47" spans="1:10">
      <c r="A47" s="106" t="str">
        <f>IF(C47&lt;&gt;"",A2,"")</f>
        <v/>
      </c>
      <c r="B47" s="106" t="str">
        <f>IF(C47&lt;&gt;"",B2,"")</f>
        <v/>
      </c>
      <c r="C47" s="106" t="str">
        <f>IF(Sheet3!B24&lt;&gt;"",Sheet3!B24,"")</f>
        <v/>
      </c>
      <c r="D47" s="106" t="str">
        <f>IF(C47&lt;&gt;"",D2,"")</f>
        <v/>
      </c>
      <c r="E47" s="104" t="str">
        <f>IF(C47&lt;&gt;"",IF(Sheet3!D24="ABS",0,Sheet3!D24),"")</f>
        <v/>
      </c>
      <c r="F47" s="104" t="str">
        <f>IF(C47&lt;&gt;"",Sheet3!F24,"")</f>
        <v/>
      </c>
      <c r="G47" s="104" t="str">
        <f>IF(C47&lt;&gt;"",Sheet3!H24,"")</f>
        <v/>
      </c>
      <c r="H47" s="104" t="str">
        <f>IF(C47&lt;&gt;"",Sheet3!J24,"")</f>
        <v/>
      </c>
      <c r="I47" s="113" t="str">
        <f>IF(C47&lt;&gt;"",IF(Sheet1!M17=50,2,IF(Sheet1!M17=100,3)),"")</f>
        <v/>
      </c>
      <c r="J47" s="116" t="str">
        <f>IF(C47&lt;&gt;"",J2,"")</f>
        <v/>
      </c>
    </row>
    <row r="48" spans="1:10">
      <c r="A48" s="106" t="str">
        <f>IF(C48&lt;&gt;"",A2,"")</f>
        <v/>
      </c>
      <c r="B48" s="106" t="str">
        <f>IF(C48&lt;&gt;"",B2,"")</f>
        <v/>
      </c>
      <c r="C48" s="106" t="str">
        <f>IF(Sheet3!B25&lt;&gt;"",Sheet3!B25,"")</f>
        <v/>
      </c>
      <c r="D48" s="106" t="str">
        <f>IF(C48&lt;&gt;"",D2,"")</f>
        <v/>
      </c>
      <c r="E48" s="104" t="str">
        <f>IF(C48&lt;&gt;"",IF(Sheet3!D25="ABS",0,Sheet3!D25),"")</f>
        <v/>
      </c>
      <c r="F48" s="104" t="str">
        <f>IF(C48&lt;&gt;"",Sheet3!F25,"")</f>
        <v/>
      </c>
      <c r="G48" s="104" t="str">
        <f>IF(C48&lt;&gt;"",Sheet3!H25,"")</f>
        <v/>
      </c>
      <c r="H48" s="104" t="str">
        <f>IF(C48&lt;&gt;"",Sheet3!J25,"")</f>
        <v/>
      </c>
      <c r="I48" s="113" t="str">
        <f>IF(C48&lt;&gt;"",IF(Sheet1!M17=50,2,IF(Sheet1!M17=100,3)),"")</f>
        <v/>
      </c>
      <c r="J48" s="116" t="str">
        <f>IF(C48&lt;&gt;"",J2,"")</f>
        <v/>
      </c>
    </row>
    <row r="49" spans="1:10">
      <c r="A49" s="106" t="str">
        <f>IF(C49&lt;&gt;"",A2,"")</f>
        <v/>
      </c>
      <c r="B49" s="106" t="str">
        <f>IF(C49&lt;&gt;"",B2,"")</f>
        <v/>
      </c>
      <c r="C49" s="106" t="str">
        <f>IF(Sheet3!B26&lt;&gt;"",Sheet3!B26,"")</f>
        <v/>
      </c>
      <c r="D49" s="106" t="str">
        <f>IF(C49&lt;&gt;"",D2,"")</f>
        <v/>
      </c>
      <c r="E49" s="104" t="str">
        <f>IF(C49&lt;&gt;"",IF(Sheet3!D26="ABS",0,Sheet3!D26),"")</f>
        <v/>
      </c>
      <c r="F49" s="104" t="str">
        <f>IF(C49&lt;&gt;"",Sheet3!F26,"")</f>
        <v/>
      </c>
      <c r="G49" s="104" t="str">
        <f>IF(C49&lt;&gt;"",Sheet3!H26,"")</f>
        <v/>
      </c>
      <c r="H49" s="104" t="str">
        <f>IF(C49&lt;&gt;"",Sheet3!J26,"")</f>
        <v/>
      </c>
      <c r="I49" s="113" t="str">
        <f>IF(C49&lt;&gt;"",IF(Sheet1!M17=50,2,IF(Sheet1!M17=100,3)),"")</f>
        <v/>
      </c>
      <c r="J49" s="116" t="str">
        <f>IF(C49&lt;&gt;"",J2,"")</f>
        <v/>
      </c>
    </row>
    <row r="50" spans="1:10">
      <c r="A50" s="106" t="str">
        <f>IF(C50&lt;&gt;"",A2,"")</f>
        <v/>
      </c>
      <c r="B50" s="106" t="str">
        <f>IF(C50&lt;&gt;"",B2,"")</f>
        <v/>
      </c>
      <c r="C50" s="106" t="str">
        <f>IF(Sheet3!B27&lt;&gt;"",Sheet3!B27,"")</f>
        <v/>
      </c>
      <c r="D50" s="106" t="str">
        <f>IF(C50&lt;&gt;"",D2,"")</f>
        <v/>
      </c>
      <c r="E50" s="104" t="str">
        <f>IF(C50&lt;&gt;"",IF(Sheet3!D27="ABS",0,Sheet3!D27),"")</f>
        <v/>
      </c>
      <c r="F50" s="104" t="str">
        <f>IF(C50&lt;&gt;"",Sheet3!F27,"")</f>
        <v/>
      </c>
      <c r="G50" s="104" t="str">
        <f>IF(C50&lt;&gt;"",Sheet3!H27,"")</f>
        <v/>
      </c>
      <c r="H50" s="104" t="str">
        <f>IF(C50&lt;&gt;"",Sheet3!J27,"")</f>
        <v/>
      </c>
      <c r="I50" s="113" t="str">
        <f>IF(C50&lt;&gt;"",IF(Sheet1!M17=50,2,IF(Sheet1!M17=100,3)),"")</f>
        <v/>
      </c>
      <c r="J50" s="116" t="str">
        <f>IF(C50&lt;&gt;"",J2,"")</f>
        <v/>
      </c>
    </row>
    <row r="51" spans="1:10">
      <c r="A51" s="106" t="str">
        <f>IF(C51&lt;&gt;"",A2,"")</f>
        <v/>
      </c>
      <c r="B51" s="106" t="str">
        <f>IF(C51&lt;&gt;"",B2,"")</f>
        <v/>
      </c>
      <c r="C51" s="106" t="str">
        <f>IF(Sheet3!B28&lt;&gt;"",Sheet3!B28,"")</f>
        <v/>
      </c>
      <c r="D51" s="106" t="str">
        <f>IF(C51&lt;&gt;"",D2,"")</f>
        <v/>
      </c>
      <c r="E51" s="104" t="str">
        <f>IF(C51&lt;&gt;"",IF(Sheet3!D28="ABS",0,Sheet3!D28),"")</f>
        <v/>
      </c>
      <c r="F51" s="104" t="str">
        <f>IF(C51&lt;&gt;"",Sheet3!F28,"")</f>
        <v/>
      </c>
      <c r="G51" s="104" t="str">
        <f>IF(C51&lt;&gt;"",Sheet3!H28,"")</f>
        <v/>
      </c>
      <c r="H51" s="104" t="str">
        <f>IF(C51&lt;&gt;"",Sheet3!J28,"")</f>
        <v/>
      </c>
      <c r="I51" s="113" t="str">
        <f>IF(C51&lt;&gt;"",IF(Sheet1!M17=50,2,IF(Sheet1!M17=100,3)),"")</f>
        <v/>
      </c>
      <c r="J51" s="116" t="str">
        <f>IF(C51&lt;&gt;"",J2,"")</f>
        <v/>
      </c>
    </row>
    <row r="52" spans="1:10">
      <c r="A52" s="106" t="str">
        <f>IF(C52&lt;&gt;"",A2,"")</f>
        <v/>
      </c>
      <c r="B52" s="106" t="str">
        <f>IF(C52&lt;&gt;"",B2,"")</f>
        <v/>
      </c>
      <c r="C52" s="106" t="str">
        <f>IF(Sheet3!B29&lt;&gt;"",Sheet3!B29,"")</f>
        <v/>
      </c>
      <c r="D52" s="106" t="str">
        <f>IF(C52&lt;&gt;"",D2,"")</f>
        <v/>
      </c>
      <c r="E52" s="104" t="str">
        <f>IF(C52&lt;&gt;"",IF(Sheet3!D29="ABS",0,Sheet3!D29),"")</f>
        <v/>
      </c>
      <c r="F52" s="104" t="str">
        <f>IF(C52&lt;&gt;"",Sheet3!F29,"")</f>
        <v/>
      </c>
      <c r="G52" s="104" t="str">
        <f>IF(C52&lt;&gt;"",Sheet3!H29,"")</f>
        <v/>
      </c>
      <c r="H52" s="104" t="str">
        <f>IF(C52&lt;&gt;"",Sheet3!J29,"")</f>
        <v/>
      </c>
      <c r="I52" s="113" t="str">
        <f>IF(C52&lt;&gt;"",IF(Sheet1!M17=50,2,IF(Sheet1!M17=100,3)),"")</f>
        <v/>
      </c>
      <c r="J52" s="116" t="str">
        <f>IF(C52&lt;&gt;"",J2,"")</f>
        <v/>
      </c>
    </row>
    <row r="53" spans="1:10">
      <c r="A53" s="106" t="str">
        <f>IF(C53&lt;&gt;"",A2,"")</f>
        <v/>
      </c>
      <c r="B53" s="106" t="str">
        <f>IF(C53&lt;&gt;"",B2,"")</f>
        <v/>
      </c>
      <c r="C53" s="106" t="str">
        <f>IF(Sheet3!B30&lt;&gt;"",Sheet3!B30,"")</f>
        <v/>
      </c>
      <c r="D53" s="106" t="str">
        <f>IF(C53&lt;&gt;"",D2,"")</f>
        <v/>
      </c>
      <c r="E53" s="104" t="str">
        <f>IF(C53&lt;&gt;"",IF(Sheet3!D30="ABS",0,Sheet3!D30),"")</f>
        <v/>
      </c>
      <c r="F53" s="104" t="str">
        <f>IF(C53&lt;&gt;"",Sheet3!F30,"")</f>
        <v/>
      </c>
      <c r="G53" s="104" t="str">
        <f>IF(C53&lt;&gt;"",Sheet3!H30,"")</f>
        <v/>
      </c>
      <c r="H53" s="104" t="str">
        <f>IF(C53&lt;&gt;"",Sheet3!J30,"")</f>
        <v/>
      </c>
      <c r="I53" s="113" t="str">
        <f>IF(C53&lt;&gt;"",IF(Sheet1!M17=50,2,IF(Sheet1!M17=100,3)),"")</f>
        <v/>
      </c>
      <c r="J53" s="116" t="str">
        <f>IF(C53&lt;&gt;"",J2,"")</f>
        <v/>
      </c>
    </row>
    <row r="54" spans="1:10">
      <c r="A54" s="106" t="str">
        <f>IF(C54&lt;&gt;"",A2,"")</f>
        <v/>
      </c>
      <c r="B54" s="106" t="str">
        <f>IF(C54&lt;&gt;"",B2,"")</f>
        <v/>
      </c>
      <c r="C54" s="106" t="str">
        <f>IF(Sheet3!B31&lt;&gt;"",Sheet3!B31,"")</f>
        <v/>
      </c>
      <c r="D54" s="106" t="str">
        <f>IF(C54&lt;&gt;"",D2,"")</f>
        <v/>
      </c>
      <c r="E54" s="104" t="str">
        <f>IF(C54&lt;&gt;"",IF(Sheet3!D31="ABS",0,Sheet3!D31),"")</f>
        <v/>
      </c>
      <c r="F54" s="104" t="str">
        <f>IF(C54&lt;&gt;"",Sheet3!F31,"")</f>
        <v/>
      </c>
      <c r="G54" s="104" t="str">
        <f>IF(C54&lt;&gt;"",Sheet3!H31,"")</f>
        <v/>
      </c>
      <c r="H54" s="104" t="str">
        <f>IF(C54&lt;&gt;"",Sheet3!J31,"")</f>
        <v/>
      </c>
      <c r="I54" s="113" t="str">
        <f>IF(C54&lt;&gt;"",IF(Sheet1!M17=50,2,IF(Sheet1!M17=100,3)),"")</f>
        <v/>
      </c>
      <c r="J54" s="116" t="str">
        <f>IF(C54&lt;&gt;"",J2,"")</f>
        <v/>
      </c>
    </row>
    <row r="55" spans="1:10">
      <c r="A55" s="106" t="str">
        <f>IF(C55&lt;&gt;"",A2,"")</f>
        <v/>
      </c>
      <c r="B55" s="106" t="str">
        <f>IF(C55&lt;&gt;"",B2,"")</f>
        <v/>
      </c>
      <c r="C55" s="106" t="str">
        <f>IF(Sheet3!B32&lt;&gt;"",Sheet3!B32,"")</f>
        <v/>
      </c>
      <c r="D55" s="106" t="str">
        <f>IF(C55&lt;&gt;"",D2,"")</f>
        <v/>
      </c>
      <c r="E55" s="104" t="str">
        <f>IF(C55&lt;&gt;"",IF(Sheet3!D32="ABS",0,Sheet3!D32),"")</f>
        <v/>
      </c>
      <c r="F55" s="104" t="str">
        <f>IF(C55&lt;&gt;"",Sheet3!F32,"")</f>
        <v/>
      </c>
      <c r="G55" s="104" t="str">
        <f>IF(C55&lt;&gt;"",Sheet3!H32,"")</f>
        <v/>
      </c>
      <c r="H55" s="104" t="str">
        <f>IF(C55&lt;&gt;"",Sheet3!J32,"")</f>
        <v/>
      </c>
      <c r="I55" s="113" t="str">
        <f>IF(C55&lt;&gt;"",IF(Sheet1!M17=50,2,IF(Sheet1!M17=100,3)),"")</f>
        <v/>
      </c>
      <c r="J55" s="116" t="str">
        <f>IF(C55&lt;&gt;"",J2,"")</f>
        <v/>
      </c>
    </row>
    <row r="56" spans="1:10">
      <c r="A56" s="106" t="str">
        <f>IF(C56&lt;&gt;"",A2,"")</f>
        <v/>
      </c>
      <c r="B56" s="106" t="str">
        <f>IF(C56&lt;&gt;"",B2,"")</f>
        <v/>
      </c>
      <c r="C56" s="106" t="str">
        <f>IF(Sheet3!B33&lt;&gt;"",Sheet3!B33,"")</f>
        <v/>
      </c>
      <c r="D56" s="106" t="str">
        <f>IF(C56&lt;&gt;"",D2,"")</f>
        <v/>
      </c>
      <c r="E56" s="104" t="str">
        <f>IF(C56&lt;&gt;"",IF(Sheet3!D33="ABS",0,Sheet3!D33),"")</f>
        <v/>
      </c>
      <c r="F56" s="104" t="str">
        <f>IF(C56&lt;&gt;"",Sheet3!F33,"")</f>
        <v/>
      </c>
      <c r="G56" s="104" t="str">
        <f>IF(C56&lt;&gt;"",Sheet3!H33,"")</f>
        <v/>
      </c>
      <c r="H56" s="104" t="str">
        <f>IF(C56&lt;&gt;"",Sheet3!J33,"")</f>
        <v/>
      </c>
      <c r="I56" s="113" t="str">
        <f>IF(C56&lt;&gt;"",IF(Sheet1!M17=50,2,IF(Sheet1!M17=100,3)),"")</f>
        <v/>
      </c>
      <c r="J56" s="116" t="str">
        <f>IF(C56&lt;&gt;"",J2,"")</f>
        <v/>
      </c>
    </row>
    <row r="57" spans="1:10">
      <c r="A57" s="106" t="str">
        <f>IF(C57&lt;&gt;"",A2,"")</f>
        <v/>
      </c>
      <c r="B57" s="106" t="str">
        <f>IF(C57&lt;&gt;"",B2,"")</f>
        <v/>
      </c>
      <c r="C57" s="106" t="str">
        <f>IF(Sheet3!B34&lt;&gt;"",Sheet3!B34,"")</f>
        <v/>
      </c>
      <c r="D57" s="106" t="str">
        <f>IF(C57&lt;&gt;"",D2,"")</f>
        <v/>
      </c>
      <c r="E57" s="104" t="str">
        <f>IF(C57&lt;&gt;"",IF(Sheet3!D34="ABS",0,Sheet3!D34),"")</f>
        <v/>
      </c>
      <c r="F57" s="104" t="str">
        <f>IF(C57&lt;&gt;"",Sheet3!F34,"")</f>
        <v/>
      </c>
      <c r="G57" s="104" t="str">
        <f>IF(C57&lt;&gt;"",Sheet3!H34,"")</f>
        <v/>
      </c>
      <c r="H57" s="104" t="str">
        <f>IF(C57&lt;&gt;"",Sheet3!J34,"")</f>
        <v/>
      </c>
      <c r="I57" s="113" t="str">
        <f>IF(C57&lt;&gt;"",IF(Sheet1!M17=50,2,IF(Sheet1!M17=100,3)),"")</f>
        <v/>
      </c>
      <c r="J57" s="116" t="str">
        <f>IF(C57&lt;&gt;"",J2,"")</f>
        <v/>
      </c>
    </row>
    <row r="58" spans="1:10">
      <c r="A58" s="106" t="str">
        <f>IF(C58&lt;&gt;"",A2,"")</f>
        <v/>
      </c>
      <c r="B58" s="106" t="str">
        <f>IF(C58&lt;&gt;"",B2,"")</f>
        <v/>
      </c>
      <c r="C58" s="106" t="str">
        <f>IF(Sheet3!B35&lt;&gt;"",Sheet3!B35,"")</f>
        <v/>
      </c>
      <c r="D58" s="106" t="str">
        <f>IF(C58&lt;&gt;"",D2,"")</f>
        <v/>
      </c>
      <c r="E58" s="104" t="str">
        <f>IF(C58&lt;&gt;"",IF(Sheet3!D35="ABS",0,Sheet3!D35),"")</f>
        <v/>
      </c>
      <c r="F58" s="104" t="str">
        <f>IF(C58&lt;&gt;"",Sheet3!F35,"")</f>
        <v/>
      </c>
      <c r="G58" s="104" t="str">
        <f>IF(C58&lt;&gt;"",Sheet3!H35,"")</f>
        <v/>
      </c>
      <c r="H58" s="104" t="str">
        <f>IF(C58&lt;&gt;"",Sheet3!J35,"")</f>
        <v/>
      </c>
      <c r="I58" s="113" t="str">
        <f>IF(C58&lt;&gt;"",IF(Sheet1!M17=50,2,IF(Sheet1!M17=100,3)),"")</f>
        <v/>
      </c>
      <c r="J58" s="116" t="str">
        <f>IF(C58&lt;&gt;"",J2,"")</f>
        <v/>
      </c>
    </row>
    <row r="59" spans="1:10">
      <c r="A59" s="106" t="str">
        <f>IF(C59&lt;&gt;"",A2,"")</f>
        <v/>
      </c>
      <c r="B59" s="106" t="str">
        <f>IF(C59&lt;&gt;"",B2,"")</f>
        <v/>
      </c>
      <c r="C59" s="106" t="str">
        <f>IF(Sheet3!B36&lt;&gt;"",Sheet3!B36,"")</f>
        <v/>
      </c>
      <c r="D59" s="106" t="str">
        <f>IF(C59&lt;&gt;"",D2,"")</f>
        <v/>
      </c>
      <c r="E59" s="104" t="str">
        <f>IF(C59&lt;&gt;"",IF(Sheet3!D36="ABS",0,Sheet3!D36),"")</f>
        <v/>
      </c>
      <c r="F59" s="104" t="str">
        <f>IF(C59&lt;&gt;"",Sheet3!F36,"")</f>
        <v/>
      </c>
      <c r="G59" s="104" t="str">
        <f>IF(C59&lt;&gt;"",Sheet3!H36,"")</f>
        <v/>
      </c>
      <c r="H59" s="104" t="str">
        <f>IF(C59&lt;&gt;"",Sheet3!J36,"")</f>
        <v/>
      </c>
      <c r="I59" s="113" t="str">
        <f>IF(C59&lt;&gt;"",IF(Sheet1!M17=50,2,IF(Sheet1!M17=100,3)),"")</f>
        <v/>
      </c>
      <c r="J59" s="116" t="str">
        <f>IF(C59&lt;&gt;"",J2,"")</f>
        <v/>
      </c>
    </row>
    <row r="60" spans="1:10">
      <c r="A60" s="106" t="str">
        <f>IF(C60&lt;&gt;"",A2,"")</f>
        <v/>
      </c>
      <c r="B60" s="106" t="str">
        <f>IF(C60&lt;&gt;"",B2,"")</f>
        <v/>
      </c>
      <c r="C60" s="106" t="str">
        <f>IF(Sheet3!B37&lt;&gt;"",Sheet3!B37,"")</f>
        <v/>
      </c>
      <c r="D60" s="106" t="str">
        <f>IF(C60&lt;&gt;"",D2,"")</f>
        <v/>
      </c>
      <c r="E60" s="104" t="str">
        <f>IF(C60&lt;&gt;"",IF(Sheet3!D37="ABS",0,Sheet3!D37),"")</f>
        <v/>
      </c>
      <c r="F60" s="104" t="str">
        <f>IF(C60&lt;&gt;"",Sheet3!F37,"")</f>
        <v/>
      </c>
      <c r="G60" s="104" t="str">
        <f>IF(C60&lt;&gt;"",Sheet3!H37,"")</f>
        <v/>
      </c>
      <c r="H60" s="104" t="str">
        <f>IF(C60&lt;&gt;"",Sheet3!J37,"")</f>
        <v/>
      </c>
      <c r="I60" s="113" t="str">
        <f>IF(C60&lt;&gt;"",IF(Sheet1!M17=50,2,IF(Sheet1!M17=100,3)),"")</f>
        <v/>
      </c>
      <c r="J60" s="116" t="str">
        <f>IF(C60&lt;&gt;"",J2,"")</f>
        <v/>
      </c>
    </row>
    <row r="61" spans="1:10">
      <c r="A61" s="106" t="str">
        <f>IF(C61&lt;&gt;"",A2,"")</f>
        <v/>
      </c>
      <c r="B61" s="106" t="str">
        <f>IF(C61&lt;&gt;"",B2,"")</f>
        <v/>
      </c>
      <c r="C61" s="106" t="str">
        <f>IF(Sheet3!B38&lt;&gt;"",Sheet3!B38,"")</f>
        <v/>
      </c>
      <c r="D61" s="106" t="str">
        <f>IF(C61&lt;&gt;"",D2,"")</f>
        <v/>
      </c>
      <c r="E61" s="104" t="str">
        <f>IF(C61&lt;&gt;"",IF(Sheet3!D38="ABS",0,Sheet3!D38),"")</f>
        <v/>
      </c>
      <c r="F61" s="104" t="str">
        <f>IF(C61&lt;&gt;"",Sheet3!F38,"")</f>
        <v/>
      </c>
      <c r="G61" s="104" t="str">
        <f>IF(C61&lt;&gt;"",Sheet3!H38,"")</f>
        <v/>
      </c>
      <c r="H61" s="104" t="str">
        <f>IF(C61&lt;&gt;"",Sheet3!J38,"")</f>
        <v/>
      </c>
      <c r="I61" s="113" t="str">
        <f>IF(C61&lt;&gt;"",IF(Sheet1!M17=50,2,IF(Sheet1!M17=100,3)),"")</f>
        <v/>
      </c>
      <c r="J61" s="116" t="str">
        <f>IF(C61&lt;&gt;"",J2,"")</f>
        <v/>
      </c>
    </row>
    <row r="62" spans="1:10">
      <c r="A62" s="103" t="str">
        <f>IF(C62&lt;&gt;"",A2,"")</f>
        <v/>
      </c>
      <c r="B62" s="103" t="str">
        <f>IF(C62&lt;&gt;"",B2,"")</f>
        <v/>
      </c>
      <c r="C62" s="103" t="str">
        <f>IF(Sheet4!B19&lt;&gt;"",Sheet4!B19,"")</f>
        <v/>
      </c>
      <c r="D62" s="103" t="str">
        <f>IF(C62&lt;&gt;"",D2,"")</f>
        <v/>
      </c>
      <c r="E62" s="105" t="str">
        <f>IF(C62&lt;&gt;"",IF(Sheet4!D19="ABS",0,Sheet4!D19),"")</f>
        <v/>
      </c>
      <c r="F62" s="105" t="str">
        <f>IF(C62&lt;&gt;"",Sheet4!F19,"")</f>
        <v/>
      </c>
      <c r="G62" s="105" t="str">
        <f>IF(C62&lt;&gt;"",Sheet4!H19,"")</f>
        <v/>
      </c>
      <c r="H62" s="105" t="str">
        <f>IF(C62&lt;&gt;"",Sheet4!J19,"")</f>
        <v/>
      </c>
      <c r="I62" s="113" t="str">
        <f>IF(C62&lt;&gt;"",IF(Sheet1!M17=50,2,IF(Sheet1!M17=100,3)),"")</f>
        <v/>
      </c>
      <c r="J62" s="116" t="str">
        <f>IF(C62&lt;&gt;"",J2,"")</f>
        <v/>
      </c>
    </row>
    <row r="63" spans="1:10">
      <c r="A63" s="106" t="str">
        <f>IF(C63&lt;&gt;"",A2,"")</f>
        <v/>
      </c>
      <c r="B63" s="106" t="str">
        <f>IF(C63&lt;&gt;"",B2,"")</f>
        <v/>
      </c>
      <c r="C63" s="106" t="str">
        <f>IF(Sheet4!B20&lt;&gt;"",Sheet4!B20,"")</f>
        <v/>
      </c>
      <c r="D63" s="106" t="str">
        <f>IF(C63&lt;&gt;"",D2,"")</f>
        <v/>
      </c>
      <c r="E63" s="104" t="str">
        <f>IF(C63&lt;&gt;"",IF(Sheet4!D20="ABS",0,Sheet4!D20),"")</f>
        <v/>
      </c>
      <c r="F63" s="104" t="str">
        <f>IF(C63&lt;&gt;"",Sheet4!F20,"")</f>
        <v/>
      </c>
      <c r="G63" s="104" t="str">
        <f>IF(C63&lt;&gt;"",Sheet4!H20,"")</f>
        <v/>
      </c>
      <c r="H63" s="104" t="str">
        <f>IF(C63&lt;&gt;"",Sheet4!J20,"")</f>
        <v/>
      </c>
      <c r="I63" s="113" t="str">
        <f>IF(C63&lt;&gt;"",IF(Sheet1!M17=50,2,IF(Sheet1!M17=100,3)),"")</f>
        <v/>
      </c>
      <c r="J63" s="116" t="str">
        <f>IF(C63&lt;&gt;"",J2,"")</f>
        <v/>
      </c>
    </row>
    <row r="64" spans="1:10">
      <c r="A64" s="106" t="str">
        <f>IF(C64&lt;&gt;"",A2,"")</f>
        <v/>
      </c>
      <c r="B64" s="106" t="str">
        <f>IF(C64&lt;&gt;"",B2,"")</f>
        <v/>
      </c>
      <c r="C64" s="106" t="str">
        <f>IF(Sheet4!B21&lt;&gt;"",Sheet4!B21,"")</f>
        <v/>
      </c>
      <c r="D64" s="106" t="str">
        <f>IF(C64&lt;&gt;"",D2,"")</f>
        <v/>
      </c>
      <c r="E64" s="104" t="str">
        <f>IF(C64&lt;&gt;"",IF(Sheet4!D21="ABS",0,Sheet4!D21),"")</f>
        <v/>
      </c>
      <c r="F64" s="104" t="str">
        <f>IF(C64&lt;&gt;"",Sheet4!F21,"")</f>
        <v/>
      </c>
      <c r="G64" s="104" t="str">
        <f>IF(C64&lt;&gt;"",Sheet4!H21,"")</f>
        <v/>
      </c>
      <c r="H64" s="104" t="str">
        <f>IF(C64&lt;&gt;"",Sheet4!J21,"")</f>
        <v/>
      </c>
      <c r="I64" s="113" t="str">
        <f>IF(C64&lt;&gt;"",IF(Sheet1!M17=50,2,IF(Sheet1!M17=100,3)),"")</f>
        <v/>
      </c>
      <c r="J64" s="116" t="str">
        <f>IF(C64&lt;&gt;"",J2,"")</f>
        <v/>
      </c>
    </row>
    <row r="65" spans="1:10">
      <c r="A65" s="106" t="str">
        <f>IF(C65&lt;&gt;"",A2,"")</f>
        <v/>
      </c>
      <c r="B65" s="106" t="str">
        <f>IF(C65&lt;&gt;"",B2,"")</f>
        <v/>
      </c>
      <c r="C65" s="106" t="str">
        <f>IF(Sheet4!B22&lt;&gt;"",Sheet4!B22,"")</f>
        <v/>
      </c>
      <c r="D65" s="106" t="str">
        <f>IF(C65&lt;&gt;"",D2,"")</f>
        <v/>
      </c>
      <c r="E65" s="104" t="str">
        <f>IF(C65&lt;&gt;"",IF(Sheet4!D22="ABS",0,Sheet4!D22),"")</f>
        <v/>
      </c>
      <c r="F65" s="104" t="str">
        <f>IF(C65&lt;&gt;"",Sheet4!F22,"")</f>
        <v/>
      </c>
      <c r="G65" s="104" t="str">
        <f>IF(C65&lt;&gt;"",Sheet4!H22,"")</f>
        <v/>
      </c>
      <c r="H65" s="104" t="str">
        <f>IF(C65&lt;&gt;"",Sheet4!J22,"")</f>
        <v/>
      </c>
      <c r="I65" s="113" t="str">
        <f>IF(C65&lt;&gt;"",IF(Sheet1!M17=50,2,IF(Sheet1!M17=100,3)),"")</f>
        <v/>
      </c>
      <c r="J65" s="116" t="str">
        <f>IF(C65&lt;&gt;"",J2,"")</f>
        <v/>
      </c>
    </row>
    <row r="66" spans="1:10">
      <c r="A66" s="106" t="str">
        <f>IF(C66&lt;&gt;"",A2,"")</f>
        <v/>
      </c>
      <c r="B66" s="106" t="str">
        <f>IF(C66&lt;&gt;"",B2,"")</f>
        <v/>
      </c>
      <c r="C66" s="106" t="str">
        <f>IF(Sheet4!B23&lt;&gt;"",Sheet4!B23,"")</f>
        <v/>
      </c>
      <c r="D66" s="106" t="str">
        <f>IF(C66&lt;&gt;"",D2,"")</f>
        <v/>
      </c>
      <c r="E66" s="104" t="str">
        <f>IF(C66&lt;&gt;"",IF(Sheet4!D23="ABS",0,Sheet4!D23),"")</f>
        <v/>
      </c>
      <c r="F66" s="104" t="str">
        <f>IF(C66&lt;&gt;"",Sheet4!F23,"")</f>
        <v/>
      </c>
      <c r="G66" s="104" t="str">
        <f>IF(C66&lt;&gt;"",Sheet4!H23,"")</f>
        <v/>
      </c>
      <c r="H66" s="104" t="str">
        <f>IF(C66&lt;&gt;"",Sheet4!J23,"")</f>
        <v/>
      </c>
      <c r="I66" s="113" t="str">
        <f>IF(C66&lt;&gt;"",IF(Sheet1!M17=50,2,IF(Sheet1!M17=100,3)),"")</f>
        <v/>
      </c>
      <c r="J66" s="116" t="str">
        <f>IF(C66&lt;&gt;"",J2,"")</f>
        <v/>
      </c>
    </row>
    <row r="67" spans="1:10">
      <c r="A67" s="106" t="str">
        <f>IF(C67&lt;&gt;"",A2,"")</f>
        <v/>
      </c>
      <c r="B67" s="106" t="str">
        <f>IF(C67&lt;&gt;"",B2,"")</f>
        <v/>
      </c>
      <c r="C67" s="106" t="str">
        <f>IF(Sheet4!B24&lt;&gt;"",Sheet4!B24,"")</f>
        <v/>
      </c>
      <c r="D67" s="106" t="str">
        <f>IF(C67&lt;&gt;"",D2,"")</f>
        <v/>
      </c>
      <c r="E67" s="104" t="str">
        <f>IF(C67&lt;&gt;"",IF(Sheet4!D24="ABS",0,Sheet4!D24),"")</f>
        <v/>
      </c>
      <c r="F67" s="104" t="str">
        <f>IF(C67&lt;&gt;"",Sheet4!F24,"")</f>
        <v/>
      </c>
      <c r="G67" s="104" t="str">
        <f>IF(C67&lt;&gt;"",Sheet4!H24,"")</f>
        <v/>
      </c>
      <c r="H67" s="104" t="str">
        <f>IF(C67&lt;&gt;"",Sheet4!J24,"")</f>
        <v/>
      </c>
      <c r="I67" s="113" t="str">
        <f>IF(C67&lt;&gt;"",IF(Sheet1!M17=50,2,IF(Sheet1!M17=100,3)),"")</f>
        <v/>
      </c>
      <c r="J67" s="116" t="str">
        <f>IF(C67&lt;&gt;"",J2,"")</f>
        <v/>
      </c>
    </row>
    <row r="68" spans="1:10">
      <c r="A68" s="106" t="str">
        <f>IF(C68&lt;&gt;"",A2,"")</f>
        <v/>
      </c>
      <c r="B68" s="106" t="str">
        <f>IF(C68&lt;&gt;"",B2,"")</f>
        <v/>
      </c>
      <c r="C68" s="106" t="str">
        <f>IF(Sheet4!B25&lt;&gt;"",Sheet4!B25,"")</f>
        <v/>
      </c>
      <c r="D68" s="106" t="str">
        <f>IF(C68&lt;&gt;"",D2,"")</f>
        <v/>
      </c>
      <c r="E68" s="104" t="str">
        <f>IF(C68&lt;&gt;"",IF(Sheet4!D25="ABS",0,Sheet4!D25),"")</f>
        <v/>
      </c>
      <c r="F68" s="104" t="str">
        <f>IF(C68&lt;&gt;"",Sheet4!F25,"")</f>
        <v/>
      </c>
      <c r="G68" s="104" t="str">
        <f>IF(C68&lt;&gt;"",Sheet4!H25,"")</f>
        <v/>
      </c>
      <c r="H68" s="104" t="str">
        <f>IF(C68&lt;&gt;"",Sheet4!J25,"")</f>
        <v/>
      </c>
      <c r="I68" s="113" t="str">
        <f>IF(C68&lt;&gt;"",IF(Sheet1!M17=50,2,IF(Sheet1!M17=100,3)),"")</f>
        <v/>
      </c>
      <c r="J68" s="116" t="str">
        <f>IF(C68&lt;&gt;"",J2,"")</f>
        <v/>
      </c>
    </row>
    <row r="69" spans="1:10">
      <c r="A69" s="106" t="str">
        <f>IF(C69&lt;&gt;"",A2,"")</f>
        <v/>
      </c>
      <c r="B69" s="106" t="str">
        <f>IF(C69&lt;&gt;"",B2,"")</f>
        <v/>
      </c>
      <c r="C69" s="106" t="str">
        <f>IF(Sheet4!B26&lt;&gt;"",Sheet4!B26,"")</f>
        <v/>
      </c>
      <c r="D69" s="106" t="str">
        <f>IF(C69&lt;&gt;"",D2,"")</f>
        <v/>
      </c>
      <c r="E69" s="104" t="str">
        <f>IF(C69&lt;&gt;"",IF(Sheet4!D26="ABS",0,Sheet4!D26),"")</f>
        <v/>
      </c>
      <c r="F69" s="104" t="str">
        <f>IF(C69&lt;&gt;"",Sheet4!F26,"")</f>
        <v/>
      </c>
      <c r="G69" s="104" t="str">
        <f>IF(C69&lt;&gt;"",Sheet4!H26,"")</f>
        <v/>
      </c>
      <c r="H69" s="104" t="str">
        <f>IF(C69&lt;&gt;"",Sheet4!J26,"")</f>
        <v/>
      </c>
      <c r="I69" s="113" t="str">
        <f>IF(C69&lt;&gt;"",IF(Sheet1!M17=50,2,IF(Sheet1!M17=100,3)),"")</f>
        <v/>
      </c>
      <c r="J69" s="116" t="str">
        <f>IF(C69&lt;&gt;"",J2,"")</f>
        <v/>
      </c>
    </row>
    <row r="70" spans="1:10">
      <c r="A70" s="106" t="str">
        <f>IF(C70&lt;&gt;"",A2,"")</f>
        <v/>
      </c>
      <c r="B70" s="106" t="str">
        <f>IF(C70&lt;&gt;"",B2,"")</f>
        <v/>
      </c>
      <c r="C70" s="106" t="str">
        <f>IF(Sheet4!B27&lt;&gt;"",Sheet4!B27,"")</f>
        <v/>
      </c>
      <c r="D70" s="106" t="str">
        <f>IF(C70&lt;&gt;"",D2,"")</f>
        <v/>
      </c>
      <c r="E70" s="104" t="str">
        <f>IF(C70&lt;&gt;"",IF(Sheet4!D27="ABS",0,Sheet4!D27),"")</f>
        <v/>
      </c>
      <c r="F70" s="104" t="str">
        <f>IF(C70&lt;&gt;"",Sheet4!F27,"")</f>
        <v/>
      </c>
      <c r="G70" s="104" t="str">
        <f>IF(C70&lt;&gt;"",Sheet4!H27,"")</f>
        <v/>
      </c>
      <c r="H70" s="104" t="str">
        <f>IF(C70&lt;&gt;"",Sheet4!J27,"")</f>
        <v/>
      </c>
      <c r="I70" s="113" t="str">
        <f>IF(C70&lt;&gt;"",IF(Sheet1!M17=50,2,IF(Sheet1!M17=100,3)),"")</f>
        <v/>
      </c>
      <c r="J70" s="116" t="str">
        <f>IF(C70&lt;&gt;"",J2,"")</f>
        <v/>
      </c>
    </row>
    <row r="71" spans="1:10">
      <c r="A71" s="106" t="str">
        <f>IF(C71&lt;&gt;"",A2,"")</f>
        <v/>
      </c>
      <c r="B71" s="106" t="str">
        <f>IF(C71&lt;&gt;"",B2,"")</f>
        <v/>
      </c>
      <c r="C71" s="106" t="str">
        <f>IF(Sheet4!B28&lt;&gt;"",Sheet4!B28,"")</f>
        <v/>
      </c>
      <c r="D71" s="106" t="str">
        <f>IF(C71&lt;&gt;"",D2,"")</f>
        <v/>
      </c>
      <c r="E71" s="104" t="str">
        <f>IF(C71&lt;&gt;"",IF(Sheet4!D28="ABS",0,Sheet4!D28),"")</f>
        <v/>
      </c>
      <c r="F71" s="104" t="str">
        <f>IF(C71&lt;&gt;"",Sheet4!F28,"")</f>
        <v/>
      </c>
      <c r="G71" s="104" t="str">
        <f>IF(C71&lt;&gt;"",Sheet4!H28,"")</f>
        <v/>
      </c>
      <c r="H71" s="104" t="str">
        <f>IF(C71&lt;&gt;"",Sheet4!J28,"")</f>
        <v/>
      </c>
      <c r="I71" s="113" t="str">
        <f>IF(C71&lt;&gt;"",IF(Sheet1!M17=50,2,IF(Sheet1!M17=100,3)),"")</f>
        <v/>
      </c>
      <c r="J71" s="116" t="str">
        <f>IF(C71&lt;&gt;"",J2,"")</f>
        <v/>
      </c>
    </row>
    <row r="72" spans="1:10">
      <c r="A72" s="106" t="str">
        <f>IF(C72&lt;&gt;"",A2,"")</f>
        <v/>
      </c>
      <c r="B72" s="106" t="str">
        <f>IF(C72&lt;&gt;"",B2,"")</f>
        <v/>
      </c>
      <c r="C72" s="106" t="str">
        <f>IF(Sheet4!B29&lt;&gt;"",Sheet4!B29,"")</f>
        <v/>
      </c>
      <c r="D72" s="106" t="str">
        <f>IF(C72&lt;&gt;"",D2,"")</f>
        <v/>
      </c>
      <c r="E72" s="104" t="str">
        <f>IF(C72&lt;&gt;"",IF(Sheet4!D29="ABS",0,Sheet4!D29),"")</f>
        <v/>
      </c>
      <c r="F72" s="104" t="str">
        <f>IF(C72&lt;&gt;"",Sheet4!F29,"")</f>
        <v/>
      </c>
      <c r="G72" s="104" t="str">
        <f>IF(C72&lt;&gt;"",Sheet4!H29,"")</f>
        <v/>
      </c>
      <c r="H72" s="104" t="str">
        <f>IF(C72&lt;&gt;"",Sheet4!J29,"")</f>
        <v/>
      </c>
      <c r="I72" s="113" t="str">
        <f>IF(C72&lt;&gt;"",IF(Sheet1!M17=50,2,IF(Sheet1!M17=100,3)),"")</f>
        <v/>
      </c>
      <c r="J72" s="116" t="str">
        <f>IF(C72&lt;&gt;"",J2,"")</f>
        <v/>
      </c>
    </row>
    <row r="73" spans="1:10">
      <c r="A73" s="106" t="str">
        <f>IF(C73&lt;&gt;"",A2,"")</f>
        <v/>
      </c>
      <c r="B73" s="106" t="str">
        <f>IF(C73&lt;&gt;"",B2,"")</f>
        <v/>
      </c>
      <c r="C73" s="106" t="str">
        <f>IF(Sheet4!B30&lt;&gt;"",Sheet4!B30,"")</f>
        <v/>
      </c>
      <c r="D73" s="106" t="str">
        <f>IF(C73&lt;&gt;"",D2,"")</f>
        <v/>
      </c>
      <c r="E73" s="104" t="str">
        <f>IF(C73&lt;&gt;"",IF(Sheet4!D30="ABS",0,Sheet4!D30),"")</f>
        <v/>
      </c>
      <c r="F73" s="104" t="str">
        <f>IF(C73&lt;&gt;"",Sheet4!F30,"")</f>
        <v/>
      </c>
      <c r="G73" s="104" t="str">
        <f>IF(C73&lt;&gt;"",Sheet4!H30,"")</f>
        <v/>
      </c>
      <c r="H73" s="104" t="str">
        <f>IF(C73&lt;&gt;"",Sheet4!J30,"")</f>
        <v/>
      </c>
      <c r="I73" s="113" t="str">
        <f>IF(C73&lt;&gt;"",IF(Sheet1!M17=50,2,IF(Sheet1!M17=100,3)),"")</f>
        <v/>
      </c>
      <c r="J73" s="116" t="str">
        <f>IF(C73&lt;&gt;"",J2,"")</f>
        <v/>
      </c>
    </row>
    <row r="74" spans="1:10">
      <c r="A74" s="106" t="str">
        <f>IF(C74&lt;&gt;"",A2,"")</f>
        <v/>
      </c>
      <c r="B74" s="106" t="str">
        <f>IF(C74&lt;&gt;"",B2,"")</f>
        <v/>
      </c>
      <c r="C74" s="106" t="str">
        <f>IF(Sheet4!B31&lt;&gt;"",Sheet4!B31,"")</f>
        <v/>
      </c>
      <c r="D74" s="106" t="str">
        <f>IF(C74&lt;&gt;"",D2,"")</f>
        <v/>
      </c>
      <c r="E74" s="104" t="str">
        <f>IF(C74&lt;&gt;"",IF(Sheet4!D31="ABS",0,Sheet4!D31),"")</f>
        <v/>
      </c>
      <c r="F74" s="104" t="str">
        <f>IF(C74&lt;&gt;"",Sheet4!F31,"")</f>
        <v/>
      </c>
      <c r="G74" s="104" t="str">
        <f>IF(C74&lt;&gt;"",Sheet4!H31,"")</f>
        <v/>
      </c>
      <c r="H74" s="104" t="str">
        <f>IF(C74&lt;&gt;"",Sheet4!J31,"")</f>
        <v/>
      </c>
      <c r="I74" s="113" t="str">
        <f>IF(C74&lt;&gt;"",IF(Sheet1!M17=50,2,IF(Sheet1!M17=100,3)),"")</f>
        <v/>
      </c>
      <c r="J74" s="116" t="str">
        <f>IF(C74&lt;&gt;"",J2,"")</f>
        <v/>
      </c>
    </row>
    <row r="75" spans="1:10">
      <c r="A75" s="106" t="str">
        <f>IF(C75&lt;&gt;"",A2,"")</f>
        <v/>
      </c>
      <c r="B75" s="106" t="str">
        <f>IF(C75&lt;&gt;"",B2,"")</f>
        <v/>
      </c>
      <c r="C75" s="106" t="str">
        <f>IF(Sheet4!B32&lt;&gt;"",Sheet4!B32,"")</f>
        <v/>
      </c>
      <c r="D75" s="106" t="str">
        <f>IF(C75&lt;&gt;"",D2,"")</f>
        <v/>
      </c>
      <c r="E75" s="104" t="str">
        <f>IF(C75&lt;&gt;"",IF(Sheet4!D32="ABS",0,Sheet4!D32),"")</f>
        <v/>
      </c>
      <c r="F75" s="104" t="str">
        <f>IF(C75&lt;&gt;"",Sheet4!F32,"")</f>
        <v/>
      </c>
      <c r="G75" s="104" t="str">
        <f>IF(C75&lt;&gt;"",Sheet4!H32,"")</f>
        <v/>
      </c>
      <c r="H75" s="104" t="str">
        <f>IF(C75&lt;&gt;"",Sheet4!J32,"")</f>
        <v/>
      </c>
      <c r="I75" s="113" t="str">
        <f>IF(C75&lt;&gt;"",IF(Sheet1!M17=50,2,IF(Sheet1!M17=100,3)),"")</f>
        <v/>
      </c>
      <c r="J75" s="116" t="str">
        <f>IF(C75&lt;&gt;"",J2,"")</f>
        <v/>
      </c>
    </row>
    <row r="76" spans="1:10">
      <c r="A76" s="106" t="str">
        <f>IF(C76&lt;&gt;"",A2,"")</f>
        <v/>
      </c>
      <c r="B76" s="106" t="str">
        <f>IF(C76&lt;&gt;"",B2,"")</f>
        <v/>
      </c>
      <c r="C76" s="106" t="str">
        <f>IF(Sheet4!B33&lt;&gt;"",Sheet4!B33,"")</f>
        <v/>
      </c>
      <c r="D76" s="106" t="str">
        <f>IF(C76&lt;&gt;"",D2,"")</f>
        <v/>
      </c>
      <c r="E76" s="104" t="str">
        <f>IF(C76&lt;&gt;"",IF(Sheet4!D33="ABS",0,Sheet4!D33),"")</f>
        <v/>
      </c>
      <c r="F76" s="104" t="str">
        <f>IF(C76&lt;&gt;"",Sheet4!F33,"")</f>
        <v/>
      </c>
      <c r="G76" s="104" t="str">
        <f>IF(C76&lt;&gt;"",Sheet4!H33,"")</f>
        <v/>
      </c>
      <c r="H76" s="104" t="str">
        <f>IF(C76&lt;&gt;"",Sheet4!J33,"")</f>
        <v/>
      </c>
      <c r="I76" s="113" t="str">
        <f>IF(C76&lt;&gt;"",IF(Sheet1!M17=50,2,IF(Sheet1!M17=100,3)),"")</f>
        <v/>
      </c>
      <c r="J76" s="116" t="str">
        <f>IF(C76&lt;&gt;"",J2,"")</f>
        <v/>
      </c>
    </row>
    <row r="77" spans="1:10">
      <c r="A77" s="106" t="str">
        <f>IF(C77&lt;&gt;"",A2,"")</f>
        <v/>
      </c>
      <c r="B77" s="106" t="str">
        <f>IF(C77&lt;&gt;"",B2,"")</f>
        <v/>
      </c>
      <c r="C77" s="106" t="str">
        <f>IF(Sheet4!B34&lt;&gt;"",Sheet4!B34,"")</f>
        <v/>
      </c>
      <c r="D77" s="106" t="str">
        <f>IF(C77&lt;&gt;"",D2,"")</f>
        <v/>
      </c>
      <c r="E77" s="104" t="str">
        <f>IF(C77&lt;&gt;"",IF(Sheet4!D34="ABS",0,Sheet4!D34),"")</f>
        <v/>
      </c>
      <c r="F77" s="104" t="str">
        <f>IF(C77&lt;&gt;"",Sheet4!F34,"")</f>
        <v/>
      </c>
      <c r="G77" s="104" t="str">
        <f>IF(C77&lt;&gt;"",Sheet4!H34,"")</f>
        <v/>
      </c>
      <c r="H77" s="104" t="str">
        <f>IF(C77&lt;&gt;"",Sheet4!J34,"")</f>
        <v/>
      </c>
      <c r="I77" s="113" t="str">
        <f>IF(C77&lt;&gt;"",IF(Sheet1!M17=50,2,IF(Sheet1!M17=100,3)),"")</f>
        <v/>
      </c>
      <c r="J77" s="116" t="str">
        <f>IF(C77&lt;&gt;"",J2,"")</f>
        <v/>
      </c>
    </row>
    <row r="78" spans="1:10">
      <c r="A78" s="106" t="str">
        <f>IF(C78&lt;&gt;"",A2,"")</f>
        <v/>
      </c>
      <c r="B78" s="106" t="str">
        <f>IF(C78&lt;&gt;"",B2,"")</f>
        <v/>
      </c>
      <c r="C78" s="106" t="str">
        <f>IF(Sheet4!B35&lt;&gt;"",Sheet4!B35,"")</f>
        <v/>
      </c>
      <c r="D78" s="106" t="str">
        <f>IF(C78&lt;&gt;"",D2,"")</f>
        <v/>
      </c>
      <c r="E78" s="104" t="str">
        <f>IF(C78&lt;&gt;"",IF(Sheet4!D35="ABS",0,Sheet4!D35),"")</f>
        <v/>
      </c>
      <c r="F78" s="104" t="str">
        <f>IF(C78&lt;&gt;"",Sheet4!F35,"")</f>
        <v/>
      </c>
      <c r="G78" s="104" t="str">
        <f>IF(C78&lt;&gt;"",Sheet4!H35,"")</f>
        <v/>
      </c>
      <c r="H78" s="104" t="str">
        <f>IF(C78&lt;&gt;"",Sheet4!J35,"")</f>
        <v/>
      </c>
      <c r="I78" s="113" t="str">
        <f>IF(C78&lt;&gt;"",IF(Sheet1!M17=50,2,IF(Sheet1!M17=100,3)),"")</f>
        <v/>
      </c>
      <c r="J78" s="116" t="str">
        <f>IF(C78&lt;&gt;"",J2,"")</f>
        <v/>
      </c>
    </row>
    <row r="79" spans="1:10">
      <c r="A79" s="106" t="str">
        <f>IF(C79&lt;&gt;"",A2,"")</f>
        <v/>
      </c>
      <c r="B79" s="106" t="str">
        <f>IF(C79&lt;&gt;"",B2,"")</f>
        <v/>
      </c>
      <c r="C79" s="106" t="str">
        <f>IF(Sheet4!B36&lt;&gt;"",Sheet4!B36,"")</f>
        <v/>
      </c>
      <c r="D79" s="106" t="str">
        <f>IF(C79&lt;&gt;"",D2,"")</f>
        <v/>
      </c>
      <c r="E79" s="104" t="str">
        <f>IF(C79&lt;&gt;"",IF(Sheet4!D36="ABS",0,Sheet4!D36),"")</f>
        <v/>
      </c>
      <c r="F79" s="104" t="str">
        <f>IF(C79&lt;&gt;"",Sheet4!F36,"")</f>
        <v/>
      </c>
      <c r="G79" s="104" t="str">
        <f>IF(C79&lt;&gt;"",Sheet4!H36,"")</f>
        <v/>
      </c>
      <c r="H79" s="104" t="str">
        <f>IF(C79&lt;&gt;"",Sheet4!J36,"")</f>
        <v/>
      </c>
      <c r="I79" s="113" t="str">
        <f>IF(C79&lt;&gt;"",IF(Sheet1!M17=50,2,IF(Sheet1!M17=100,3)),"")</f>
        <v/>
      </c>
      <c r="J79" s="116" t="str">
        <f>IF(C79&lt;&gt;"",J2,"")</f>
        <v/>
      </c>
    </row>
    <row r="80" spans="1:10">
      <c r="A80" s="106" t="str">
        <f>IF(C80&lt;&gt;"",A2,"")</f>
        <v/>
      </c>
      <c r="B80" s="106" t="str">
        <f>IF(C80&lt;&gt;"",B2,"")</f>
        <v/>
      </c>
      <c r="C80" s="106" t="str">
        <f>IF(Sheet4!B37&lt;&gt;"",Sheet4!B37,"")</f>
        <v/>
      </c>
      <c r="D80" s="106" t="str">
        <f>IF(C80&lt;&gt;"",D2,"")</f>
        <v/>
      </c>
      <c r="E80" s="104" t="str">
        <f>IF(C80&lt;&gt;"",IF(Sheet4!D37="ABS",0,Sheet4!D37),"")</f>
        <v/>
      </c>
      <c r="F80" s="104" t="str">
        <f>IF(C80&lt;&gt;"",Sheet4!F37,"")</f>
        <v/>
      </c>
      <c r="G80" s="104" t="str">
        <f>IF(C80&lt;&gt;"",Sheet4!H37,"")</f>
        <v/>
      </c>
      <c r="H80" s="104" t="str">
        <f>IF(C80&lt;&gt;"",Sheet4!J37,"")</f>
        <v/>
      </c>
      <c r="I80" s="113" t="str">
        <f>IF(C80&lt;&gt;"",IF(Sheet1!M17=50,2,IF(Sheet1!M17=100,3)),"")</f>
        <v/>
      </c>
      <c r="J80" s="116" t="str">
        <f>IF(C80&lt;&gt;"",J2,"")</f>
        <v/>
      </c>
    </row>
    <row r="81" spans="1:10">
      <c r="A81" s="106" t="str">
        <f>IF(C81&lt;&gt;"",A2,"")</f>
        <v/>
      </c>
      <c r="B81" s="106" t="str">
        <f>IF(C81&lt;&gt;"",B2,"")</f>
        <v/>
      </c>
      <c r="C81" s="106" t="str">
        <f>IF(Sheet4!B38&lt;&gt;"",Sheet4!B38,"")</f>
        <v/>
      </c>
      <c r="D81" s="106" t="str">
        <f>IF(C81&lt;&gt;"",D2,"")</f>
        <v/>
      </c>
      <c r="E81" s="104" t="str">
        <f>IF(C81&lt;&gt;"",IF(Sheet4!D38="ABS",0,Sheet4!D38),"")</f>
        <v/>
      </c>
      <c r="F81" s="104" t="str">
        <f>IF(C81&lt;&gt;"",Sheet4!F38,"")</f>
        <v/>
      </c>
      <c r="G81" s="104" t="str">
        <f>IF(C81&lt;&gt;"",Sheet4!H38,"")</f>
        <v/>
      </c>
      <c r="H81" s="104" t="str">
        <f>IF(C81&lt;&gt;"",Sheet4!J38,"")</f>
        <v/>
      </c>
      <c r="I81" s="113" t="str">
        <f>IF(C81&lt;&gt;"",IF(Sheet1!M17=50,2,IF(Sheet1!M17=100,3)),"")</f>
        <v/>
      </c>
      <c r="J81" s="116" t="str">
        <f>IF(C81&lt;&gt;"",J2,"")</f>
        <v/>
      </c>
    </row>
    <row r="82" spans="1:10">
      <c r="A82" s="103" t="str">
        <f>IF(C82&lt;&gt;"",A2,"")</f>
        <v/>
      </c>
      <c r="B82" s="103" t="str">
        <f>IF(C82&lt;&gt;"",B2,"")</f>
        <v/>
      </c>
      <c r="C82" s="103" t="str">
        <f>IF(Sheet5!B19&lt;&gt;"",Sheet5!B19,"")</f>
        <v/>
      </c>
      <c r="D82" s="103" t="str">
        <f>IF(C82&lt;&gt;"",D2,"")</f>
        <v/>
      </c>
      <c r="E82" s="105" t="str">
        <f>IF(C82&lt;&gt;"",IF(Sheet5!D19="ABS",0,Sheet5!D19),"")</f>
        <v/>
      </c>
      <c r="F82" s="105" t="str">
        <f>IF(C82&lt;&gt;"",Sheet5!F19,"")</f>
        <v/>
      </c>
      <c r="G82" s="105" t="str">
        <f>IF(C82&lt;&gt;"",Sheet5!H19,"")</f>
        <v/>
      </c>
      <c r="H82" s="105" t="str">
        <f>IF(C82&lt;&gt;"",Sheet5!J19,"")</f>
        <v/>
      </c>
      <c r="I82" s="113" t="str">
        <f>IF(C82&lt;&gt;"",IF(Sheet1!M17=50,2,IF(Sheet1!M17=100,3)),"")</f>
        <v/>
      </c>
      <c r="J82" s="116" t="str">
        <f>IF(C82&lt;&gt;"",J2,"")</f>
        <v/>
      </c>
    </row>
    <row r="83" spans="1:10">
      <c r="A83" s="106" t="str">
        <f>IF(C83&lt;&gt;"",A2,"")</f>
        <v/>
      </c>
      <c r="B83" s="106" t="str">
        <f>IF(C83&lt;&gt;"",B2,"")</f>
        <v/>
      </c>
      <c r="C83" s="106" t="str">
        <f>IF(Sheet5!B20&lt;&gt;"",Sheet5!B20,"")</f>
        <v/>
      </c>
      <c r="D83" s="106" t="str">
        <f>IF(C83&lt;&gt;"",D2,"")</f>
        <v/>
      </c>
      <c r="E83" s="104" t="str">
        <f>IF(C83&lt;&gt;"",IF(Sheet5!D20="ABS",0,Sheet5!D20),"")</f>
        <v/>
      </c>
      <c r="F83" s="104" t="str">
        <f>IF(C83&lt;&gt;"",Sheet5!F20,"")</f>
        <v/>
      </c>
      <c r="G83" s="104" t="str">
        <f>IF(C83&lt;&gt;"",Sheet5!H20,"")</f>
        <v/>
      </c>
      <c r="H83" s="104" t="str">
        <f>IF(C83&lt;&gt;"",Sheet5!J20,"")</f>
        <v/>
      </c>
      <c r="I83" s="113" t="str">
        <f>IF(C83&lt;&gt;"",IF(Sheet1!M17=50,2,IF(Sheet1!M17=100,3)),"")</f>
        <v/>
      </c>
      <c r="J83" s="116" t="str">
        <f>IF(C83&lt;&gt;"",J2,"")</f>
        <v/>
      </c>
    </row>
    <row r="84" spans="1:10">
      <c r="A84" s="106" t="str">
        <f>IF(C84&lt;&gt;"",A2,"")</f>
        <v/>
      </c>
      <c r="B84" s="106" t="str">
        <f>IF(C84&lt;&gt;"",B2,"")</f>
        <v/>
      </c>
      <c r="C84" s="106" t="str">
        <f>IF(Sheet5!B21&lt;&gt;"",Sheet5!B21,"")</f>
        <v/>
      </c>
      <c r="D84" s="106" t="str">
        <f>IF(C84&lt;&gt;"",D2,"")</f>
        <v/>
      </c>
      <c r="E84" s="104" t="str">
        <f>IF(C84&lt;&gt;"",IF(Sheet5!D21="ABS",0,Sheet5!D21),"")</f>
        <v/>
      </c>
      <c r="F84" s="104" t="str">
        <f>IF(C84&lt;&gt;"",Sheet5!F21,"")</f>
        <v/>
      </c>
      <c r="G84" s="104" t="str">
        <f>IF(C84&lt;&gt;"",Sheet5!H21,"")</f>
        <v/>
      </c>
      <c r="H84" s="104" t="str">
        <f>IF(C84&lt;&gt;"",Sheet5!J21,"")</f>
        <v/>
      </c>
      <c r="I84" s="113" t="str">
        <f>IF(C84&lt;&gt;"",IF(Sheet1!M17=50,2,IF(Sheet1!M17=100,3)),"")</f>
        <v/>
      </c>
      <c r="J84" s="116" t="str">
        <f>IF(C84&lt;&gt;"",J2,"")</f>
        <v/>
      </c>
    </row>
    <row r="85" spans="1:10">
      <c r="A85" s="106" t="str">
        <f>IF(C85&lt;&gt;"",A2,"")</f>
        <v/>
      </c>
      <c r="B85" s="106" t="str">
        <f>IF(C85&lt;&gt;"",B2,"")</f>
        <v/>
      </c>
      <c r="C85" s="106" t="str">
        <f>IF(Sheet5!B22&lt;&gt;"",Sheet5!B22,"")</f>
        <v/>
      </c>
      <c r="D85" s="106" t="str">
        <f>IF(C85&lt;&gt;"",D2,"")</f>
        <v/>
      </c>
      <c r="E85" s="104" t="str">
        <f>IF(C85&lt;&gt;"",IF(Sheet5!D22="ABS",0,Sheet5!D22),"")</f>
        <v/>
      </c>
      <c r="F85" s="104" t="str">
        <f>IF(C85&lt;&gt;"",Sheet5!F22,"")</f>
        <v/>
      </c>
      <c r="G85" s="104" t="str">
        <f>IF(C85&lt;&gt;"",Sheet5!H22,"")</f>
        <v/>
      </c>
      <c r="H85" s="104" t="str">
        <f>IF(C85&lt;&gt;"",Sheet5!J22,"")</f>
        <v/>
      </c>
      <c r="I85" s="113" t="str">
        <f>IF(C85&lt;&gt;"",IF(Sheet1!M17=50,2,IF(Sheet1!M17=100,3)),"")</f>
        <v/>
      </c>
      <c r="J85" s="116" t="str">
        <f>IF(C85&lt;&gt;"",J2,"")</f>
        <v/>
      </c>
    </row>
    <row r="86" spans="1:10">
      <c r="A86" s="106" t="str">
        <f>IF(C86&lt;&gt;"",A2,"")</f>
        <v/>
      </c>
      <c r="B86" s="106" t="str">
        <f>IF(C86&lt;&gt;"",B2,"")</f>
        <v/>
      </c>
      <c r="C86" s="106" t="str">
        <f>IF(Sheet5!B23&lt;&gt;"",Sheet5!B23,"")</f>
        <v/>
      </c>
      <c r="D86" s="106" t="str">
        <f>IF(C86&lt;&gt;"",D2,"")</f>
        <v/>
      </c>
      <c r="E86" s="104" t="str">
        <f>IF(C86&lt;&gt;"",IF(Sheet5!D23="ABS",0,Sheet5!D23),"")</f>
        <v/>
      </c>
      <c r="F86" s="104" t="str">
        <f>IF(C86&lt;&gt;"",Sheet5!F23,"")</f>
        <v/>
      </c>
      <c r="G86" s="104" t="str">
        <f>IF(C86&lt;&gt;"",Sheet5!H23,"")</f>
        <v/>
      </c>
      <c r="H86" s="104" t="str">
        <f>IF(C86&lt;&gt;"",Sheet5!J23,"")</f>
        <v/>
      </c>
      <c r="I86" s="113" t="str">
        <f>IF(C86&lt;&gt;"",IF(Sheet1!M17=50,2,IF(Sheet1!M17=100,3)),"")</f>
        <v/>
      </c>
      <c r="J86" s="116" t="str">
        <f>IF(C86&lt;&gt;"",J2,"")</f>
        <v/>
      </c>
    </row>
    <row r="87" spans="1:10">
      <c r="A87" s="106" t="str">
        <f>IF(C87&lt;&gt;"",A2,"")</f>
        <v/>
      </c>
      <c r="B87" s="106" t="str">
        <f>IF(C87&lt;&gt;"",B2,"")</f>
        <v/>
      </c>
      <c r="C87" s="106" t="str">
        <f>IF(Sheet5!B24&lt;&gt;"",Sheet5!B24,"")</f>
        <v/>
      </c>
      <c r="D87" s="106" t="str">
        <f>IF(C87&lt;&gt;"",D2,"")</f>
        <v/>
      </c>
      <c r="E87" s="104" t="str">
        <f>IF(C87&lt;&gt;"",IF(Sheet5!D24="ABS",0,Sheet5!D24),"")</f>
        <v/>
      </c>
      <c r="F87" s="104" t="str">
        <f>IF(C87&lt;&gt;"",Sheet5!F24,"")</f>
        <v/>
      </c>
      <c r="G87" s="104" t="str">
        <f>IF(C87&lt;&gt;"",Sheet5!H24,"")</f>
        <v/>
      </c>
      <c r="H87" s="104" t="str">
        <f>IF(C87&lt;&gt;"",Sheet5!J24,"")</f>
        <v/>
      </c>
      <c r="I87" s="113" t="str">
        <f>IF(C87&lt;&gt;"",IF(Sheet1!M17=50,2,IF(Sheet1!M17=100,3)),"")</f>
        <v/>
      </c>
      <c r="J87" s="116" t="str">
        <f>IF(C87&lt;&gt;"",J2,"")</f>
        <v/>
      </c>
    </row>
    <row r="88" spans="1:10">
      <c r="A88" s="106" t="str">
        <f>IF(C88&lt;&gt;"",A2,"")</f>
        <v/>
      </c>
      <c r="B88" s="106" t="str">
        <f>IF(C88&lt;&gt;"",B2,"")</f>
        <v/>
      </c>
      <c r="C88" s="106" t="str">
        <f>IF(Sheet5!B25&lt;&gt;"",Sheet5!B25,"")</f>
        <v/>
      </c>
      <c r="D88" s="106" t="str">
        <f>IF(C88&lt;&gt;"",D2,"")</f>
        <v/>
      </c>
      <c r="E88" s="104" t="str">
        <f>IF(C88&lt;&gt;"",IF(Sheet5!D25="ABS",0,Sheet5!D25),"")</f>
        <v/>
      </c>
      <c r="F88" s="104" t="str">
        <f>IF(C88&lt;&gt;"",Sheet5!F25,"")</f>
        <v/>
      </c>
      <c r="G88" s="104" t="str">
        <f>IF(C88&lt;&gt;"",Sheet5!H25,"")</f>
        <v/>
      </c>
      <c r="H88" s="104" t="str">
        <f>IF(C88&lt;&gt;"",Sheet5!J25,"")</f>
        <v/>
      </c>
      <c r="I88" s="113" t="str">
        <f>IF(C88&lt;&gt;"",IF(Sheet1!M17=50,2,IF(Sheet1!M17=100,3)),"")</f>
        <v/>
      </c>
      <c r="J88" s="116" t="str">
        <f>IF(C88&lt;&gt;"",J2,"")</f>
        <v/>
      </c>
    </row>
    <row r="89" spans="1:10">
      <c r="A89" s="106" t="str">
        <f>IF(C89&lt;&gt;"",A2,"")</f>
        <v/>
      </c>
      <c r="B89" s="106" t="str">
        <f>IF(C89&lt;&gt;"",B2,"")</f>
        <v/>
      </c>
      <c r="C89" s="106" t="str">
        <f>IF(Sheet5!B26&lt;&gt;"",Sheet5!B26,"")</f>
        <v/>
      </c>
      <c r="D89" s="106" t="str">
        <f>IF(C89&lt;&gt;"",D2,"")</f>
        <v/>
      </c>
      <c r="E89" s="104" t="str">
        <f>IF(C89&lt;&gt;"",IF(Sheet5!D26="ABS",0,Sheet5!D26),"")</f>
        <v/>
      </c>
      <c r="F89" s="104" t="str">
        <f>IF(C89&lt;&gt;"",Sheet5!F26,"")</f>
        <v/>
      </c>
      <c r="G89" s="104" t="str">
        <f>IF(C89&lt;&gt;"",Sheet5!H26,"")</f>
        <v/>
      </c>
      <c r="H89" s="104" t="str">
        <f>IF(C89&lt;&gt;"",Sheet5!J26,"")</f>
        <v/>
      </c>
      <c r="I89" s="113" t="str">
        <f>IF(C89&lt;&gt;"",IF(Sheet1!M17=50,2,IF(Sheet1!M17=100,3)),"")</f>
        <v/>
      </c>
      <c r="J89" s="116" t="str">
        <f>IF(C89&lt;&gt;"",J2,"")</f>
        <v/>
      </c>
    </row>
    <row r="90" spans="1:10">
      <c r="A90" s="106" t="str">
        <f>IF(C90&lt;&gt;"",A2,"")</f>
        <v/>
      </c>
      <c r="B90" s="106" t="str">
        <f>IF(C90&lt;&gt;"",B2,"")</f>
        <v/>
      </c>
      <c r="C90" s="106" t="str">
        <f>IF(Sheet5!B27&lt;&gt;"",Sheet5!B27,"")</f>
        <v/>
      </c>
      <c r="D90" s="106" t="str">
        <f>IF(C90&lt;&gt;"",D2,"")</f>
        <v/>
      </c>
      <c r="E90" s="104" t="str">
        <f>IF(C90&lt;&gt;"",IF(Sheet5!D27="ABS",0,Sheet5!D27),"")</f>
        <v/>
      </c>
      <c r="F90" s="104" t="str">
        <f>IF(C90&lt;&gt;"",Sheet5!F27,"")</f>
        <v/>
      </c>
      <c r="G90" s="104" t="str">
        <f>IF(C90&lt;&gt;"",Sheet5!H27,"")</f>
        <v/>
      </c>
      <c r="H90" s="104" t="str">
        <f>IF(C90&lt;&gt;"",Sheet5!J27,"")</f>
        <v/>
      </c>
      <c r="I90" s="113" t="str">
        <f>IF(C90&lt;&gt;"",IF(Sheet1!M17=50,2,IF(Sheet1!M17=100,3)),"")</f>
        <v/>
      </c>
      <c r="J90" s="116" t="str">
        <f>IF(C90&lt;&gt;"",J2,"")</f>
        <v/>
      </c>
    </row>
    <row r="91" spans="1:10">
      <c r="A91" s="106" t="str">
        <f>IF(C91&lt;&gt;"",A2,"")</f>
        <v/>
      </c>
      <c r="B91" s="106" t="str">
        <f>IF(C91&lt;&gt;"",B2,"")</f>
        <v/>
      </c>
      <c r="C91" s="106" t="str">
        <f>IF(Sheet5!B28&lt;&gt;"",Sheet5!B28,"")</f>
        <v/>
      </c>
      <c r="D91" s="106" t="str">
        <f>IF(C91&lt;&gt;"",D2,"")</f>
        <v/>
      </c>
      <c r="E91" s="104" t="str">
        <f>IF(C91&lt;&gt;"",IF(Sheet5!D28="ABS",0,Sheet5!D28),"")</f>
        <v/>
      </c>
      <c r="F91" s="104" t="str">
        <f>IF(C91&lt;&gt;"",Sheet5!F28,"")</f>
        <v/>
      </c>
      <c r="G91" s="104" t="str">
        <f>IF(C91&lt;&gt;"",Sheet5!H28,"")</f>
        <v/>
      </c>
      <c r="H91" s="104" t="str">
        <f>IF(C91&lt;&gt;"",Sheet5!J28,"")</f>
        <v/>
      </c>
      <c r="I91" s="113" t="str">
        <f>IF(C91&lt;&gt;"",IF(Sheet1!M17=50,2,IF(Sheet1!M17=100,3)),"")</f>
        <v/>
      </c>
      <c r="J91" s="116" t="str">
        <f>IF(C91&lt;&gt;"",J2,"")</f>
        <v/>
      </c>
    </row>
    <row r="92" spans="1:10">
      <c r="A92" s="106" t="str">
        <f>IF(C92&lt;&gt;"",A2,"")</f>
        <v/>
      </c>
      <c r="B92" s="106" t="str">
        <f>IF(C92&lt;&gt;"",B2,"")</f>
        <v/>
      </c>
      <c r="C92" s="106" t="str">
        <f>IF(Sheet5!B29&lt;&gt;"",Sheet5!B29,"")</f>
        <v/>
      </c>
      <c r="D92" s="106" t="str">
        <f>IF(C92&lt;&gt;"",D2,"")</f>
        <v/>
      </c>
      <c r="E92" s="104" t="str">
        <f>IF(C92&lt;&gt;"",IF(Sheet5!D29="ABS",0,Sheet5!D29),"")</f>
        <v/>
      </c>
      <c r="F92" s="104" t="str">
        <f>IF(C92&lt;&gt;"",Sheet5!F29,"")</f>
        <v/>
      </c>
      <c r="G92" s="104" t="str">
        <f>IF(C92&lt;&gt;"",Sheet5!H29,"")</f>
        <v/>
      </c>
      <c r="H92" s="104" t="str">
        <f>IF(C92&lt;&gt;"",Sheet5!J29,"")</f>
        <v/>
      </c>
      <c r="I92" s="113" t="str">
        <f>IF(C92&lt;&gt;"",IF(Sheet1!M17=50,2,IF(Sheet1!M17=100,3)),"")</f>
        <v/>
      </c>
      <c r="J92" s="116" t="str">
        <f>IF(C92&lt;&gt;"",J2,"")</f>
        <v/>
      </c>
    </row>
    <row r="93" spans="1:10">
      <c r="A93" s="106" t="str">
        <f>IF(C93&lt;&gt;"",A2,"")</f>
        <v/>
      </c>
      <c r="B93" s="106" t="str">
        <f>IF(C93&lt;&gt;"",B2,"")</f>
        <v/>
      </c>
      <c r="C93" s="106" t="str">
        <f>IF(Sheet5!B30&lt;&gt;"",Sheet5!B30,"")</f>
        <v/>
      </c>
      <c r="D93" s="106" t="str">
        <f>IF(C93&lt;&gt;"",D2,"")</f>
        <v/>
      </c>
      <c r="E93" s="104" t="str">
        <f>IF(C93&lt;&gt;"",IF(Sheet5!D30="ABS",0,Sheet5!D30),"")</f>
        <v/>
      </c>
      <c r="F93" s="104" t="str">
        <f>IF(C93&lt;&gt;"",Sheet5!F30,"")</f>
        <v/>
      </c>
      <c r="G93" s="104" t="str">
        <f>IF(C93&lt;&gt;"",Sheet5!H30,"")</f>
        <v/>
      </c>
      <c r="H93" s="104" t="str">
        <f>IF(C93&lt;&gt;"",Sheet5!J30,"")</f>
        <v/>
      </c>
      <c r="I93" s="113" t="str">
        <f>IF(C93&lt;&gt;"",IF(Sheet1!M17=50,2,IF(Sheet1!M17=100,3)),"")</f>
        <v/>
      </c>
      <c r="J93" s="116" t="str">
        <f>IF(C93&lt;&gt;"",J2,"")</f>
        <v/>
      </c>
    </row>
    <row r="94" spans="1:10">
      <c r="A94" s="106" t="str">
        <f>IF(C94&lt;&gt;"",A2,"")</f>
        <v/>
      </c>
      <c r="B94" s="106" t="str">
        <f>IF(C94&lt;&gt;"",B2,"")</f>
        <v/>
      </c>
      <c r="C94" s="106" t="str">
        <f>IF(Sheet5!B31&lt;&gt;"",Sheet5!B31,"")</f>
        <v/>
      </c>
      <c r="D94" s="106" t="str">
        <f>IF(C94&lt;&gt;"",D2,"")</f>
        <v/>
      </c>
      <c r="E94" s="104" t="str">
        <f>IF(C94&lt;&gt;"",IF(Sheet5!D31="ABS",0,Sheet5!D31),"")</f>
        <v/>
      </c>
      <c r="F94" s="104" t="str">
        <f>IF(C94&lt;&gt;"",Sheet5!F31,"")</f>
        <v/>
      </c>
      <c r="G94" s="104" t="str">
        <f>IF(C94&lt;&gt;"",Sheet5!H31,"")</f>
        <v/>
      </c>
      <c r="H94" s="104" t="str">
        <f>IF(C94&lt;&gt;"",Sheet5!J31,"")</f>
        <v/>
      </c>
      <c r="I94" s="113" t="str">
        <f>IF(C94&lt;&gt;"",IF(Sheet1!M17=50,2,IF(Sheet1!M17=100,3)),"")</f>
        <v/>
      </c>
      <c r="J94" s="116" t="str">
        <f>IF(C94&lt;&gt;"",J2,"")</f>
        <v/>
      </c>
    </row>
    <row r="95" spans="1:10">
      <c r="A95" s="106" t="str">
        <f>IF(C95&lt;&gt;"",A2,"")</f>
        <v/>
      </c>
      <c r="B95" s="106" t="str">
        <f>IF(C95&lt;&gt;"",B2,"")</f>
        <v/>
      </c>
      <c r="C95" s="106" t="str">
        <f>IF(Sheet5!B32&lt;&gt;"",Sheet5!B32,"")</f>
        <v/>
      </c>
      <c r="D95" s="106" t="str">
        <f>IF(C95&lt;&gt;"",D2,"")</f>
        <v/>
      </c>
      <c r="E95" s="104" t="str">
        <f>IF(C95&lt;&gt;"",IF(Sheet5!D32="ABS",0,Sheet5!D32),"")</f>
        <v/>
      </c>
      <c r="F95" s="104" t="str">
        <f>IF(C95&lt;&gt;"",Sheet5!F32,"")</f>
        <v/>
      </c>
      <c r="G95" s="104" t="str">
        <f>IF(C95&lt;&gt;"",Sheet5!H32,"")</f>
        <v/>
      </c>
      <c r="H95" s="104" t="str">
        <f>IF(C95&lt;&gt;"",Sheet5!J32,"")</f>
        <v/>
      </c>
      <c r="I95" s="113" t="str">
        <f>IF(C95&lt;&gt;"",IF(Sheet1!M17=50,2,IF(Sheet1!M17=100,3)),"")</f>
        <v/>
      </c>
      <c r="J95" s="116" t="str">
        <f>IF(C95&lt;&gt;"",J2,"")</f>
        <v/>
      </c>
    </row>
    <row r="96" spans="1:10">
      <c r="A96" s="106" t="str">
        <f>IF(C96&lt;&gt;"",A2,"")</f>
        <v/>
      </c>
      <c r="B96" s="106" t="str">
        <f>IF(C96&lt;&gt;"",B2,"")</f>
        <v/>
      </c>
      <c r="C96" s="106" t="str">
        <f>IF(Sheet5!B33&lt;&gt;"",Sheet5!B33,"")</f>
        <v/>
      </c>
      <c r="D96" s="106" t="str">
        <f>IF(C96&lt;&gt;"",D2,"")</f>
        <v/>
      </c>
      <c r="E96" s="104" t="str">
        <f>IF(C96&lt;&gt;"",IF(Sheet5!D33="ABS",0,Sheet5!D33),"")</f>
        <v/>
      </c>
      <c r="F96" s="104" t="str">
        <f>IF(C96&lt;&gt;"",Sheet5!F33,"")</f>
        <v/>
      </c>
      <c r="G96" s="104" t="str">
        <f>IF(C96&lt;&gt;"",Sheet5!H33,"")</f>
        <v/>
      </c>
      <c r="H96" s="104" t="str">
        <f>IF(C96&lt;&gt;"",Sheet5!J33,"")</f>
        <v/>
      </c>
      <c r="I96" s="113" t="str">
        <f>IF(C96&lt;&gt;"",IF(Sheet1!M17=50,2,IF(Sheet1!M17=100,3)),"")</f>
        <v/>
      </c>
      <c r="J96" s="116" t="str">
        <f>IF(C96&lt;&gt;"",J2,"")</f>
        <v/>
      </c>
    </row>
    <row r="97" spans="1:10">
      <c r="A97" s="106" t="str">
        <f>IF(C97&lt;&gt;"",A2,"")</f>
        <v/>
      </c>
      <c r="B97" s="106" t="str">
        <f>IF(C97&lt;&gt;"",B2,"")</f>
        <v/>
      </c>
      <c r="C97" s="106" t="str">
        <f>IF(Sheet5!B34&lt;&gt;"",Sheet5!B34,"")</f>
        <v/>
      </c>
      <c r="D97" s="106" t="str">
        <f>IF(C97&lt;&gt;"",D2,"")</f>
        <v/>
      </c>
      <c r="E97" s="104" t="str">
        <f>IF(C97&lt;&gt;"",IF(Sheet5!D34="ABS",0,Sheet5!D34),"")</f>
        <v/>
      </c>
      <c r="F97" s="104" t="str">
        <f>IF(C97&lt;&gt;"",Sheet5!F34,"")</f>
        <v/>
      </c>
      <c r="G97" s="104" t="str">
        <f>IF(C97&lt;&gt;"",Sheet5!H34,"")</f>
        <v/>
      </c>
      <c r="H97" s="104" t="str">
        <f>IF(C97&lt;&gt;"",Sheet5!J34,"")</f>
        <v/>
      </c>
      <c r="I97" s="113" t="str">
        <f>IF(C97&lt;&gt;"",IF(Sheet1!M17=50,2,IF(Sheet1!M17=100,3)),"")</f>
        <v/>
      </c>
      <c r="J97" s="116" t="str">
        <f>IF(C97&lt;&gt;"",J2,"")</f>
        <v/>
      </c>
    </row>
    <row r="98" spans="1:10">
      <c r="A98" s="106" t="str">
        <f>IF(C98&lt;&gt;"",A2,"")</f>
        <v/>
      </c>
      <c r="B98" s="106" t="str">
        <f>IF(C98&lt;&gt;"",B2,"")</f>
        <v/>
      </c>
      <c r="C98" s="106" t="str">
        <f>IF(Sheet5!B35&lt;&gt;"",Sheet5!B35,"")</f>
        <v/>
      </c>
      <c r="D98" s="106" t="str">
        <f>IF(C98&lt;&gt;"",D2,"")</f>
        <v/>
      </c>
      <c r="E98" s="104" t="str">
        <f>IF(C98&lt;&gt;"",IF(Sheet5!D35="ABS",0,Sheet5!D35),"")</f>
        <v/>
      </c>
      <c r="F98" s="104" t="str">
        <f>IF(C98&lt;&gt;"",Sheet5!F35,"")</f>
        <v/>
      </c>
      <c r="G98" s="104" t="str">
        <f>IF(C98&lt;&gt;"",Sheet5!H35,"")</f>
        <v/>
      </c>
      <c r="H98" s="104" t="str">
        <f>IF(C98&lt;&gt;"",Sheet5!J35,"")</f>
        <v/>
      </c>
      <c r="I98" s="113" t="str">
        <f>IF(C98&lt;&gt;"",IF(Sheet1!M17=50,2,IF(Sheet1!M17=100,3)),"")</f>
        <v/>
      </c>
      <c r="J98" s="116" t="str">
        <f>IF(C98&lt;&gt;"",J2,"")</f>
        <v/>
      </c>
    </row>
    <row r="99" spans="1:10">
      <c r="A99" s="106" t="str">
        <f>IF(C99&lt;&gt;"",A2,"")</f>
        <v/>
      </c>
      <c r="B99" s="106" t="str">
        <f>IF(C99&lt;&gt;"",B2,"")</f>
        <v/>
      </c>
      <c r="C99" s="106" t="str">
        <f>IF(Sheet5!B36&lt;&gt;"",Sheet5!B36,"")</f>
        <v/>
      </c>
      <c r="D99" s="106" t="str">
        <f>IF(C99&lt;&gt;"",D2,"")</f>
        <v/>
      </c>
      <c r="E99" s="104" t="str">
        <f>IF(C99&lt;&gt;"",IF(Sheet5!D36="ABS",0,Sheet5!D36),"")</f>
        <v/>
      </c>
      <c r="F99" s="104" t="str">
        <f>IF(C99&lt;&gt;"",Sheet5!F36,"")</f>
        <v/>
      </c>
      <c r="G99" s="104" t="str">
        <f>IF(C99&lt;&gt;"",Sheet5!H36,"")</f>
        <v/>
      </c>
      <c r="H99" s="104" t="str">
        <f>IF(C99&lt;&gt;"",Sheet5!J36,"")</f>
        <v/>
      </c>
      <c r="I99" s="113" t="str">
        <f>IF(C99&lt;&gt;"",IF(Sheet1!M17=50,2,IF(Sheet1!M17=100,3)),"")</f>
        <v/>
      </c>
      <c r="J99" s="116" t="str">
        <f>IF(C99&lt;&gt;"",J2,"")</f>
        <v/>
      </c>
    </row>
    <row r="100" spans="1:10">
      <c r="A100" s="106" t="str">
        <f>IF(C100&lt;&gt;"",A2,"")</f>
        <v/>
      </c>
      <c r="B100" s="106" t="str">
        <f>IF(C100&lt;&gt;"",B2,"")</f>
        <v/>
      </c>
      <c r="C100" s="106" t="str">
        <f>IF(Sheet5!B37&lt;&gt;"",Sheet5!B37,"")</f>
        <v/>
      </c>
      <c r="D100" s="106" t="str">
        <f>IF(C100&lt;&gt;"",D2,"")</f>
        <v/>
      </c>
      <c r="E100" s="104" t="str">
        <f>IF(C100&lt;&gt;"",IF(Sheet5!D37="ABS",0,Sheet5!D37),"")</f>
        <v/>
      </c>
      <c r="F100" s="104" t="str">
        <f>IF(C100&lt;&gt;"",Sheet5!F37,"")</f>
        <v/>
      </c>
      <c r="G100" s="104" t="str">
        <f>IF(C100&lt;&gt;"",Sheet5!H37,"")</f>
        <v/>
      </c>
      <c r="H100" s="104" t="str">
        <f>IF(C100&lt;&gt;"",Sheet5!J37,"")</f>
        <v/>
      </c>
      <c r="I100" s="113" t="str">
        <f>IF(C100&lt;&gt;"",IF(Sheet1!M17=50,2,IF(Sheet1!M17=100,3)),"")</f>
        <v/>
      </c>
      <c r="J100" s="116" t="str">
        <f>IF(C100&lt;&gt;"",J2,"")</f>
        <v/>
      </c>
    </row>
    <row r="101" spans="1:10">
      <c r="A101" s="106" t="str">
        <f>IF(C101&lt;&gt;"",A2,"")</f>
        <v/>
      </c>
      <c r="B101" s="106" t="str">
        <f>IF(C101&lt;&gt;"",B2,"")</f>
        <v/>
      </c>
      <c r="C101" s="106" t="str">
        <f>IF(Sheet5!B38&lt;&gt;"",Sheet5!B38,"")</f>
        <v/>
      </c>
      <c r="D101" s="106" t="str">
        <f>IF(C101&lt;&gt;"",D2,"")</f>
        <v/>
      </c>
      <c r="E101" s="104" t="str">
        <f>IF(C101&lt;&gt;"",IF(Sheet5!D38="ABS",0,Sheet5!D38),"")</f>
        <v/>
      </c>
      <c r="F101" s="104" t="str">
        <f>IF(C101&lt;&gt;"",Sheet5!F38,"")</f>
        <v/>
      </c>
      <c r="G101" s="104" t="str">
        <f>IF(C101&lt;&gt;"",Sheet5!H38,"")</f>
        <v/>
      </c>
      <c r="H101" s="104" t="str">
        <f>IF(C101&lt;&gt;"",Sheet5!J38,"")</f>
        <v/>
      </c>
      <c r="I101" s="113" t="str">
        <f>IF(C101&lt;&gt;"",IF(Sheet1!M17=50,2,IF(Sheet1!M17=100,3)),"")</f>
        <v/>
      </c>
      <c r="J101" s="116" t="str">
        <f>IF(C101&lt;&gt;"",J2,"")</f>
        <v/>
      </c>
    </row>
    <row r="102" spans="1:10">
      <c r="A102" s="103" t="str">
        <f>IF(C102&lt;&gt;"",A2,"")</f>
        <v/>
      </c>
      <c r="B102" s="103" t="str">
        <f>IF(C102&lt;&gt;"",B2,"")</f>
        <v/>
      </c>
      <c r="C102" s="103" t="str">
        <f>IF(Sheet6!B19&lt;&gt;"",Sheet6!B19,"")</f>
        <v/>
      </c>
      <c r="D102" s="103" t="str">
        <f>IF(C102&lt;&gt;"",D2,"")</f>
        <v/>
      </c>
      <c r="E102" s="105" t="str">
        <f>IF(C102&lt;&gt;"",IF(Sheet6!D19="ABS",0,Sheet6!D19),"")</f>
        <v/>
      </c>
      <c r="F102" s="105" t="str">
        <f>IF(C102&lt;&gt;"",Sheet6!F19,"")</f>
        <v/>
      </c>
      <c r="G102" s="105" t="str">
        <f>IF(C102&lt;&gt;"",Sheet6!H19,"")</f>
        <v/>
      </c>
      <c r="H102" s="105" t="str">
        <f>IF(C102&lt;&gt;"",Sheet6!J19,"")</f>
        <v/>
      </c>
      <c r="I102" s="113" t="str">
        <f>IF(C102&lt;&gt;"",IF(Sheet1!M17=50,2,IF(Sheet1!M17=100,3)),"")</f>
        <v/>
      </c>
      <c r="J102" s="116" t="str">
        <f>IF(C102&lt;&gt;"",J2,"")</f>
        <v/>
      </c>
    </row>
    <row r="103" spans="1:10">
      <c r="A103" s="106" t="str">
        <f>IF(C103&lt;&gt;"",A2,"")</f>
        <v/>
      </c>
      <c r="B103" s="106" t="str">
        <f>IF(C103&lt;&gt;"",B2,"")</f>
        <v/>
      </c>
      <c r="C103" s="106" t="str">
        <f>IF(Sheet6!B20&lt;&gt;"",Sheet6!B20,"")</f>
        <v/>
      </c>
      <c r="D103" s="106" t="str">
        <f>IF(C103&lt;&gt;"",D2,"")</f>
        <v/>
      </c>
      <c r="E103" s="104" t="str">
        <f>IF(C103&lt;&gt;"",IF(Sheet6!D20="ABS",0,Sheet6!D20),"")</f>
        <v/>
      </c>
      <c r="F103" s="104" t="str">
        <f>IF(C103&lt;&gt;"",Sheet6!F20,"")</f>
        <v/>
      </c>
      <c r="G103" s="104" t="str">
        <f>IF(C103&lt;&gt;"",Sheet6!H20,"")</f>
        <v/>
      </c>
      <c r="H103" s="104" t="str">
        <f>IF(C103&lt;&gt;"",Sheet6!J20,"")</f>
        <v/>
      </c>
      <c r="I103" s="113" t="str">
        <f>IF(C103&lt;&gt;"",IF(Sheet1!M17=50,2,IF(Sheet1!M17=100,3)),"")</f>
        <v/>
      </c>
      <c r="J103" s="116" t="str">
        <f>IF(C103&lt;&gt;"",J2,"")</f>
        <v/>
      </c>
    </row>
    <row r="104" spans="1:10">
      <c r="A104" s="106" t="str">
        <f>IF(C104&lt;&gt;"",A2,"")</f>
        <v/>
      </c>
      <c r="B104" s="106" t="str">
        <f>IF(C104&lt;&gt;"",B2,"")</f>
        <v/>
      </c>
      <c r="C104" s="106" t="str">
        <f>IF(Sheet6!B21&lt;&gt;"",Sheet6!B21,"")</f>
        <v/>
      </c>
      <c r="D104" s="106" t="str">
        <f>IF(C104&lt;&gt;"",D2,"")</f>
        <v/>
      </c>
      <c r="E104" s="104" t="str">
        <f>IF(C104&lt;&gt;"",IF(Sheet6!D21="ABS",0,Sheet6!D21),"")</f>
        <v/>
      </c>
      <c r="F104" s="104" t="str">
        <f>IF(C104&lt;&gt;"",Sheet6!F21,"")</f>
        <v/>
      </c>
      <c r="G104" s="104" t="str">
        <f>IF(C104&lt;&gt;"",Sheet6!H21,"")</f>
        <v/>
      </c>
      <c r="H104" s="104" t="str">
        <f>IF(C104&lt;&gt;"",Sheet6!J21,"")</f>
        <v/>
      </c>
      <c r="I104" s="113" t="str">
        <f>IF(C104&lt;&gt;"",IF(Sheet1!M17=50,2,IF(Sheet1!M17=100,3)),"")</f>
        <v/>
      </c>
      <c r="J104" s="116" t="str">
        <f>IF(C104&lt;&gt;"",J2,"")</f>
        <v/>
      </c>
    </row>
    <row r="105" spans="1:10">
      <c r="A105" s="106" t="str">
        <f>IF(C105&lt;&gt;"",A2,"")</f>
        <v/>
      </c>
      <c r="B105" s="106" t="str">
        <f>IF(C105&lt;&gt;"",B2,"")</f>
        <v/>
      </c>
      <c r="C105" s="106" t="str">
        <f>IF(Sheet6!B22&lt;&gt;"",Sheet6!B22,"")</f>
        <v/>
      </c>
      <c r="D105" s="106" t="str">
        <f>IF(C105&lt;&gt;"",D2,"")</f>
        <v/>
      </c>
      <c r="E105" s="104" t="str">
        <f>IF(C105&lt;&gt;"",IF(Sheet6!D22="ABS",0,Sheet6!D22),"")</f>
        <v/>
      </c>
      <c r="F105" s="104" t="str">
        <f>IF(C105&lt;&gt;"",Sheet6!F22,"")</f>
        <v/>
      </c>
      <c r="G105" s="104" t="str">
        <f>IF(C105&lt;&gt;"",Sheet6!H22,"")</f>
        <v/>
      </c>
      <c r="H105" s="104" t="str">
        <f>IF(C105&lt;&gt;"",Sheet6!J22,"")</f>
        <v/>
      </c>
      <c r="I105" s="113" t="str">
        <f>IF(C105&lt;&gt;"",IF(Sheet1!M17=50,2,IF(Sheet1!M17=100,3)),"")</f>
        <v/>
      </c>
      <c r="J105" s="116" t="str">
        <f>IF(C105&lt;&gt;"",J2,"")</f>
        <v/>
      </c>
    </row>
    <row r="106" spans="1:10">
      <c r="A106" s="106" t="str">
        <f>IF(C106&lt;&gt;"",A2,"")</f>
        <v/>
      </c>
      <c r="B106" s="106" t="str">
        <f>IF(C106&lt;&gt;"",B2,"")</f>
        <v/>
      </c>
      <c r="C106" s="106" t="str">
        <f>IF(Sheet6!B23&lt;&gt;"",Sheet6!B23,"")</f>
        <v/>
      </c>
      <c r="D106" s="106" t="str">
        <f>IF(C106&lt;&gt;"",D2,"")</f>
        <v/>
      </c>
      <c r="E106" s="104" t="str">
        <f>IF(C106&lt;&gt;"",IF(Sheet6!D23="ABS",0,Sheet6!D23),"")</f>
        <v/>
      </c>
      <c r="F106" s="104" t="str">
        <f>IF(C106&lt;&gt;"",Sheet6!F23,"")</f>
        <v/>
      </c>
      <c r="G106" s="104" t="str">
        <f>IF(C106&lt;&gt;"",Sheet6!H23,"")</f>
        <v/>
      </c>
      <c r="H106" s="104" t="str">
        <f>IF(C106&lt;&gt;"",Sheet6!J23,"")</f>
        <v/>
      </c>
      <c r="I106" s="113" t="str">
        <f>IF(C106&lt;&gt;"",IF(Sheet1!M17=50,2,IF(Sheet1!M17=100,3)),"")</f>
        <v/>
      </c>
      <c r="J106" s="116" t="str">
        <f>IF(C106&lt;&gt;"",J2,"")</f>
        <v/>
      </c>
    </row>
    <row r="107" spans="1:10">
      <c r="A107" s="106" t="str">
        <f>IF(C107&lt;&gt;"",A2,"")</f>
        <v/>
      </c>
      <c r="B107" s="106" t="str">
        <f>IF(C107&lt;&gt;"",B2,"")</f>
        <v/>
      </c>
      <c r="C107" s="106" t="str">
        <f>IF(Sheet6!B24&lt;&gt;"",Sheet6!B24,"")</f>
        <v/>
      </c>
      <c r="D107" s="106" t="str">
        <f>IF(C107&lt;&gt;"",D2,"")</f>
        <v/>
      </c>
      <c r="E107" s="104" t="str">
        <f>IF(C107&lt;&gt;"",IF(Sheet6!D24="ABS",0,Sheet6!D24),"")</f>
        <v/>
      </c>
      <c r="F107" s="104" t="str">
        <f>IF(C107&lt;&gt;"",Sheet6!F24,"")</f>
        <v/>
      </c>
      <c r="G107" s="104" t="str">
        <f>IF(C107&lt;&gt;"",Sheet6!H24,"")</f>
        <v/>
      </c>
      <c r="H107" s="104" t="str">
        <f>IF(C107&lt;&gt;"",Sheet6!J24,"")</f>
        <v/>
      </c>
      <c r="I107" s="113" t="str">
        <f>IF(C107&lt;&gt;"",IF(Sheet1!M17=50,2,IF(Sheet1!M17=100,3)),"")</f>
        <v/>
      </c>
      <c r="J107" s="116" t="str">
        <f>IF(C107&lt;&gt;"",J2,"")</f>
        <v/>
      </c>
    </row>
    <row r="108" spans="1:10">
      <c r="A108" s="106" t="str">
        <f>IF(C108&lt;&gt;"",A2,"")</f>
        <v/>
      </c>
      <c r="B108" s="106" t="str">
        <f>IF(C108&lt;&gt;"",B2,"")</f>
        <v/>
      </c>
      <c r="C108" s="106" t="str">
        <f>IF(Sheet6!B25&lt;&gt;"",Sheet6!B25,"")</f>
        <v/>
      </c>
      <c r="D108" s="106" t="str">
        <f>IF(C108&lt;&gt;"",D2,"")</f>
        <v/>
      </c>
      <c r="E108" s="104" t="str">
        <f>IF(C108&lt;&gt;"",IF(Sheet6!D25="ABS",0,Sheet6!D25),"")</f>
        <v/>
      </c>
      <c r="F108" s="104" t="str">
        <f>IF(C108&lt;&gt;"",Sheet6!F25,"")</f>
        <v/>
      </c>
      <c r="G108" s="104" t="str">
        <f>IF(C108&lt;&gt;"",Sheet6!H25,"")</f>
        <v/>
      </c>
      <c r="H108" s="104" t="str">
        <f>IF(C108&lt;&gt;"",Sheet6!J25,"")</f>
        <v/>
      </c>
      <c r="I108" s="113" t="str">
        <f>IF(C108&lt;&gt;"",IF(Sheet1!M17=50,2,IF(Sheet1!M17=100,3)),"")</f>
        <v/>
      </c>
      <c r="J108" s="116" t="str">
        <f>IF(C108&lt;&gt;"",J2,"")</f>
        <v/>
      </c>
    </row>
    <row r="109" spans="1:10">
      <c r="A109" s="106" t="str">
        <f>IF(C109&lt;&gt;"",A2,"")</f>
        <v/>
      </c>
      <c r="B109" s="106" t="str">
        <f>IF(C109&lt;&gt;"",B2,"")</f>
        <v/>
      </c>
      <c r="C109" s="106" t="str">
        <f>IF(Sheet6!B26&lt;&gt;"",Sheet6!B26,"")</f>
        <v/>
      </c>
      <c r="D109" s="106" t="str">
        <f>IF(C109&lt;&gt;"",D2,"")</f>
        <v/>
      </c>
      <c r="E109" s="104" t="str">
        <f>IF(C109&lt;&gt;"",IF(Sheet6!D26="ABS",0,Sheet6!D26),"")</f>
        <v/>
      </c>
      <c r="F109" s="104" t="str">
        <f>IF(C109&lt;&gt;"",Sheet6!F26,"")</f>
        <v/>
      </c>
      <c r="G109" s="104" t="str">
        <f>IF(C109&lt;&gt;"",Sheet6!H26,"")</f>
        <v/>
      </c>
      <c r="H109" s="104" t="str">
        <f>IF(C109&lt;&gt;"",Sheet6!J26,"")</f>
        <v/>
      </c>
      <c r="I109" s="113" t="str">
        <f>IF(C109&lt;&gt;"",IF(Sheet1!M17=50,2,IF(Sheet1!M17=100,3)),"")</f>
        <v/>
      </c>
      <c r="J109" s="116" t="str">
        <f>IF(C109&lt;&gt;"",J2,"")</f>
        <v/>
      </c>
    </row>
    <row r="110" spans="1:10">
      <c r="A110" s="106" t="str">
        <f>IF(C110&lt;&gt;"",A2,"")</f>
        <v/>
      </c>
      <c r="B110" s="106" t="str">
        <f>IF(C110&lt;&gt;"",B2,"")</f>
        <v/>
      </c>
      <c r="C110" s="106" t="str">
        <f>IF(Sheet6!B27&lt;&gt;"",Sheet6!B27,"")</f>
        <v/>
      </c>
      <c r="D110" s="106" t="str">
        <f>IF(C110&lt;&gt;"",D2,"")</f>
        <v/>
      </c>
      <c r="E110" s="104" t="str">
        <f>IF(C110&lt;&gt;"",IF(Sheet6!D27="ABS",0,Sheet6!D27),"")</f>
        <v/>
      </c>
      <c r="F110" s="104" t="str">
        <f>IF(C110&lt;&gt;"",Sheet6!F27,"")</f>
        <v/>
      </c>
      <c r="G110" s="104" t="str">
        <f>IF(C110&lt;&gt;"",Sheet6!H27,"")</f>
        <v/>
      </c>
      <c r="H110" s="104" t="str">
        <f>IF(C110&lt;&gt;"",Sheet6!J27,"")</f>
        <v/>
      </c>
      <c r="I110" s="113" t="str">
        <f>IF(C110&lt;&gt;"",IF(Sheet1!M17=50,2,IF(Sheet1!M17=100,3)),"")</f>
        <v/>
      </c>
      <c r="J110" s="116" t="str">
        <f>IF(C110&lt;&gt;"",J2,"")</f>
        <v/>
      </c>
    </row>
    <row r="111" spans="1:10">
      <c r="A111" s="106" t="str">
        <f>IF(C111&lt;&gt;"",A2,"")</f>
        <v/>
      </c>
      <c r="B111" s="106" t="str">
        <f>IF(C111&lt;&gt;"",B2,"")</f>
        <v/>
      </c>
      <c r="C111" s="106" t="str">
        <f>IF(Sheet6!B28&lt;&gt;"",Sheet6!B28,"")</f>
        <v/>
      </c>
      <c r="D111" s="106" t="str">
        <f>IF(C111&lt;&gt;"",D2,"")</f>
        <v/>
      </c>
      <c r="E111" s="104" t="str">
        <f>IF(C111&lt;&gt;"",IF(Sheet6!D28="ABS",0,Sheet6!D28),"")</f>
        <v/>
      </c>
      <c r="F111" s="104" t="str">
        <f>IF(C111&lt;&gt;"",Sheet6!F28,"")</f>
        <v/>
      </c>
      <c r="G111" s="104" t="str">
        <f>IF(C111&lt;&gt;"",Sheet6!H28,"")</f>
        <v/>
      </c>
      <c r="H111" s="104" t="str">
        <f>IF(C111&lt;&gt;"",Sheet6!J28,"")</f>
        <v/>
      </c>
      <c r="I111" s="113" t="str">
        <f>IF(C111&lt;&gt;"",IF(Sheet1!M17=50,2,IF(Sheet1!M17=100,3)),"")</f>
        <v/>
      </c>
      <c r="J111" s="116" t="str">
        <f>IF(C111&lt;&gt;"",J2,"")</f>
        <v/>
      </c>
    </row>
    <row r="112" spans="1:10">
      <c r="A112" s="106" t="str">
        <f>IF(C112&lt;&gt;"",A2,"")</f>
        <v/>
      </c>
      <c r="B112" s="106" t="str">
        <f>IF(C112&lt;&gt;"",B2,"")</f>
        <v/>
      </c>
      <c r="C112" s="106" t="str">
        <f>IF(Sheet6!B29&lt;&gt;"",Sheet6!B29,"")</f>
        <v/>
      </c>
      <c r="D112" s="106" t="str">
        <f>IF(C112&lt;&gt;"",D2,"")</f>
        <v/>
      </c>
      <c r="E112" s="104" t="str">
        <f>IF(C112&lt;&gt;"",IF(Sheet6!D29="ABS",0,Sheet6!D29),"")</f>
        <v/>
      </c>
      <c r="F112" s="104" t="str">
        <f>IF(C112&lt;&gt;"",Sheet6!F29,"")</f>
        <v/>
      </c>
      <c r="G112" s="104" t="str">
        <f>IF(C112&lt;&gt;"",Sheet6!H29,"")</f>
        <v/>
      </c>
      <c r="H112" s="104" t="str">
        <f>IF(C112&lt;&gt;"",Sheet6!J29,"")</f>
        <v/>
      </c>
      <c r="I112" s="113" t="str">
        <f>IF(C112&lt;&gt;"",IF(Sheet1!M17=50,2,IF(Sheet1!M17=100,3)),"")</f>
        <v/>
      </c>
      <c r="J112" s="116" t="str">
        <f>IF(C112&lt;&gt;"",J2,"")</f>
        <v/>
      </c>
    </row>
    <row r="113" spans="1:10">
      <c r="A113" s="106" t="str">
        <f>IF(C113&lt;&gt;"",A2,"")</f>
        <v/>
      </c>
      <c r="B113" s="106" t="str">
        <f>IF(C113&lt;&gt;"",B2,"")</f>
        <v/>
      </c>
      <c r="C113" s="106" t="str">
        <f>IF(Sheet6!B30&lt;&gt;"",Sheet6!B30,"")</f>
        <v/>
      </c>
      <c r="D113" s="106" t="str">
        <f>IF(C113&lt;&gt;"",D2,"")</f>
        <v/>
      </c>
      <c r="E113" s="104" t="str">
        <f>IF(C113&lt;&gt;"",IF(Sheet6!D30="ABS",0,Sheet6!D30),"")</f>
        <v/>
      </c>
      <c r="F113" s="104" t="str">
        <f>IF(C113&lt;&gt;"",Sheet6!F30,"")</f>
        <v/>
      </c>
      <c r="G113" s="104" t="str">
        <f>IF(C113&lt;&gt;"",Sheet6!H30,"")</f>
        <v/>
      </c>
      <c r="H113" s="104" t="str">
        <f>IF(C113&lt;&gt;"",Sheet6!J30,"")</f>
        <v/>
      </c>
      <c r="I113" s="113" t="str">
        <f>IF(C113&lt;&gt;"",IF(Sheet1!M17=50,2,IF(Sheet1!M17=100,3)),"")</f>
        <v/>
      </c>
      <c r="J113" s="116" t="str">
        <f>IF(C113&lt;&gt;"",J2,"")</f>
        <v/>
      </c>
    </row>
    <row r="114" spans="1:10">
      <c r="A114" s="106" t="str">
        <f>IF(C114&lt;&gt;"",A2,"")</f>
        <v/>
      </c>
      <c r="B114" s="106" t="str">
        <f>IF(C114&lt;&gt;"",B2,"")</f>
        <v/>
      </c>
      <c r="C114" s="106" t="str">
        <f>IF(Sheet6!B31&lt;&gt;"",Sheet6!B31,"")</f>
        <v/>
      </c>
      <c r="D114" s="106" t="str">
        <f>IF(C114&lt;&gt;"",D2,"")</f>
        <v/>
      </c>
      <c r="E114" s="104" t="str">
        <f>IF(C114&lt;&gt;"",IF(Sheet6!D31="ABS",0,Sheet6!D31),"")</f>
        <v/>
      </c>
      <c r="F114" s="104" t="str">
        <f>IF(C114&lt;&gt;"",Sheet6!F31,"")</f>
        <v/>
      </c>
      <c r="G114" s="104" t="str">
        <f>IF(C114&lt;&gt;"",Sheet6!H31,"")</f>
        <v/>
      </c>
      <c r="H114" s="104" t="str">
        <f>IF(C114&lt;&gt;"",Sheet6!J31,"")</f>
        <v/>
      </c>
      <c r="I114" s="113" t="str">
        <f>IF(C114&lt;&gt;"",IF(Sheet1!M17=50,2,IF(Sheet1!M17=100,3)),"")</f>
        <v/>
      </c>
      <c r="J114" s="116" t="str">
        <f>IF(C114&lt;&gt;"",J2,"")</f>
        <v/>
      </c>
    </row>
    <row r="115" spans="1:10">
      <c r="A115" s="106" t="str">
        <f>IF(C115&lt;&gt;"",A2,"")</f>
        <v/>
      </c>
      <c r="B115" s="106" t="str">
        <f>IF(C115&lt;&gt;"",B2,"")</f>
        <v/>
      </c>
      <c r="C115" s="106" t="str">
        <f>IF(Sheet6!B32&lt;&gt;"",Sheet6!B32,"")</f>
        <v/>
      </c>
      <c r="D115" s="106" t="str">
        <f>IF(C115&lt;&gt;"",D2,"")</f>
        <v/>
      </c>
      <c r="E115" s="104" t="str">
        <f>IF(C115&lt;&gt;"",IF(Sheet6!D32="ABS",0,Sheet6!D32),"")</f>
        <v/>
      </c>
      <c r="F115" s="104" t="str">
        <f>IF(C115&lt;&gt;"",Sheet6!F32,"")</f>
        <v/>
      </c>
      <c r="G115" s="104" t="str">
        <f>IF(C115&lt;&gt;"",Sheet6!H32,"")</f>
        <v/>
      </c>
      <c r="H115" s="104" t="str">
        <f>IF(C115&lt;&gt;"",Sheet6!J32,"")</f>
        <v/>
      </c>
      <c r="I115" s="113" t="str">
        <f>IF(C115&lt;&gt;"",IF(Sheet1!M17=50,2,IF(Sheet1!M17=100,3)),"")</f>
        <v/>
      </c>
      <c r="J115" s="116" t="str">
        <f>IF(C115&lt;&gt;"",J2,"")</f>
        <v/>
      </c>
    </row>
    <row r="116" spans="1:10">
      <c r="A116" s="106" t="str">
        <f>IF(C116&lt;&gt;"",A2,"")</f>
        <v/>
      </c>
      <c r="B116" s="106" t="str">
        <f>IF(C116&lt;&gt;"",B2,"")</f>
        <v/>
      </c>
      <c r="C116" s="106" t="str">
        <f>IF(Sheet6!B33&lt;&gt;"",Sheet6!B33,"")</f>
        <v/>
      </c>
      <c r="D116" s="106" t="str">
        <f>IF(C116&lt;&gt;"",D2,"")</f>
        <v/>
      </c>
      <c r="E116" s="104" t="str">
        <f>IF(C116&lt;&gt;"",IF(Sheet6!D33="ABS",0,Sheet6!D33),"")</f>
        <v/>
      </c>
      <c r="F116" s="104" t="str">
        <f>IF(C116&lt;&gt;"",Sheet6!F33,"")</f>
        <v/>
      </c>
      <c r="G116" s="104" t="str">
        <f>IF(C116&lt;&gt;"",Sheet6!H33,"")</f>
        <v/>
      </c>
      <c r="H116" s="104" t="str">
        <f>IF(C116&lt;&gt;"",Sheet6!J33,"")</f>
        <v/>
      </c>
      <c r="I116" s="113" t="str">
        <f>IF(C116&lt;&gt;"",IF(Sheet1!M17=50,2,IF(Sheet1!M17=100,3)),"")</f>
        <v/>
      </c>
      <c r="J116" s="116" t="str">
        <f>IF(C116&lt;&gt;"",J2,"")</f>
        <v/>
      </c>
    </row>
    <row r="117" spans="1:10">
      <c r="A117" s="106" t="str">
        <f>IF(C117&lt;&gt;"",A2,"")</f>
        <v/>
      </c>
      <c r="B117" s="106" t="str">
        <f>IF(C117&lt;&gt;"",B2,"")</f>
        <v/>
      </c>
      <c r="C117" s="106" t="str">
        <f>IF(Sheet6!B34&lt;&gt;"",Sheet6!B34,"")</f>
        <v/>
      </c>
      <c r="D117" s="106" t="str">
        <f>IF(C117&lt;&gt;"",D2,"")</f>
        <v/>
      </c>
      <c r="E117" s="104" t="str">
        <f>IF(C117&lt;&gt;"",IF(Sheet6!D34="ABS",0,Sheet6!D34),"")</f>
        <v/>
      </c>
      <c r="F117" s="104" t="str">
        <f>IF(C117&lt;&gt;"",Sheet6!F34,"")</f>
        <v/>
      </c>
      <c r="G117" s="104" t="str">
        <f>IF(C117&lt;&gt;"",Sheet6!H34,"")</f>
        <v/>
      </c>
      <c r="H117" s="104" t="str">
        <f>IF(C117&lt;&gt;"",Sheet6!J34,"")</f>
        <v/>
      </c>
      <c r="I117" s="113" t="str">
        <f>IF(C117&lt;&gt;"",IF(Sheet1!M17=50,2,IF(Sheet1!M17=100,3)),"")</f>
        <v/>
      </c>
      <c r="J117" s="116" t="str">
        <f>IF(C117&lt;&gt;"",J2,"")</f>
        <v/>
      </c>
    </row>
    <row r="118" spans="1:10">
      <c r="A118" s="106" t="str">
        <f>IF(C118&lt;&gt;"",A2,"")</f>
        <v/>
      </c>
      <c r="B118" s="106" t="str">
        <f>IF(C118&lt;&gt;"",B2,"")</f>
        <v/>
      </c>
      <c r="C118" s="106" t="str">
        <f>IF(Sheet6!B35&lt;&gt;"",Sheet6!B35,"")</f>
        <v/>
      </c>
      <c r="D118" s="106" t="str">
        <f>IF(C118&lt;&gt;"",D2,"")</f>
        <v/>
      </c>
      <c r="E118" s="104" t="str">
        <f>IF(C118&lt;&gt;"",IF(Sheet6!D35="ABS",0,Sheet6!D35),"")</f>
        <v/>
      </c>
      <c r="F118" s="104" t="str">
        <f>IF(C118&lt;&gt;"",Sheet6!F35,"")</f>
        <v/>
      </c>
      <c r="G118" s="104" t="str">
        <f>IF(C118&lt;&gt;"",Sheet6!H35,"")</f>
        <v/>
      </c>
      <c r="H118" s="104" t="str">
        <f>IF(C118&lt;&gt;"",Sheet6!J35,"")</f>
        <v/>
      </c>
      <c r="I118" s="113" t="str">
        <f>IF(C118&lt;&gt;"",IF(Sheet1!M17=50,2,IF(Sheet1!M17=100,3)),"")</f>
        <v/>
      </c>
      <c r="J118" s="116" t="str">
        <f>IF(C118&lt;&gt;"",J2,"")</f>
        <v/>
      </c>
    </row>
    <row r="119" spans="1:10">
      <c r="A119" s="106" t="str">
        <f>IF(C119&lt;&gt;"",A2,"")</f>
        <v/>
      </c>
      <c r="B119" s="106" t="str">
        <f>IF(C119&lt;&gt;"",B2,"")</f>
        <v/>
      </c>
      <c r="C119" s="106" t="str">
        <f>IF(Sheet6!B36&lt;&gt;"",Sheet6!B36,"")</f>
        <v/>
      </c>
      <c r="D119" s="106" t="str">
        <f>IF(C119&lt;&gt;"",D2,"")</f>
        <v/>
      </c>
      <c r="E119" s="104" t="str">
        <f>IF(C119&lt;&gt;"",IF(Sheet6!D36="ABS",0,Sheet6!D36),"")</f>
        <v/>
      </c>
      <c r="F119" s="104" t="str">
        <f>IF(C119&lt;&gt;"",Sheet6!F36,"")</f>
        <v/>
      </c>
      <c r="G119" s="104" t="str">
        <f>IF(C119&lt;&gt;"",Sheet6!H36,"")</f>
        <v/>
      </c>
      <c r="H119" s="104" t="str">
        <f>IF(C119&lt;&gt;"",Sheet6!J36,"")</f>
        <v/>
      </c>
      <c r="I119" s="113" t="str">
        <f>IF(C119&lt;&gt;"",IF(Sheet1!M17=50,2,IF(Sheet1!M17=100,3)),"")</f>
        <v/>
      </c>
      <c r="J119" s="116" t="str">
        <f>IF(C119&lt;&gt;"",J2,"")</f>
        <v/>
      </c>
    </row>
    <row r="120" spans="1:10">
      <c r="A120" s="106" t="str">
        <f>IF(C120&lt;&gt;"",A2,"")</f>
        <v/>
      </c>
      <c r="B120" s="106" t="str">
        <f>IF(C120&lt;&gt;"",B2,"")</f>
        <v/>
      </c>
      <c r="C120" s="106" t="str">
        <f>IF(Sheet6!B37&lt;&gt;"",Sheet6!B37,"")</f>
        <v/>
      </c>
      <c r="D120" s="106" t="str">
        <f>IF(C120&lt;&gt;"",D2,"")</f>
        <v/>
      </c>
      <c r="E120" s="104" t="str">
        <f>IF(C120&lt;&gt;"",IF(Sheet6!D37="ABS",0,Sheet6!D37),"")</f>
        <v/>
      </c>
      <c r="F120" s="104" t="str">
        <f>IF(C120&lt;&gt;"",Sheet6!F37,"")</f>
        <v/>
      </c>
      <c r="G120" s="104" t="str">
        <f>IF(C120&lt;&gt;"",Sheet6!H37,"")</f>
        <v/>
      </c>
      <c r="H120" s="104" t="str">
        <f>IF(C120&lt;&gt;"",Sheet6!J37,"")</f>
        <v/>
      </c>
      <c r="I120" s="113" t="str">
        <f>IF(C120&lt;&gt;"",IF(Sheet1!M17=50,2,IF(Sheet1!M17=100,3)),"")</f>
        <v/>
      </c>
      <c r="J120" s="116" t="str">
        <f>IF(C120&lt;&gt;"",J2,"")</f>
        <v/>
      </c>
    </row>
    <row r="121" spans="1:10">
      <c r="A121" s="106" t="str">
        <f>IF(C121&lt;&gt;"",A2,"")</f>
        <v/>
      </c>
      <c r="B121" s="106" t="str">
        <f>IF(C121&lt;&gt;"",B2,"")</f>
        <v/>
      </c>
      <c r="C121" s="106" t="str">
        <f>IF(Sheet6!B38&lt;&gt;"",Sheet6!B38,"")</f>
        <v/>
      </c>
      <c r="D121" s="106" t="str">
        <f>IF(C121&lt;&gt;"",D2,"")</f>
        <v/>
      </c>
      <c r="E121" s="104" t="str">
        <f>IF(C121&lt;&gt;"",IF(Sheet6!D38="ABS",0,Sheet6!D38),"")</f>
        <v/>
      </c>
      <c r="F121" s="104" t="str">
        <f>IF(C121&lt;&gt;"",Sheet6!F38,"")</f>
        <v/>
      </c>
      <c r="G121" s="104" t="str">
        <f>IF(C121&lt;&gt;"",Sheet6!H38,"")</f>
        <v/>
      </c>
      <c r="H121" s="104" t="str">
        <f>IF(C121&lt;&gt;"",Sheet6!J38,"")</f>
        <v/>
      </c>
      <c r="I121" s="113" t="str">
        <f>IF(C121&lt;&gt;"",IF(Sheet1!M17=50,2,IF(Sheet1!M17=100,3)),"")</f>
        <v/>
      </c>
      <c r="J121" s="116" t="str">
        <f>IF(C121&lt;&gt;"",J2,"")</f>
        <v/>
      </c>
    </row>
    <row r="122" spans="1:10">
      <c r="A122" s="103" t="str">
        <f>IF(C122&lt;&gt;"",A2,"")</f>
        <v/>
      </c>
      <c r="B122" s="103" t="str">
        <f>IF(C122&lt;&gt;"",B2,"")</f>
        <v/>
      </c>
      <c r="C122" s="103" t="str">
        <f>IF(Sheet7!B19&lt;&gt;"",Sheet7!B19,"")</f>
        <v/>
      </c>
      <c r="D122" s="103" t="str">
        <f>IF(C122&lt;&gt;"",D2,"")</f>
        <v/>
      </c>
      <c r="E122" s="105" t="str">
        <f>IF(C122&lt;&gt;"",IF(Sheet7!D19="ABS",0,Sheet7!D19),"")</f>
        <v/>
      </c>
      <c r="F122" s="105" t="str">
        <f>IF(C122&lt;&gt;"",Sheet7!F19,"")</f>
        <v/>
      </c>
      <c r="G122" s="105" t="str">
        <f>IF(C122&lt;&gt;"",Sheet7!H19,"")</f>
        <v/>
      </c>
      <c r="H122" s="105" t="str">
        <f>IF(C122&lt;&gt;"",Sheet7!J19,"")</f>
        <v/>
      </c>
      <c r="I122" s="113" t="str">
        <f>IF(C122&lt;&gt;"",IF(Sheet1!M17=50,2,IF(Sheet1!M17=100,3)),"")</f>
        <v/>
      </c>
      <c r="J122" s="116" t="str">
        <f>IF(C122&lt;&gt;"",J2,"")</f>
        <v/>
      </c>
    </row>
    <row r="123" spans="1:10">
      <c r="A123" s="106" t="str">
        <f>IF(C123&lt;&gt;"",A2,"")</f>
        <v/>
      </c>
      <c r="B123" s="106" t="str">
        <f>IF(C123&lt;&gt;"",B2,"")</f>
        <v/>
      </c>
      <c r="C123" s="106" t="str">
        <f>IF(Sheet7!B20&lt;&gt;"",Sheet7!B20,"")</f>
        <v/>
      </c>
      <c r="D123" s="106" t="str">
        <f>IF(C123&lt;&gt;"",D2,"")</f>
        <v/>
      </c>
      <c r="E123" s="104" t="str">
        <f>IF(C123&lt;&gt;"",IF(Sheet7!D20="ABS",0,Sheet7!D20),"")</f>
        <v/>
      </c>
      <c r="F123" s="104" t="str">
        <f>IF(C123&lt;&gt;"",Sheet7!F20,"")</f>
        <v/>
      </c>
      <c r="G123" s="104" t="str">
        <f>IF(C123&lt;&gt;"",Sheet7!H20,"")</f>
        <v/>
      </c>
      <c r="H123" s="104" t="str">
        <f>IF(C123&lt;&gt;"",Sheet7!J20,"")</f>
        <v/>
      </c>
      <c r="I123" s="113" t="str">
        <f>IF(C123&lt;&gt;"",IF(Sheet1!M17=50,2,IF(Sheet1!M17=100,3)),"")</f>
        <v/>
      </c>
      <c r="J123" s="116" t="str">
        <f>IF(C123&lt;&gt;"",J2,"")</f>
        <v/>
      </c>
    </row>
    <row r="124" spans="1:10">
      <c r="A124" s="106" t="str">
        <f>IF(C124&lt;&gt;"",A2,"")</f>
        <v/>
      </c>
      <c r="B124" s="106" t="str">
        <f>IF(C124&lt;&gt;"",B2,"")</f>
        <v/>
      </c>
      <c r="C124" s="106" t="str">
        <f>IF(Sheet7!B21&lt;&gt;"",Sheet7!B21,"")</f>
        <v/>
      </c>
      <c r="D124" s="106" t="str">
        <f>IF(C124&lt;&gt;"",D2,"")</f>
        <v/>
      </c>
      <c r="E124" s="104" t="str">
        <f>IF(C124&lt;&gt;"",IF(Sheet7!D21="ABS",0,Sheet7!D21),"")</f>
        <v/>
      </c>
      <c r="F124" s="104" t="str">
        <f>IF(C124&lt;&gt;"",Sheet7!F21,"")</f>
        <v/>
      </c>
      <c r="G124" s="104" t="str">
        <f>IF(C124&lt;&gt;"",Sheet7!H21,"")</f>
        <v/>
      </c>
      <c r="H124" s="104" t="str">
        <f>IF(C124&lt;&gt;"",Sheet7!J21,"")</f>
        <v/>
      </c>
      <c r="I124" s="113" t="str">
        <f>IF(C124&lt;&gt;"",IF(Sheet1!M17=50,2,IF(Sheet1!M17=100,3)),"")</f>
        <v/>
      </c>
      <c r="J124" s="116" t="str">
        <f>IF(C124&lt;&gt;"",J2,"")</f>
        <v/>
      </c>
    </row>
    <row r="125" spans="1:10">
      <c r="A125" s="106" t="str">
        <f>IF(C125&lt;&gt;"",A2,"")</f>
        <v/>
      </c>
      <c r="B125" s="106" t="str">
        <f>IF(C125&lt;&gt;"",B2,"")</f>
        <v/>
      </c>
      <c r="C125" s="106" t="str">
        <f>IF(Sheet7!B22&lt;&gt;"",Sheet7!B22,"")</f>
        <v/>
      </c>
      <c r="D125" s="106" t="str">
        <f>IF(C125&lt;&gt;"",D2,"")</f>
        <v/>
      </c>
      <c r="E125" s="104" t="str">
        <f>IF(C125&lt;&gt;"",IF(Sheet7!D22="ABS",0,Sheet7!D22),"")</f>
        <v/>
      </c>
      <c r="F125" s="104" t="str">
        <f>IF(C125&lt;&gt;"",Sheet7!F22,"")</f>
        <v/>
      </c>
      <c r="G125" s="104" t="str">
        <f>IF(C125&lt;&gt;"",Sheet7!H22,"")</f>
        <v/>
      </c>
      <c r="H125" s="104" t="str">
        <f>IF(C125&lt;&gt;"",Sheet7!J22,"")</f>
        <v/>
      </c>
      <c r="I125" s="113" t="str">
        <f>IF(C125&lt;&gt;"",IF(Sheet1!M17=50,2,IF(Sheet1!M17=100,3)),"")</f>
        <v/>
      </c>
      <c r="J125" s="116" t="str">
        <f>IF(C125&lt;&gt;"",J2,"")</f>
        <v/>
      </c>
    </row>
    <row r="126" spans="1:10">
      <c r="A126" s="106" t="str">
        <f>IF(C126&lt;&gt;"",A2,"")</f>
        <v/>
      </c>
      <c r="B126" s="106" t="str">
        <f>IF(C126&lt;&gt;"",B2,"")</f>
        <v/>
      </c>
      <c r="C126" s="106" t="str">
        <f>IF(Sheet7!B23&lt;&gt;"",Sheet7!B23,"")</f>
        <v/>
      </c>
      <c r="D126" s="106" t="str">
        <f>IF(C126&lt;&gt;"",D2,"")</f>
        <v/>
      </c>
      <c r="E126" s="104" t="str">
        <f>IF(C126&lt;&gt;"",IF(Sheet7!D23="ABS",0,Sheet7!D23),"")</f>
        <v/>
      </c>
      <c r="F126" s="104" t="str">
        <f>IF(C126&lt;&gt;"",Sheet7!F23,"")</f>
        <v/>
      </c>
      <c r="G126" s="104" t="str">
        <f>IF(C126&lt;&gt;"",Sheet7!H23,"")</f>
        <v/>
      </c>
      <c r="H126" s="104" t="str">
        <f>IF(C126&lt;&gt;"",Sheet7!J23,"")</f>
        <v/>
      </c>
      <c r="I126" s="113" t="str">
        <f>IF(C126&lt;&gt;"",IF(Sheet1!M17=50,2,IF(Sheet1!M17=100,3)),"")</f>
        <v/>
      </c>
      <c r="J126" s="116" t="str">
        <f>IF(C126&lt;&gt;"",J2,"")</f>
        <v/>
      </c>
    </row>
    <row r="127" spans="1:10">
      <c r="A127" s="106" t="str">
        <f>IF(C127&lt;&gt;"",A2,"")</f>
        <v/>
      </c>
      <c r="B127" s="106" t="str">
        <f>IF(C127&lt;&gt;"",B2,"")</f>
        <v/>
      </c>
      <c r="C127" s="106" t="str">
        <f>IF(Sheet7!B24&lt;&gt;"",Sheet7!B24,"")</f>
        <v/>
      </c>
      <c r="D127" s="106" t="str">
        <f>IF(C127&lt;&gt;"",D2,"")</f>
        <v/>
      </c>
      <c r="E127" s="104" t="str">
        <f>IF(C127&lt;&gt;"",IF(Sheet7!D24="ABS",0,Sheet7!D24),"")</f>
        <v/>
      </c>
      <c r="F127" s="104" t="str">
        <f>IF(C127&lt;&gt;"",Sheet7!F24,"")</f>
        <v/>
      </c>
      <c r="G127" s="104" t="str">
        <f>IF(C127&lt;&gt;"",Sheet7!H24,"")</f>
        <v/>
      </c>
      <c r="H127" s="104" t="str">
        <f>IF(C127&lt;&gt;"",Sheet7!J24,"")</f>
        <v/>
      </c>
      <c r="I127" s="113" t="str">
        <f>IF(C127&lt;&gt;"",IF(Sheet1!M17=50,2,IF(Sheet1!M17=100,3)),"")</f>
        <v/>
      </c>
      <c r="J127" s="116" t="str">
        <f>IF(C127&lt;&gt;"",J2,"")</f>
        <v/>
      </c>
    </row>
    <row r="128" spans="1:10">
      <c r="A128" s="106" t="str">
        <f>IF(C128&lt;&gt;"",A2,"")</f>
        <v/>
      </c>
      <c r="B128" s="106" t="str">
        <f>IF(C128&lt;&gt;"",B2,"")</f>
        <v/>
      </c>
      <c r="C128" s="106" t="str">
        <f>IF(Sheet7!B25&lt;&gt;"",Sheet7!B25,"")</f>
        <v/>
      </c>
      <c r="D128" s="106" t="str">
        <f>IF(C128&lt;&gt;"",D2,"")</f>
        <v/>
      </c>
      <c r="E128" s="104" t="str">
        <f>IF(C128&lt;&gt;"",IF(Sheet7!D25="ABS",0,Sheet7!D25),"")</f>
        <v/>
      </c>
      <c r="F128" s="104" t="str">
        <f>IF(C128&lt;&gt;"",Sheet7!F25,"")</f>
        <v/>
      </c>
      <c r="G128" s="104" t="str">
        <f>IF(C128&lt;&gt;"",Sheet7!H25,"")</f>
        <v/>
      </c>
      <c r="H128" s="104" t="str">
        <f>IF(C128&lt;&gt;"",Sheet7!J25,"")</f>
        <v/>
      </c>
      <c r="I128" s="113" t="str">
        <f>IF(C128&lt;&gt;"",IF(Sheet1!M17=50,2,IF(Sheet1!M17=100,3)),"")</f>
        <v/>
      </c>
      <c r="J128" s="116" t="str">
        <f>IF(C128&lt;&gt;"",J2,"")</f>
        <v/>
      </c>
    </row>
    <row r="129" spans="1:10">
      <c r="A129" s="106" t="str">
        <f>IF(C129&lt;&gt;"",A2,"")</f>
        <v/>
      </c>
      <c r="B129" s="106" t="str">
        <f>IF(C129&lt;&gt;"",B2,"")</f>
        <v/>
      </c>
      <c r="C129" s="106" t="str">
        <f>IF(Sheet7!B26&lt;&gt;"",Sheet7!B26,"")</f>
        <v/>
      </c>
      <c r="D129" s="106" t="str">
        <f>IF(C129&lt;&gt;"",D2,"")</f>
        <v/>
      </c>
      <c r="E129" s="104" t="str">
        <f>IF(C129&lt;&gt;"",IF(Sheet7!D26="ABS",0,Sheet7!D26),"")</f>
        <v/>
      </c>
      <c r="F129" s="104" t="str">
        <f>IF(C129&lt;&gt;"",Sheet7!F26,"")</f>
        <v/>
      </c>
      <c r="G129" s="104" t="str">
        <f>IF(C129&lt;&gt;"",Sheet7!H26,"")</f>
        <v/>
      </c>
      <c r="H129" s="104" t="str">
        <f>IF(C129&lt;&gt;"",Sheet7!J26,"")</f>
        <v/>
      </c>
      <c r="I129" s="113" t="str">
        <f>IF(C129&lt;&gt;"",IF(Sheet1!M17=50,2,IF(Sheet1!M17=100,3)),"")</f>
        <v/>
      </c>
      <c r="J129" s="116" t="str">
        <f>IF(C129&lt;&gt;"",J2,"")</f>
        <v/>
      </c>
    </row>
    <row r="130" spans="1:10">
      <c r="A130" s="106" t="str">
        <f>IF(C130&lt;&gt;"",A2,"")</f>
        <v/>
      </c>
      <c r="B130" s="106" t="str">
        <f>IF(C130&lt;&gt;"",B2,"")</f>
        <v/>
      </c>
      <c r="C130" s="106" t="str">
        <f>IF(Sheet7!B27&lt;&gt;"",Sheet7!B27,"")</f>
        <v/>
      </c>
      <c r="D130" s="106" t="str">
        <f>IF(C130&lt;&gt;"",D2,"")</f>
        <v/>
      </c>
      <c r="E130" s="104" t="str">
        <f>IF(C130&lt;&gt;"",IF(Sheet7!D27="ABS",0,Sheet7!D27),"")</f>
        <v/>
      </c>
      <c r="F130" s="104" t="str">
        <f>IF(C130&lt;&gt;"",Sheet7!F27,"")</f>
        <v/>
      </c>
      <c r="G130" s="104" t="str">
        <f>IF(C130&lt;&gt;"",Sheet7!H27,"")</f>
        <v/>
      </c>
      <c r="H130" s="104" t="str">
        <f>IF(C130&lt;&gt;"",Sheet7!J27,"")</f>
        <v/>
      </c>
      <c r="I130" s="113" t="str">
        <f>IF(C130&lt;&gt;"",IF(Sheet1!M17=50,2,IF(Sheet1!M17=100,3)),"")</f>
        <v/>
      </c>
      <c r="J130" s="116" t="str">
        <f>IF(C130&lt;&gt;"",J2,"")</f>
        <v/>
      </c>
    </row>
    <row r="131" spans="1:10">
      <c r="A131" s="106" t="str">
        <f>IF(C131&lt;&gt;"",A2,"")</f>
        <v/>
      </c>
      <c r="B131" s="106" t="str">
        <f>IF(C131&lt;&gt;"",B2,"")</f>
        <v/>
      </c>
      <c r="C131" s="106" t="str">
        <f>IF(Sheet7!B28&lt;&gt;"",Sheet7!B28,"")</f>
        <v/>
      </c>
      <c r="D131" s="106" t="str">
        <f>IF(C131&lt;&gt;"",D2,"")</f>
        <v/>
      </c>
      <c r="E131" s="104" t="str">
        <f>IF(C131&lt;&gt;"",IF(Sheet7!D28="ABS",0,Sheet7!D28),"")</f>
        <v/>
      </c>
      <c r="F131" s="104" t="str">
        <f>IF(C131&lt;&gt;"",Sheet7!F28,"")</f>
        <v/>
      </c>
      <c r="G131" s="104" t="str">
        <f>IF(C131&lt;&gt;"",Sheet7!H28,"")</f>
        <v/>
      </c>
      <c r="H131" s="104" t="str">
        <f>IF(C131&lt;&gt;"",Sheet7!J28,"")</f>
        <v/>
      </c>
      <c r="I131" s="113" t="str">
        <f>IF(C131&lt;&gt;"",IF(Sheet1!M17=50,2,IF(Sheet1!M17=100,3)),"")</f>
        <v/>
      </c>
      <c r="J131" s="116" t="str">
        <f>IF(C131&lt;&gt;"",J2,"")</f>
        <v/>
      </c>
    </row>
    <row r="132" spans="1:10">
      <c r="A132" s="106" t="str">
        <f>IF(C132&lt;&gt;"",A2,"")</f>
        <v/>
      </c>
      <c r="B132" s="106" t="str">
        <f>IF(C132&lt;&gt;"",B2,"")</f>
        <v/>
      </c>
      <c r="C132" s="106" t="str">
        <f>IF(Sheet7!B29&lt;&gt;"",Sheet7!B29,"")</f>
        <v/>
      </c>
      <c r="D132" s="106" t="str">
        <f>IF(C132&lt;&gt;"",D2,"")</f>
        <v/>
      </c>
      <c r="E132" s="104" t="str">
        <f>IF(C132&lt;&gt;"",IF(Sheet7!D29="ABS",0,Sheet7!D29),"")</f>
        <v/>
      </c>
      <c r="F132" s="104" t="str">
        <f>IF(C132&lt;&gt;"",Sheet7!F29,"")</f>
        <v/>
      </c>
      <c r="G132" s="104" t="str">
        <f>IF(C132&lt;&gt;"",Sheet7!H29,"")</f>
        <v/>
      </c>
      <c r="H132" s="104" t="str">
        <f>IF(C132&lt;&gt;"",Sheet7!J29,"")</f>
        <v/>
      </c>
      <c r="I132" s="113" t="str">
        <f>IF(C132&lt;&gt;"",IF(Sheet1!M17=50,2,IF(Sheet1!M17=100,3)),"")</f>
        <v/>
      </c>
      <c r="J132" s="116" t="str">
        <f>IF(C132&lt;&gt;"",J2,"")</f>
        <v/>
      </c>
    </row>
    <row r="133" spans="1:10">
      <c r="A133" s="106" t="str">
        <f>IF(C133&lt;&gt;"",A2,"")</f>
        <v/>
      </c>
      <c r="B133" s="106" t="str">
        <f>IF(C133&lt;&gt;"",B2,"")</f>
        <v/>
      </c>
      <c r="C133" s="106" t="str">
        <f>IF(Sheet7!B30&lt;&gt;"",Sheet7!B30,"")</f>
        <v/>
      </c>
      <c r="D133" s="106" t="str">
        <f>IF(C133&lt;&gt;"",D2,"")</f>
        <v/>
      </c>
      <c r="E133" s="104" t="str">
        <f>IF(C133&lt;&gt;"",IF(Sheet7!D30="ABS",0,Sheet7!D30),"")</f>
        <v/>
      </c>
      <c r="F133" s="104" t="str">
        <f>IF(C133&lt;&gt;"",Sheet7!F30,"")</f>
        <v/>
      </c>
      <c r="G133" s="104" t="str">
        <f>IF(C133&lt;&gt;"",Sheet7!H30,"")</f>
        <v/>
      </c>
      <c r="H133" s="104" t="str">
        <f>IF(C133&lt;&gt;"",Sheet7!J30,"")</f>
        <v/>
      </c>
      <c r="I133" s="113" t="str">
        <f>IF(C133&lt;&gt;"",IF(Sheet1!M17=50,2,IF(Sheet1!M17=100,3)),"")</f>
        <v/>
      </c>
      <c r="J133" s="116" t="str">
        <f>IF(C133&lt;&gt;"",J2,"")</f>
        <v/>
      </c>
    </row>
    <row r="134" spans="1:10">
      <c r="A134" s="106" t="str">
        <f>IF(C134&lt;&gt;"",A2,"")</f>
        <v/>
      </c>
      <c r="B134" s="106" t="str">
        <f>IF(C134&lt;&gt;"",B2,"")</f>
        <v/>
      </c>
      <c r="C134" s="106" t="str">
        <f>IF(Sheet7!B31&lt;&gt;"",Sheet7!B31,"")</f>
        <v/>
      </c>
      <c r="D134" s="106" t="str">
        <f>IF(C134&lt;&gt;"",D2,"")</f>
        <v/>
      </c>
      <c r="E134" s="104" t="str">
        <f>IF(C134&lt;&gt;"",IF(Sheet7!D31="ABS",0,Sheet7!D31),"")</f>
        <v/>
      </c>
      <c r="F134" s="104" t="str">
        <f>IF(C134&lt;&gt;"",Sheet7!F31,"")</f>
        <v/>
      </c>
      <c r="G134" s="104" t="str">
        <f>IF(C134&lt;&gt;"",Sheet7!H31,"")</f>
        <v/>
      </c>
      <c r="H134" s="104" t="str">
        <f>IF(C134&lt;&gt;"",Sheet7!J31,"")</f>
        <v/>
      </c>
      <c r="I134" s="113" t="str">
        <f>IF(C134&lt;&gt;"",IF(Sheet1!M17=50,2,IF(Sheet1!M17=100,3)),"")</f>
        <v/>
      </c>
      <c r="J134" s="116" t="str">
        <f>IF(C134&lt;&gt;"",J2,"")</f>
        <v/>
      </c>
    </row>
    <row r="135" spans="1:10">
      <c r="A135" s="106" t="str">
        <f>IF(C135&lt;&gt;"",A2,"")</f>
        <v/>
      </c>
      <c r="B135" s="106" t="str">
        <f>IF(C135&lt;&gt;"",B2,"")</f>
        <v/>
      </c>
      <c r="C135" s="106" t="str">
        <f>IF(Sheet7!B32&lt;&gt;"",Sheet7!B32,"")</f>
        <v/>
      </c>
      <c r="D135" s="106" t="str">
        <f>IF(C135&lt;&gt;"",D2,"")</f>
        <v/>
      </c>
      <c r="E135" s="104" t="str">
        <f>IF(C135&lt;&gt;"",IF(Sheet7!D32="ABS",0,Sheet7!D32),"")</f>
        <v/>
      </c>
      <c r="F135" s="104" t="str">
        <f>IF(C135&lt;&gt;"",Sheet7!F32,"")</f>
        <v/>
      </c>
      <c r="G135" s="104" t="str">
        <f>IF(C135&lt;&gt;"",Sheet7!H32,"")</f>
        <v/>
      </c>
      <c r="H135" s="104" t="str">
        <f>IF(C135&lt;&gt;"",Sheet7!J32,"")</f>
        <v/>
      </c>
      <c r="I135" s="113" t="str">
        <f>IF(C135&lt;&gt;"",IF(Sheet1!M17=50,2,IF(Sheet1!M17=100,3)),"")</f>
        <v/>
      </c>
      <c r="J135" s="116" t="str">
        <f>IF(C135&lt;&gt;"",J2,"")</f>
        <v/>
      </c>
    </row>
    <row r="136" spans="1:10">
      <c r="A136" s="106" t="str">
        <f>IF(C136&lt;&gt;"",A2,"")</f>
        <v/>
      </c>
      <c r="B136" s="106" t="str">
        <f>IF(C136&lt;&gt;"",B2,"")</f>
        <v/>
      </c>
      <c r="C136" s="106" t="str">
        <f>IF(Sheet7!B33&lt;&gt;"",Sheet7!B33,"")</f>
        <v/>
      </c>
      <c r="D136" s="106" t="str">
        <f>IF(C136&lt;&gt;"",D2,"")</f>
        <v/>
      </c>
      <c r="E136" s="104" t="str">
        <f>IF(C136&lt;&gt;"",IF(Sheet7!D33="ABS",0,Sheet7!D33),"")</f>
        <v/>
      </c>
      <c r="F136" s="104" t="str">
        <f>IF(C136&lt;&gt;"",Sheet7!F33,"")</f>
        <v/>
      </c>
      <c r="G136" s="104" t="str">
        <f>IF(C136&lt;&gt;"",Sheet7!H33,"")</f>
        <v/>
      </c>
      <c r="H136" s="104" t="str">
        <f>IF(C136&lt;&gt;"",Sheet7!J33,"")</f>
        <v/>
      </c>
      <c r="I136" s="113" t="str">
        <f>IF(C136&lt;&gt;"",IF(Sheet1!M17=50,2,IF(Sheet1!M17=100,3)),"")</f>
        <v/>
      </c>
      <c r="J136" s="116" t="str">
        <f>IF(C136&lt;&gt;"",J2,"")</f>
        <v/>
      </c>
    </row>
    <row r="137" spans="1:10">
      <c r="A137" s="106" t="str">
        <f>IF(C137&lt;&gt;"",A2,"")</f>
        <v/>
      </c>
      <c r="B137" s="106" t="str">
        <f>IF(C137&lt;&gt;"",B2,"")</f>
        <v/>
      </c>
      <c r="C137" s="106" t="str">
        <f>IF(Sheet7!B34&lt;&gt;"",Sheet7!B34,"")</f>
        <v/>
      </c>
      <c r="D137" s="106" t="str">
        <f>IF(C137&lt;&gt;"",D2,"")</f>
        <v/>
      </c>
      <c r="E137" s="104" t="str">
        <f>IF(C137&lt;&gt;"",IF(Sheet7!D34="ABS",0,Sheet7!D34),"")</f>
        <v/>
      </c>
      <c r="F137" s="104" t="str">
        <f>IF(C137&lt;&gt;"",Sheet7!F34,"")</f>
        <v/>
      </c>
      <c r="G137" s="104" t="str">
        <f>IF(C137&lt;&gt;"",Sheet7!H34,"")</f>
        <v/>
      </c>
      <c r="H137" s="104" t="str">
        <f>IF(C137&lt;&gt;"",Sheet7!J34,"")</f>
        <v/>
      </c>
      <c r="I137" s="113" t="str">
        <f>IF(C137&lt;&gt;"",IF(Sheet1!M17=50,2,IF(Sheet1!M17=100,3)),"")</f>
        <v/>
      </c>
      <c r="J137" s="116" t="str">
        <f>IF(C137&lt;&gt;"",J2,"")</f>
        <v/>
      </c>
    </row>
    <row r="138" spans="1:10">
      <c r="A138" s="106" t="str">
        <f>IF(C138&lt;&gt;"",A2,"")</f>
        <v/>
      </c>
      <c r="B138" s="106" t="str">
        <f>IF(C138&lt;&gt;"",B2,"")</f>
        <v/>
      </c>
      <c r="C138" s="106" t="str">
        <f>IF(Sheet7!B35&lt;&gt;"",Sheet7!B35,"")</f>
        <v/>
      </c>
      <c r="D138" s="106" t="str">
        <f>IF(C138&lt;&gt;"",D2,"")</f>
        <v/>
      </c>
      <c r="E138" s="104" t="str">
        <f>IF(C138&lt;&gt;"",IF(Sheet7!D35="ABS",0,Sheet7!D35),"")</f>
        <v/>
      </c>
      <c r="F138" s="104" t="str">
        <f>IF(C138&lt;&gt;"",Sheet7!F35,"")</f>
        <v/>
      </c>
      <c r="G138" s="104" t="str">
        <f>IF(C138&lt;&gt;"",Sheet7!H35,"")</f>
        <v/>
      </c>
      <c r="H138" s="104" t="str">
        <f>IF(C138&lt;&gt;"",Sheet7!J35,"")</f>
        <v/>
      </c>
      <c r="I138" s="113" t="str">
        <f>IF(C138&lt;&gt;"",IF(Sheet1!M17=50,2,IF(Sheet1!M17=100,3)),"")</f>
        <v/>
      </c>
      <c r="J138" s="116" t="str">
        <f>IF(C138&lt;&gt;"",J2,"")</f>
        <v/>
      </c>
    </row>
    <row r="139" spans="1:10">
      <c r="A139" s="106" t="str">
        <f>IF(C139&lt;&gt;"",A2,"")</f>
        <v/>
      </c>
      <c r="B139" s="106" t="str">
        <f>IF(C139&lt;&gt;"",B2,"")</f>
        <v/>
      </c>
      <c r="C139" s="106" t="str">
        <f>IF(Sheet7!B36&lt;&gt;"",Sheet7!B36,"")</f>
        <v/>
      </c>
      <c r="D139" s="106" t="str">
        <f>IF(C139&lt;&gt;"",D2,"")</f>
        <v/>
      </c>
      <c r="E139" s="104" t="str">
        <f>IF(C139&lt;&gt;"",IF(Sheet7!D36="ABS",0,Sheet7!D36),"")</f>
        <v/>
      </c>
      <c r="F139" s="104" t="str">
        <f>IF(C139&lt;&gt;"",Sheet7!F36,"")</f>
        <v/>
      </c>
      <c r="G139" s="104" t="str">
        <f>IF(C139&lt;&gt;"",Sheet7!H36,"")</f>
        <v/>
      </c>
      <c r="H139" s="104" t="str">
        <f>IF(C139&lt;&gt;"",Sheet7!J36,"")</f>
        <v/>
      </c>
      <c r="I139" s="113" t="str">
        <f>IF(C139&lt;&gt;"",IF(Sheet1!M17=50,2,IF(Sheet1!M17=100,3)),"")</f>
        <v/>
      </c>
      <c r="J139" s="116" t="str">
        <f>IF(C139&lt;&gt;"",J2,"")</f>
        <v/>
      </c>
    </row>
    <row r="140" spans="1:10">
      <c r="A140" s="106" t="str">
        <f>IF(C140&lt;&gt;"",A2,"")</f>
        <v/>
      </c>
      <c r="B140" s="106" t="str">
        <f>IF(C140&lt;&gt;"",B2,"")</f>
        <v/>
      </c>
      <c r="C140" s="106" t="str">
        <f>IF(Sheet7!B37&lt;&gt;"",Sheet7!B37,"")</f>
        <v/>
      </c>
      <c r="D140" s="106" t="str">
        <f>IF(C140&lt;&gt;"",D2,"")</f>
        <v/>
      </c>
      <c r="E140" s="104" t="str">
        <f>IF(C140&lt;&gt;"",IF(Sheet7!D37="ABS",0,Sheet7!D37),"")</f>
        <v/>
      </c>
      <c r="F140" s="104" t="str">
        <f>IF(C140&lt;&gt;"",Sheet7!F37,"")</f>
        <v/>
      </c>
      <c r="G140" s="104" t="str">
        <f>IF(C140&lt;&gt;"",Sheet7!H37,"")</f>
        <v/>
      </c>
      <c r="H140" s="104" t="str">
        <f>IF(C140&lt;&gt;"",Sheet7!J37,"")</f>
        <v/>
      </c>
      <c r="I140" s="113" t="str">
        <f>IF(C140&lt;&gt;"",IF(Sheet1!M17=50,2,IF(Sheet1!M17=100,3)),"")</f>
        <v/>
      </c>
      <c r="J140" s="116" t="str">
        <f>IF(C140&lt;&gt;"",J2,"")</f>
        <v/>
      </c>
    </row>
    <row r="141" spans="1:10">
      <c r="A141" s="106" t="str">
        <f>IF(C141&lt;&gt;"",A2,"")</f>
        <v/>
      </c>
      <c r="B141" s="106" t="str">
        <f>IF(C141&lt;&gt;"",B2,"")</f>
        <v/>
      </c>
      <c r="C141" s="106" t="str">
        <f>IF(Sheet7!B38&lt;&gt;"",Sheet7!B38,"")</f>
        <v/>
      </c>
      <c r="D141" s="106" t="str">
        <f>IF(C141&lt;&gt;"",D2,"")</f>
        <v/>
      </c>
      <c r="E141" s="104" t="str">
        <f>IF(C141&lt;&gt;"",IF(Sheet7!D38="ABS",0,Sheet7!D38),"")</f>
        <v/>
      </c>
      <c r="F141" s="104" t="str">
        <f>IF(C141&lt;&gt;"",Sheet7!F38,"")</f>
        <v/>
      </c>
      <c r="G141" s="104" t="str">
        <f>IF(C141&lt;&gt;"",Sheet7!H38,"")</f>
        <v/>
      </c>
      <c r="H141" s="104" t="str">
        <f>IF(C141&lt;&gt;"",Sheet7!J38,"")</f>
        <v/>
      </c>
      <c r="I141" s="113" t="str">
        <f>IF(C141&lt;&gt;"",IF(Sheet1!M17=50,2,IF(Sheet1!M17=100,3)),"")</f>
        <v/>
      </c>
      <c r="J141" s="116" t="str">
        <f>IF(C141&lt;&gt;"",J2,"")</f>
        <v/>
      </c>
    </row>
    <row r="142" spans="1:10">
      <c r="A142" s="103" t="str">
        <f>IF(C142&lt;&gt;"",A2,"")</f>
        <v/>
      </c>
      <c r="B142" s="103" t="str">
        <f>IF(C142&lt;&gt;"",B2,"")</f>
        <v/>
      </c>
      <c r="C142" s="103" t="str">
        <f>IF(Sheet8!B19&lt;&gt;"",Sheet8!B19,"")</f>
        <v/>
      </c>
      <c r="D142" s="103" t="str">
        <f>IF(C142&lt;&gt;"",D2,"")</f>
        <v/>
      </c>
      <c r="E142" s="105" t="str">
        <f>IF(C142&lt;&gt;"",IF(Sheet8!D19="ABS",0,Sheet8!D19),"")</f>
        <v/>
      </c>
      <c r="F142" s="105" t="str">
        <f>IF(C142&lt;&gt;"",Sheet8!F19,"")</f>
        <v/>
      </c>
      <c r="G142" s="105" t="str">
        <f>IF(C142&lt;&gt;"",Sheet8!H19,"")</f>
        <v/>
      </c>
      <c r="H142" s="105" t="str">
        <f>IF(C142&lt;&gt;"",Sheet8!J19,"")</f>
        <v/>
      </c>
      <c r="I142" s="113" t="str">
        <f>IF(C142&lt;&gt;"",IF(Sheet1!M17=50,2,IF(Sheet1!M17=100,3)),"")</f>
        <v/>
      </c>
      <c r="J142" s="116" t="str">
        <f>IF(C142&lt;&gt;"",J2,"")</f>
        <v/>
      </c>
    </row>
    <row r="143" spans="1:10">
      <c r="A143" s="106" t="str">
        <f>IF(C143&lt;&gt;"",A2,"")</f>
        <v/>
      </c>
      <c r="B143" s="106" t="str">
        <f>IF(C143&lt;&gt;"",B2,"")</f>
        <v/>
      </c>
      <c r="C143" s="106" t="str">
        <f>IF(Sheet8!B20&lt;&gt;"",Sheet8!B20,"")</f>
        <v/>
      </c>
      <c r="D143" s="106" t="str">
        <f>IF(C143&lt;&gt;"",D2,"")</f>
        <v/>
      </c>
      <c r="E143" s="104" t="str">
        <f>IF(C143&lt;&gt;"",IF(Sheet8!D20="ABS",0,Sheet8!D20),"")</f>
        <v/>
      </c>
      <c r="F143" s="104" t="str">
        <f>IF(C143&lt;&gt;"",Sheet8!F20,"")</f>
        <v/>
      </c>
      <c r="G143" s="104" t="str">
        <f>IF(C143&lt;&gt;"",Sheet8!H20,"")</f>
        <v/>
      </c>
      <c r="H143" s="104" t="str">
        <f>IF(C143&lt;&gt;"",Sheet8!J20,"")</f>
        <v/>
      </c>
      <c r="I143" s="113" t="str">
        <f>IF(C143&lt;&gt;"",IF(Sheet1!M17=50,2,IF(Sheet1!M17=100,3)),"")</f>
        <v/>
      </c>
      <c r="J143" s="116" t="str">
        <f>IF(C143&lt;&gt;"",J2,"")</f>
        <v/>
      </c>
    </row>
    <row r="144" spans="1:10">
      <c r="A144" s="106" t="str">
        <f>IF(C144&lt;&gt;"",A2,"")</f>
        <v/>
      </c>
      <c r="B144" s="106" t="str">
        <f>IF(C144&lt;&gt;"",B2,"")</f>
        <v/>
      </c>
      <c r="C144" s="106" t="str">
        <f>IF(Sheet8!B21&lt;&gt;"",Sheet8!B21,"")</f>
        <v/>
      </c>
      <c r="D144" s="106" t="str">
        <f>IF(C144&lt;&gt;"",D2,"")</f>
        <v/>
      </c>
      <c r="E144" s="104" t="str">
        <f>IF(C144&lt;&gt;"",IF(Sheet8!D21="ABS",0,Sheet8!D21),"")</f>
        <v/>
      </c>
      <c r="F144" s="104" t="str">
        <f>IF(C144&lt;&gt;"",Sheet8!F21,"")</f>
        <v/>
      </c>
      <c r="G144" s="104" t="str">
        <f>IF(C144&lt;&gt;"",Sheet8!H21,"")</f>
        <v/>
      </c>
      <c r="H144" s="104" t="str">
        <f>IF(C144&lt;&gt;"",Sheet8!J21,"")</f>
        <v/>
      </c>
      <c r="I144" s="113" t="str">
        <f>IF(C144&lt;&gt;"",IF(Sheet1!M17=50,2,IF(Sheet1!M17=100,3)),"")</f>
        <v/>
      </c>
      <c r="J144" s="116" t="str">
        <f>IF(C144&lt;&gt;"",J2,"")</f>
        <v/>
      </c>
    </row>
    <row r="145" spans="1:10">
      <c r="A145" s="106" t="str">
        <f>IF(C145&lt;&gt;"",A2,"")</f>
        <v/>
      </c>
      <c r="B145" s="106" t="str">
        <f>IF(C145&lt;&gt;"",B2,"")</f>
        <v/>
      </c>
      <c r="C145" s="106" t="str">
        <f>IF(Sheet8!B22&lt;&gt;"",Sheet8!B22,"")</f>
        <v/>
      </c>
      <c r="D145" s="106" t="str">
        <f>IF(C145&lt;&gt;"",D2,"")</f>
        <v/>
      </c>
      <c r="E145" s="104" t="str">
        <f>IF(C145&lt;&gt;"",IF(Sheet8!D22="ABS",0,Sheet8!D22),"")</f>
        <v/>
      </c>
      <c r="F145" s="104" t="str">
        <f>IF(C145&lt;&gt;"",Sheet8!F22,"")</f>
        <v/>
      </c>
      <c r="G145" s="104" t="str">
        <f>IF(C145&lt;&gt;"",Sheet8!H22,"")</f>
        <v/>
      </c>
      <c r="H145" s="104" t="str">
        <f>IF(C145&lt;&gt;"",Sheet8!J22,"")</f>
        <v/>
      </c>
      <c r="I145" s="113" t="str">
        <f>IF(C145&lt;&gt;"",IF(Sheet1!M17=50,2,IF(Sheet1!M17=100,3)),"")</f>
        <v/>
      </c>
      <c r="J145" s="116" t="str">
        <f>IF(C145&lt;&gt;"",J2,"")</f>
        <v/>
      </c>
    </row>
    <row r="146" spans="1:10">
      <c r="A146" s="106" t="str">
        <f>IF(C146&lt;&gt;"",A2,"")</f>
        <v/>
      </c>
      <c r="B146" s="106" t="str">
        <f>IF(C146&lt;&gt;"",B2,"")</f>
        <v/>
      </c>
      <c r="C146" s="106" t="str">
        <f>IF(Sheet8!B23&lt;&gt;"",Sheet8!B23,"")</f>
        <v/>
      </c>
      <c r="D146" s="106" t="str">
        <f>IF(C146&lt;&gt;"",D2,"")</f>
        <v/>
      </c>
      <c r="E146" s="104" t="str">
        <f>IF(C146&lt;&gt;"",IF(Sheet8!D23="ABS",0,Sheet8!D23),"")</f>
        <v/>
      </c>
      <c r="F146" s="104" t="str">
        <f>IF(C146&lt;&gt;"",Sheet8!F23,"")</f>
        <v/>
      </c>
      <c r="G146" s="104" t="str">
        <f>IF(C146&lt;&gt;"",Sheet8!H23,"")</f>
        <v/>
      </c>
      <c r="H146" s="104" t="str">
        <f>IF(C146&lt;&gt;"",Sheet8!J23,"")</f>
        <v/>
      </c>
      <c r="I146" s="113" t="str">
        <f>IF(C146&lt;&gt;"",IF(Sheet1!M17=50,2,IF(Sheet1!M17=100,3)),"")</f>
        <v/>
      </c>
      <c r="J146" s="116" t="str">
        <f>IF(C146&lt;&gt;"",J2,"")</f>
        <v/>
      </c>
    </row>
    <row r="147" spans="1:10">
      <c r="A147" s="106" t="str">
        <f>IF(C147&lt;&gt;"",A2,"")</f>
        <v/>
      </c>
      <c r="B147" s="106" t="str">
        <f>IF(C147&lt;&gt;"",B2,"")</f>
        <v/>
      </c>
      <c r="C147" s="106" t="str">
        <f>IF(Sheet8!B24&lt;&gt;"",Sheet8!B24,"")</f>
        <v/>
      </c>
      <c r="D147" s="106" t="str">
        <f>IF(C147&lt;&gt;"",D2,"")</f>
        <v/>
      </c>
      <c r="E147" s="104" t="str">
        <f>IF(C147&lt;&gt;"",IF(Sheet8!D24="ABS",0,Sheet8!D24),"")</f>
        <v/>
      </c>
      <c r="F147" s="104" t="str">
        <f>IF(C147&lt;&gt;"",Sheet8!F24,"")</f>
        <v/>
      </c>
      <c r="G147" s="104" t="str">
        <f>IF(C147&lt;&gt;"",Sheet8!H24,"")</f>
        <v/>
      </c>
      <c r="H147" s="104" t="str">
        <f>IF(C147&lt;&gt;"",Sheet8!J24,"")</f>
        <v/>
      </c>
      <c r="I147" s="113" t="str">
        <f>IF(C147&lt;&gt;"",IF(Sheet1!M17=50,2,IF(Sheet1!M17=100,3)),"")</f>
        <v/>
      </c>
      <c r="J147" s="116" t="str">
        <f>IF(C147&lt;&gt;"",J2,"")</f>
        <v/>
      </c>
    </row>
    <row r="148" spans="1:10">
      <c r="A148" s="106" t="str">
        <f>IF(C148&lt;&gt;"",A2,"")</f>
        <v/>
      </c>
      <c r="B148" s="106" t="str">
        <f>IF(C148&lt;&gt;"",B2,"")</f>
        <v/>
      </c>
      <c r="C148" s="106" t="str">
        <f>IF(Sheet8!B25&lt;&gt;"",Sheet8!B25,"")</f>
        <v/>
      </c>
      <c r="D148" s="106" t="str">
        <f>IF(C148&lt;&gt;"",D2,"")</f>
        <v/>
      </c>
      <c r="E148" s="104" t="str">
        <f>IF(C148&lt;&gt;"",IF(Sheet8!D25="ABS",0,Sheet8!D25),"")</f>
        <v/>
      </c>
      <c r="F148" s="104" t="str">
        <f>IF(C148&lt;&gt;"",Sheet8!F25,"")</f>
        <v/>
      </c>
      <c r="G148" s="104" t="str">
        <f>IF(C148&lt;&gt;"",Sheet8!H25,"")</f>
        <v/>
      </c>
      <c r="H148" s="104" t="str">
        <f>IF(C148&lt;&gt;"",Sheet8!J25,"")</f>
        <v/>
      </c>
      <c r="I148" s="113" t="str">
        <f>IF(C148&lt;&gt;"",IF(Sheet1!M17=50,2,IF(Sheet1!M17=100,3)),"")</f>
        <v/>
      </c>
      <c r="J148" s="116" t="str">
        <f>IF(C148&lt;&gt;"",J2,"")</f>
        <v/>
      </c>
    </row>
    <row r="149" spans="1:10">
      <c r="A149" s="106" t="str">
        <f>IF(C149&lt;&gt;"",A2,"")</f>
        <v/>
      </c>
      <c r="B149" s="106" t="str">
        <f>IF(C149&lt;&gt;"",B2,"")</f>
        <v/>
      </c>
      <c r="C149" s="106" t="str">
        <f>IF(Sheet8!B26&lt;&gt;"",Sheet8!B26,"")</f>
        <v/>
      </c>
      <c r="D149" s="106" t="str">
        <f>IF(C149&lt;&gt;"",D2,"")</f>
        <v/>
      </c>
      <c r="E149" s="104" t="str">
        <f>IF(C149&lt;&gt;"",IF(Sheet8!D26="ABS",0,Sheet8!D26),"")</f>
        <v/>
      </c>
      <c r="F149" s="104" t="str">
        <f>IF(C149&lt;&gt;"",Sheet8!F26,"")</f>
        <v/>
      </c>
      <c r="G149" s="104" t="str">
        <f>IF(C149&lt;&gt;"",Sheet8!H26,"")</f>
        <v/>
      </c>
      <c r="H149" s="104" t="str">
        <f>IF(C149&lt;&gt;"",Sheet8!J26,"")</f>
        <v/>
      </c>
      <c r="I149" s="113" t="str">
        <f>IF(C149&lt;&gt;"",IF(Sheet1!M17=50,2,IF(Sheet1!M17=100,3)),"")</f>
        <v/>
      </c>
      <c r="J149" s="116" t="str">
        <f>IF(C149&lt;&gt;"",J2,"")</f>
        <v/>
      </c>
    </row>
    <row r="150" spans="1:10">
      <c r="A150" s="106" t="str">
        <f>IF(C150&lt;&gt;"",A2,"")</f>
        <v/>
      </c>
      <c r="B150" s="106" t="str">
        <f>IF(C150&lt;&gt;"",B2,"")</f>
        <v/>
      </c>
      <c r="C150" s="106" t="str">
        <f>IF(Sheet8!B27&lt;&gt;"",Sheet8!B27,"")</f>
        <v/>
      </c>
      <c r="D150" s="106" t="str">
        <f>IF(C150&lt;&gt;"",D2,"")</f>
        <v/>
      </c>
      <c r="E150" s="104" t="str">
        <f>IF(C150&lt;&gt;"",IF(Sheet8!D27="ABS",0,Sheet8!D27),"")</f>
        <v/>
      </c>
      <c r="F150" s="104" t="str">
        <f>IF(C150&lt;&gt;"",Sheet8!F27,"")</f>
        <v/>
      </c>
      <c r="G150" s="104" t="str">
        <f>IF(C150&lt;&gt;"",Sheet8!H27,"")</f>
        <v/>
      </c>
      <c r="H150" s="104" t="str">
        <f>IF(C150&lt;&gt;"",Sheet8!J27,"")</f>
        <v/>
      </c>
      <c r="I150" s="113" t="str">
        <f>IF(C150&lt;&gt;"",IF(Sheet1!M17=50,2,IF(Sheet1!M17=100,3)),"")</f>
        <v/>
      </c>
      <c r="J150" s="116" t="str">
        <f>IF(C150&lt;&gt;"",J2,"")</f>
        <v/>
      </c>
    </row>
    <row r="151" spans="1:10">
      <c r="A151" s="106" t="str">
        <f>IF(C151&lt;&gt;"",A2,"")</f>
        <v/>
      </c>
      <c r="B151" s="106" t="str">
        <f>IF(C151&lt;&gt;"",B2,"")</f>
        <v/>
      </c>
      <c r="C151" s="106" t="str">
        <f>IF(Sheet8!B28&lt;&gt;"",Sheet8!B28,"")</f>
        <v/>
      </c>
      <c r="D151" s="106" t="str">
        <f>IF(C151&lt;&gt;"",D2,"")</f>
        <v/>
      </c>
      <c r="E151" s="104" t="str">
        <f>IF(C151&lt;&gt;"",IF(Sheet8!D28="ABS",0,Sheet8!D28),"")</f>
        <v/>
      </c>
      <c r="F151" s="104" t="str">
        <f>IF(C151&lt;&gt;"",Sheet8!F28,"")</f>
        <v/>
      </c>
      <c r="G151" s="104" t="str">
        <f>IF(C151&lt;&gt;"",Sheet8!H28,"")</f>
        <v/>
      </c>
      <c r="H151" s="104" t="str">
        <f>IF(C151&lt;&gt;"",Sheet8!J28,"")</f>
        <v/>
      </c>
      <c r="I151" s="113" t="str">
        <f>IF(C151&lt;&gt;"",IF(Sheet1!M17=50,2,IF(Sheet1!M17=100,3)),"")</f>
        <v/>
      </c>
      <c r="J151" s="116" t="str">
        <f>IF(C151&lt;&gt;"",J2,"")</f>
        <v/>
      </c>
    </row>
    <row r="152" spans="1:10">
      <c r="A152" s="106" t="str">
        <f>IF(C152&lt;&gt;"",A2,"")</f>
        <v/>
      </c>
      <c r="B152" s="106" t="str">
        <f>IF(C152&lt;&gt;"",B2,"")</f>
        <v/>
      </c>
      <c r="C152" s="106" t="str">
        <f>IF(Sheet8!B29&lt;&gt;"",Sheet8!B29,"")</f>
        <v/>
      </c>
      <c r="D152" s="106" t="str">
        <f>IF(C152&lt;&gt;"",D2,"")</f>
        <v/>
      </c>
      <c r="E152" s="104" t="str">
        <f>IF(C152&lt;&gt;"",IF(Sheet8!D29="ABS",0,Sheet8!D29),"")</f>
        <v/>
      </c>
      <c r="F152" s="104" t="str">
        <f>IF(C152&lt;&gt;"",Sheet8!F29,"")</f>
        <v/>
      </c>
      <c r="G152" s="104" t="str">
        <f>IF(C152&lt;&gt;"",Sheet8!H29,"")</f>
        <v/>
      </c>
      <c r="H152" s="104" t="str">
        <f>IF(C152&lt;&gt;"",Sheet8!J29,"")</f>
        <v/>
      </c>
      <c r="I152" s="113" t="str">
        <f>IF(C152&lt;&gt;"",IF(Sheet1!M17=50,2,IF(Sheet1!M17=100,3)),"")</f>
        <v/>
      </c>
      <c r="J152" s="116" t="str">
        <f>IF(C152&lt;&gt;"",J2,"")</f>
        <v/>
      </c>
    </row>
    <row r="153" spans="1:10">
      <c r="A153" s="106" t="str">
        <f>IF(C153&lt;&gt;"",A2,"")</f>
        <v/>
      </c>
      <c r="B153" s="106" t="str">
        <f>IF(C153&lt;&gt;"",B2,"")</f>
        <v/>
      </c>
      <c r="C153" s="106" t="str">
        <f>IF(Sheet8!B30&lt;&gt;"",Sheet8!B30,"")</f>
        <v/>
      </c>
      <c r="D153" s="106" t="str">
        <f>IF(C153&lt;&gt;"",D2,"")</f>
        <v/>
      </c>
      <c r="E153" s="104" t="str">
        <f>IF(C153&lt;&gt;"",IF(Sheet8!D30="ABS",0,Sheet8!D30),"")</f>
        <v/>
      </c>
      <c r="F153" s="104" t="str">
        <f>IF(C153&lt;&gt;"",Sheet8!F30,"")</f>
        <v/>
      </c>
      <c r="G153" s="104" t="str">
        <f>IF(C153&lt;&gt;"",Sheet8!H30,"")</f>
        <v/>
      </c>
      <c r="H153" s="104" t="str">
        <f>IF(C153&lt;&gt;"",Sheet8!J30,"")</f>
        <v/>
      </c>
      <c r="I153" s="113" t="str">
        <f>IF(C153&lt;&gt;"",IF(Sheet1!M17=50,2,IF(Sheet1!M17=100,3)),"")</f>
        <v/>
      </c>
      <c r="J153" s="116" t="str">
        <f>IF(C153&lt;&gt;"",J2,"")</f>
        <v/>
      </c>
    </row>
    <row r="154" spans="1:10">
      <c r="A154" s="106" t="str">
        <f>IF(C154&lt;&gt;"",A2,"")</f>
        <v/>
      </c>
      <c r="B154" s="106" t="str">
        <f>IF(C154&lt;&gt;"",B2,"")</f>
        <v/>
      </c>
      <c r="C154" s="106" t="str">
        <f>IF(Sheet8!B31&lt;&gt;"",Sheet8!B31,"")</f>
        <v/>
      </c>
      <c r="D154" s="106" t="str">
        <f>IF(C154&lt;&gt;"",D2,"")</f>
        <v/>
      </c>
      <c r="E154" s="104" t="str">
        <f>IF(C154&lt;&gt;"",IF(Sheet8!D31="ABS",0,Sheet8!D31),"")</f>
        <v/>
      </c>
      <c r="F154" s="104" t="str">
        <f>IF(C154&lt;&gt;"",Sheet8!F31,"")</f>
        <v/>
      </c>
      <c r="G154" s="104" t="str">
        <f>IF(C154&lt;&gt;"",Sheet8!H31,"")</f>
        <v/>
      </c>
      <c r="H154" s="104" t="str">
        <f>IF(C154&lt;&gt;"",Sheet8!J31,"")</f>
        <v/>
      </c>
      <c r="I154" s="113" t="str">
        <f>IF(C154&lt;&gt;"",IF(Sheet1!M17=50,2,IF(Sheet1!M17=100,3)),"")</f>
        <v/>
      </c>
      <c r="J154" s="116" t="str">
        <f>IF(C154&lt;&gt;"",J2,"")</f>
        <v/>
      </c>
    </row>
    <row r="155" spans="1:10">
      <c r="A155" s="106" t="str">
        <f>IF(C155&lt;&gt;"",A2,"")</f>
        <v/>
      </c>
      <c r="B155" s="106" t="str">
        <f>IF(C155&lt;&gt;"",B2,"")</f>
        <v/>
      </c>
      <c r="C155" s="106" t="str">
        <f>IF(Sheet8!B32&lt;&gt;"",Sheet8!B32,"")</f>
        <v/>
      </c>
      <c r="D155" s="106" t="str">
        <f>IF(C155&lt;&gt;"",D2,"")</f>
        <v/>
      </c>
      <c r="E155" s="104" t="str">
        <f>IF(C155&lt;&gt;"",IF(Sheet8!D32="ABS",0,Sheet8!D32),"")</f>
        <v/>
      </c>
      <c r="F155" s="104" t="str">
        <f>IF(C155&lt;&gt;"",Sheet8!F32,"")</f>
        <v/>
      </c>
      <c r="G155" s="104" t="str">
        <f>IF(C155&lt;&gt;"",Sheet8!H32,"")</f>
        <v/>
      </c>
      <c r="H155" s="104" t="str">
        <f>IF(C155&lt;&gt;"",Sheet8!J32,"")</f>
        <v/>
      </c>
      <c r="I155" s="113" t="str">
        <f>IF(C155&lt;&gt;"",IF(Sheet1!M17=50,2,IF(Sheet1!M17=100,3)),"")</f>
        <v/>
      </c>
      <c r="J155" s="116" t="str">
        <f>IF(C155&lt;&gt;"",J2,"")</f>
        <v/>
      </c>
    </row>
    <row r="156" spans="1:10">
      <c r="A156" s="106" t="str">
        <f>IF(C156&lt;&gt;"",A2,"")</f>
        <v/>
      </c>
      <c r="B156" s="106" t="str">
        <f>IF(C156&lt;&gt;"",B2,"")</f>
        <v/>
      </c>
      <c r="C156" s="106" t="str">
        <f>IF(Sheet8!B33&lt;&gt;"",Sheet8!B33,"")</f>
        <v/>
      </c>
      <c r="D156" s="106" t="str">
        <f>IF(C156&lt;&gt;"",D2,"")</f>
        <v/>
      </c>
      <c r="E156" s="104" t="str">
        <f>IF(C156&lt;&gt;"",IF(Sheet8!D33="ABS",0,Sheet8!D33),"")</f>
        <v/>
      </c>
      <c r="F156" s="104" t="str">
        <f>IF(C156&lt;&gt;"",Sheet8!F33,"")</f>
        <v/>
      </c>
      <c r="G156" s="104" t="str">
        <f>IF(C156&lt;&gt;"",Sheet8!H33,"")</f>
        <v/>
      </c>
      <c r="H156" s="104" t="str">
        <f>IF(C156&lt;&gt;"",Sheet8!J33,"")</f>
        <v/>
      </c>
      <c r="I156" s="113" t="str">
        <f>IF(C156&lt;&gt;"",IF(Sheet1!M17=50,2,IF(Sheet1!M17=100,3)),"")</f>
        <v/>
      </c>
      <c r="J156" s="116" t="str">
        <f>IF(C156&lt;&gt;"",J2,"")</f>
        <v/>
      </c>
    </row>
    <row r="157" spans="1:10">
      <c r="A157" s="106" t="str">
        <f>IF(C157&lt;&gt;"",A2,"")</f>
        <v/>
      </c>
      <c r="B157" s="106" t="str">
        <f>IF(C157&lt;&gt;"",B2,"")</f>
        <v/>
      </c>
      <c r="C157" s="106" t="str">
        <f>IF(Sheet8!B34&lt;&gt;"",Sheet8!B34,"")</f>
        <v/>
      </c>
      <c r="D157" s="106" t="str">
        <f>IF(C157&lt;&gt;"",D2,"")</f>
        <v/>
      </c>
      <c r="E157" s="104" t="str">
        <f>IF(C157&lt;&gt;"",IF(Sheet8!D34="ABS",0,Sheet8!D34),"")</f>
        <v/>
      </c>
      <c r="F157" s="104" t="str">
        <f>IF(C157&lt;&gt;"",Sheet8!F34,"")</f>
        <v/>
      </c>
      <c r="G157" s="104" t="str">
        <f>IF(C157&lt;&gt;"",Sheet8!H34,"")</f>
        <v/>
      </c>
      <c r="H157" s="104" t="str">
        <f>IF(C157&lt;&gt;"",Sheet8!J34,"")</f>
        <v/>
      </c>
      <c r="I157" s="113" t="str">
        <f>IF(C157&lt;&gt;"",IF(Sheet1!M17=50,2,IF(Sheet1!M17=100,3)),"")</f>
        <v/>
      </c>
      <c r="J157" s="116" t="str">
        <f>IF(C157&lt;&gt;"",J2,"")</f>
        <v/>
      </c>
    </row>
    <row r="158" spans="1:10">
      <c r="A158" s="106" t="str">
        <f>IF(C158&lt;&gt;"",A2,"")</f>
        <v/>
      </c>
      <c r="B158" s="106" t="str">
        <f>IF(C158&lt;&gt;"",B2,"")</f>
        <v/>
      </c>
      <c r="C158" s="106" t="str">
        <f>IF(Sheet8!B35&lt;&gt;"",Sheet8!B35,"")</f>
        <v/>
      </c>
      <c r="D158" s="106" t="str">
        <f>IF(C158&lt;&gt;"",D2,"")</f>
        <v/>
      </c>
      <c r="E158" s="104" t="str">
        <f>IF(C158&lt;&gt;"",IF(Sheet8!D35="ABS",0,Sheet8!D35),"")</f>
        <v/>
      </c>
      <c r="F158" s="104" t="str">
        <f>IF(C158&lt;&gt;"",Sheet8!F35,"")</f>
        <v/>
      </c>
      <c r="G158" s="104" t="str">
        <f>IF(C158&lt;&gt;"",Sheet8!H35,"")</f>
        <v/>
      </c>
      <c r="H158" s="104" t="str">
        <f>IF(C158&lt;&gt;"",Sheet8!J35,"")</f>
        <v/>
      </c>
      <c r="I158" s="113" t="str">
        <f>IF(C158&lt;&gt;"",IF(Sheet1!M17=50,2,IF(Sheet1!M17=100,3)),"")</f>
        <v/>
      </c>
      <c r="J158" s="116" t="str">
        <f>IF(C158&lt;&gt;"",J2,"")</f>
        <v/>
      </c>
    </row>
    <row r="159" spans="1:10">
      <c r="A159" s="106" t="str">
        <f>IF(C159&lt;&gt;"",A2,"")</f>
        <v/>
      </c>
      <c r="B159" s="106" t="str">
        <f>IF(C159&lt;&gt;"",B2,"")</f>
        <v/>
      </c>
      <c r="C159" s="106" t="str">
        <f>IF(Sheet8!B36&lt;&gt;"",Sheet8!B36,"")</f>
        <v/>
      </c>
      <c r="D159" s="106" t="str">
        <f>IF(C159&lt;&gt;"",D2,"")</f>
        <v/>
      </c>
      <c r="E159" s="104" t="str">
        <f>IF(C159&lt;&gt;"",IF(Sheet8!D36="ABS",0,Sheet8!D36),"")</f>
        <v/>
      </c>
      <c r="F159" s="104" t="str">
        <f>IF(C159&lt;&gt;"",Sheet8!F36,"")</f>
        <v/>
      </c>
      <c r="G159" s="104" t="str">
        <f>IF(C159&lt;&gt;"",Sheet8!H36,"")</f>
        <v/>
      </c>
      <c r="H159" s="104" t="str">
        <f>IF(C159&lt;&gt;"",Sheet8!J36,"")</f>
        <v/>
      </c>
      <c r="I159" s="113" t="str">
        <f>IF(C159&lt;&gt;"",IF(Sheet1!M17=50,2,IF(Sheet1!M17=100,3)),"")</f>
        <v/>
      </c>
      <c r="J159" s="116" t="str">
        <f>IF(C159&lt;&gt;"",J2,"")</f>
        <v/>
      </c>
    </row>
    <row r="160" spans="1:10">
      <c r="A160" s="106" t="str">
        <f>IF(C160&lt;&gt;"",A2,"")</f>
        <v/>
      </c>
      <c r="B160" s="106" t="str">
        <f>IF(C160&lt;&gt;"",B2,"")</f>
        <v/>
      </c>
      <c r="C160" s="106" t="str">
        <f>IF(Sheet8!B37&lt;&gt;"",Sheet8!B37,"")</f>
        <v/>
      </c>
      <c r="D160" s="106" t="str">
        <f>IF(C160&lt;&gt;"",D2,"")</f>
        <v/>
      </c>
      <c r="E160" s="104" t="str">
        <f>IF(C160&lt;&gt;"",IF(Sheet8!D37="ABS",0,Sheet8!D37),"")</f>
        <v/>
      </c>
      <c r="F160" s="104" t="str">
        <f>IF(C160&lt;&gt;"",Sheet8!F37,"")</f>
        <v/>
      </c>
      <c r="G160" s="104" t="str">
        <f>IF(C160&lt;&gt;"",Sheet8!H37,"")</f>
        <v/>
      </c>
      <c r="H160" s="104" t="str">
        <f>IF(C160&lt;&gt;"",Sheet8!J37,"")</f>
        <v/>
      </c>
      <c r="I160" s="113" t="str">
        <f>IF(C160&lt;&gt;"",IF(Sheet1!M17=50,2,IF(Sheet1!M17=100,3)),"")</f>
        <v/>
      </c>
      <c r="J160" s="116" t="str">
        <f>IF(C160&lt;&gt;"",J2,"")</f>
        <v/>
      </c>
    </row>
    <row r="161" spans="1:10">
      <c r="A161" s="106" t="str">
        <f>IF(C161&lt;&gt;"",A2,"")</f>
        <v/>
      </c>
      <c r="B161" s="106" t="str">
        <f>IF(C161&lt;&gt;"",B2,"")</f>
        <v/>
      </c>
      <c r="C161" s="106" t="str">
        <f>IF(Sheet8!B38&lt;&gt;"",Sheet8!B38,"")</f>
        <v/>
      </c>
      <c r="D161" s="106" t="str">
        <f>IF(C161&lt;&gt;"",D2,"")</f>
        <v/>
      </c>
      <c r="E161" s="104" t="str">
        <f>IF(C161&lt;&gt;"",IF(Sheet8!D38="ABS",0,Sheet8!D38),"")</f>
        <v/>
      </c>
      <c r="F161" s="104" t="str">
        <f>IF(C161&lt;&gt;"",Sheet8!F38,"")</f>
        <v/>
      </c>
      <c r="G161" s="104" t="str">
        <f>IF(C161&lt;&gt;"",Sheet8!H38,"")</f>
        <v/>
      </c>
      <c r="H161" s="104" t="str">
        <f>IF(C161&lt;&gt;"",Sheet8!J38,"")</f>
        <v/>
      </c>
      <c r="I161" s="113" t="str">
        <f>IF(C161&lt;&gt;"",IF(Sheet1!M17=50,2,IF(Sheet1!M17=100,3)),"")</f>
        <v/>
      </c>
      <c r="J161" s="116" t="str">
        <f>IF(C161&lt;&gt;"",J2,"")</f>
        <v/>
      </c>
    </row>
    <row r="162" spans="1:10">
      <c r="A162" s="103" t="str">
        <f>IF(C162&lt;&gt;"",A2,"")</f>
        <v/>
      </c>
      <c r="B162" s="103" t="str">
        <f>IF(C162&lt;&gt;"",B2,"")</f>
        <v/>
      </c>
      <c r="C162" s="103" t="str">
        <f>IF(Sheet9!B19&lt;&gt;"",Sheet9!B19,"")</f>
        <v/>
      </c>
      <c r="D162" s="103" t="str">
        <f>IF(C162&lt;&gt;"",D2,"")</f>
        <v/>
      </c>
      <c r="E162" s="105" t="str">
        <f>IF(C162&lt;&gt;"",IF(Sheet9!D19="ABS",0,Sheet9!D19),"")</f>
        <v/>
      </c>
      <c r="F162" s="105" t="str">
        <f>IF(C162&lt;&gt;"",Sheet9!F19,"")</f>
        <v/>
      </c>
      <c r="G162" s="105" t="str">
        <f>IF(C162&lt;&gt;"",Sheet9!H19,"")</f>
        <v/>
      </c>
      <c r="H162" s="105" t="str">
        <f>IF(C162&lt;&gt;"",Sheet9!J19,"")</f>
        <v/>
      </c>
      <c r="I162" s="113" t="str">
        <f>IF(C162&lt;&gt;"",IF(Sheet1!M17=50,2,IF(Sheet1!M17=100,3)),"")</f>
        <v/>
      </c>
      <c r="J162" s="116" t="str">
        <f>IF(C162&lt;&gt;"",J2,"")</f>
        <v/>
      </c>
    </row>
    <row r="163" spans="1:10">
      <c r="A163" s="106" t="str">
        <f>IF(C163&lt;&gt;"",A2,"")</f>
        <v/>
      </c>
      <c r="B163" s="106" t="str">
        <f>IF(C163&lt;&gt;"",B2,"")</f>
        <v/>
      </c>
      <c r="C163" s="106" t="str">
        <f>IF(Sheet9!B20&lt;&gt;"",Sheet9!B20,"")</f>
        <v/>
      </c>
      <c r="D163" s="106" t="str">
        <f>IF(C163&lt;&gt;"",D2,"")</f>
        <v/>
      </c>
      <c r="E163" s="104" t="str">
        <f>IF(C163&lt;&gt;"",IF(Sheet9!D20="ABS",0,Sheet9!D20),"")</f>
        <v/>
      </c>
      <c r="F163" s="104" t="str">
        <f>IF(C163&lt;&gt;"",Sheet9!F20,"")</f>
        <v/>
      </c>
      <c r="G163" s="104" t="str">
        <f>IF(C163&lt;&gt;"",Sheet9!H20,"")</f>
        <v/>
      </c>
      <c r="H163" s="104" t="str">
        <f>IF(C163&lt;&gt;"",Sheet9!J20,"")</f>
        <v/>
      </c>
      <c r="I163" s="113" t="str">
        <f>IF(C163&lt;&gt;"",IF(Sheet1!M17=50,2,IF(Sheet1!M17=100,3)),"")</f>
        <v/>
      </c>
      <c r="J163" s="116" t="str">
        <f>IF(C163&lt;&gt;"",J2,"")</f>
        <v/>
      </c>
    </row>
    <row r="164" spans="1:10">
      <c r="A164" s="106" t="str">
        <f>IF(C164&lt;&gt;"",A2,"")</f>
        <v/>
      </c>
      <c r="B164" s="106" t="str">
        <f>IF(C164&lt;&gt;"",B2,"")</f>
        <v/>
      </c>
      <c r="C164" s="106" t="str">
        <f>IF(Sheet9!B21&lt;&gt;"",Sheet9!B21,"")</f>
        <v/>
      </c>
      <c r="D164" s="106" t="str">
        <f>IF(C164&lt;&gt;"",D2,"")</f>
        <v/>
      </c>
      <c r="E164" s="104" t="str">
        <f>IF(C164&lt;&gt;"",IF(Sheet9!D21="ABS",0,Sheet9!D21),"")</f>
        <v/>
      </c>
      <c r="F164" s="104" t="str">
        <f>IF(C164&lt;&gt;"",Sheet9!F21,"")</f>
        <v/>
      </c>
      <c r="G164" s="104" t="str">
        <f>IF(C164&lt;&gt;"",Sheet9!H21,"")</f>
        <v/>
      </c>
      <c r="H164" s="104" t="str">
        <f>IF(C164&lt;&gt;"",Sheet9!J21,"")</f>
        <v/>
      </c>
      <c r="I164" s="113" t="str">
        <f>IF(C164&lt;&gt;"",IF(Sheet1!M17=50,2,IF(Sheet1!M17=100,3)),"")</f>
        <v/>
      </c>
      <c r="J164" s="116" t="str">
        <f>IF(C164&lt;&gt;"",J2,"")</f>
        <v/>
      </c>
    </row>
    <row r="165" spans="1:10">
      <c r="A165" s="106" t="str">
        <f>IF(C165&lt;&gt;"",A2,"")</f>
        <v/>
      </c>
      <c r="B165" s="106" t="str">
        <f>IF(C165&lt;&gt;"",B2,"")</f>
        <v/>
      </c>
      <c r="C165" s="106" t="str">
        <f>IF(Sheet9!B22&lt;&gt;"",Sheet9!B22,"")</f>
        <v/>
      </c>
      <c r="D165" s="106" t="str">
        <f>IF(C165&lt;&gt;"",D2,"")</f>
        <v/>
      </c>
      <c r="E165" s="104" t="str">
        <f>IF(C165&lt;&gt;"",IF(Sheet9!D22="ABS",0,Sheet9!D22),"")</f>
        <v/>
      </c>
      <c r="F165" s="104" t="str">
        <f>IF(C165&lt;&gt;"",Sheet9!F22,"")</f>
        <v/>
      </c>
      <c r="G165" s="104" t="str">
        <f>IF(C165&lt;&gt;"",Sheet9!H22,"")</f>
        <v/>
      </c>
      <c r="H165" s="104" t="str">
        <f>IF(C165&lt;&gt;"",Sheet9!J22,"")</f>
        <v/>
      </c>
      <c r="I165" s="113" t="str">
        <f>IF(C165&lt;&gt;"",IF(Sheet1!M17=50,2,IF(Sheet1!M17=100,3)),"")</f>
        <v/>
      </c>
      <c r="J165" s="116" t="str">
        <f>IF(C165&lt;&gt;"",J2,"")</f>
        <v/>
      </c>
    </row>
    <row r="166" spans="1:10">
      <c r="A166" s="106" t="str">
        <f>IF(C166&lt;&gt;"",A2,"")</f>
        <v/>
      </c>
      <c r="B166" s="106" t="str">
        <f>IF(C166&lt;&gt;"",B2,"")</f>
        <v/>
      </c>
      <c r="C166" s="106" t="str">
        <f>IF(Sheet9!B23&lt;&gt;"",Sheet9!B23,"")</f>
        <v/>
      </c>
      <c r="D166" s="106" t="str">
        <f>IF(C166&lt;&gt;"",D2,"")</f>
        <v/>
      </c>
      <c r="E166" s="104" t="str">
        <f>IF(C166&lt;&gt;"",IF(Sheet9!D23="ABS",0,Sheet9!D23),"")</f>
        <v/>
      </c>
      <c r="F166" s="104" t="str">
        <f>IF(C166&lt;&gt;"",Sheet9!F23,"")</f>
        <v/>
      </c>
      <c r="G166" s="104" t="str">
        <f>IF(C166&lt;&gt;"",Sheet9!H23,"")</f>
        <v/>
      </c>
      <c r="H166" s="104" t="str">
        <f>IF(C166&lt;&gt;"",Sheet9!J23,"")</f>
        <v/>
      </c>
      <c r="I166" s="113" t="str">
        <f>IF(C166&lt;&gt;"",IF(Sheet1!M17=50,2,IF(Sheet1!M17=100,3)),"")</f>
        <v/>
      </c>
      <c r="J166" s="116" t="str">
        <f>IF(C166&lt;&gt;"",J2,"")</f>
        <v/>
      </c>
    </row>
    <row r="167" spans="1:10">
      <c r="A167" s="106" t="str">
        <f>IF(C167&lt;&gt;"",A2,"")</f>
        <v/>
      </c>
      <c r="B167" s="106" t="str">
        <f>IF(C167&lt;&gt;"",B2,"")</f>
        <v/>
      </c>
      <c r="C167" s="106" t="str">
        <f>IF(Sheet9!B24&lt;&gt;"",Sheet9!B24,"")</f>
        <v/>
      </c>
      <c r="D167" s="106" t="str">
        <f>IF(C167&lt;&gt;"",D2,"")</f>
        <v/>
      </c>
      <c r="E167" s="104" t="str">
        <f>IF(C167&lt;&gt;"",IF(Sheet9!D24="ABS",0,Sheet9!D24),"")</f>
        <v/>
      </c>
      <c r="F167" s="104" t="str">
        <f>IF(C167&lt;&gt;"",Sheet9!F24,"")</f>
        <v/>
      </c>
      <c r="G167" s="104" t="str">
        <f>IF(C167&lt;&gt;"",Sheet9!H24,"")</f>
        <v/>
      </c>
      <c r="H167" s="104" t="str">
        <f>IF(C167&lt;&gt;"",Sheet9!J24,"")</f>
        <v/>
      </c>
      <c r="I167" s="113" t="str">
        <f>IF(C167&lt;&gt;"",IF(Sheet1!M17=50,2,IF(Sheet1!M17=100,3)),"")</f>
        <v/>
      </c>
      <c r="J167" s="116" t="str">
        <f>IF(C167&lt;&gt;"",J2,"")</f>
        <v/>
      </c>
    </row>
    <row r="168" spans="1:10">
      <c r="A168" s="106" t="str">
        <f>IF(C168&lt;&gt;"",A2,"")</f>
        <v/>
      </c>
      <c r="B168" s="106" t="str">
        <f>IF(C168&lt;&gt;"",B2,"")</f>
        <v/>
      </c>
      <c r="C168" s="106" t="str">
        <f>IF(Sheet9!B25&lt;&gt;"",Sheet9!B25,"")</f>
        <v/>
      </c>
      <c r="D168" s="106" t="str">
        <f>IF(C168&lt;&gt;"",D2,"")</f>
        <v/>
      </c>
      <c r="E168" s="104" t="str">
        <f>IF(C168&lt;&gt;"",IF(Sheet9!D25="ABS",0,Sheet9!D25),"")</f>
        <v/>
      </c>
      <c r="F168" s="104" t="str">
        <f>IF(C168&lt;&gt;"",Sheet9!F25,"")</f>
        <v/>
      </c>
      <c r="G168" s="104" t="str">
        <f>IF(C168&lt;&gt;"",Sheet9!H25,"")</f>
        <v/>
      </c>
      <c r="H168" s="104" t="str">
        <f>IF(C168&lt;&gt;"",Sheet9!J25,"")</f>
        <v/>
      </c>
      <c r="I168" s="113" t="str">
        <f>IF(C168&lt;&gt;"",IF(Sheet1!M17=50,2,IF(Sheet1!M17=100,3)),"")</f>
        <v/>
      </c>
      <c r="J168" s="116" t="str">
        <f>IF(C168&lt;&gt;"",J2,"")</f>
        <v/>
      </c>
    </row>
    <row r="169" spans="1:10">
      <c r="A169" s="106" t="str">
        <f>IF(C169&lt;&gt;"",A2,"")</f>
        <v/>
      </c>
      <c r="B169" s="106" t="str">
        <f>IF(C169&lt;&gt;"",B2,"")</f>
        <v/>
      </c>
      <c r="C169" s="106" t="str">
        <f>IF(Sheet9!B26&lt;&gt;"",Sheet9!B26,"")</f>
        <v/>
      </c>
      <c r="D169" s="106" t="str">
        <f>IF(C169&lt;&gt;"",D2,"")</f>
        <v/>
      </c>
      <c r="E169" s="104" t="str">
        <f>IF(C169&lt;&gt;"",IF(Sheet9!D26="ABS",0,Sheet9!D26),"")</f>
        <v/>
      </c>
      <c r="F169" s="104" t="str">
        <f>IF(C169&lt;&gt;"",Sheet9!F26,"")</f>
        <v/>
      </c>
      <c r="G169" s="104" t="str">
        <f>IF(C169&lt;&gt;"",Sheet9!H26,"")</f>
        <v/>
      </c>
      <c r="H169" s="104" t="str">
        <f>IF(C169&lt;&gt;"",Sheet9!J26,"")</f>
        <v/>
      </c>
      <c r="I169" s="113" t="str">
        <f>IF(C169&lt;&gt;"",IF(Sheet1!M17=50,2,IF(Sheet1!M17=100,3)),"")</f>
        <v/>
      </c>
      <c r="J169" s="116" t="str">
        <f>IF(C169&lt;&gt;"",J2,"")</f>
        <v/>
      </c>
    </row>
    <row r="170" spans="1:10">
      <c r="A170" s="106" t="str">
        <f>IF(C170&lt;&gt;"",A2,"")</f>
        <v/>
      </c>
      <c r="B170" s="106" t="str">
        <f>IF(C170&lt;&gt;"",B2,"")</f>
        <v/>
      </c>
      <c r="C170" s="106" t="str">
        <f>IF(Sheet9!B27&lt;&gt;"",Sheet9!B27,"")</f>
        <v/>
      </c>
      <c r="D170" s="106" t="str">
        <f>IF(C170&lt;&gt;"",D2,"")</f>
        <v/>
      </c>
      <c r="E170" s="104" t="str">
        <f>IF(C170&lt;&gt;"",IF(Sheet9!D27="ABS",0,Sheet9!D27),"")</f>
        <v/>
      </c>
      <c r="F170" s="104" t="str">
        <f>IF(C170&lt;&gt;"",Sheet9!F27,"")</f>
        <v/>
      </c>
      <c r="G170" s="104" t="str">
        <f>IF(C170&lt;&gt;"",Sheet9!H27,"")</f>
        <v/>
      </c>
      <c r="H170" s="104" t="str">
        <f>IF(C170&lt;&gt;"",Sheet9!J27,"")</f>
        <v/>
      </c>
      <c r="I170" s="113" t="str">
        <f>IF(C170&lt;&gt;"",IF(Sheet1!M17=50,2,IF(Sheet1!M17=100,3)),"")</f>
        <v/>
      </c>
      <c r="J170" s="116" t="str">
        <f>IF(C170&lt;&gt;"",J2,"")</f>
        <v/>
      </c>
    </row>
    <row r="171" spans="1:10">
      <c r="A171" s="106" t="str">
        <f>IF(C171&lt;&gt;"",A2,"")</f>
        <v/>
      </c>
      <c r="B171" s="106" t="str">
        <f>IF(C171&lt;&gt;"",B2,"")</f>
        <v/>
      </c>
      <c r="C171" s="106" t="str">
        <f>IF(Sheet9!B28&lt;&gt;"",Sheet9!B28,"")</f>
        <v/>
      </c>
      <c r="D171" s="106" t="str">
        <f>IF(C171&lt;&gt;"",D2,"")</f>
        <v/>
      </c>
      <c r="E171" s="104" t="str">
        <f>IF(C171&lt;&gt;"",IF(Sheet9!D28="ABS",0,Sheet9!D28),"")</f>
        <v/>
      </c>
      <c r="F171" s="104" t="str">
        <f>IF(C171&lt;&gt;"",Sheet9!F28,"")</f>
        <v/>
      </c>
      <c r="G171" s="104" t="str">
        <f>IF(C171&lt;&gt;"",Sheet9!H28,"")</f>
        <v/>
      </c>
      <c r="H171" s="104" t="str">
        <f>IF(C171&lt;&gt;"",Sheet9!J28,"")</f>
        <v/>
      </c>
      <c r="I171" s="113" t="str">
        <f>IF(C171&lt;&gt;"",IF(Sheet1!M17=50,2,IF(Sheet1!M17=100,3)),"")</f>
        <v/>
      </c>
      <c r="J171" s="116" t="str">
        <f>IF(C171&lt;&gt;"",J2,"")</f>
        <v/>
      </c>
    </row>
    <row r="172" spans="1:10">
      <c r="A172" s="106" t="str">
        <f>IF(C172&lt;&gt;"",A2,"")</f>
        <v/>
      </c>
      <c r="B172" s="106" t="str">
        <f>IF(C172&lt;&gt;"",B2,"")</f>
        <v/>
      </c>
      <c r="C172" s="106" t="str">
        <f>IF(Sheet9!B29&lt;&gt;"",Sheet9!B29,"")</f>
        <v/>
      </c>
      <c r="D172" s="106" t="str">
        <f>IF(C172&lt;&gt;"",D2,"")</f>
        <v/>
      </c>
      <c r="E172" s="104" t="str">
        <f>IF(C172&lt;&gt;"",IF(Sheet9!D29="ABS",0,Sheet9!D29),"")</f>
        <v/>
      </c>
      <c r="F172" s="104" t="str">
        <f>IF(C172&lt;&gt;"",Sheet9!F29,"")</f>
        <v/>
      </c>
      <c r="G172" s="104" t="str">
        <f>IF(C172&lt;&gt;"",Sheet9!H29,"")</f>
        <v/>
      </c>
      <c r="H172" s="104" t="str">
        <f>IF(C172&lt;&gt;"",Sheet9!J29,"")</f>
        <v/>
      </c>
      <c r="I172" s="113" t="str">
        <f>IF(C172&lt;&gt;"",IF(Sheet1!M17=50,2,IF(Sheet1!M17=100,3)),"")</f>
        <v/>
      </c>
      <c r="J172" s="116" t="str">
        <f>IF(C172&lt;&gt;"",J2,"")</f>
        <v/>
      </c>
    </row>
    <row r="173" spans="1:10">
      <c r="A173" s="106" t="str">
        <f>IF(C173&lt;&gt;"",A2,"")</f>
        <v/>
      </c>
      <c r="B173" s="106" t="str">
        <f>IF(C173&lt;&gt;"",B2,"")</f>
        <v/>
      </c>
      <c r="C173" s="106" t="str">
        <f>IF(Sheet9!B30&lt;&gt;"",Sheet9!B30,"")</f>
        <v/>
      </c>
      <c r="D173" s="106" t="str">
        <f>IF(C173&lt;&gt;"",D2,"")</f>
        <v/>
      </c>
      <c r="E173" s="104" t="str">
        <f>IF(C173&lt;&gt;"",IF(Sheet9!D30="ABS",0,Sheet9!D30),"")</f>
        <v/>
      </c>
      <c r="F173" s="104" t="str">
        <f>IF(C173&lt;&gt;"",Sheet9!F30,"")</f>
        <v/>
      </c>
      <c r="G173" s="104" t="str">
        <f>IF(C173&lt;&gt;"",Sheet9!H30,"")</f>
        <v/>
      </c>
      <c r="H173" s="104" t="str">
        <f>IF(C173&lt;&gt;"",Sheet9!J30,"")</f>
        <v/>
      </c>
      <c r="I173" s="113" t="str">
        <f>IF(C173&lt;&gt;"",IF(Sheet1!M17=50,2,IF(Sheet1!M17=100,3)),"")</f>
        <v/>
      </c>
      <c r="J173" s="116" t="str">
        <f>IF(C173&lt;&gt;"",J2,"")</f>
        <v/>
      </c>
    </row>
    <row r="174" spans="1:10">
      <c r="A174" s="106" t="str">
        <f>IF(C174&lt;&gt;"",A2,"")</f>
        <v/>
      </c>
      <c r="B174" s="106" t="str">
        <f>IF(C174&lt;&gt;"",B2,"")</f>
        <v/>
      </c>
      <c r="C174" s="106" t="str">
        <f>IF(Sheet9!B31&lt;&gt;"",Sheet9!B31,"")</f>
        <v/>
      </c>
      <c r="D174" s="106" t="str">
        <f>IF(C174&lt;&gt;"",D2,"")</f>
        <v/>
      </c>
      <c r="E174" s="104" t="str">
        <f>IF(C174&lt;&gt;"",IF(Sheet9!D31="ABS",0,Sheet9!D31),"")</f>
        <v/>
      </c>
      <c r="F174" s="104" t="str">
        <f>IF(C174&lt;&gt;"",Sheet9!F31,"")</f>
        <v/>
      </c>
      <c r="G174" s="104" t="str">
        <f>IF(C174&lt;&gt;"",Sheet9!H31,"")</f>
        <v/>
      </c>
      <c r="H174" s="104" t="str">
        <f>IF(C174&lt;&gt;"",Sheet9!J31,"")</f>
        <v/>
      </c>
      <c r="I174" s="113" t="str">
        <f>IF(C174&lt;&gt;"",IF(Sheet1!M17=50,2,IF(Sheet1!M17=100,3)),"")</f>
        <v/>
      </c>
      <c r="J174" s="116" t="str">
        <f>IF(C174&lt;&gt;"",J2,"")</f>
        <v/>
      </c>
    </row>
    <row r="175" spans="1:10">
      <c r="A175" s="106" t="str">
        <f>IF(C175&lt;&gt;"",A2,"")</f>
        <v/>
      </c>
      <c r="B175" s="106" t="str">
        <f>IF(C175&lt;&gt;"",B2,"")</f>
        <v/>
      </c>
      <c r="C175" s="106" t="str">
        <f>IF(Sheet9!B32&lt;&gt;"",Sheet9!B32,"")</f>
        <v/>
      </c>
      <c r="D175" s="106" t="str">
        <f>IF(C175&lt;&gt;"",D2,"")</f>
        <v/>
      </c>
      <c r="E175" s="104" t="str">
        <f>IF(C175&lt;&gt;"",IF(Sheet9!D32="ABS",0,Sheet9!D32),"")</f>
        <v/>
      </c>
      <c r="F175" s="104" t="str">
        <f>IF(C175&lt;&gt;"",Sheet9!F32,"")</f>
        <v/>
      </c>
      <c r="G175" s="104" t="str">
        <f>IF(C175&lt;&gt;"",Sheet9!H32,"")</f>
        <v/>
      </c>
      <c r="H175" s="104" t="str">
        <f>IF(C175&lt;&gt;"",Sheet9!J32,"")</f>
        <v/>
      </c>
      <c r="I175" s="113" t="str">
        <f>IF(C175&lt;&gt;"",IF(Sheet1!M17=50,2,IF(Sheet1!M17=100,3)),"")</f>
        <v/>
      </c>
      <c r="J175" s="116" t="str">
        <f>IF(C175&lt;&gt;"",J2,"")</f>
        <v/>
      </c>
    </row>
    <row r="176" spans="1:10">
      <c r="A176" s="106" t="str">
        <f>IF(C176&lt;&gt;"",A2,"")</f>
        <v/>
      </c>
      <c r="B176" s="106" t="str">
        <f>IF(C176&lt;&gt;"",B2,"")</f>
        <v/>
      </c>
      <c r="C176" s="106" t="str">
        <f>IF(Sheet9!B33&lt;&gt;"",Sheet9!B33,"")</f>
        <v/>
      </c>
      <c r="D176" s="106" t="str">
        <f>IF(C176&lt;&gt;"",D2,"")</f>
        <v/>
      </c>
      <c r="E176" s="104" t="str">
        <f>IF(C176&lt;&gt;"",IF(Sheet9!D33="ABS",0,Sheet9!D33),"")</f>
        <v/>
      </c>
      <c r="F176" s="104" t="str">
        <f>IF(C176&lt;&gt;"",Sheet9!F33,"")</f>
        <v/>
      </c>
      <c r="G176" s="104" t="str">
        <f>IF(C176&lt;&gt;"",Sheet9!H33,"")</f>
        <v/>
      </c>
      <c r="H176" s="104" t="str">
        <f>IF(C176&lt;&gt;"",Sheet9!J33,"")</f>
        <v/>
      </c>
      <c r="I176" s="113" t="str">
        <f>IF(C176&lt;&gt;"",IF(Sheet1!M17=50,2,IF(Sheet1!M17=100,3)),"")</f>
        <v/>
      </c>
      <c r="J176" s="116" t="str">
        <f>IF(C176&lt;&gt;"",J2,"")</f>
        <v/>
      </c>
    </row>
    <row r="177" spans="1:10">
      <c r="A177" s="106" t="str">
        <f>IF(C177&lt;&gt;"",A2,"")</f>
        <v/>
      </c>
      <c r="B177" s="106" t="str">
        <f>IF(C177&lt;&gt;"",B2,"")</f>
        <v/>
      </c>
      <c r="C177" s="106" t="str">
        <f>IF(Sheet9!B34&lt;&gt;"",Sheet9!B34,"")</f>
        <v/>
      </c>
      <c r="D177" s="106" t="str">
        <f>IF(C177&lt;&gt;"",D2,"")</f>
        <v/>
      </c>
      <c r="E177" s="104" t="str">
        <f>IF(C177&lt;&gt;"",IF(Sheet9!D34="ABS",0,Sheet9!D34),"")</f>
        <v/>
      </c>
      <c r="F177" s="104" t="str">
        <f>IF(C177&lt;&gt;"",Sheet9!F34,"")</f>
        <v/>
      </c>
      <c r="G177" s="104" t="str">
        <f>IF(C177&lt;&gt;"",Sheet9!H34,"")</f>
        <v/>
      </c>
      <c r="H177" s="104" t="str">
        <f>IF(C177&lt;&gt;"",Sheet9!J34,"")</f>
        <v/>
      </c>
      <c r="I177" s="113" t="str">
        <f>IF(C177&lt;&gt;"",IF(Sheet1!M17=50,2,IF(Sheet1!M17=100,3)),"")</f>
        <v/>
      </c>
      <c r="J177" s="116" t="str">
        <f>IF(C177&lt;&gt;"",J2,"")</f>
        <v/>
      </c>
    </row>
    <row r="178" spans="1:10">
      <c r="A178" s="106" t="str">
        <f>IF(C178&lt;&gt;"",A2,"")</f>
        <v/>
      </c>
      <c r="B178" s="106" t="str">
        <f>IF(C178&lt;&gt;"",B2,"")</f>
        <v/>
      </c>
      <c r="C178" s="106" t="str">
        <f>IF(Sheet9!B35&lt;&gt;"",Sheet9!B35,"")</f>
        <v/>
      </c>
      <c r="D178" s="106" t="str">
        <f>IF(C178&lt;&gt;"",D2,"")</f>
        <v/>
      </c>
      <c r="E178" s="104" t="str">
        <f>IF(C178&lt;&gt;"",IF(Sheet9!D35="ABS",0,Sheet9!D35),"")</f>
        <v/>
      </c>
      <c r="F178" s="104" t="str">
        <f>IF(C178&lt;&gt;"",Sheet9!F35,"")</f>
        <v/>
      </c>
      <c r="G178" s="104" t="str">
        <f>IF(C178&lt;&gt;"",Sheet9!H35,"")</f>
        <v/>
      </c>
      <c r="H178" s="104" t="str">
        <f>IF(C178&lt;&gt;"",Sheet9!J35,"")</f>
        <v/>
      </c>
      <c r="I178" s="113" t="str">
        <f>IF(C178&lt;&gt;"",IF(Sheet1!M17=50,2,IF(Sheet1!M17=100,3)),"")</f>
        <v/>
      </c>
      <c r="J178" s="116" t="str">
        <f>IF(C178&lt;&gt;"",J2,"")</f>
        <v/>
      </c>
    </row>
    <row r="179" spans="1:10">
      <c r="A179" s="106" t="str">
        <f>IF(C179&lt;&gt;"",A2,"")</f>
        <v/>
      </c>
      <c r="B179" s="106" t="str">
        <f>IF(C179&lt;&gt;"",B2,"")</f>
        <v/>
      </c>
      <c r="C179" s="106" t="str">
        <f>IF(Sheet9!B36&lt;&gt;"",Sheet9!B36,"")</f>
        <v/>
      </c>
      <c r="D179" s="106" t="str">
        <f>IF(C179&lt;&gt;"",D2,"")</f>
        <v/>
      </c>
      <c r="E179" s="104" t="str">
        <f>IF(C179&lt;&gt;"",IF(Sheet9!D36="ABS",0,Sheet9!D36),"")</f>
        <v/>
      </c>
      <c r="F179" s="104" t="str">
        <f>IF(C179&lt;&gt;"",Sheet9!F36,"")</f>
        <v/>
      </c>
      <c r="G179" s="104" t="str">
        <f>IF(C179&lt;&gt;"",Sheet9!H36,"")</f>
        <v/>
      </c>
      <c r="H179" s="104" t="str">
        <f>IF(C179&lt;&gt;"",Sheet9!J36,"")</f>
        <v/>
      </c>
      <c r="I179" s="113" t="str">
        <f>IF(C179&lt;&gt;"",IF(Sheet1!M17=50,2,IF(Sheet1!M17=100,3)),"")</f>
        <v/>
      </c>
      <c r="J179" s="116" t="str">
        <f>IF(C179&lt;&gt;"",J2,"")</f>
        <v/>
      </c>
    </row>
    <row r="180" spans="1:10">
      <c r="A180" s="106" t="str">
        <f>IF(C180&lt;&gt;"",A2,"")</f>
        <v/>
      </c>
      <c r="B180" s="106" t="str">
        <f>IF(C180&lt;&gt;"",B2,"")</f>
        <v/>
      </c>
      <c r="C180" s="106" t="str">
        <f>IF(Sheet9!B37&lt;&gt;"",Sheet9!B37,"")</f>
        <v/>
      </c>
      <c r="D180" s="106" t="str">
        <f>IF(C180&lt;&gt;"",D2,"")</f>
        <v/>
      </c>
      <c r="E180" s="104" t="str">
        <f>IF(C180&lt;&gt;"",IF(Sheet9!D37="ABS",0,Sheet9!D37),"")</f>
        <v/>
      </c>
      <c r="F180" s="104" t="str">
        <f>IF(C180&lt;&gt;"",Sheet9!F37,"")</f>
        <v/>
      </c>
      <c r="G180" s="104" t="str">
        <f>IF(C180&lt;&gt;"",Sheet9!H37,"")</f>
        <v/>
      </c>
      <c r="H180" s="104" t="str">
        <f>IF(C180&lt;&gt;"",Sheet9!J37,"")</f>
        <v/>
      </c>
      <c r="I180" s="113" t="str">
        <f>IF(C180&lt;&gt;"",IF(Sheet1!M17=50,2,IF(Sheet1!M17=100,3)),"")</f>
        <v/>
      </c>
      <c r="J180" s="116" t="str">
        <f>IF(C180&lt;&gt;"",J2,"")</f>
        <v/>
      </c>
    </row>
    <row r="181" spans="1:10">
      <c r="A181" s="106" t="str">
        <f>IF(C181&lt;&gt;"",A2,"")</f>
        <v/>
      </c>
      <c r="B181" s="106" t="str">
        <f>IF(C181&lt;&gt;"",B2,"")</f>
        <v/>
      </c>
      <c r="C181" s="106" t="str">
        <f>IF(Sheet9!B38&lt;&gt;"",Sheet9!B38,"")</f>
        <v/>
      </c>
      <c r="D181" s="106" t="str">
        <f>IF(C181&lt;&gt;"",D2,"")</f>
        <v/>
      </c>
      <c r="E181" s="104" t="str">
        <f>IF(C181&lt;&gt;"",IF(Sheet9!D38="ABS",0,Sheet9!D38),"")</f>
        <v/>
      </c>
      <c r="F181" s="104" t="str">
        <f>IF(C181&lt;&gt;"",Sheet9!F38,"")</f>
        <v/>
      </c>
      <c r="G181" s="104" t="str">
        <f>IF(C181&lt;&gt;"",Sheet9!H38,"")</f>
        <v/>
      </c>
      <c r="H181" s="104" t="str">
        <f>IF(C181&lt;&gt;"",Sheet9!J38,"")</f>
        <v/>
      </c>
      <c r="I181" s="113" t="str">
        <f>IF(C181&lt;&gt;"",IF(Sheet1!M17=50,2,IF(Sheet1!M17=100,3)),"")</f>
        <v/>
      </c>
      <c r="J181" s="116" t="str">
        <f>IF(C181&lt;&gt;"",J2,"")</f>
        <v/>
      </c>
    </row>
    <row r="182" spans="1:10">
      <c r="A182" s="103" t="str">
        <f>IF(C182&lt;&gt;"",A2,"")</f>
        <v/>
      </c>
      <c r="B182" s="103" t="str">
        <f>IF(C182&lt;&gt;"",B2,"")</f>
        <v/>
      </c>
      <c r="C182" s="103" t="str">
        <f>IF(Sheet10!B19&lt;&gt;"",Sheet10!B19,"")</f>
        <v/>
      </c>
      <c r="D182" s="103" t="str">
        <f>IF(C182&lt;&gt;"",D2,"")</f>
        <v/>
      </c>
      <c r="E182" s="105" t="str">
        <f>IF(C182&lt;&gt;"",IF(Sheet10!D19="ABS",0,Sheet10!D19),"")</f>
        <v/>
      </c>
      <c r="F182" s="105" t="str">
        <f>IF(C182&lt;&gt;"",Sheet10!F19,"")</f>
        <v/>
      </c>
      <c r="G182" s="105" t="str">
        <f>IF(C182&lt;&gt;"",Sheet10!H19,"")</f>
        <v/>
      </c>
      <c r="H182" s="105" t="str">
        <f>IF(C182&lt;&gt;"",Sheet10!J19,"")</f>
        <v/>
      </c>
      <c r="I182" s="113" t="str">
        <f>IF(C182&lt;&gt;"",IF(Sheet1!M17=50,2,IF(Sheet1!M17=100,3)),"")</f>
        <v/>
      </c>
      <c r="J182" s="116" t="str">
        <f>IF(C182&lt;&gt;"",J2,"")</f>
        <v/>
      </c>
    </row>
    <row r="183" spans="1:10">
      <c r="A183" s="106" t="str">
        <f>IF(C183&lt;&gt;"",A2,"")</f>
        <v/>
      </c>
      <c r="B183" s="106" t="str">
        <f>IF(C183&lt;&gt;"",B2,"")</f>
        <v/>
      </c>
      <c r="C183" s="106" t="str">
        <f>IF(Sheet10!B20&lt;&gt;"",Sheet10!B20,"")</f>
        <v/>
      </c>
      <c r="D183" s="106" t="str">
        <f>IF(C183&lt;&gt;"",D2,"")</f>
        <v/>
      </c>
      <c r="E183" s="104" t="str">
        <f>IF(C183&lt;&gt;"",IF(Sheet10!D20="ABS",0,Sheet10!D20),"")</f>
        <v/>
      </c>
      <c r="F183" s="104" t="str">
        <f>IF(C183&lt;&gt;"",Sheet10!F20,"")</f>
        <v/>
      </c>
      <c r="G183" s="104" t="str">
        <f>IF(C183&lt;&gt;"",Sheet10!H20,"")</f>
        <v/>
      </c>
      <c r="H183" s="104" t="str">
        <f>IF(C183&lt;&gt;"",Sheet10!J20,"")</f>
        <v/>
      </c>
      <c r="I183" s="113" t="str">
        <f>IF(C183&lt;&gt;"",IF(Sheet1!M17=50,2,IF(Sheet1!M17=100,3)),"")</f>
        <v/>
      </c>
      <c r="J183" s="116" t="str">
        <f>IF(C183&lt;&gt;"",J2,"")</f>
        <v/>
      </c>
    </row>
    <row r="184" spans="1:10">
      <c r="A184" s="106" t="str">
        <f>IF(C184&lt;&gt;"",A2,"")</f>
        <v/>
      </c>
      <c r="B184" s="106" t="str">
        <f>IF(C184&lt;&gt;"",B2,"")</f>
        <v/>
      </c>
      <c r="C184" s="106" t="str">
        <f>IF(Sheet10!B21&lt;&gt;"",Sheet10!B21,"")</f>
        <v/>
      </c>
      <c r="D184" s="106" t="str">
        <f>IF(C184&lt;&gt;"",D2,"")</f>
        <v/>
      </c>
      <c r="E184" s="104" t="str">
        <f>IF(C184&lt;&gt;"",IF(Sheet10!D21="ABS",0,Sheet10!D21),"")</f>
        <v/>
      </c>
      <c r="F184" s="104" t="str">
        <f>IF(C184&lt;&gt;"",Sheet10!F21,"")</f>
        <v/>
      </c>
      <c r="G184" s="104" t="str">
        <f>IF(C184&lt;&gt;"",Sheet10!H21,"")</f>
        <v/>
      </c>
      <c r="H184" s="104" t="str">
        <f>IF(C184&lt;&gt;"",Sheet10!J21,"")</f>
        <v/>
      </c>
      <c r="I184" s="113" t="str">
        <f>IF(C184&lt;&gt;"",IF(Sheet1!M17=50,2,IF(Sheet1!M17=100,3)),"")</f>
        <v/>
      </c>
      <c r="J184" s="116" t="str">
        <f>IF(C184&lt;&gt;"",J2,"")</f>
        <v/>
      </c>
    </row>
    <row r="185" spans="1:10">
      <c r="A185" s="106" t="str">
        <f>IF(C185&lt;&gt;"",A2,"")</f>
        <v/>
      </c>
      <c r="B185" s="106" t="str">
        <f>IF(C185&lt;&gt;"",B2,"")</f>
        <v/>
      </c>
      <c r="C185" s="106" t="str">
        <f>IF(Sheet10!B22&lt;&gt;"",Sheet10!B22,"")</f>
        <v/>
      </c>
      <c r="D185" s="106" t="str">
        <f>IF(C185&lt;&gt;"",D2,"")</f>
        <v/>
      </c>
      <c r="E185" s="104" t="str">
        <f>IF(C185&lt;&gt;"",IF(Sheet10!D22="ABS",0,Sheet10!D22),"")</f>
        <v/>
      </c>
      <c r="F185" s="104" t="str">
        <f>IF(C185&lt;&gt;"",Sheet10!F22,"")</f>
        <v/>
      </c>
      <c r="G185" s="104" t="str">
        <f>IF(C185&lt;&gt;"",Sheet10!H22,"")</f>
        <v/>
      </c>
      <c r="H185" s="104" t="str">
        <f>IF(C185&lt;&gt;"",Sheet10!J22,"")</f>
        <v/>
      </c>
      <c r="I185" s="113" t="str">
        <f>IF(C185&lt;&gt;"",IF(Sheet1!M17=50,2,IF(Sheet1!M17=100,3)),"")</f>
        <v/>
      </c>
      <c r="J185" s="116" t="str">
        <f>IF(C185&lt;&gt;"",J2,"")</f>
        <v/>
      </c>
    </row>
    <row r="186" spans="1:10">
      <c r="A186" s="106" t="str">
        <f>IF(C186&lt;&gt;"",A2,"")</f>
        <v/>
      </c>
      <c r="B186" s="106" t="str">
        <f>IF(C186&lt;&gt;"",B2,"")</f>
        <v/>
      </c>
      <c r="C186" s="106" t="str">
        <f>IF(Sheet10!B23&lt;&gt;"",Sheet10!B23,"")</f>
        <v/>
      </c>
      <c r="D186" s="106" t="str">
        <f>IF(C186&lt;&gt;"",D2,"")</f>
        <v/>
      </c>
      <c r="E186" s="104" t="str">
        <f>IF(C186&lt;&gt;"",IF(Sheet10!D23="ABS",0,Sheet10!D23),"")</f>
        <v/>
      </c>
      <c r="F186" s="104" t="str">
        <f>IF(C186&lt;&gt;"",Sheet10!F23,"")</f>
        <v/>
      </c>
      <c r="G186" s="104" t="str">
        <f>IF(C186&lt;&gt;"",Sheet10!H23,"")</f>
        <v/>
      </c>
      <c r="H186" s="104" t="str">
        <f>IF(C186&lt;&gt;"",Sheet10!J23,"")</f>
        <v/>
      </c>
      <c r="I186" s="113" t="str">
        <f>IF(C186&lt;&gt;"",IF(Sheet1!M17=50,2,IF(Sheet1!M17=100,3)),"")</f>
        <v/>
      </c>
      <c r="J186" s="116" t="str">
        <f>IF(C186&lt;&gt;"",J2,"")</f>
        <v/>
      </c>
    </row>
    <row r="187" spans="1:10">
      <c r="A187" s="106" t="str">
        <f>IF(C187&lt;&gt;"",A2,"")</f>
        <v/>
      </c>
      <c r="B187" s="106" t="str">
        <f>IF(C187&lt;&gt;"",B2,"")</f>
        <v/>
      </c>
      <c r="C187" s="106" t="str">
        <f>IF(Sheet10!B24&lt;&gt;"",Sheet10!B24,"")</f>
        <v/>
      </c>
      <c r="D187" s="106" t="str">
        <f>IF(C187&lt;&gt;"",D2,"")</f>
        <v/>
      </c>
      <c r="E187" s="104" t="str">
        <f>IF(C187&lt;&gt;"",IF(Sheet10!D24="ABS",0,Sheet10!D24),"")</f>
        <v/>
      </c>
      <c r="F187" s="104" t="str">
        <f>IF(C187&lt;&gt;"",Sheet10!F24,"")</f>
        <v/>
      </c>
      <c r="G187" s="104" t="str">
        <f>IF(C187&lt;&gt;"",Sheet10!H24,"")</f>
        <v/>
      </c>
      <c r="H187" s="104" t="str">
        <f>IF(C187&lt;&gt;"",Sheet10!J24,"")</f>
        <v/>
      </c>
      <c r="I187" s="113" t="str">
        <f>IF(C187&lt;&gt;"",IF(Sheet1!M17=50,2,IF(Sheet1!M17=100,3)),"")</f>
        <v/>
      </c>
      <c r="J187" s="116" t="str">
        <f>IF(C187&lt;&gt;"",J2,"")</f>
        <v/>
      </c>
    </row>
    <row r="188" spans="1:10">
      <c r="A188" s="106" t="str">
        <f>IF(C188&lt;&gt;"",A2,"")</f>
        <v/>
      </c>
      <c r="B188" s="106" t="str">
        <f>IF(C188&lt;&gt;"",B2,"")</f>
        <v/>
      </c>
      <c r="C188" s="106" t="str">
        <f>IF(Sheet10!B25&lt;&gt;"",Sheet10!B25,"")</f>
        <v/>
      </c>
      <c r="D188" s="106" t="str">
        <f>IF(C188&lt;&gt;"",D2,"")</f>
        <v/>
      </c>
      <c r="E188" s="104" t="str">
        <f>IF(C188&lt;&gt;"",IF(Sheet10!D25="ABS",0,Sheet10!D25),"")</f>
        <v/>
      </c>
      <c r="F188" s="104" t="str">
        <f>IF(C188&lt;&gt;"",Sheet10!F25,"")</f>
        <v/>
      </c>
      <c r="G188" s="104" t="str">
        <f>IF(C188&lt;&gt;"",Sheet10!H25,"")</f>
        <v/>
      </c>
      <c r="H188" s="104" t="str">
        <f>IF(C188&lt;&gt;"",Sheet10!J25,"")</f>
        <v/>
      </c>
      <c r="I188" s="113" t="str">
        <f>IF(C188&lt;&gt;"",IF(Sheet1!M17=50,2,IF(Sheet1!M17=100,3)),"")</f>
        <v/>
      </c>
      <c r="J188" s="116" t="str">
        <f>IF(C188&lt;&gt;"",J2,"")</f>
        <v/>
      </c>
    </row>
    <row r="189" spans="1:10">
      <c r="A189" s="106" t="str">
        <f>IF(C189&lt;&gt;"",A2,"")</f>
        <v/>
      </c>
      <c r="B189" s="106" t="str">
        <f>IF(C189&lt;&gt;"",B2,"")</f>
        <v/>
      </c>
      <c r="C189" s="106" t="str">
        <f>IF(Sheet10!B26&lt;&gt;"",Sheet10!B26,"")</f>
        <v/>
      </c>
      <c r="D189" s="106" t="str">
        <f>IF(C189&lt;&gt;"",D2,"")</f>
        <v/>
      </c>
      <c r="E189" s="104" t="str">
        <f>IF(C189&lt;&gt;"",IF(Sheet10!D26="ABS",0,Sheet10!D26),"")</f>
        <v/>
      </c>
      <c r="F189" s="104" t="str">
        <f>IF(C189&lt;&gt;"",Sheet10!F26,"")</f>
        <v/>
      </c>
      <c r="G189" s="104" t="str">
        <f>IF(C189&lt;&gt;"",Sheet10!H26,"")</f>
        <v/>
      </c>
      <c r="H189" s="104" t="str">
        <f>IF(C189&lt;&gt;"",Sheet10!J26,"")</f>
        <v/>
      </c>
      <c r="I189" s="113" t="str">
        <f>IF(C189&lt;&gt;"",IF(Sheet1!M17=50,2,IF(Sheet1!M17=100,3)),"")</f>
        <v/>
      </c>
      <c r="J189" s="116" t="str">
        <f>IF(C189&lt;&gt;"",J2,"")</f>
        <v/>
      </c>
    </row>
    <row r="190" spans="1:10">
      <c r="A190" s="106" t="str">
        <f>IF(C190&lt;&gt;"",A2,"")</f>
        <v/>
      </c>
      <c r="B190" s="106" t="str">
        <f>IF(C190&lt;&gt;"",B2,"")</f>
        <v/>
      </c>
      <c r="C190" s="106" t="str">
        <f>IF(Sheet10!B27&lt;&gt;"",Sheet10!B27,"")</f>
        <v/>
      </c>
      <c r="D190" s="106" t="str">
        <f>IF(C190&lt;&gt;"",D2,"")</f>
        <v/>
      </c>
      <c r="E190" s="104" t="str">
        <f>IF(C190&lt;&gt;"",IF(Sheet10!D27="ABS",0,Sheet10!D27),"")</f>
        <v/>
      </c>
      <c r="F190" s="104" t="str">
        <f>IF(C190&lt;&gt;"",Sheet10!F27,"")</f>
        <v/>
      </c>
      <c r="G190" s="104" t="str">
        <f>IF(C190&lt;&gt;"",Sheet10!H27,"")</f>
        <v/>
      </c>
      <c r="H190" s="104" t="str">
        <f>IF(C190&lt;&gt;"",Sheet10!J27,"")</f>
        <v/>
      </c>
      <c r="I190" s="113" t="str">
        <f>IF(C190&lt;&gt;"",IF(Sheet1!M17=50,2,IF(Sheet1!M17=100,3)),"")</f>
        <v/>
      </c>
      <c r="J190" s="116" t="str">
        <f>IF(C190&lt;&gt;"",J2,"")</f>
        <v/>
      </c>
    </row>
    <row r="191" spans="1:10">
      <c r="A191" s="106" t="str">
        <f>IF(C191&lt;&gt;"",A2,"")</f>
        <v/>
      </c>
      <c r="B191" s="106" t="str">
        <f>IF(C191&lt;&gt;"",B2,"")</f>
        <v/>
      </c>
      <c r="C191" s="106" t="str">
        <f>IF(Sheet10!B28&lt;&gt;"",Sheet10!B28,"")</f>
        <v/>
      </c>
      <c r="D191" s="106" t="str">
        <f>IF(C191&lt;&gt;"",D2,"")</f>
        <v/>
      </c>
      <c r="E191" s="104" t="str">
        <f>IF(C191&lt;&gt;"",IF(Sheet10!D28="ABS",0,Sheet10!D28),"")</f>
        <v/>
      </c>
      <c r="F191" s="104" t="str">
        <f>IF(C191&lt;&gt;"",Sheet10!F28,"")</f>
        <v/>
      </c>
      <c r="G191" s="104" t="str">
        <f>IF(C191&lt;&gt;"",Sheet10!H28,"")</f>
        <v/>
      </c>
      <c r="H191" s="104" t="str">
        <f>IF(C191&lt;&gt;"",Sheet10!J28,"")</f>
        <v/>
      </c>
      <c r="I191" s="113" t="str">
        <f>IF(C191&lt;&gt;"",IF(Sheet1!M17=50,2,IF(Sheet1!M17=100,3)),"")</f>
        <v/>
      </c>
      <c r="J191" s="116" t="str">
        <f>IF(C191&lt;&gt;"",J2,"")</f>
        <v/>
      </c>
    </row>
    <row r="192" spans="1:10">
      <c r="A192" s="106" t="str">
        <f>IF(C192&lt;&gt;"",A2,"")</f>
        <v/>
      </c>
      <c r="B192" s="106" t="str">
        <f>IF(C192&lt;&gt;"",B2,"")</f>
        <v/>
      </c>
      <c r="C192" s="106" t="str">
        <f>IF(Sheet10!B29&lt;&gt;"",Sheet10!B29,"")</f>
        <v/>
      </c>
      <c r="D192" s="106" t="str">
        <f>IF(C192&lt;&gt;"",D2,"")</f>
        <v/>
      </c>
      <c r="E192" s="104" t="str">
        <f>IF(C192&lt;&gt;"",IF(Sheet10!D29="ABS",0,Sheet10!D29),"")</f>
        <v/>
      </c>
      <c r="F192" s="104" t="str">
        <f>IF(C192&lt;&gt;"",Sheet10!F29,"")</f>
        <v/>
      </c>
      <c r="G192" s="104" t="str">
        <f>IF(C192&lt;&gt;"",Sheet10!H29,"")</f>
        <v/>
      </c>
      <c r="H192" s="104" t="str">
        <f>IF(C192&lt;&gt;"",Sheet10!J29,"")</f>
        <v/>
      </c>
      <c r="I192" s="113" t="str">
        <f>IF(C192&lt;&gt;"",IF(Sheet1!M17=50,2,IF(Sheet1!M17=100,3)),"")</f>
        <v/>
      </c>
      <c r="J192" s="116" t="str">
        <f>IF(C192&lt;&gt;"",J2,"")</f>
        <v/>
      </c>
    </row>
    <row r="193" spans="1:10">
      <c r="A193" s="106" t="str">
        <f>IF(C193&lt;&gt;"",A2,"")</f>
        <v/>
      </c>
      <c r="B193" s="106" t="str">
        <f>IF(C193&lt;&gt;"",B2,"")</f>
        <v/>
      </c>
      <c r="C193" s="106" t="str">
        <f>IF(Sheet10!B30&lt;&gt;"",Sheet10!B30,"")</f>
        <v/>
      </c>
      <c r="D193" s="106" t="str">
        <f>IF(C193&lt;&gt;"",D2,"")</f>
        <v/>
      </c>
      <c r="E193" s="104" t="str">
        <f>IF(C193&lt;&gt;"",IF(Sheet10!D30="ABS",0,Sheet10!D30),"")</f>
        <v/>
      </c>
      <c r="F193" s="104" t="str">
        <f>IF(C193&lt;&gt;"",Sheet10!F30,"")</f>
        <v/>
      </c>
      <c r="G193" s="104" t="str">
        <f>IF(C193&lt;&gt;"",Sheet10!H30,"")</f>
        <v/>
      </c>
      <c r="H193" s="104" t="str">
        <f>IF(C193&lt;&gt;"",Sheet10!J30,"")</f>
        <v/>
      </c>
      <c r="I193" s="113" t="str">
        <f>IF(C193&lt;&gt;"",IF(Sheet1!M17=50,2,IF(Sheet1!M17=100,3)),"")</f>
        <v/>
      </c>
      <c r="J193" s="116" t="str">
        <f>IF(C193&lt;&gt;"",J2,"")</f>
        <v/>
      </c>
    </row>
    <row r="194" spans="1:10">
      <c r="A194" s="106" t="str">
        <f>IF(C194&lt;&gt;"",A2,"")</f>
        <v/>
      </c>
      <c r="B194" s="106" t="str">
        <f>IF(C194&lt;&gt;"",B2,"")</f>
        <v/>
      </c>
      <c r="C194" s="106" t="str">
        <f>IF(Sheet10!B31&lt;&gt;"",Sheet10!B31,"")</f>
        <v/>
      </c>
      <c r="D194" s="106" t="str">
        <f>IF(C194&lt;&gt;"",D2,"")</f>
        <v/>
      </c>
      <c r="E194" s="104" t="str">
        <f>IF(C194&lt;&gt;"",IF(Sheet10!D31="ABS",0,Sheet10!D31),"")</f>
        <v/>
      </c>
      <c r="F194" s="104" t="str">
        <f>IF(C194&lt;&gt;"",Sheet10!F31,"")</f>
        <v/>
      </c>
      <c r="G194" s="104" t="str">
        <f>IF(C194&lt;&gt;"",Sheet10!H31,"")</f>
        <v/>
      </c>
      <c r="H194" s="104" t="str">
        <f>IF(C194&lt;&gt;"",Sheet10!J31,"")</f>
        <v/>
      </c>
      <c r="I194" s="113" t="str">
        <f>IF(C194&lt;&gt;"",IF(Sheet1!M17=50,2,IF(Sheet1!M17=100,3)),"")</f>
        <v/>
      </c>
      <c r="J194" s="116" t="str">
        <f>IF(C194&lt;&gt;"",J2,"")</f>
        <v/>
      </c>
    </row>
    <row r="195" spans="1:10">
      <c r="A195" s="106" t="str">
        <f>IF(C195&lt;&gt;"",A2,"")</f>
        <v/>
      </c>
      <c r="B195" s="106" t="str">
        <f>IF(C195&lt;&gt;"",B2,"")</f>
        <v/>
      </c>
      <c r="C195" s="106" t="str">
        <f>IF(Sheet10!B32&lt;&gt;"",Sheet10!B32,"")</f>
        <v/>
      </c>
      <c r="D195" s="106" t="str">
        <f>IF(C195&lt;&gt;"",D2,"")</f>
        <v/>
      </c>
      <c r="E195" s="104" t="str">
        <f>IF(C195&lt;&gt;"",IF(Sheet10!D32="ABS",0,Sheet10!D32),"")</f>
        <v/>
      </c>
      <c r="F195" s="104" t="str">
        <f>IF(C195&lt;&gt;"",Sheet10!F32,"")</f>
        <v/>
      </c>
      <c r="G195" s="104" t="str">
        <f>IF(C195&lt;&gt;"",Sheet10!H32,"")</f>
        <v/>
      </c>
      <c r="H195" s="104" t="str">
        <f>IF(C195&lt;&gt;"",Sheet10!J32,"")</f>
        <v/>
      </c>
      <c r="I195" s="113" t="str">
        <f>IF(C195&lt;&gt;"",IF(Sheet1!M17=50,2,IF(Sheet1!M17=100,3)),"")</f>
        <v/>
      </c>
      <c r="J195" s="116" t="str">
        <f>IF(C195&lt;&gt;"",J2,"")</f>
        <v/>
      </c>
    </row>
    <row r="196" spans="1:10">
      <c r="A196" s="106" t="str">
        <f>IF(C196&lt;&gt;"",A2,"")</f>
        <v/>
      </c>
      <c r="B196" s="106" t="str">
        <f>IF(C196&lt;&gt;"",B2,"")</f>
        <v/>
      </c>
      <c r="C196" s="106" t="str">
        <f>IF(Sheet10!B33&lt;&gt;"",Sheet10!B33,"")</f>
        <v/>
      </c>
      <c r="D196" s="106" t="str">
        <f>IF(C196&lt;&gt;"",D2,"")</f>
        <v/>
      </c>
      <c r="E196" s="104" t="str">
        <f>IF(C196&lt;&gt;"",IF(Sheet10!D33="ABS",0,Sheet10!D33),"")</f>
        <v/>
      </c>
      <c r="F196" s="104" t="str">
        <f>IF(C196&lt;&gt;"",Sheet10!F33,"")</f>
        <v/>
      </c>
      <c r="G196" s="104" t="str">
        <f>IF(C196&lt;&gt;"",Sheet10!H33,"")</f>
        <v/>
      </c>
      <c r="H196" s="104" t="str">
        <f>IF(C196&lt;&gt;"",Sheet10!J33,"")</f>
        <v/>
      </c>
      <c r="I196" s="113" t="str">
        <f>IF(C196&lt;&gt;"",IF(Sheet1!M17=50,2,IF(Sheet1!M17=100,3)),"")</f>
        <v/>
      </c>
      <c r="J196" s="116" t="str">
        <f>IF(C196&lt;&gt;"",J2,"")</f>
        <v/>
      </c>
    </row>
    <row r="197" spans="1:10">
      <c r="A197" s="106" t="str">
        <f>IF(C197&lt;&gt;"",A2,"")</f>
        <v/>
      </c>
      <c r="B197" s="106" t="str">
        <f>IF(C197&lt;&gt;"",B2,"")</f>
        <v/>
      </c>
      <c r="C197" s="106" t="str">
        <f>IF(Sheet10!B34&lt;&gt;"",Sheet10!B34,"")</f>
        <v/>
      </c>
      <c r="D197" s="106" t="str">
        <f>IF(C197&lt;&gt;"",D2,"")</f>
        <v/>
      </c>
      <c r="E197" s="104" t="str">
        <f>IF(C197&lt;&gt;"",IF(Sheet10!D34="ABS",0,Sheet10!D34),"")</f>
        <v/>
      </c>
      <c r="F197" s="104" t="str">
        <f>IF(C197&lt;&gt;"",Sheet10!F34,"")</f>
        <v/>
      </c>
      <c r="G197" s="104" t="str">
        <f>IF(C197&lt;&gt;"",Sheet10!H34,"")</f>
        <v/>
      </c>
      <c r="H197" s="104" t="str">
        <f>IF(C197&lt;&gt;"",Sheet10!J34,"")</f>
        <v/>
      </c>
      <c r="I197" s="113" t="str">
        <f>IF(C197&lt;&gt;"",IF(Sheet1!M17=50,2,IF(Sheet1!M17=100,3)),"")</f>
        <v/>
      </c>
      <c r="J197" s="116" t="str">
        <f>IF(C197&lt;&gt;"",J2,"")</f>
        <v/>
      </c>
    </row>
    <row r="198" spans="1:10">
      <c r="A198" s="106" t="str">
        <f>IF(C198&lt;&gt;"",A2,"")</f>
        <v/>
      </c>
      <c r="B198" s="106" t="str">
        <f>IF(C198&lt;&gt;"",B2,"")</f>
        <v/>
      </c>
      <c r="C198" s="106" t="str">
        <f>IF(Sheet10!B35&lt;&gt;"",Sheet10!B35,"")</f>
        <v/>
      </c>
      <c r="D198" s="106" t="str">
        <f>IF(C198&lt;&gt;"",D2,"")</f>
        <v/>
      </c>
      <c r="E198" s="104" t="str">
        <f>IF(C198&lt;&gt;"",IF(Sheet10!D35="ABS",0,Sheet10!D35),"")</f>
        <v/>
      </c>
      <c r="F198" s="104" t="str">
        <f>IF(C198&lt;&gt;"",Sheet10!F35,"")</f>
        <v/>
      </c>
      <c r="G198" s="104" t="str">
        <f>IF(C198&lt;&gt;"",Sheet10!H35,"")</f>
        <v/>
      </c>
      <c r="H198" s="104" t="str">
        <f>IF(C198&lt;&gt;"",Sheet10!J35,"")</f>
        <v/>
      </c>
      <c r="I198" s="113" t="str">
        <f>IF(C198&lt;&gt;"",IF(Sheet1!M17=50,2,IF(Sheet1!M17=100,3)),"")</f>
        <v/>
      </c>
      <c r="J198" s="116" t="str">
        <f>IF(C198&lt;&gt;"",J2,"")</f>
        <v/>
      </c>
    </row>
    <row r="199" spans="1:10">
      <c r="A199" s="106" t="str">
        <f>IF(C199&lt;&gt;"",A2,"")</f>
        <v/>
      </c>
      <c r="B199" s="106" t="str">
        <f>IF(C199&lt;&gt;"",B2,"")</f>
        <v/>
      </c>
      <c r="C199" s="106" t="str">
        <f>IF(Sheet10!B36&lt;&gt;"",Sheet10!B36,"")</f>
        <v/>
      </c>
      <c r="D199" s="106" t="str">
        <f>IF(C199&lt;&gt;"",D2,"")</f>
        <v/>
      </c>
      <c r="E199" s="104" t="str">
        <f>IF(C199&lt;&gt;"",IF(Sheet10!D36="ABS",0,Sheet10!D36),"")</f>
        <v/>
      </c>
      <c r="F199" s="104" t="str">
        <f>IF(C199&lt;&gt;"",Sheet10!F36,"")</f>
        <v/>
      </c>
      <c r="G199" s="104" t="str">
        <f>IF(C199&lt;&gt;"",Sheet10!H36,"")</f>
        <v/>
      </c>
      <c r="H199" s="104" t="str">
        <f>IF(C199&lt;&gt;"",Sheet10!J36,"")</f>
        <v/>
      </c>
      <c r="I199" s="113" t="str">
        <f>IF(C199&lt;&gt;"",IF(Sheet1!M17=50,2,IF(Sheet1!M17=100,3)),"")</f>
        <v/>
      </c>
      <c r="J199" s="116" t="str">
        <f>IF(C199&lt;&gt;"",J2,"")</f>
        <v/>
      </c>
    </row>
    <row r="200" spans="1:10">
      <c r="A200" s="106" t="str">
        <f>IF(C200&lt;&gt;"",A2,"")</f>
        <v/>
      </c>
      <c r="B200" s="106" t="str">
        <f>IF(C200&lt;&gt;"",B2,"")</f>
        <v/>
      </c>
      <c r="C200" s="106" t="str">
        <f>IF(Sheet10!B37&lt;&gt;"",Sheet10!B37,"")</f>
        <v/>
      </c>
      <c r="D200" s="106" t="str">
        <f>IF(C200&lt;&gt;"",D2,"")</f>
        <v/>
      </c>
      <c r="E200" s="104" t="str">
        <f>IF(C200&lt;&gt;"",IF(Sheet10!D37="ABS",0,Sheet10!D37),"")</f>
        <v/>
      </c>
      <c r="F200" s="104" t="str">
        <f>IF(C200&lt;&gt;"",Sheet10!F37,"")</f>
        <v/>
      </c>
      <c r="G200" s="104" t="str">
        <f>IF(C200&lt;&gt;"",Sheet10!H37,"")</f>
        <v/>
      </c>
      <c r="H200" s="104" t="str">
        <f>IF(C200&lt;&gt;"",Sheet10!J37,"")</f>
        <v/>
      </c>
      <c r="I200" s="113" t="str">
        <f>IF(C200&lt;&gt;"",IF(Sheet1!M17=50,2,IF(Sheet1!M17=100,3)),"")</f>
        <v/>
      </c>
      <c r="J200" s="116" t="str">
        <f>IF(C200&lt;&gt;"",J2,"")</f>
        <v/>
      </c>
    </row>
    <row r="201" spans="1:10">
      <c r="A201" s="106" t="str">
        <f>IF(C201&lt;&gt;"",A2,"")</f>
        <v/>
      </c>
      <c r="B201" s="106" t="str">
        <f>IF(C201&lt;&gt;"",B2,"")</f>
        <v/>
      </c>
      <c r="C201" s="106" t="str">
        <f>IF(Sheet10!B38&lt;&gt;"",Sheet10!B38,"")</f>
        <v/>
      </c>
      <c r="D201" s="106" t="str">
        <f>IF(C201&lt;&gt;"",D2,"")</f>
        <v/>
      </c>
      <c r="E201" s="104" t="str">
        <f>IF(C201&lt;&gt;"",IF(Sheet10!D38="ABS",0,Sheet10!D38),"")</f>
        <v/>
      </c>
      <c r="F201" s="104" t="str">
        <f>IF(C201&lt;&gt;"",Sheet10!F38,"")</f>
        <v/>
      </c>
      <c r="G201" s="104" t="str">
        <f>IF(C201&lt;&gt;"",Sheet10!H38,"")</f>
        <v/>
      </c>
      <c r="H201" s="104" t="str">
        <f>IF(C201&lt;&gt;"",Sheet10!J38,"")</f>
        <v/>
      </c>
      <c r="I201" s="113" t="str">
        <f>IF(C201&lt;&gt;"",IF(Sheet1!M17=50,2,IF(Sheet1!M17=100,3)),"")</f>
        <v/>
      </c>
      <c r="J201" s="116" t="str">
        <f>IF(C201&lt;&gt;"",J2,"")</f>
        <v/>
      </c>
    </row>
    <row r="202" spans="1:10">
      <c r="A202" s="103" t="str">
        <f>IF(C202&lt;&gt;"",A2,"")</f>
        <v/>
      </c>
      <c r="B202" s="103" t="str">
        <f>IF(C202&lt;&gt;"",B2,"")</f>
        <v/>
      </c>
      <c r="C202" s="103" t="str">
        <f>IF(Sheet11!B19&lt;&gt;"",Sheet11!B19,"")</f>
        <v/>
      </c>
      <c r="D202" s="103" t="str">
        <f>IF(C202&lt;&gt;"",D2,"")</f>
        <v/>
      </c>
      <c r="E202" s="105" t="str">
        <f>IF(C202&lt;&gt;"",IF(Sheet11!D19="ABS",0,Sheet11!D19),"")</f>
        <v/>
      </c>
      <c r="F202" s="105" t="str">
        <f>IF(C202&lt;&gt;"",Sheet11!F19,"")</f>
        <v/>
      </c>
      <c r="G202" s="105" t="str">
        <f>IF(C202&lt;&gt;"",Sheet11!H19,"")</f>
        <v/>
      </c>
      <c r="H202" s="105" t="str">
        <f>IF(C202&lt;&gt;"",Sheet11!J19,"")</f>
        <v/>
      </c>
      <c r="I202" s="113" t="str">
        <f>IF(C202&lt;&gt;"",IF(Sheet1!M17=50,2,IF(Sheet1!M17=100,3)),"")</f>
        <v/>
      </c>
      <c r="J202" s="116" t="str">
        <f>IF(C202&lt;&gt;"",J2,"")</f>
        <v/>
      </c>
    </row>
    <row r="203" spans="1:10">
      <c r="A203" s="106" t="str">
        <f>IF(C203&lt;&gt;"",A2,"")</f>
        <v/>
      </c>
      <c r="B203" s="106" t="str">
        <f>IF(C203&lt;&gt;"",B2,"")</f>
        <v/>
      </c>
      <c r="C203" s="106" t="str">
        <f>IF(Sheet11!B20&lt;&gt;"",Sheet11!B20,"")</f>
        <v/>
      </c>
      <c r="D203" s="106" t="str">
        <f>IF(C203&lt;&gt;"",D2,"")</f>
        <v/>
      </c>
      <c r="E203" s="104" t="str">
        <f>IF(C203&lt;&gt;"",IF(Sheet11!D20="ABS",0,Sheet11!D20),"")</f>
        <v/>
      </c>
      <c r="F203" s="104" t="str">
        <f>IF(C203&lt;&gt;"",Sheet11!F20,"")</f>
        <v/>
      </c>
      <c r="G203" s="104" t="str">
        <f>IF(C203&lt;&gt;"",Sheet11!H20,"")</f>
        <v/>
      </c>
      <c r="H203" s="104" t="str">
        <f>IF(C203&lt;&gt;"",Sheet11!J20,"")</f>
        <v/>
      </c>
      <c r="I203" s="113" t="str">
        <f>IF(C203&lt;&gt;"",IF(Sheet1!M17=50,2,IF(Sheet1!M17=100,3)),"")</f>
        <v/>
      </c>
      <c r="J203" s="116" t="str">
        <f>IF(C203&lt;&gt;"",J2,"")</f>
        <v/>
      </c>
    </row>
    <row r="204" spans="1:10">
      <c r="A204" s="106" t="str">
        <f>IF(C204&lt;&gt;"",A2,"")</f>
        <v/>
      </c>
      <c r="B204" s="106" t="str">
        <f>IF(C204&lt;&gt;"",B2,"")</f>
        <v/>
      </c>
      <c r="C204" s="106" t="str">
        <f>IF(Sheet11!B21&lt;&gt;"",Sheet11!B21,"")</f>
        <v/>
      </c>
      <c r="D204" s="106" t="str">
        <f>IF(C204&lt;&gt;"",D2,"")</f>
        <v/>
      </c>
      <c r="E204" s="104" t="str">
        <f>IF(C204&lt;&gt;"",IF(Sheet11!D21="ABS",0,Sheet11!D21),"")</f>
        <v/>
      </c>
      <c r="F204" s="104" t="str">
        <f>IF(C204&lt;&gt;"",Sheet11!F21,"")</f>
        <v/>
      </c>
      <c r="G204" s="104" t="str">
        <f>IF(C204&lt;&gt;"",Sheet11!H21,"")</f>
        <v/>
      </c>
      <c r="H204" s="104" t="str">
        <f>IF(C204&lt;&gt;"",Sheet11!J21,"")</f>
        <v/>
      </c>
      <c r="I204" s="113" t="str">
        <f>IF(C204&lt;&gt;"",IF(Sheet1!M17=50,2,IF(Sheet1!M17=100,3)),"")</f>
        <v/>
      </c>
      <c r="J204" s="116" t="str">
        <f>IF(C204&lt;&gt;"",J2,"")</f>
        <v/>
      </c>
    </row>
    <row r="205" spans="1:10">
      <c r="A205" s="106" t="str">
        <f>IF(C205&lt;&gt;"",A2,"")</f>
        <v/>
      </c>
      <c r="B205" s="106" t="str">
        <f>IF(C205&lt;&gt;"",B2,"")</f>
        <v/>
      </c>
      <c r="C205" s="106" t="str">
        <f>IF(Sheet11!B22&lt;&gt;"",Sheet11!B22,"")</f>
        <v/>
      </c>
      <c r="D205" s="106" t="str">
        <f>IF(C205&lt;&gt;"",D2,"")</f>
        <v/>
      </c>
      <c r="E205" s="104" t="str">
        <f>IF(C205&lt;&gt;"",IF(Sheet11!D22="ABS",0,Sheet11!D22),"")</f>
        <v/>
      </c>
      <c r="F205" s="104" t="str">
        <f>IF(C205&lt;&gt;"",Sheet11!F22,"")</f>
        <v/>
      </c>
      <c r="G205" s="104" t="str">
        <f>IF(C205&lt;&gt;"",Sheet11!H22,"")</f>
        <v/>
      </c>
      <c r="H205" s="104" t="str">
        <f>IF(C205&lt;&gt;"",Sheet11!J22,"")</f>
        <v/>
      </c>
      <c r="I205" s="113" t="str">
        <f>IF(C205&lt;&gt;"",IF(Sheet1!M17=50,2,IF(Sheet1!M17=100,3)),"")</f>
        <v/>
      </c>
      <c r="J205" s="116" t="str">
        <f>IF(C205&lt;&gt;"",J2,"")</f>
        <v/>
      </c>
    </row>
    <row r="206" spans="1:10">
      <c r="A206" s="106" t="str">
        <f>IF(C206&lt;&gt;"",A2,"")</f>
        <v/>
      </c>
      <c r="B206" s="106" t="str">
        <f>IF(C206&lt;&gt;"",B2,"")</f>
        <v/>
      </c>
      <c r="C206" s="106" t="str">
        <f>IF(Sheet11!B23&lt;&gt;"",Sheet11!B23,"")</f>
        <v/>
      </c>
      <c r="D206" s="106" t="str">
        <f>IF(C206&lt;&gt;"",D2,"")</f>
        <v/>
      </c>
      <c r="E206" s="104" t="str">
        <f>IF(C206&lt;&gt;"",IF(Sheet11!D23="ABS",0,Sheet11!D23),"")</f>
        <v/>
      </c>
      <c r="F206" s="104" t="str">
        <f>IF(C206&lt;&gt;"",Sheet11!F23,"")</f>
        <v/>
      </c>
      <c r="G206" s="104" t="str">
        <f>IF(C206&lt;&gt;"",Sheet11!H23,"")</f>
        <v/>
      </c>
      <c r="H206" s="104" t="str">
        <f>IF(C206&lt;&gt;"",Sheet11!J23,"")</f>
        <v/>
      </c>
      <c r="I206" s="113" t="str">
        <f>IF(C206&lt;&gt;"",IF(Sheet1!M17=50,2,IF(Sheet1!M17=100,3)),"")</f>
        <v/>
      </c>
      <c r="J206" s="116" t="str">
        <f>IF(C206&lt;&gt;"",J2,"")</f>
        <v/>
      </c>
    </row>
    <row r="207" spans="1:10">
      <c r="A207" s="106" t="str">
        <f>IF(C207&lt;&gt;"",A2,"")</f>
        <v/>
      </c>
      <c r="B207" s="106" t="str">
        <f>IF(C207&lt;&gt;"",B2,"")</f>
        <v/>
      </c>
      <c r="C207" s="106" t="str">
        <f>IF(Sheet11!B24&lt;&gt;"",Sheet11!B24,"")</f>
        <v/>
      </c>
      <c r="D207" s="106" t="str">
        <f>IF(C207&lt;&gt;"",D2,"")</f>
        <v/>
      </c>
      <c r="E207" s="104" t="str">
        <f>IF(C207&lt;&gt;"",IF(Sheet11!D24="ABS",0,Sheet11!D24),"")</f>
        <v/>
      </c>
      <c r="F207" s="104" t="str">
        <f>IF(C207&lt;&gt;"",Sheet11!F24,"")</f>
        <v/>
      </c>
      <c r="G207" s="104" t="str">
        <f>IF(C207&lt;&gt;"",Sheet11!H24,"")</f>
        <v/>
      </c>
      <c r="H207" s="104" t="str">
        <f>IF(C207&lt;&gt;"",Sheet11!J24,"")</f>
        <v/>
      </c>
      <c r="I207" s="113" t="str">
        <f>IF(C207&lt;&gt;"",IF(Sheet1!M17=50,2,IF(Sheet1!M17=100,3)),"")</f>
        <v/>
      </c>
      <c r="J207" s="116" t="str">
        <f>IF(C207&lt;&gt;"",J2,"")</f>
        <v/>
      </c>
    </row>
    <row r="208" spans="1:10">
      <c r="A208" s="106" t="str">
        <f>IF(C208&lt;&gt;"",A2,"")</f>
        <v/>
      </c>
      <c r="B208" s="106" t="str">
        <f>IF(C208&lt;&gt;"",B2,"")</f>
        <v/>
      </c>
      <c r="C208" s="106" t="str">
        <f>IF(Sheet11!B25&lt;&gt;"",Sheet11!B25,"")</f>
        <v/>
      </c>
      <c r="D208" s="106" t="str">
        <f>IF(C208&lt;&gt;"",D2,"")</f>
        <v/>
      </c>
      <c r="E208" s="104" t="str">
        <f>IF(C208&lt;&gt;"",IF(Sheet11!D25="ABS",0,Sheet11!D25),"")</f>
        <v/>
      </c>
      <c r="F208" s="104" t="str">
        <f>IF(C208&lt;&gt;"",Sheet11!F25,"")</f>
        <v/>
      </c>
      <c r="G208" s="104" t="str">
        <f>IF(C208&lt;&gt;"",Sheet11!H25,"")</f>
        <v/>
      </c>
      <c r="H208" s="104" t="str">
        <f>IF(C208&lt;&gt;"",Sheet11!J25,"")</f>
        <v/>
      </c>
      <c r="I208" s="113" t="str">
        <f>IF(C208&lt;&gt;"",IF(Sheet1!M17=50,2,IF(Sheet1!M17=100,3)),"")</f>
        <v/>
      </c>
      <c r="J208" s="116" t="str">
        <f>IF(C208&lt;&gt;"",J2,"")</f>
        <v/>
      </c>
    </row>
    <row r="209" spans="1:10">
      <c r="A209" s="106" t="str">
        <f>IF(C209&lt;&gt;"",A2,"")</f>
        <v/>
      </c>
      <c r="B209" s="106" t="str">
        <f>IF(C209&lt;&gt;"",B2,"")</f>
        <v/>
      </c>
      <c r="C209" s="106" t="str">
        <f>IF(Sheet11!B26&lt;&gt;"",Sheet11!B26,"")</f>
        <v/>
      </c>
      <c r="D209" s="106" t="str">
        <f>IF(C209&lt;&gt;"",D2,"")</f>
        <v/>
      </c>
      <c r="E209" s="104" t="str">
        <f>IF(C209&lt;&gt;"",IF(Sheet11!D26="ABS",0,Sheet11!D26),"")</f>
        <v/>
      </c>
      <c r="F209" s="104" t="str">
        <f>IF(C209&lt;&gt;"",Sheet11!F26,"")</f>
        <v/>
      </c>
      <c r="G209" s="104" t="str">
        <f>IF(C209&lt;&gt;"",Sheet11!H26,"")</f>
        <v/>
      </c>
      <c r="H209" s="104" t="str">
        <f>IF(C209&lt;&gt;"",Sheet11!J26,"")</f>
        <v/>
      </c>
      <c r="I209" s="113" t="str">
        <f>IF(C209&lt;&gt;"",IF(Sheet1!M17=50,2,IF(Sheet1!M17=100,3)),"")</f>
        <v/>
      </c>
      <c r="J209" s="116" t="str">
        <f>IF(C209&lt;&gt;"",J2,"")</f>
        <v/>
      </c>
    </row>
    <row r="210" spans="1:10">
      <c r="A210" s="106" t="str">
        <f>IF(C210&lt;&gt;"",A2,"")</f>
        <v/>
      </c>
      <c r="B210" s="106" t="str">
        <f>IF(C210&lt;&gt;"",B2,"")</f>
        <v/>
      </c>
      <c r="C210" s="106" t="str">
        <f>IF(Sheet11!B27&lt;&gt;"",Sheet11!B27,"")</f>
        <v/>
      </c>
      <c r="D210" s="106" t="str">
        <f>IF(C210&lt;&gt;"",D2,"")</f>
        <v/>
      </c>
      <c r="E210" s="104" t="str">
        <f>IF(C210&lt;&gt;"",IF(Sheet11!D27="ABS",0,Sheet11!D27),"")</f>
        <v/>
      </c>
      <c r="F210" s="104" t="str">
        <f>IF(C210&lt;&gt;"",Sheet11!F27,"")</f>
        <v/>
      </c>
      <c r="G210" s="104" t="str">
        <f>IF(C210&lt;&gt;"",Sheet11!H27,"")</f>
        <v/>
      </c>
      <c r="H210" s="104" t="str">
        <f>IF(C210&lt;&gt;"",Sheet11!J27,"")</f>
        <v/>
      </c>
      <c r="I210" s="113" t="str">
        <f>IF(C210&lt;&gt;"",IF(Sheet1!M17=50,2,IF(Sheet1!M17=100,3)),"")</f>
        <v/>
      </c>
      <c r="J210" s="116" t="str">
        <f>IF(C210&lt;&gt;"",J2,"")</f>
        <v/>
      </c>
    </row>
    <row r="211" spans="1:10">
      <c r="A211" s="106" t="str">
        <f>IF(C211&lt;&gt;"",A2,"")</f>
        <v/>
      </c>
      <c r="B211" s="106" t="str">
        <f>IF(C211&lt;&gt;"",B2,"")</f>
        <v/>
      </c>
      <c r="C211" s="106" t="str">
        <f>IF(Sheet11!B28&lt;&gt;"",Sheet11!B28,"")</f>
        <v/>
      </c>
      <c r="D211" s="106" t="str">
        <f>IF(C211&lt;&gt;"",D2,"")</f>
        <v/>
      </c>
      <c r="E211" s="104" t="str">
        <f>IF(C211&lt;&gt;"",IF(Sheet11!D28="ABS",0,Sheet11!D28),"")</f>
        <v/>
      </c>
      <c r="F211" s="104" t="str">
        <f>IF(C211&lt;&gt;"",Sheet11!F28,"")</f>
        <v/>
      </c>
      <c r="G211" s="104" t="str">
        <f>IF(C211&lt;&gt;"",Sheet11!H28,"")</f>
        <v/>
      </c>
      <c r="H211" s="104" t="str">
        <f>IF(C211&lt;&gt;"",Sheet11!J28,"")</f>
        <v/>
      </c>
      <c r="I211" s="113" t="str">
        <f>IF(C211&lt;&gt;"",IF(Sheet1!M17=50,2,IF(Sheet1!M17=100,3)),"")</f>
        <v/>
      </c>
      <c r="J211" s="116" t="str">
        <f>IF(C211&lt;&gt;"",J2,"")</f>
        <v/>
      </c>
    </row>
    <row r="212" spans="1:10">
      <c r="A212" s="106" t="str">
        <f>IF(C212&lt;&gt;"",A2,"")</f>
        <v/>
      </c>
      <c r="B212" s="106" t="str">
        <f>IF(C212&lt;&gt;"",B2,"")</f>
        <v/>
      </c>
      <c r="C212" s="106" t="str">
        <f>IF(Sheet11!B29&lt;&gt;"",Sheet11!B29,"")</f>
        <v/>
      </c>
      <c r="D212" s="106" t="str">
        <f>IF(C212&lt;&gt;"",D2,"")</f>
        <v/>
      </c>
      <c r="E212" s="104" t="str">
        <f>IF(C212&lt;&gt;"",IF(Sheet11!D29="ABS",0,Sheet11!D29),"")</f>
        <v/>
      </c>
      <c r="F212" s="104" t="str">
        <f>IF(C212&lt;&gt;"",Sheet11!F29,"")</f>
        <v/>
      </c>
      <c r="G212" s="104" t="str">
        <f>IF(C212&lt;&gt;"",Sheet11!H29,"")</f>
        <v/>
      </c>
      <c r="H212" s="104" t="str">
        <f>IF(C212&lt;&gt;"",Sheet11!J29,"")</f>
        <v/>
      </c>
      <c r="I212" s="113" t="str">
        <f>IF(C212&lt;&gt;"",IF(Sheet1!M17=50,2,IF(Sheet1!M17=100,3)),"")</f>
        <v/>
      </c>
      <c r="J212" s="116" t="str">
        <f>IF(C212&lt;&gt;"",J2,"")</f>
        <v/>
      </c>
    </row>
    <row r="213" spans="1:10">
      <c r="A213" s="106" t="str">
        <f>IF(C213&lt;&gt;"",A2,"")</f>
        <v/>
      </c>
      <c r="B213" s="106" t="str">
        <f>IF(C213&lt;&gt;"",B2,"")</f>
        <v/>
      </c>
      <c r="C213" s="106" t="str">
        <f>IF(Sheet11!B30&lt;&gt;"",Sheet11!B30,"")</f>
        <v/>
      </c>
      <c r="D213" s="106" t="str">
        <f>IF(C213&lt;&gt;"",D2,"")</f>
        <v/>
      </c>
      <c r="E213" s="104" t="str">
        <f>IF(C213&lt;&gt;"",IF(Sheet11!D30="ABS",0,Sheet11!D30),"")</f>
        <v/>
      </c>
      <c r="F213" s="104" t="str">
        <f>IF(C213&lt;&gt;"",Sheet11!F30,"")</f>
        <v/>
      </c>
      <c r="G213" s="104" t="str">
        <f>IF(C213&lt;&gt;"",Sheet11!H30,"")</f>
        <v/>
      </c>
      <c r="H213" s="104" t="str">
        <f>IF(C213&lt;&gt;"",Sheet11!J30,"")</f>
        <v/>
      </c>
      <c r="I213" s="113" t="str">
        <f>IF(C213&lt;&gt;"",IF(Sheet1!M17=50,2,IF(Sheet1!M17=100,3)),"")</f>
        <v/>
      </c>
      <c r="J213" s="116" t="str">
        <f>IF(C213&lt;&gt;"",J2,"")</f>
        <v/>
      </c>
    </row>
    <row r="214" spans="1:10">
      <c r="A214" s="106" t="str">
        <f>IF(C214&lt;&gt;"",A2,"")</f>
        <v/>
      </c>
      <c r="B214" s="106" t="str">
        <f>IF(C214&lt;&gt;"",B2,"")</f>
        <v/>
      </c>
      <c r="C214" s="106" t="str">
        <f>IF(Sheet11!B31&lt;&gt;"",Sheet11!B31,"")</f>
        <v/>
      </c>
      <c r="D214" s="106" t="str">
        <f>IF(C214&lt;&gt;"",D2,"")</f>
        <v/>
      </c>
      <c r="E214" s="104" t="str">
        <f>IF(C214&lt;&gt;"",IF(Sheet11!D31="ABS",0,Sheet11!D31),"")</f>
        <v/>
      </c>
      <c r="F214" s="104" t="str">
        <f>IF(C214&lt;&gt;"",Sheet11!F31,"")</f>
        <v/>
      </c>
      <c r="G214" s="104" t="str">
        <f>IF(C214&lt;&gt;"",Sheet11!H31,"")</f>
        <v/>
      </c>
      <c r="H214" s="104" t="str">
        <f>IF(C214&lt;&gt;"",Sheet11!J31,"")</f>
        <v/>
      </c>
      <c r="I214" s="113" t="str">
        <f>IF(C214&lt;&gt;"",IF(Sheet1!M17=50,2,IF(Sheet1!M17=100,3)),"")</f>
        <v/>
      </c>
      <c r="J214" s="116" t="str">
        <f>IF(C214&lt;&gt;"",J2,"")</f>
        <v/>
      </c>
    </row>
    <row r="215" spans="1:10">
      <c r="A215" s="106" t="str">
        <f>IF(C215&lt;&gt;"",A2,"")</f>
        <v/>
      </c>
      <c r="B215" s="106" t="str">
        <f>IF(C215&lt;&gt;"",B2,"")</f>
        <v/>
      </c>
      <c r="C215" s="106" t="str">
        <f>IF(Sheet11!B32&lt;&gt;"",Sheet11!B32,"")</f>
        <v/>
      </c>
      <c r="D215" s="106" t="str">
        <f>IF(C215&lt;&gt;"",D2,"")</f>
        <v/>
      </c>
      <c r="E215" s="104" t="str">
        <f>IF(C215&lt;&gt;"",IF(Sheet11!D32="ABS",0,Sheet11!D32),"")</f>
        <v/>
      </c>
      <c r="F215" s="104" t="str">
        <f>IF(C215&lt;&gt;"",Sheet11!F32,"")</f>
        <v/>
      </c>
      <c r="G215" s="104" t="str">
        <f>IF(C215&lt;&gt;"",Sheet11!H32,"")</f>
        <v/>
      </c>
      <c r="H215" s="104" t="str">
        <f>IF(C215&lt;&gt;"",Sheet11!J32,"")</f>
        <v/>
      </c>
      <c r="I215" s="113" t="str">
        <f>IF(C215&lt;&gt;"",IF(Sheet1!M17=50,2,IF(Sheet1!M17=100,3)),"")</f>
        <v/>
      </c>
      <c r="J215" s="116" t="str">
        <f>IF(C215&lt;&gt;"",J2,"")</f>
        <v/>
      </c>
    </row>
    <row r="216" spans="1:10">
      <c r="A216" s="106" t="str">
        <f>IF(C216&lt;&gt;"",A2,"")</f>
        <v/>
      </c>
      <c r="B216" s="106" t="str">
        <f>IF(C216&lt;&gt;"",B2,"")</f>
        <v/>
      </c>
      <c r="C216" s="106" t="str">
        <f>IF(Sheet11!B33&lt;&gt;"",Sheet11!B33,"")</f>
        <v/>
      </c>
      <c r="D216" s="106" t="str">
        <f>IF(C216&lt;&gt;"",D2,"")</f>
        <v/>
      </c>
      <c r="E216" s="104" t="str">
        <f>IF(C216&lt;&gt;"",IF(Sheet11!D33="ABS",0,Sheet11!D33),"")</f>
        <v/>
      </c>
      <c r="F216" s="104" t="str">
        <f>IF(C216&lt;&gt;"",Sheet11!F33,"")</f>
        <v/>
      </c>
      <c r="G216" s="104" t="str">
        <f>IF(C216&lt;&gt;"",Sheet11!H33,"")</f>
        <v/>
      </c>
      <c r="H216" s="104" t="str">
        <f>IF(C216&lt;&gt;"",Sheet11!J33,"")</f>
        <v/>
      </c>
      <c r="I216" s="113" t="str">
        <f>IF(C216&lt;&gt;"",IF(Sheet1!M17=50,2,IF(Sheet1!M17=100,3)),"")</f>
        <v/>
      </c>
      <c r="J216" s="116" t="str">
        <f>IF(C216&lt;&gt;"",J2,"")</f>
        <v/>
      </c>
    </row>
    <row r="217" spans="1:10">
      <c r="A217" s="106" t="str">
        <f>IF(C217&lt;&gt;"",A2,"")</f>
        <v/>
      </c>
      <c r="B217" s="106" t="str">
        <f>IF(C217&lt;&gt;"",B2,"")</f>
        <v/>
      </c>
      <c r="C217" s="106" t="str">
        <f>IF(Sheet11!B34&lt;&gt;"",Sheet11!B34,"")</f>
        <v/>
      </c>
      <c r="D217" s="106" t="str">
        <f>IF(C217&lt;&gt;"",D2,"")</f>
        <v/>
      </c>
      <c r="E217" s="104" t="str">
        <f>IF(C217&lt;&gt;"",IF(Sheet11!D34="ABS",0,Sheet11!D34),"")</f>
        <v/>
      </c>
      <c r="F217" s="104" t="str">
        <f>IF(C217&lt;&gt;"",Sheet11!F34,"")</f>
        <v/>
      </c>
      <c r="G217" s="104" t="str">
        <f>IF(C217&lt;&gt;"",Sheet11!H34,"")</f>
        <v/>
      </c>
      <c r="H217" s="104" t="str">
        <f>IF(C217&lt;&gt;"",Sheet11!J34,"")</f>
        <v/>
      </c>
      <c r="I217" s="113" t="str">
        <f>IF(C217&lt;&gt;"",IF(Sheet1!M17=50,2,IF(Sheet1!M17=100,3)),"")</f>
        <v/>
      </c>
      <c r="J217" s="116" t="str">
        <f>IF(C217&lt;&gt;"",J2,"")</f>
        <v/>
      </c>
    </row>
    <row r="218" spans="1:10">
      <c r="A218" s="106" t="str">
        <f>IF(C218&lt;&gt;"",A2,"")</f>
        <v/>
      </c>
      <c r="B218" s="106" t="str">
        <f>IF(C218&lt;&gt;"",B2,"")</f>
        <v/>
      </c>
      <c r="C218" s="106" t="str">
        <f>IF(Sheet11!B35&lt;&gt;"",Sheet11!B35,"")</f>
        <v/>
      </c>
      <c r="D218" s="106" t="str">
        <f>IF(C218&lt;&gt;"",D2,"")</f>
        <v/>
      </c>
      <c r="E218" s="104" t="str">
        <f>IF(C218&lt;&gt;"",IF(Sheet11!D35="ABS",0,Sheet11!D35),"")</f>
        <v/>
      </c>
      <c r="F218" s="104" t="str">
        <f>IF(C218&lt;&gt;"",Sheet11!F35,"")</f>
        <v/>
      </c>
      <c r="G218" s="104" t="str">
        <f>IF(C218&lt;&gt;"",Sheet11!H35,"")</f>
        <v/>
      </c>
      <c r="H218" s="104" t="str">
        <f>IF(C218&lt;&gt;"",Sheet11!J35,"")</f>
        <v/>
      </c>
      <c r="I218" s="113" t="str">
        <f>IF(C218&lt;&gt;"",IF(Sheet1!M17=50,2,IF(Sheet1!M17=100,3)),"")</f>
        <v/>
      </c>
      <c r="J218" s="116" t="str">
        <f>IF(C218&lt;&gt;"",J2,"")</f>
        <v/>
      </c>
    </row>
    <row r="219" spans="1:10">
      <c r="A219" s="106" t="str">
        <f>IF(C219&lt;&gt;"",A2,"")</f>
        <v/>
      </c>
      <c r="B219" s="106" t="str">
        <f>IF(C219&lt;&gt;"",B2,"")</f>
        <v/>
      </c>
      <c r="C219" s="106" t="str">
        <f>IF(Sheet11!B36&lt;&gt;"",Sheet11!B36,"")</f>
        <v/>
      </c>
      <c r="D219" s="106" t="str">
        <f>IF(C219&lt;&gt;"",D2,"")</f>
        <v/>
      </c>
      <c r="E219" s="104" t="str">
        <f>IF(C219&lt;&gt;"",IF(Sheet11!D36="ABS",0,Sheet11!D36),"")</f>
        <v/>
      </c>
      <c r="F219" s="104" t="str">
        <f>IF(C219&lt;&gt;"",Sheet11!F36,"")</f>
        <v/>
      </c>
      <c r="G219" s="104" t="str">
        <f>IF(C219&lt;&gt;"",Sheet11!H36,"")</f>
        <v/>
      </c>
      <c r="H219" s="104" t="str">
        <f>IF(C219&lt;&gt;"",Sheet11!J36,"")</f>
        <v/>
      </c>
      <c r="I219" s="113" t="str">
        <f>IF(C219&lt;&gt;"",IF(Sheet1!M17=50,2,IF(Sheet1!M17=100,3)),"")</f>
        <v/>
      </c>
      <c r="J219" s="116" t="str">
        <f>IF(C219&lt;&gt;"",J2,"")</f>
        <v/>
      </c>
    </row>
    <row r="220" spans="1:10">
      <c r="A220" s="106" t="str">
        <f>IF(C220&lt;&gt;"",A2,"")</f>
        <v/>
      </c>
      <c r="B220" s="106" t="str">
        <f>IF(C220&lt;&gt;"",B2,"")</f>
        <v/>
      </c>
      <c r="C220" s="106" t="str">
        <f>IF(Sheet11!B37&lt;&gt;"",Sheet11!B37,"")</f>
        <v/>
      </c>
      <c r="D220" s="106" t="str">
        <f>IF(C220&lt;&gt;"",D2,"")</f>
        <v/>
      </c>
      <c r="E220" s="104" t="str">
        <f>IF(C220&lt;&gt;"",IF(Sheet11!D37="ABS",0,Sheet11!D37),"")</f>
        <v/>
      </c>
      <c r="F220" s="104" t="str">
        <f>IF(C220&lt;&gt;"",Sheet11!F37,"")</f>
        <v/>
      </c>
      <c r="G220" s="104" t="str">
        <f>IF(C220&lt;&gt;"",Sheet11!H37,"")</f>
        <v/>
      </c>
      <c r="H220" s="104" t="str">
        <f>IF(C220&lt;&gt;"",Sheet11!J37,"")</f>
        <v/>
      </c>
      <c r="I220" s="113" t="str">
        <f>IF(C220&lt;&gt;"",IF(Sheet1!M17=50,2,IF(Sheet1!M17=100,3)),"")</f>
        <v/>
      </c>
      <c r="J220" s="116" t="str">
        <f>IF(C220&lt;&gt;"",J2,"")</f>
        <v/>
      </c>
    </row>
    <row r="221" spans="1:10">
      <c r="A221" s="106" t="str">
        <f>IF(C221&lt;&gt;"",A2,"")</f>
        <v/>
      </c>
      <c r="B221" s="106" t="str">
        <f>IF(C221&lt;&gt;"",B2,"")</f>
        <v/>
      </c>
      <c r="C221" s="106" t="str">
        <f>IF(Sheet11!B38&lt;&gt;"",Sheet11!B38,"")</f>
        <v/>
      </c>
      <c r="D221" s="106" t="str">
        <f>IF(C221&lt;&gt;"",D2,"")</f>
        <v/>
      </c>
      <c r="E221" s="104" t="str">
        <f>IF(C221&lt;&gt;"",IF(Sheet11!D38="ABS",0,Sheet11!D38),"")</f>
        <v/>
      </c>
      <c r="F221" s="104" t="str">
        <f>IF(C221&lt;&gt;"",Sheet11!F38,"")</f>
        <v/>
      </c>
      <c r="G221" s="104" t="str">
        <f>IF(C221&lt;&gt;"",Sheet11!H38,"")</f>
        <v/>
      </c>
      <c r="H221" s="104" t="str">
        <f>IF(C221&lt;&gt;"",Sheet11!J38,"")</f>
        <v/>
      </c>
      <c r="I221" s="113" t="str">
        <f>IF(C221&lt;&gt;"",IF(Sheet1!M17=50,2,IF(Sheet1!M17=100,3)),"")</f>
        <v/>
      </c>
      <c r="J221" s="116" t="str">
        <f>IF(C221&lt;&gt;"",J2,"")</f>
        <v/>
      </c>
    </row>
  </sheetData>
  <sheetProtection password="B198"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sheetPr codeName="Sheet15"/>
  <dimension ref="A1:G1"/>
  <sheetViews>
    <sheetView workbookViewId="0">
      <selection activeCell="G2" sqref="G2"/>
    </sheetView>
  </sheetViews>
  <sheetFormatPr defaultRowHeight="15"/>
  <cols>
    <col min="1" max="1" width="11.7109375" bestFit="1" customWidth="1"/>
    <col min="3" max="3" width="10.85546875" bestFit="1" customWidth="1"/>
    <col min="4" max="4" width="12" bestFit="1" customWidth="1"/>
    <col min="5" max="5" width="17.28515625" bestFit="1" customWidth="1"/>
    <col min="6" max="6" width="9.7109375" bestFit="1" customWidth="1"/>
    <col min="7" max="7" width="16.28515625" bestFit="1" customWidth="1"/>
  </cols>
  <sheetData>
    <row r="1" spans="1:7" s="102" customFormat="1">
      <c r="A1" s="102" t="s">
        <v>609</v>
      </c>
      <c r="B1" s="102" t="s">
        <v>2</v>
      </c>
      <c r="C1" s="102" t="s">
        <v>610</v>
      </c>
      <c r="D1" s="102" t="s">
        <v>611</v>
      </c>
      <c r="E1" s="102" t="s">
        <v>10</v>
      </c>
      <c r="F1" s="102" t="s">
        <v>615</v>
      </c>
      <c r="G1" s="102" t="s">
        <v>614</v>
      </c>
    </row>
  </sheetData>
  <sheetProtection password="B198"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dimension ref="A1:CV62"/>
  <sheetViews>
    <sheetView workbookViewId="0">
      <selection activeCell="A20" sqref="A20"/>
    </sheetView>
  </sheetViews>
  <sheetFormatPr defaultRowHeight="15.75"/>
  <cols>
    <col min="1" max="1" width="9.140625" style="2" customWidth="1"/>
    <col min="2" max="2" width="9.140625" style="10"/>
    <col min="3" max="3" width="5.7109375" style="1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8" style="2" hidden="1" customWidth="1"/>
    <col min="28" max="28" width="15.140625" style="2" hidden="1" customWidth="1"/>
    <col min="29" max="29" width="15.85546875" style="2" hidden="1" customWidth="1"/>
    <col min="30" max="30" width="16" style="2" hidden="1" customWidth="1"/>
    <col min="31" max="100" width="0" style="2" hidden="1" customWidth="1"/>
    <col min="101" max="16384" width="9.140625" style="2"/>
  </cols>
  <sheetData>
    <row r="1" spans="1:24" s="4" customFormat="1" ht="12" customHeight="1">
      <c r="A1" s="260"/>
      <c r="B1" s="320" t="s">
        <v>799</v>
      </c>
      <c r="C1" s="319"/>
      <c r="D1" s="319"/>
      <c r="E1" s="319"/>
      <c r="F1" s="319"/>
      <c r="G1" s="319"/>
      <c r="H1" s="319"/>
      <c r="I1" s="319"/>
      <c r="J1" s="319"/>
      <c r="K1" s="319"/>
      <c r="L1" s="319"/>
      <c r="M1" s="319"/>
      <c r="N1" s="229"/>
      <c r="O1" s="229"/>
      <c r="P1" s="337" t="s">
        <v>88</v>
      </c>
      <c r="Q1" s="338"/>
      <c r="R1" s="338"/>
      <c r="S1" s="338"/>
      <c r="T1" s="338"/>
      <c r="U1" s="338"/>
      <c r="V1" s="338"/>
      <c r="W1" s="338"/>
      <c r="X1" s="339"/>
    </row>
    <row r="2" spans="1:24" s="4" customFormat="1" ht="12.95" customHeight="1">
      <c r="A2" s="260"/>
      <c r="B2" s="319" t="s">
        <v>0</v>
      </c>
      <c r="C2" s="319"/>
      <c r="D2" s="319"/>
      <c r="E2" s="319"/>
      <c r="F2" s="319"/>
      <c r="G2" s="319"/>
      <c r="H2" s="319"/>
      <c r="I2" s="319"/>
      <c r="J2" s="319"/>
      <c r="K2" s="319"/>
      <c r="L2" s="319"/>
      <c r="M2" s="319"/>
      <c r="N2" s="229"/>
      <c r="O2" s="229"/>
      <c r="P2" s="340"/>
      <c r="Q2" s="341"/>
      <c r="R2" s="341"/>
      <c r="S2" s="341"/>
      <c r="T2" s="341"/>
      <c r="U2" s="342"/>
      <c r="V2" s="342"/>
      <c r="W2" s="342"/>
      <c r="X2" s="343"/>
    </row>
    <row r="3" spans="1:24" s="4" customFormat="1" ht="12.95" customHeight="1">
      <c r="A3" s="260"/>
      <c r="B3" s="319"/>
      <c r="C3" s="319"/>
      <c r="D3" s="319"/>
      <c r="E3" s="319"/>
      <c r="F3" s="319"/>
      <c r="G3" s="319"/>
      <c r="H3" s="319"/>
      <c r="I3" s="319"/>
      <c r="J3" s="319"/>
      <c r="K3" s="319"/>
      <c r="L3" s="319"/>
      <c r="M3" s="319"/>
      <c r="N3" s="229"/>
      <c r="O3" s="229"/>
      <c r="P3" s="340"/>
      <c r="Q3" s="341"/>
      <c r="R3" s="341"/>
      <c r="S3" s="341"/>
      <c r="T3" s="341"/>
      <c r="U3" s="342"/>
      <c r="V3" s="342"/>
      <c r="W3" s="342"/>
      <c r="X3" s="343"/>
    </row>
    <row r="4" spans="1:24" s="4" customFormat="1" ht="15" customHeight="1">
      <c r="A4" s="260"/>
      <c r="B4" s="260"/>
      <c r="C4" s="260"/>
      <c r="D4" s="258" t="s">
        <v>1</v>
      </c>
      <c r="E4" s="258"/>
      <c r="F4" s="258"/>
      <c r="G4" s="258"/>
      <c r="H4" s="258"/>
      <c r="I4" s="258"/>
      <c r="J4" s="258"/>
      <c r="K4" s="258"/>
      <c r="L4" s="260"/>
      <c r="M4" s="260"/>
      <c r="N4" s="260"/>
      <c r="O4" s="229"/>
      <c r="P4" s="340"/>
      <c r="Q4" s="341"/>
      <c r="R4" s="341"/>
      <c r="S4" s="341"/>
      <c r="T4" s="341"/>
      <c r="U4" s="342"/>
      <c r="V4" s="342"/>
      <c r="W4" s="342"/>
      <c r="X4" s="343"/>
    </row>
    <row r="5" spans="1:24" s="4" customFormat="1" ht="8.25" customHeight="1">
      <c r="A5" s="260"/>
      <c r="B5" s="260"/>
      <c r="C5" s="260"/>
      <c r="D5" s="260"/>
      <c r="E5" s="260"/>
      <c r="F5" s="260"/>
      <c r="G5" s="260"/>
      <c r="H5" s="260"/>
      <c r="I5" s="260"/>
      <c r="J5" s="260"/>
      <c r="K5" s="260"/>
      <c r="L5" s="260"/>
      <c r="M5" s="260"/>
      <c r="N5" s="260"/>
      <c r="O5" s="229"/>
      <c r="P5" s="340"/>
      <c r="Q5" s="341"/>
      <c r="R5" s="341"/>
      <c r="S5" s="341"/>
      <c r="T5" s="341"/>
      <c r="U5" s="342"/>
      <c r="V5" s="342"/>
      <c r="W5" s="342"/>
      <c r="X5" s="343"/>
    </row>
    <row r="6" spans="1:24" s="4" customFormat="1" ht="20.100000000000001" customHeight="1">
      <c r="A6" s="261" t="s">
        <v>296</v>
      </c>
      <c r="B6" s="261"/>
      <c r="C6" s="261"/>
      <c r="D6" s="261"/>
      <c r="E6" s="357" t="str">
        <f>Sheet1!$E$6</f>
        <v>Environmental Engineering</v>
      </c>
      <c r="F6" s="357"/>
      <c r="G6" s="357"/>
      <c r="H6" s="357"/>
      <c r="I6" s="357"/>
      <c r="J6" s="357"/>
      <c r="K6" s="357"/>
      <c r="L6" s="357"/>
      <c r="M6" s="357"/>
      <c r="N6" s="357"/>
      <c r="O6" s="229"/>
      <c r="P6" s="340"/>
      <c r="Q6" s="341"/>
      <c r="R6" s="341"/>
      <c r="S6" s="341"/>
      <c r="T6" s="341"/>
      <c r="U6" s="342"/>
      <c r="V6" s="342"/>
      <c r="W6" s="342"/>
      <c r="X6" s="343"/>
    </row>
    <row r="7" spans="1:24" s="4" customFormat="1" ht="20.100000000000001" customHeight="1">
      <c r="A7" s="261" t="s">
        <v>297</v>
      </c>
      <c r="B7" s="261"/>
      <c r="C7" s="357" t="str">
        <f>Sheet1!$C$7</f>
        <v>B.E</v>
      </c>
      <c r="D7" s="357"/>
      <c r="E7" s="357"/>
      <c r="F7" s="357"/>
      <c r="G7" s="357"/>
      <c r="H7" s="357"/>
      <c r="I7" s="357"/>
      <c r="J7" s="357"/>
      <c r="K7" s="357"/>
      <c r="L7" s="357"/>
      <c r="M7" s="357"/>
      <c r="N7" s="357"/>
      <c r="O7" s="229"/>
      <c r="P7" s="340"/>
      <c r="Q7" s="341"/>
      <c r="R7" s="341"/>
      <c r="S7" s="341"/>
      <c r="T7" s="341"/>
      <c r="U7" s="342"/>
      <c r="V7" s="342"/>
      <c r="W7" s="342"/>
      <c r="X7" s="343"/>
    </row>
    <row r="8" spans="1:24" s="4" customFormat="1" ht="20.100000000000001" customHeight="1">
      <c r="A8" s="40" t="s">
        <v>2</v>
      </c>
      <c r="B8" s="42" t="str">
        <f>Sheet1!$B$8</f>
        <v>Eighth</v>
      </c>
      <c r="C8" s="37" t="s">
        <v>3</v>
      </c>
      <c r="D8" s="43" t="str">
        <f>Sheet1!$D$8</f>
        <v>Final</v>
      </c>
      <c r="E8" s="291" t="s">
        <v>4</v>
      </c>
      <c r="F8" s="291"/>
      <c r="G8" s="354" t="str">
        <f>Sheet1!$G$8</f>
        <v>16EE</v>
      </c>
      <c r="H8" s="354"/>
      <c r="I8" s="355" t="str">
        <f>Sheet1!$I$8</f>
        <v>Regular Exam</v>
      </c>
      <c r="J8" s="355"/>
      <c r="K8" s="355"/>
      <c r="L8" s="355"/>
      <c r="M8" s="356" t="str">
        <f>Sheet1!$M$8</f>
        <v>Sept/Oct, 2019</v>
      </c>
      <c r="N8" s="356"/>
      <c r="O8" s="229"/>
      <c r="P8" s="340"/>
      <c r="Q8" s="341"/>
      <c r="R8" s="341"/>
      <c r="S8" s="341"/>
      <c r="T8" s="341"/>
      <c r="U8" s="342"/>
      <c r="V8" s="342"/>
      <c r="W8" s="342"/>
      <c r="X8" s="343"/>
    </row>
    <row r="9" spans="1:24" s="4" customFormat="1" ht="20.100000000000001" customHeight="1">
      <c r="A9" s="41" t="s">
        <v>5</v>
      </c>
      <c r="B9" s="269" t="str">
        <f>Sheet1!$B$9</f>
        <v>Architecture Design v</v>
      </c>
      <c r="C9" s="269"/>
      <c r="D9" s="269"/>
      <c r="E9" s="269"/>
      <c r="F9" s="269"/>
      <c r="G9" s="269"/>
      <c r="H9" s="269"/>
      <c r="I9" s="269"/>
      <c r="J9" s="269"/>
      <c r="K9" s="291" t="s">
        <v>6</v>
      </c>
      <c r="L9" s="291"/>
      <c r="M9" s="291"/>
      <c r="N9" s="44" t="str">
        <f>Sheet1!$N$9</f>
        <v>13/09/2019</v>
      </c>
      <c r="O9" s="229"/>
      <c r="P9" s="340"/>
      <c r="Q9" s="341"/>
      <c r="R9" s="341"/>
      <c r="S9" s="341"/>
      <c r="T9" s="341"/>
      <c r="U9" s="342"/>
      <c r="V9" s="342"/>
      <c r="W9" s="342"/>
      <c r="X9" s="343"/>
    </row>
    <row r="10" spans="1:24" s="4" customFormat="1" ht="20.100000000000001" customHeight="1">
      <c r="A10" s="261" t="s">
        <v>20</v>
      </c>
      <c r="B10" s="261"/>
      <c r="C10" s="261"/>
      <c r="D10" s="261"/>
      <c r="E10" s="269" t="str">
        <f>Sheet1!$E$10</f>
        <v>Dr. Siraj Ahmed</v>
      </c>
      <c r="F10" s="269"/>
      <c r="G10" s="269"/>
      <c r="H10" s="269"/>
      <c r="I10" s="269"/>
      <c r="J10" s="269"/>
      <c r="K10" s="269"/>
      <c r="L10" s="269"/>
      <c r="M10" s="269"/>
      <c r="N10" s="269"/>
      <c r="O10" s="229"/>
      <c r="P10" s="340"/>
      <c r="Q10" s="341"/>
      <c r="R10" s="341"/>
      <c r="S10" s="341"/>
      <c r="T10" s="341"/>
      <c r="U10" s="342"/>
      <c r="V10" s="342"/>
      <c r="W10" s="342"/>
      <c r="X10" s="343"/>
    </row>
    <row r="11" spans="1:24" s="4" customFormat="1" ht="9.9499999999999993" customHeight="1">
      <c r="A11" s="256"/>
      <c r="B11" s="256"/>
      <c r="C11" s="256"/>
      <c r="D11" s="270" t="s">
        <v>391</v>
      </c>
      <c r="E11" s="270"/>
      <c r="F11" s="352" t="s">
        <v>391</v>
      </c>
      <c r="G11" s="352"/>
      <c r="H11" s="352" t="s">
        <v>391</v>
      </c>
      <c r="I11" s="352"/>
      <c r="J11" s="352" t="s">
        <v>391</v>
      </c>
      <c r="K11" s="352"/>
      <c r="L11" s="353"/>
      <c r="M11" s="353"/>
      <c r="N11" s="353"/>
      <c r="O11" s="229"/>
      <c r="P11" s="340"/>
      <c r="Q11" s="341"/>
      <c r="R11" s="341"/>
      <c r="S11" s="341"/>
      <c r="T11" s="341"/>
      <c r="U11" s="342"/>
      <c r="V11" s="342"/>
      <c r="W11" s="342"/>
      <c r="X11" s="343"/>
    </row>
    <row r="12" spans="1:24" s="4" customFormat="1" ht="18" customHeight="1">
      <c r="A12" s="264" t="s">
        <v>7</v>
      </c>
      <c r="B12" s="264" t="s">
        <v>8</v>
      </c>
      <c r="C12" s="264"/>
      <c r="D12" s="266" t="s">
        <v>9</v>
      </c>
      <c r="E12" s="266"/>
      <c r="F12" s="266"/>
      <c r="G12" s="266"/>
      <c r="H12" s="266"/>
      <c r="I12" s="266"/>
      <c r="J12" s="266"/>
      <c r="K12" s="266"/>
      <c r="L12" s="266"/>
      <c r="M12" s="266"/>
      <c r="N12" s="266"/>
      <c r="O12" s="229"/>
      <c r="P12" s="340"/>
      <c r="Q12" s="341"/>
      <c r="R12" s="341"/>
      <c r="S12" s="341"/>
      <c r="T12" s="341"/>
      <c r="U12" s="342"/>
      <c r="V12" s="342"/>
      <c r="W12" s="342"/>
      <c r="X12" s="343"/>
    </row>
    <row r="13" spans="1:24" s="4" customFormat="1" ht="18" customHeight="1">
      <c r="A13" s="264"/>
      <c r="B13" s="264"/>
      <c r="C13" s="264"/>
      <c r="D13" s="266"/>
      <c r="E13" s="266"/>
      <c r="F13" s="266"/>
      <c r="G13" s="266"/>
      <c r="H13" s="266"/>
      <c r="I13" s="266"/>
      <c r="J13" s="266"/>
      <c r="K13" s="266"/>
      <c r="L13" s="266"/>
      <c r="M13" s="266"/>
      <c r="N13" s="266"/>
      <c r="O13" s="229"/>
      <c r="P13" s="340"/>
      <c r="Q13" s="341"/>
      <c r="R13" s="341"/>
      <c r="S13" s="341"/>
      <c r="T13" s="341"/>
      <c r="U13" s="342"/>
      <c r="V13" s="342"/>
      <c r="W13" s="342"/>
      <c r="X13" s="343"/>
    </row>
    <row r="14" spans="1:24" s="4" customFormat="1" ht="18" customHeight="1">
      <c r="A14" s="264"/>
      <c r="B14" s="264"/>
      <c r="C14" s="264"/>
      <c r="D14" s="266" t="s">
        <v>10</v>
      </c>
      <c r="E14" s="266"/>
      <c r="F14" s="266" t="s">
        <v>11</v>
      </c>
      <c r="G14" s="266"/>
      <c r="H14" s="266" t="s">
        <v>12</v>
      </c>
      <c r="I14" s="266"/>
      <c r="J14" s="266" t="s">
        <v>13</v>
      </c>
      <c r="K14" s="266"/>
      <c r="L14" s="266" t="s">
        <v>15</v>
      </c>
      <c r="M14" s="266"/>
      <c r="N14" s="264" t="s">
        <v>16</v>
      </c>
      <c r="O14" s="229"/>
      <c r="P14" s="340"/>
      <c r="Q14" s="341"/>
      <c r="R14" s="341"/>
      <c r="S14" s="341"/>
      <c r="T14" s="341"/>
      <c r="U14" s="342"/>
      <c r="V14" s="342"/>
      <c r="W14" s="342"/>
      <c r="X14" s="343"/>
    </row>
    <row r="15" spans="1:24" s="4" customFormat="1" ht="18" customHeight="1">
      <c r="A15" s="264"/>
      <c r="B15" s="264"/>
      <c r="C15" s="264"/>
      <c r="D15" s="266"/>
      <c r="E15" s="266"/>
      <c r="F15" s="266"/>
      <c r="G15" s="266"/>
      <c r="H15" s="266"/>
      <c r="I15" s="266"/>
      <c r="J15" s="266"/>
      <c r="K15" s="266"/>
      <c r="L15" s="266"/>
      <c r="M15" s="266"/>
      <c r="N15" s="264"/>
      <c r="O15" s="229"/>
      <c r="P15" s="340"/>
      <c r="Q15" s="341"/>
      <c r="R15" s="341"/>
      <c r="S15" s="341"/>
      <c r="T15" s="341"/>
      <c r="U15" s="342"/>
      <c r="V15" s="342"/>
      <c r="W15" s="342"/>
      <c r="X15" s="343"/>
    </row>
    <row r="16" spans="1:24" s="4" customFormat="1" ht="18" customHeight="1" thickBot="1">
      <c r="A16" s="264"/>
      <c r="B16" s="264"/>
      <c r="C16" s="264"/>
      <c r="D16" s="267"/>
      <c r="E16" s="267"/>
      <c r="F16" s="267"/>
      <c r="G16" s="267"/>
      <c r="H16" s="267"/>
      <c r="I16" s="267"/>
      <c r="J16" s="267"/>
      <c r="K16" s="267"/>
      <c r="L16" s="267"/>
      <c r="M16" s="267"/>
      <c r="N16" s="264"/>
      <c r="O16" s="229"/>
      <c r="P16" s="344"/>
      <c r="Q16" s="280"/>
      <c r="R16" s="280"/>
      <c r="S16" s="280"/>
      <c r="T16" s="280"/>
      <c r="U16" s="345"/>
      <c r="V16" s="345"/>
      <c r="W16" s="345"/>
      <c r="X16" s="346"/>
    </row>
    <row r="17" spans="1:100" s="4" customFormat="1" ht="18" customHeight="1">
      <c r="A17" s="264"/>
      <c r="B17" s="264"/>
      <c r="C17" s="264"/>
      <c r="D17" s="7" t="s">
        <v>14</v>
      </c>
      <c r="E17" s="8">
        <f>(10*M17)/100</f>
        <v>10</v>
      </c>
      <c r="F17" s="7" t="s">
        <v>14</v>
      </c>
      <c r="G17" s="8">
        <f>(10*M17)/100</f>
        <v>10</v>
      </c>
      <c r="H17" s="7" t="s">
        <v>14</v>
      </c>
      <c r="I17" s="8">
        <f>(20*M17)/100</f>
        <v>20</v>
      </c>
      <c r="J17" s="7" t="s">
        <v>14</v>
      </c>
      <c r="K17" s="8">
        <f>(60*M17)/100</f>
        <v>60</v>
      </c>
      <c r="L17" s="7" t="s">
        <v>14</v>
      </c>
      <c r="M17" s="11">
        <f>Sheet1!$M$17</f>
        <v>100</v>
      </c>
      <c r="N17" s="264"/>
      <c r="O17" s="229"/>
      <c r="P17" s="29" t="s">
        <v>298</v>
      </c>
      <c r="Q17" s="256" t="s">
        <v>294</v>
      </c>
      <c r="R17" s="256"/>
      <c r="S17" s="257"/>
      <c r="T17" s="347" t="s">
        <v>295</v>
      </c>
      <c r="U17" s="256"/>
      <c r="V17" s="256"/>
      <c r="W17" s="256"/>
      <c r="X17" s="257"/>
    </row>
    <row r="18" spans="1:100" s="67" customFormat="1" ht="5.0999999999999996" customHeight="1">
      <c r="A18" s="69"/>
      <c r="B18" s="235"/>
      <c r="C18" s="236"/>
      <c r="D18" s="350" t="s">
        <v>391</v>
      </c>
      <c r="E18" s="351"/>
      <c r="F18" s="350" t="s">
        <v>391</v>
      </c>
      <c r="G18" s="351"/>
      <c r="H18" s="350" t="s">
        <v>391</v>
      </c>
      <c r="I18" s="351"/>
      <c r="J18" s="350" t="s">
        <v>391</v>
      </c>
      <c r="K18" s="351"/>
      <c r="L18" s="235"/>
      <c r="M18" s="236"/>
      <c r="N18" s="69"/>
      <c r="O18" s="229"/>
      <c r="P18" s="70"/>
      <c r="Q18" s="348"/>
      <c r="R18" s="349"/>
      <c r="S18" s="236"/>
      <c r="T18" s="235"/>
      <c r="U18" s="349"/>
      <c r="V18" s="349"/>
      <c r="W18" s="349"/>
      <c r="X18" s="236"/>
      <c r="AC18" s="67" t="b">
        <f>Sheet1!$AC$38</f>
        <v>0</v>
      </c>
      <c r="AD18" s="88" t="str">
        <f>IF(AND(AC19=TRUE, AC18=TRUE),IF(A19-Sheet1!A38=1,"OK","INCORRECT"),"")</f>
        <v/>
      </c>
      <c r="BL18" s="67" t="str">
        <f>Sheet1!BL38</f>
        <v/>
      </c>
      <c r="BM18" s="67" t="b">
        <f>Sheet1!BM38</f>
        <v>0</v>
      </c>
      <c r="BN18" s="67" t="b">
        <f>Sheet1!BN38</f>
        <v>0</v>
      </c>
      <c r="BO18" s="67" t="b">
        <f>Sheet1!BO38</f>
        <v>0</v>
      </c>
      <c r="BP18" s="67" t="str">
        <f>Sheet1!BP38</f>
        <v/>
      </c>
      <c r="BQ18" s="67" t="str">
        <f>Sheet1!BQ38</f>
        <v/>
      </c>
      <c r="BR18" s="67" t="str">
        <f>Sheet1!BR38</f>
        <v/>
      </c>
      <c r="BS18" s="67" t="str">
        <f>Sheet1!BS38</f>
        <v/>
      </c>
      <c r="BT18" s="67" t="str">
        <f>Sheet1!BT38</f>
        <v/>
      </c>
      <c r="BU18" s="67" t="str">
        <f>Sheet1!BU38</f>
        <v>INCORRECT</v>
      </c>
      <c r="BV18" s="67" t="b">
        <f>Sheet1!BV38</f>
        <v>0</v>
      </c>
      <c r="BW18" s="67" t="str">
        <f>Sheet1!BW38</f>
        <v/>
      </c>
      <c r="BX18" s="67" t="b">
        <f>Sheet1!BX38</f>
        <v>0</v>
      </c>
      <c r="BY18" s="67" t="b">
        <f>Sheet1!BY38</f>
        <v>0</v>
      </c>
      <c r="BZ18" s="67" t="b">
        <f>Sheet1!BZ38</f>
        <v>0</v>
      </c>
      <c r="CA18" s="67" t="b">
        <f>Sheet1!CA38</f>
        <v>0</v>
      </c>
      <c r="CB18" s="67" t="b">
        <f>Sheet1!CB38</f>
        <v>0</v>
      </c>
      <c r="CC18" s="67" t="b">
        <f>Sheet1!CC38</f>
        <v>0</v>
      </c>
      <c r="CD18" s="67" t="str">
        <f>Sheet1!CD38</f>
        <v/>
      </c>
      <c r="CE18" s="67" t="str">
        <f>Sheet1!CE38</f>
        <v/>
      </c>
      <c r="CF18" s="67" t="str">
        <f>Sheet1!CF38</f>
        <v/>
      </c>
      <c r="CG18" s="67" t="str">
        <f>Sheet1!CG38</f>
        <v/>
      </c>
      <c r="CH18" s="67" t="str">
        <f>Sheet1!CH38</f>
        <v/>
      </c>
      <c r="CI18" s="67" t="str">
        <f>Sheet1!CI38</f>
        <v/>
      </c>
      <c r="CJ18" s="67" t="str">
        <f>Sheet1!CJ38</f>
        <v/>
      </c>
      <c r="CK18" s="67" t="str">
        <f>Sheet1!CK38</f>
        <v/>
      </c>
      <c r="CL18" s="67" t="str">
        <f>Sheet1!CL38</f>
        <v>NO</v>
      </c>
      <c r="CM18" s="67" t="str">
        <f>Sheet1!CM38</f>
        <v>NO</v>
      </c>
      <c r="CN18" s="67" t="str">
        <f>Sheet1!CN38</f>
        <v>NO</v>
      </c>
      <c r="CO18" s="67" t="str">
        <f>Sheet1!CO38</f>
        <v>NO</v>
      </c>
      <c r="CP18" s="67" t="str">
        <f>Sheet1!CP38</f>
        <v>OK</v>
      </c>
      <c r="CQ18" s="67" t="b">
        <f>Sheet1!CQ38</f>
        <v>0</v>
      </c>
      <c r="CR18" s="67" t="b">
        <f>Sheet1!CR38</f>
        <v>0</v>
      </c>
      <c r="CS18" s="67" t="b">
        <f>Sheet1!CS38</f>
        <v>0</v>
      </c>
      <c r="CT18" s="67" t="b">
        <f>Sheet1!CT38</f>
        <v>0</v>
      </c>
      <c r="CU18" s="67" t="str">
        <f>Sheet1!CU38</f>
        <v>SEQUENCE INCORRECT</v>
      </c>
      <c r="CV18" s="67">
        <f>Sheet1!CV38</f>
        <v>19</v>
      </c>
    </row>
    <row r="19" spans="1:100" s="4" customFormat="1" ht="18.95" customHeight="1" thickBot="1">
      <c r="A19" s="65"/>
      <c r="B19" s="244"/>
      <c r="C19" s="245"/>
      <c r="D19" s="244"/>
      <c r="E19" s="245"/>
      <c r="F19" s="244"/>
      <c r="G19" s="245"/>
      <c r="H19" s="244"/>
      <c r="I19" s="245"/>
      <c r="J19" s="244"/>
      <c r="K19" s="245"/>
      <c r="L19" s="256" t="str">
        <f>IF(AND(A19&lt;&gt;"",B19&lt;&gt;"",D19&lt;&gt;"",F19&lt;&gt;"",H19&lt;&gt;"",J19&lt;&gt;"",Q19="",P19="OK",T19="",OR(D19&lt;=E17,D19="ABS"),OR(F19&lt;=G17,F19="ABS"),OR(H19&lt;=I17,H19="ABS"),OR(J19&lt;=K17,J19="ABS")),IF(AND(D19="ABS",F19="ABS",H19="ABS",J19="ABS"),"ABS",IF(SUM(D19,F19,H19,J19)=0,"ZERO",SUM(D19,F19,H19,J19))),"")</f>
        <v/>
      </c>
      <c r="M19" s="257"/>
      <c r="N19" s="33" t="str">
        <f>IF(L19="","",IF(M17=200,LOOKUP(L19,{"ABS","ZERO",1,100,110,120,130,140,150,160,170},{"FAIL","FAIL","FAIL","D","D+","C","C+","B","B+","A","A+"}),IF(M17=150,LOOKUP(L19,{"ABS","ZERO",1,75,82,90,97,105,112,120,127},{"FAIL","FAIL","FAIL","D","D+","C","C+","B","B+","A","A+"}),IF(M17=100,LOOKUP(L19,{"ABS","ZERO",1,50,55,60,65,70,75,80,85},{"FAIL","FAIL","FAIL","D","D+","C","C+","B","B+","A","A+"}),IF(M17=50,LOOKUP(L19,{"ABS","ZERO",1,25,27,30,32,35,37,40,42},{"FAIL","FAIL","FAIL","D","D+","C","C+","B","B+","A","A+"}))))))</f>
        <v/>
      </c>
      <c r="O19" s="229"/>
      <c r="P19" s="87" t="str">
        <f>IF(A19&lt;&gt;"",IF(CU19="SEQUENCE CORRECT",IF(OR(T(Y19)="OK",T(Z19)="oOk",T(AA19)="Okk", AB19="ok"),"OK","FORMAT INCORRECT"),"SEQUENCE INCORRECT"),"")</f>
        <v/>
      </c>
      <c r="Q19" s="284" t="str">
        <f>IF(AND(A19&lt;&gt;"",B19&lt;&gt;""),IF(OR(D19&lt;&gt;"ABS"),IF(OR(AND(D19&lt;ROUNDDOWN((0.7*E17),0),D19&lt;&gt;0),D19&gt;E17,D19=""),"Attendance Marks incorrect",""),""),"")</f>
        <v/>
      </c>
      <c r="R19" s="204"/>
      <c r="S19" s="204"/>
      <c r="T19" s="204" t="str">
        <f>IF(OR(AND(OR(F19&lt;=G17, F19=0, F19="ABS"),OR(H19&lt;=I17, H19=0, H19="ABS"),OR(J19&lt;=K17, J19="ABS"))),IF(OR(AND(A19="",B19="",D19="",F19="",H19="",J19=""),AND(A19&lt;&gt;"",B19&lt;&gt;"",D19&lt;&gt;"",F19&lt;&gt;"",H19&lt;&gt;"",J19&lt;&gt;"", AD19="OK")),"","Given Marks or Format is incorrect"),"Given Marks or Format is incorrect")</f>
        <v/>
      </c>
      <c r="U19" s="204"/>
      <c r="V19" s="204"/>
      <c r="W19" s="204"/>
      <c r="X19" s="204"/>
      <c r="Y19" s="23" t="b">
        <f>IF(AND( EXACT(LEFT(B19,LEN(G8)), G8),ISNUMBER(INT(MID(B19,(LEN(G8)+1),1))),ISNUMBER(INT(MID(B19,(LEN(G8)+2),1))), MID(B19,(LEN(G8)+1),2)&lt;&gt;"00",OR(ISNUMBER(INT(MID(B19,(LEN(G8)+3),1))),MID(B19,(LEN(G8)+3),1)=""),  OR(AND(ISNUMBER(INT(MID(B19,(LEN(G8)+1),3))),MID(B19,(LEN(G8)+1),1)&lt;&gt;"0", MID(B19,(LEN(G8)+4),1)=""),AND((ISNUMBER(INT(MID(B19,(LEN(G8)+1),2)))),MID(B19,(LEN(G8)+3),1)=""))),"OK")</f>
        <v>0</v>
      </c>
      <c r="Z19" s="24"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A19" s="25"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B19" s="22"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C19" s="27" t="b">
        <f>IF(ISNUMBER(A19)&lt;&gt;"",AND(ISNUMBER(INT(MID(A19,1,3))),MID(A19,4,1)="",MID(A19,1,1)&lt;&gt;"0"))</f>
        <v>0</v>
      </c>
      <c r="AD19" s="88" t="str">
        <f>IF(AND(AD18="OK",AC19=TRUE),"OK","S# INCORRECT")</f>
        <v>S# INCORRECT</v>
      </c>
      <c r="BL19" s="77" t="str">
        <f>RIGHT(B19,3)</f>
        <v/>
      </c>
      <c r="BM19" s="77" t="b">
        <f>ISNUMBER(INT((MID(BL19,1,1))))</f>
        <v>0</v>
      </c>
      <c r="BN19" s="77" t="b">
        <f>ISNUMBER(INT((MID(BL19,2,1))))</f>
        <v>0</v>
      </c>
      <c r="BO19" s="77" t="b">
        <f>ISNUMBER(INT((MID(BL19,3,1))))</f>
        <v>0</v>
      </c>
      <c r="BP19" s="77" t="str">
        <f>IF(BM19=TRUE, MID(BL19,1,1),"")</f>
        <v/>
      </c>
      <c r="BQ19" s="77" t="str">
        <f>IF(BN19=TRUE, MID(BL19,2,1),"")</f>
        <v/>
      </c>
      <c r="BR19" s="77" t="str">
        <f>IF(BO19=TRUE, MID(BL19,3,1),"")</f>
        <v/>
      </c>
      <c r="BS19" s="77" t="str">
        <f>T(BP19)&amp;T(BQ19)&amp;T(BR19)</f>
        <v/>
      </c>
      <c r="BT19" s="78" t="str">
        <f>IF(BS19="","",INT(TRIM(BS19)))</f>
        <v/>
      </c>
      <c r="BU19" s="79" t="str">
        <f>"OK"</f>
        <v>OK</v>
      </c>
      <c r="BV19" s="77" t="b">
        <f>BT19&gt;BT18</f>
        <v>0</v>
      </c>
      <c r="BW19" s="80" t="str">
        <f>LEFT(B19,6)</f>
        <v/>
      </c>
      <c r="BX19" s="77" t="b">
        <f>ISNUMBER(INT((MID(BW19,1,1))))</f>
        <v>0</v>
      </c>
      <c r="BY19" s="77" t="b">
        <f>ISNUMBER(INT((MID(BW19,2,1))))</f>
        <v>0</v>
      </c>
      <c r="BZ19" s="77" t="b">
        <f>ISNUMBER(INT((MID(BW19,3,1))))</f>
        <v>0</v>
      </c>
      <c r="CA19" s="77" t="b">
        <f>ISNUMBER(INT((MID(BW19,4,1))))</f>
        <v>0</v>
      </c>
      <c r="CB19" s="77" t="b">
        <f>ISNUMBER(INT((MID(BW19,5,1))))</f>
        <v>0</v>
      </c>
      <c r="CC19" s="77" t="b">
        <f>ISNUMBER(INT((MID(BW19,6,1))))</f>
        <v>0</v>
      </c>
      <c r="CD19" s="77" t="str">
        <f>IF(BX19=TRUE, MID(BW19,1,1),"")</f>
        <v/>
      </c>
      <c r="CE19" s="77" t="str">
        <f>IF(BY19=TRUE, MID(BW19,2,1),"")</f>
        <v/>
      </c>
      <c r="CF19" s="77" t="str">
        <f>IF(BZ19=TRUE, MID(BW19,3,1),"")</f>
        <v/>
      </c>
      <c r="CG19" s="77" t="str">
        <f>IF(CA19=TRUE, MID(BW19,4,1),"")</f>
        <v/>
      </c>
      <c r="CH19" s="77" t="str">
        <f>IF(CB19=TRUE, MID(BW19,5,1),"")</f>
        <v/>
      </c>
      <c r="CI19" s="77" t="str">
        <f>IF(CC19=TRUE, MID(BW19,6,1),"")</f>
        <v/>
      </c>
      <c r="CJ19" s="80" t="str">
        <f>TRIM(T(CD19)&amp;T(CE19)&amp;T(CF19))</f>
        <v/>
      </c>
      <c r="CK19" s="80" t="str">
        <f>TRIM(T(CG19)&amp;T(CH19)&amp;T(CI19))</f>
        <v/>
      </c>
      <c r="CL19" s="81" t="str">
        <f>IF(OR(MID(BW19,3,1)="-",MID(BW19,4,1)="-"),T(CJ19),"NO")</f>
        <v>NO</v>
      </c>
      <c r="CM19" s="81" t="str">
        <f>IF(OR(MID(BW19,3,1)="-",MID(BW19,4,1)="-"),T(CK19),"NO")</f>
        <v>NO</v>
      </c>
      <c r="CN19" s="79" t="str">
        <f>IF(AND(CL19&lt;&gt;"NO", CM19&lt;&gt;"NO"),IF(CM19&lt;CL19,"OK","INCORRECT"),"NO")</f>
        <v>NO</v>
      </c>
      <c r="CO19" s="79" t="str">
        <f>IF(AND(CL19&lt;&gt;"NO", CM19&lt;&gt;"NO"),IF(CM19&lt;=CM18,"OK","INCORRECT"),"NO")</f>
        <v>NO</v>
      </c>
      <c r="CP19" s="81" t="str">
        <f>IF(OR(AND(OR(AND(CN19="NO",CO19="NO"),AND(CN19="OK", CO19="OK")),AND(CN18="NO", CO18="NO")),AND(AND(CN19="OK",CO19="OK",OR(AND(CN18="NO", CO18="NO"),AND(CN18="OK", CO18="OK"))))),"OK","INCORRECT")</f>
        <v>OK</v>
      </c>
      <c r="CQ19" s="77" t="b">
        <f>IF(CP19="OK",IF(AND(CL18="NO",CL19="NO"),BT19&gt;BT18))</f>
        <v>0</v>
      </c>
      <c r="CR19" s="77" t="b">
        <f>IF(CP19="OK",AND(CN19="OK",CO19="OK",CN18="NO",CO18="NO"))</f>
        <v>0</v>
      </c>
      <c r="CS19" s="77" t="b">
        <f>IF(CP19="OK",IF(AND(EXACT(CK18,CK19)),BT19&gt;BT18))</f>
        <v>0</v>
      </c>
      <c r="CT19" s="77" t="b">
        <f>IF(CP19="OK",CM19&lt;CM18)</f>
        <v>0</v>
      </c>
      <c r="CU19" s="80" t="str">
        <f>IF(AND(CQ19=FALSE,CR19=FALSE,CS19=FALSE,CT19=FALSE),"SEQUENCE INCORRECT","SEQUENCE CORRECT")</f>
        <v>SEQUENCE INCORRECT</v>
      </c>
      <c r="CV19" s="82">
        <f>COUNTIF(B18:B18,T(B19))</f>
        <v>1</v>
      </c>
    </row>
    <row r="20" spans="1:100" s="4" customFormat="1" ht="18.95" customHeight="1" thickBot="1">
      <c r="A20" s="65"/>
      <c r="B20" s="244"/>
      <c r="C20" s="245"/>
      <c r="D20" s="244"/>
      <c r="E20" s="245"/>
      <c r="F20" s="244"/>
      <c r="G20" s="245"/>
      <c r="H20" s="244"/>
      <c r="I20" s="245"/>
      <c r="J20" s="244"/>
      <c r="K20" s="245"/>
      <c r="L20" s="256" t="str">
        <f>IF(AND(A20&lt;&gt;"",B20&lt;&gt;"",D20&lt;&gt;"", F20&lt;&gt;"", H20&lt;&gt;"", J20&lt;&gt;"",Q20="",P20="OK",T20="",OR(D20&lt;=E17,D20="ABS"),OR(F20&lt;=G17,F20="ABS"),OR(H20&lt;=I17,H20="ABS"),OR(J20&lt;=K17,J20="ABS")),IF(AND(D20="ABS",F20="ABS",H20="ABS",J20="ABS"),"ABS",IF(SUM(D20,F20,H20,J20)=0,"ZERO",SUM(D20,F20,H20,J20))),"")</f>
        <v/>
      </c>
      <c r="M20" s="257"/>
      <c r="N20" s="17" t="str">
        <f>IF(L20="","",IF(M17=200,LOOKUP(L20,{"ABS","ZERO",1,100,110,120,130,140,150,160,170},{"FAIL","FAIL","FAIL","D","D+","C","C+","B","B+","A","A+"}),IF(M17=150,LOOKUP(L20,{"ABS","ZERO",1,75,82,90,97,105,112,120,127},{"FAIL","FAIL","FAIL","D","D+","C","C+","B","B+","A","A+"}),IF(M17=100,LOOKUP(L20,{"ABS","ZERO",1,50,55,60,65,70,75,80,85},{"FAIL","FAIL","FAIL","D","D+","C","C+","B","B+","A","A+"}),IF(M17=50,LOOKUP(L20,{"ABS","ZERO",1,25,27,30,32,35,37,40,42},{"FAIL","FAIL","FAIL","D","D+","C","C+","B","B+","A","A+"}))))))</f>
        <v/>
      </c>
      <c r="O20" s="229"/>
      <c r="P20" s="87" t="str">
        <f t="shared" ref="P20:P38" si="0">IF(A20&lt;&gt;"",IF(CU20="SEQUENCE CORRECT",IF(OR(T(Y20)="OK",T(Z20)="oOk",T(AA20)="Okk", AB20="ok"),"OK","FORMAT INCORRECT"),"SEQUENCE INCORRECT"),"")</f>
        <v/>
      </c>
      <c r="Q20" s="224" t="str">
        <f>IF(AND(A20&lt;&gt;"",B20&lt;&gt;""),IF(OR(D20&lt;&gt;"ABS"),IF(OR(AND(D20&lt;ROUNDDOWN((0.7*E17),0),D20&lt;&gt;0),D20&gt;E17,D20=""),"Attendance Marks incorrect",""),""),"")</f>
        <v/>
      </c>
      <c r="R20" s="203"/>
      <c r="S20" s="203"/>
      <c r="T20" s="203" t="str">
        <f>IF(OR(AND(OR(F20&lt;=G17, F20=0, F20="ABS"),OR(H20&lt;=I17, H20=0, H20="ABS"),OR(J20&lt;=K17, J20="ABS"))),IF(OR(AND(A20="",B20="",D20="",F20="",H20="",J20=""),AND(A20&lt;&gt;"",B20&lt;&gt;"",D20&lt;&gt;"",F20&lt;&gt;"",H20&lt;&gt;"",J20&lt;&gt;"", AD20="OK")),"","Given Marks or Format is incorrect"),"Given Marks or Format is incorrect")</f>
        <v/>
      </c>
      <c r="U20" s="203"/>
      <c r="V20" s="203"/>
      <c r="W20" s="203"/>
      <c r="X20" s="203"/>
      <c r="Y20" s="23" t="b">
        <f>IF(AND( EXACT(LEFT(B20,LEN(G8)), G8),ISNUMBER(INT(MID(B20,(LEN(G8)+1),1))),ISNUMBER(INT(MID(B20,(LEN(G8)+2),1))), MID(B20,(LEN(G8)+1),2)&lt;&gt;"00",OR(ISNUMBER(INT(MID(B20,(LEN(G8)+3),1))),MID(B20,(LEN(G8)+3),1)=""),  OR(AND(ISNUMBER(INT(MID(B20,(LEN(G8)+1),3))),MID(B20,(LEN(G8)+1),1)&lt;&gt;"0", MID(B20,(LEN(G8)+4),1)=""),AND((ISNUMBER(INT(MID(B20,(LEN(G8)+1),2)))),MID(B20,(LEN(G8)+3),1)=""))),"OK")</f>
        <v>0</v>
      </c>
      <c r="Z20" s="24"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A20" s="25"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B20" s="22"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C20" s="27" t="b">
        <f>IF(AND(ISNUMBER(A19)&lt;&gt;"",ISNUMBER(A20)&lt;&gt;""),IF(AND(ISNUMBER(A20),ISNUMBER(A19)),IF(A20-A19=1,AND(ISNUMBER(INT(MID(A20,1,3))),MID(A20,4,1)="",MID(A20,1,1)&lt;&gt;"0"))))</f>
        <v>0</v>
      </c>
      <c r="AD20" s="27" t="str">
        <f t="shared" ref="AD20:AD38" si="1">IF(AC20=TRUE,"OK","S# INCORRECT")</f>
        <v>S# INCORRECT</v>
      </c>
      <c r="BL20" s="77" t="str">
        <f t="shared" ref="BL20:BL38" si="2">RIGHT(B20,3)</f>
        <v/>
      </c>
      <c r="BM20" s="77" t="b">
        <f t="shared" ref="BM20:BM38" si="3">ISNUMBER(INT((MID(BL20,1,1))))</f>
        <v>0</v>
      </c>
      <c r="BN20" s="77" t="b">
        <f t="shared" ref="BN20:BN38" si="4">ISNUMBER(INT((MID(BL20,2,1))))</f>
        <v>0</v>
      </c>
      <c r="BO20" s="77" t="b">
        <f t="shared" ref="BO20:BO38" si="5">ISNUMBER(INT((MID(BL20,3,1))))</f>
        <v>0</v>
      </c>
      <c r="BP20" s="77" t="str">
        <f t="shared" ref="BP20:BP38" si="6">IF(BM20=TRUE, MID(BL20,1,1),"")</f>
        <v/>
      </c>
      <c r="BQ20" s="77" t="str">
        <f t="shared" ref="BQ20:BQ38" si="7">IF(BN20=TRUE, MID(BL20,2,1),"")</f>
        <v/>
      </c>
      <c r="BR20" s="77" t="str">
        <f t="shared" ref="BR20:BR38" si="8">IF(BO20=TRUE, MID(BL20,3,1),"")</f>
        <v/>
      </c>
      <c r="BS20" s="77" t="str">
        <f t="shared" ref="BS20:BS38" si="9">T(BP20)&amp;T(BQ20)&amp;T(BR20)</f>
        <v/>
      </c>
      <c r="BT20" s="78" t="str">
        <f t="shared" ref="BT20:BT38" si="10">IF(BS20="","",INT(TRIM(BS20)))</f>
        <v/>
      </c>
      <c r="BU20" s="79" t="str">
        <f>IF(BT20&gt;BT19,"OK","INCORRECT")</f>
        <v>INCORRECT</v>
      </c>
      <c r="BV20" s="77" t="b">
        <f>BT20&gt;BT19</f>
        <v>0</v>
      </c>
      <c r="BW20" s="80" t="str">
        <f t="shared" ref="BW20:BW38" si="11">LEFT(B20,6)</f>
        <v/>
      </c>
      <c r="BX20" s="77" t="b">
        <f t="shared" ref="BX20:BX38" si="12">ISNUMBER(INT((MID(BW20,1,1))))</f>
        <v>0</v>
      </c>
      <c r="BY20" s="77" t="b">
        <f t="shared" ref="BY20:BY38" si="13">ISNUMBER(INT((MID(BW20,2,1))))</f>
        <v>0</v>
      </c>
      <c r="BZ20" s="77" t="b">
        <f t="shared" ref="BZ20:BZ38" si="14">ISNUMBER(INT((MID(BW20,3,1))))</f>
        <v>0</v>
      </c>
      <c r="CA20" s="77" t="b">
        <f t="shared" ref="CA20:CA38" si="15">ISNUMBER(INT((MID(BW20,4,1))))</f>
        <v>0</v>
      </c>
      <c r="CB20" s="77" t="b">
        <f t="shared" ref="CB20:CB38" si="16">ISNUMBER(INT((MID(BW20,5,1))))</f>
        <v>0</v>
      </c>
      <c r="CC20" s="77" t="b">
        <f t="shared" ref="CC20:CC38" si="17">ISNUMBER(INT((MID(BW20,6,1))))</f>
        <v>0</v>
      </c>
      <c r="CD20" s="77" t="str">
        <f t="shared" ref="CD20:CD38" si="18">IF(BX20=TRUE, MID(BW20,1,1),"")</f>
        <v/>
      </c>
      <c r="CE20" s="77" t="str">
        <f t="shared" ref="CE20:CE38" si="19">IF(BY20=TRUE, MID(BW20,2,1),"")</f>
        <v/>
      </c>
      <c r="CF20" s="77" t="str">
        <f t="shared" ref="CF20:CF38" si="20">IF(BZ20=TRUE, MID(BW20,3,1),"")</f>
        <v/>
      </c>
      <c r="CG20" s="77" t="str">
        <f t="shared" ref="CG20:CG38" si="21">IF(CA20=TRUE, MID(BW20,4,1),"")</f>
        <v/>
      </c>
      <c r="CH20" s="77" t="str">
        <f t="shared" ref="CH20:CH38" si="22">IF(CB20=TRUE, MID(BW20,5,1),"")</f>
        <v/>
      </c>
      <c r="CI20" s="77" t="str">
        <f t="shared" ref="CI20:CI38" si="23">IF(CC20=TRUE, MID(BW20,6,1),"")</f>
        <v/>
      </c>
      <c r="CJ20" s="80" t="str">
        <f t="shared" ref="CJ20:CJ38" si="24">TRIM(T(CD20)&amp;T(CE20)&amp;T(CF20))</f>
        <v/>
      </c>
      <c r="CK20" s="80" t="str">
        <f t="shared" ref="CK20:CK38" si="25">TRIM(T(CG20)&amp;T(CH20)&amp;T(CI20))</f>
        <v/>
      </c>
      <c r="CL20" s="81" t="str">
        <f t="shared" ref="CL20:CL38" si="26">IF(OR(MID(BW20,3,1)="-",MID(BW20,4,1)="-"),T(CJ20),"NO")</f>
        <v>NO</v>
      </c>
      <c r="CM20" s="81" t="str">
        <f t="shared" ref="CM20:CM38" si="27">IF(OR(MID(BW20,3,1)="-",MID(BW20,4,1)="-"),T(CK20),"NO")</f>
        <v>NO</v>
      </c>
      <c r="CN20" s="79" t="str">
        <f>IF(AND(CL20&lt;&gt;"NO", CM20&lt;&gt;"NO"),IF(CM20&lt;CL20,"OK","INCORRECT"),"NO")</f>
        <v>NO</v>
      </c>
      <c r="CO20" s="79" t="str">
        <f>IF(AND(CL20&lt;&gt;"NO", CM20&lt;&gt;"NO"),IF(CM20&lt;=CM19,"OK","INCORRECT"),"NO")</f>
        <v>NO</v>
      </c>
      <c r="CP20" s="81" t="str">
        <f>IF(OR(AND(OR(AND(CN20="NO",CO20="NO"),AND(CN20="OK", CO20="OK")),AND(CN19="NO", CO19="NO")),AND(AND(CN20="OK",CO20="OK",OR(AND(CN19="NO", CO19="NO"),AND(CN19="OK", CO19="OK"))))),"OK","INCORRECT")</f>
        <v>OK</v>
      </c>
      <c r="CQ20" s="77" t="b">
        <f>IF(CP20="OK",IF(AND(CL19="NO",CL20="NO"),BT20&gt;BT19))</f>
        <v>0</v>
      </c>
      <c r="CR20" s="77" t="b">
        <f>IF(CP20="OK",AND(CN20="OK",CO20="OK",CN19="NO",CO19="NO"))</f>
        <v>0</v>
      </c>
      <c r="CS20" s="77" t="b">
        <f>IF(CP20="OK",IF(AND(EXACT(CK19,CK20)),BT20&gt;BT19))</f>
        <v>0</v>
      </c>
      <c r="CT20" s="77" t="b">
        <f>IF(CP20="OK",CM20&lt;CM19)</f>
        <v>0</v>
      </c>
      <c r="CU20" s="80" t="str">
        <f>IF(AND(CQ20=FALSE,CR20=FALSE,CS20=FALSE,CT20=FALSE),"SEQUENCE INCORRECT","SEQUENCE CORRECT")</f>
        <v>SEQUENCE INCORRECT</v>
      </c>
      <c r="CV20" s="82">
        <f>COUNTIF(B19:B19,T(B20))</f>
        <v>1</v>
      </c>
    </row>
    <row r="21" spans="1:100" s="4" customFormat="1" ht="18.95" customHeight="1" thickBot="1">
      <c r="A21" s="65"/>
      <c r="B21" s="244"/>
      <c r="C21" s="245"/>
      <c r="D21" s="244"/>
      <c r="E21" s="245"/>
      <c r="F21" s="244"/>
      <c r="G21" s="245"/>
      <c r="H21" s="244"/>
      <c r="I21" s="245"/>
      <c r="J21" s="244"/>
      <c r="K21" s="245"/>
      <c r="L21" s="256" t="str">
        <f>IF(AND(A21&lt;&gt;"",B21&lt;&gt;"",D21&lt;&gt;"", F21&lt;&gt;"", H21&lt;&gt;"", J21&lt;&gt;"",Q21="",P21="OK",T21="",OR(D21&lt;=E17,D21="ABS"),OR(F21&lt;=G17,F21="ABS"),OR(H21&lt;=I17,H21="ABS"),OR(J21&lt;=K17,J21="ABS")),IF(AND(D21="ABS",F21="ABS",H21="ABS",J21="ABS"),"ABS",IF(SUM(D21,F21,H21,J21)=0,"ZERO",SUM(D21,F21,H21,J21))),"")</f>
        <v/>
      </c>
      <c r="M21" s="257"/>
      <c r="N21" s="17" t="str">
        <f>IF(L21="","",IF(M17=200,LOOKUP(L21,{"ABS","ZERO",1,100,110,120,130,140,150,160,170},{"FAIL","FAIL","FAIL","D","D+","C","C+","B","B+","A","A+"}),IF(M17=150,LOOKUP(L21,{"ABS","ZERO",1,75,82,90,97,105,112,120,127},{"FAIL","FAIL","FAIL","D","D+","C","C+","B","B+","A","A+"}),IF(M17=100,LOOKUP(L21,{"ABS","ZERO",1,50,55,60,65,70,75,80,85},{"FAIL","FAIL","FAIL","D","D+","C","C+","B","B+","A","A+"}),IF(M17=50,LOOKUP(L21,{"ABS","ZERO",1,25,27,30,32,35,37,40,42},{"FAIL","FAIL","FAIL","D","D+","C","C+","B","B+","A","A+"}))))))</f>
        <v/>
      </c>
      <c r="O21" s="229"/>
      <c r="P21" s="87" t="str">
        <f t="shared" si="0"/>
        <v/>
      </c>
      <c r="Q21" s="224" t="str">
        <f>IF(AND(A21&lt;&gt;"",B21&lt;&gt;""),IF(OR(D21&lt;&gt;"ABS"),IF(OR(AND(D21&lt;ROUNDDOWN((0.7*E17),0),D21&lt;&gt;0),D21&gt;E17,D21=""),"Attendance Marks incorrect",""),""),"")</f>
        <v/>
      </c>
      <c r="R21" s="203"/>
      <c r="S21" s="203"/>
      <c r="T21" s="203" t="str">
        <f>IF(OR(AND(OR(F21&lt;=G17, F21=0, F21="ABS"),OR(H21&lt;=I17, H21=0, H21="ABS"),OR(J21&lt;=K17, J21="ABS"))),IF(OR(AND(A21="",B21="",D21="",F21="",H21="",J21=""),AND(A21&lt;&gt;"",B21&lt;&gt;"",D21&lt;&gt;"",F21&lt;&gt;"",H21&lt;&gt;"",J21&lt;&gt;"", AD21="OK")),"","Given Marks or Format is incorrect"),"Given Marks or Format is incorrect")</f>
        <v/>
      </c>
      <c r="U21" s="203"/>
      <c r="V21" s="203"/>
      <c r="W21" s="203"/>
      <c r="X21" s="203"/>
      <c r="Y21" s="23" t="b">
        <f>IF(AND( EXACT(LEFT(B21,LEN(G8)), G8),ISNUMBER(INT(MID(B21,(LEN(G8)+1),1))),ISNUMBER(INT(MID(B21,(LEN(G8)+2),1))), MID(B21,(LEN(G8)+1),2)&lt;&gt;"00",OR(ISNUMBER(INT(MID(B21,(LEN(G8)+3),1))),MID(B21,(LEN(G8)+3),1)=""),  OR(AND(ISNUMBER(INT(MID(B21,(LEN(G8)+1),3))),MID(B21,(LEN(G8)+1),1)&lt;&gt;"0", MID(B21,(LEN(G8)+4),1)=""),AND((ISNUMBER(INT(MID(B21,(LEN(G8)+1),2)))),MID(B21,(LEN(G8)+3),1)=""))),"OK")</f>
        <v>0</v>
      </c>
      <c r="Z21" s="24"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25"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22"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7" t="b">
        <f t="shared" ref="AC21:AC38" si="28">IF(AND(ISNUMBER(A20)&lt;&gt;"",ISNUMBER(A21)&lt;&gt;""),IF(AND(ISNUMBER(A21),ISNUMBER(A20)),IF(A21-A20=1,AND(ISNUMBER(INT(MID(A21,1,3))),MID(A21,4,1)="",MID(A21,1,1)&lt;&gt;"0"))))</f>
        <v>0</v>
      </c>
      <c r="AD21" s="27" t="str">
        <f t="shared" si="1"/>
        <v>S# INCORRECT</v>
      </c>
      <c r="BL21" s="77" t="str">
        <f t="shared" si="2"/>
        <v/>
      </c>
      <c r="BM21" s="77" t="b">
        <f t="shared" si="3"/>
        <v>0</v>
      </c>
      <c r="BN21" s="77" t="b">
        <f t="shared" si="4"/>
        <v>0</v>
      </c>
      <c r="BO21" s="77" t="b">
        <f t="shared" si="5"/>
        <v>0</v>
      </c>
      <c r="BP21" s="77" t="str">
        <f t="shared" si="6"/>
        <v/>
      </c>
      <c r="BQ21" s="77" t="str">
        <f t="shared" si="7"/>
        <v/>
      </c>
      <c r="BR21" s="77" t="str">
        <f t="shared" si="8"/>
        <v/>
      </c>
      <c r="BS21" s="77" t="str">
        <f t="shared" si="9"/>
        <v/>
      </c>
      <c r="BT21" s="78" t="str">
        <f t="shared" si="10"/>
        <v/>
      </c>
      <c r="BU21" s="79" t="str">
        <f t="shared" ref="BU21:BU38" si="29">IF(BT21&gt;BT20,"OK","INCORRECT")</f>
        <v>INCORRECT</v>
      </c>
      <c r="BV21" s="77" t="b">
        <f t="shared" ref="BV21:BV38" si="30">BT21&gt;BT20</f>
        <v>0</v>
      </c>
      <c r="BW21" s="80" t="str">
        <f t="shared" si="11"/>
        <v/>
      </c>
      <c r="BX21" s="77" t="b">
        <f t="shared" si="12"/>
        <v>0</v>
      </c>
      <c r="BY21" s="77" t="b">
        <f t="shared" si="13"/>
        <v>0</v>
      </c>
      <c r="BZ21" s="77" t="b">
        <f t="shared" si="14"/>
        <v>0</v>
      </c>
      <c r="CA21" s="77" t="b">
        <f t="shared" si="15"/>
        <v>0</v>
      </c>
      <c r="CB21" s="77" t="b">
        <f t="shared" si="16"/>
        <v>0</v>
      </c>
      <c r="CC21" s="77" t="b">
        <f t="shared" si="17"/>
        <v>0</v>
      </c>
      <c r="CD21" s="77" t="str">
        <f t="shared" si="18"/>
        <v/>
      </c>
      <c r="CE21" s="77" t="str">
        <f t="shared" si="19"/>
        <v/>
      </c>
      <c r="CF21" s="77" t="str">
        <f t="shared" si="20"/>
        <v/>
      </c>
      <c r="CG21" s="77" t="str">
        <f t="shared" si="21"/>
        <v/>
      </c>
      <c r="CH21" s="77" t="str">
        <f t="shared" si="22"/>
        <v/>
      </c>
      <c r="CI21" s="77" t="str">
        <f t="shared" si="23"/>
        <v/>
      </c>
      <c r="CJ21" s="80" t="str">
        <f t="shared" si="24"/>
        <v/>
      </c>
      <c r="CK21" s="80" t="str">
        <f t="shared" si="25"/>
        <v/>
      </c>
      <c r="CL21" s="81" t="str">
        <f t="shared" si="26"/>
        <v>NO</v>
      </c>
      <c r="CM21" s="81" t="str">
        <f t="shared" si="27"/>
        <v>NO</v>
      </c>
      <c r="CN21" s="79" t="str">
        <f t="shared" ref="CN21:CN38" si="31">IF(AND(CL21&lt;&gt;"NO", CM21&lt;&gt;"NO"),IF(CM21&lt;CL21,"OK","INCORRECT"),"NO")</f>
        <v>NO</v>
      </c>
      <c r="CO21" s="79" t="str">
        <f t="shared" ref="CO21:CO38" si="32">IF(AND(CL21&lt;&gt;"NO", CM21&lt;&gt;"NO"),IF(CM21&lt;=CM20,"OK","INCORRECT"),"NO")</f>
        <v>NO</v>
      </c>
      <c r="CP21" s="81" t="str">
        <f t="shared" ref="CP21:CP38" si="33">IF(OR(AND(OR(AND(CN21="NO",CO21="NO"),AND(CN21="OK", CO21="OK")),AND(CN20="NO", CO20="NO")),AND(AND(CN21="OK",CO21="OK",OR(AND(CN20="NO", CO20="NO"),AND(CN20="OK", CO20="OK"))))),"OK","INCORRECT")</f>
        <v>OK</v>
      </c>
      <c r="CQ21" s="77" t="b">
        <f t="shared" ref="CQ21:CQ38" si="34">IF(CP21="OK",IF(AND(CL20="NO",CL21="NO"),BT21&gt;BT20))</f>
        <v>0</v>
      </c>
      <c r="CR21" s="77" t="b">
        <f t="shared" ref="CR21:CR38" si="35">IF(CP21="OK",AND(CN21="OK",CO21="OK",CN20="NO",CO20="NO"))</f>
        <v>0</v>
      </c>
      <c r="CS21" s="77" t="b">
        <f t="shared" ref="CS21:CS38" si="36">IF(CP21="OK",IF(AND(EXACT(CK20,CK21)),BT21&gt;BT20))</f>
        <v>0</v>
      </c>
      <c r="CT21" s="77" t="b">
        <f t="shared" ref="CT21:CT38" si="37">IF(CP21="OK",CM21&lt;CM20)</f>
        <v>0</v>
      </c>
      <c r="CU21" s="80" t="str">
        <f t="shared" ref="CU21:CU38" si="38">IF(AND(CQ21=FALSE,CR21=FALSE,CS21=FALSE,CT21=FALSE),"SEQUENCE INCORRECT","SEQUENCE CORRECT")</f>
        <v>SEQUENCE INCORRECT</v>
      </c>
      <c r="CV21" s="82">
        <f>COUNTIF(B19:B20,T(B21))</f>
        <v>2</v>
      </c>
    </row>
    <row r="22" spans="1:100" s="4" customFormat="1" ht="18.95" customHeight="1" thickBot="1">
      <c r="A22" s="65"/>
      <c r="B22" s="244"/>
      <c r="C22" s="245"/>
      <c r="D22" s="244"/>
      <c r="E22" s="245"/>
      <c r="F22" s="244"/>
      <c r="G22" s="245"/>
      <c r="H22" s="244"/>
      <c r="I22" s="245"/>
      <c r="J22" s="244"/>
      <c r="K22" s="245"/>
      <c r="L22" s="256" t="str">
        <f>IF(AND(A22&lt;&gt;"",B22&lt;&gt;"",D22&lt;&gt;"", F22&lt;&gt;"", H22&lt;&gt;"", J22&lt;&gt;"",Q22="",P22="OK",T22="",OR(D22&lt;=E17,D22="ABS"),OR(F22&lt;=G17,F22="ABS"),OR(H22&lt;=I17,H22="ABS"),OR(J22&lt;=K17,J22="ABS")),IF(AND(D22="ABS",F22="ABS",H22="ABS",J22="ABS"),"ABS",IF(SUM(D22,F22,H22,J22)=0,"ZERO",SUM(D22,F22,H22,J22))),"")</f>
        <v/>
      </c>
      <c r="M22" s="257"/>
      <c r="N22" s="17" t="str">
        <f>IF(L22="","",IF(M17=200,LOOKUP(L22,{"ABS","ZERO",1,100,110,120,130,140,150,160,170},{"FAIL","FAIL","FAIL","D","D+","C","C+","B","B+","A","A+"}),IF(M17=150,LOOKUP(L22,{"ABS","ZERO",1,75,82,90,97,105,112,120,127},{"FAIL","FAIL","FAIL","D","D+","C","C+","B","B+","A","A+"}),IF(M17=100,LOOKUP(L22,{"ABS","ZERO",1,50,55,60,65,70,75,80,85},{"FAIL","FAIL","FAIL","D","D+","C","C+","B","B+","A","A+"}),IF(M17=50,LOOKUP(L22,{"ABS","ZERO",1,25,27,30,32,35,37,40,42},{"FAIL","FAIL","FAIL","D","D+","C","C+","B","B+","A","A+"}))))))</f>
        <v/>
      </c>
      <c r="O22" s="229"/>
      <c r="P22" s="87" t="str">
        <f t="shared" si="0"/>
        <v/>
      </c>
      <c r="Q22" s="224" t="str">
        <f>IF(AND(A22&lt;&gt;"",B22&lt;&gt;""),IF(OR(D22&lt;&gt;"ABS"),IF(OR(AND(D22&lt;ROUNDDOWN((0.7*E17),0),D22&lt;&gt;0),D22&gt;E17,D22=""),"Attendance Marks incorrect",""),""),"")</f>
        <v/>
      </c>
      <c r="R22" s="203"/>
      <c r="S22" s="203"/>
      <c r="T22" s="203" t="str">
        <f>IF(OR(AND(OR(F22&lt;=G17, F22=0, F22="ABS"),OR(H22&lt;=I17, H22=0, H22="ABS"),OR(J22&lt;=K17, J22="ABS"))),IF(OR(AND(A22="",B22="",D22="",F22="",H22="",J22=""),AND(A22&lt;&gt;"",B22&lt;&gt;"",D22&lt;&gt;"",F22&lt;&gt;"",H22&lt;&gt;"",J22&lt;&gt;"", AD22="OK")),"","Given Marks or Format is incorrect"),"Given Marks or Format is incorrect")</f>
        <v/>
      </c>
      <c r="U22" s="203"/>
      <c r="V22" s="203"/>
      <c r="W22" s="203"/>
      <c r="X22" s="203"/>
      <c r="Y22" s="23" t="b">
        <f>IF(AND( EXACT(LEFT(B22,LEN(G8)), G8),ISNUMBER(INT(MID(B22,(LEN(G8)+1),1))),ISNUMBER(INT(MID(B22,(LEN(G8)+2),1))), MID(B22,(LEN(G8)+1),2)&lt;&gt;"00",OR(ISNUMBER(INT(MID(B22,(LEN(G8)+3),1))),MID(B22,(LEN(G8)+3),1)=""),  OR(AND(ISNUMBER(INT(MID(B22,(LEN(G8)+1),3))),MID(B22,(LEN(G8)+1),1)&lt;&gt;"0", MID(B22,(LEN(G8)+4),1)=""),AND((ISNUMBER(INT(MID(B22,(LEN(G8)+1),2)))),MID(B22,(LEN(G8)+3),1)=""))),"OK")</f>
        <v>0</v>
      </c>
      <c r="Z22" s="24"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25"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22"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7" t="b">
        <f t="shared" si="28"/>
        <v>0</v>
      </c>
      <c r="AD22" s="27" t="str">
        <f t="shared" si="1"/>
        <v>S# INCORRECT</v>
      </c>
      <c r="BL22" s="77" t="str">
        <f t="shared" si="2"/>
        <v/>
      </c>
      <c r="BM22" s="77" t="b">
        <f t="shared" si="3"/>
        <v>0</v>
      </c>
      <c r="BN22" s="77" t="b">
        <f t="shared" si="4"/>
        <v>0</v>
      </c>
      <c r="BO22" s="77" t="b">
        <f t="shared" si="5"/>
        <v>0</v>
      </c>
      <c r="BP22" s="77" t="str">
        <f t="shared" si="6"/>
        <v/>
      </c>
      <c r="BQ22" s="77" t="str">
        <f t="shared" si="7"/>
        <v/>
      </c>
      <c r="BR22" s="77" t="str">
        <f t="shared" si="8"/>
        <v/>
      </c>
      <c r="BS22" s="77" t="str">
        <f t="shared" si="9"/>
        <v/>
      </c>
      <c r="BT22" s="78" t="str">
        <f t="shared" si="10"/>
        <v/>
      </c>
      <c r="BU22" s="79" t="str">
        <f t="shared" si="29"/>
        <v>INCORRECT</v>
      </c>
      <c r="BV22" s="77" t="b">
        <f t="shared" si="30"/>
        <v>0</v>
      </c>
      <c r="BW22" s="80" t="str">
        <f t="shared" si="11"/>
        <v/>
      </c>
      <c r="BX22" s="77" t="b">
        <f t="shared" si="12"/>
        <v>0</v>
      </c>
      <c r="BY22" s="77" t="b">
        <f t="shared" si="13"/>
        <v>0</v>
      </c>
      <c r="BZ22" s="77" t="b">
        <f t="shared" si="14"/>
        <v>0</v>
      </c>
      <c r="CA22" s="77" t="b">
        <f t="shared" si="15"/>
        <v>0</v>
      </c>
      <c r="CB22" s="77" t="b">
        <f t="shared" si="16"/>
        <v>0</v>
      </c>
      <c r="CC22" s="77" t="b">
        <f t="shared" si="17"/>
        <v>0</v>
      </c>
      <c r="CD22" s="77" t="str">
        <f t="shared" si="18"/>
        <v/>
      </c>
      <c r="CE22" s="77" t="str">
        <f t="shared" si="19"/>
        <v/>
      </c>
      <c r="CF22" s="77" t="str">
        <f t="shared" si="20"/>
        <v/>
      </c>
      <c r="CG22" s="77" t="str">
        <f t="shared" si="21"/>
        <v/>
      </c>
      <c r="CH22" s="77" t="str">
        <f t="shared" si="22"/>
        <v/>
      </c>
      <c r="CI22" s="77" t="str">
        <f t="shared" si="23"/>
        <v/>
      </c>
      <c r="CJ22" s="80" t="str">
        <f t="shared" si="24"/>
        <v/>
      </c>
      <c r="CK22" s="80" t="str">
        <f t="shared" si="25"/>
        <v/>
      </c>
      <c r="CL22" s="81" t="str">
        <f t="shared" si="26"/>
        <v>NO</v>
      </c>
      <c r="CM22" s="81" t="str">
        <f t="shared" si="27"/>
        <v>NO</v>
      </c>
      <c r="CN22" s="79" t="str">
        <f t="shared" si="31"/>
        <v>NO</v>
      </c>
      <c r="CO22" s="79" t="str">
        <f t="shared" si="32"/>
        <v>NO</v>
      </c>
      <c r="CP22" s="81" t="str">
        <f t="shared" si="33"/>
        <v>OK</v>
      </c>
      <c r="CQ22" s="77" t="b">
        <f t="shared" si="34"/>
        <v>0</v>
      </c>
      <c r="CR22" s="77" t="b">
        <f t="shared" si="35"/>
        <v>0</v>
      </c>
      <c r="CS22" s="77" t="b">
        <f t="shared" si="36"/>
        <v>0</v>
      </c>
      <c r="CT22" s="77" t="b">
        <f t="shared" si="37"/>
        <v>0</v>
      </c>
      <c r="CU22" s="80" t="str">
        <f t="shared" si="38"/>
        <v>SEQUENCE INCORRECT</v>
      </c>
      <c r="CV22" s="82">
        <f>COUNTIF(B19:B21,T(B22))</f>
        <v>3</v>
      </c>
    </row>
    <row r="23" spans="1:100" s="4" customFormat="1" ht="18.95" customHeight="1" thickBot="1">
      <c r="A23" s="65"/>
      <c r="B23" s="244"/>
      <c r="C23" s="245"/>
      <c r="D23" s="244"/>
      <c r="E23" s="245"/>
      <c r="F23" s="244"/>
      <c r="G23" s="245"/>
      <c r="H23" s="244"/>
      <c r="I23" s="245"/>
      <c r="J23" s="244"/>
      <c r="K23" s="245"/>
      <c r="L23" s="256" t="str">
        <f>IF(AND(A23&lt;&gt;"",B23&lt;&gt;"",D23&lt;&gt;"", F23&lt;&gt;"", H23&lt;&gt;"", J23&lt;&gt;"",Q23="",P23="OK",T23="",OR(D23&lt;=E17,D23="ABS"),OR(F23&lt;=G17,F23="ABS"),OR(H23&lt;=I17,H23="ABS"),OR(J23&lt;=K17,J23="ABS")),IF(AND(D23="ABS",F23="ABS",H23="ABS",J23="ABS"),"ABS",IF(SUM(D23,F23,H23,J23)=0,"ZERO",SUM(D23,F23,H23,J23))),"")</f>
        <v/>
      </c>
      <c r="M23" s="257"/>
      <c r="N23" s="17" t="str">
        <f>IF(L23="","",IF(M17=200,LOOKUP(L23,{"ABS","ZERO",1,100,110,120,130,140,150,160,170},{"FAIL","FAIL","FAIL","D","D+","C","C+","B","B+","A","A+"}),IF(M17=150,LOOKUP(L23,{"ABS","ZERO",1,75,82,90,97,105,112,120,127},{"FAIL","FAIL","FAIL","D","D+","C","C+","B","B+","A","A+"}),IF(M17=100,LOOKUP(L23,{"ABS","ZERO",1,50,55,60,65,70,75,80,85},{"FAIL","FAIL","FAIL","D","D+","C","C+","B","B+","A","A+"}),IF(M17=50,LOOKUP(L23,{"ABS","ZERO",1,25,27,30,32,35,37,40,42},{"FAIL","FAIL","FAIL","D","D+","C","C+","B","B+","A","A+"}))))))</f>
        <v/>
      </c>
      <c r="O23" s="229"/>
      <c r="P23" s="87" t="str">
        <f t="shared" si="0"/>
        <v/>
      </c>
      <c r="Q23" s="224" t="str">
        <f>IF(AND(A23&lt;&gt;"",B23&lt;&gt;""),IF(OR(D23&lt;&gt;"ABS"),IF(OR(AND(D23&lt;ROUNDDOWN((0.7*E17),0),D23&lt;&gt;0),D23&gt;E17,D23=""),"Attendance Marks incorrect",""),""),"")</f>
        <v/>
      </c>
      <c r="R23" s="203"/>
      <c r="S23" s="203"/>
      <c r="T23" s="203" t="str">
        <f>IF(OR(AND(OR(F23&lt;=G17, F23=0, F23="ABS"),OR(H23&lt;=I17, H23=0, H23="ABS"),OR(J23&lt;=K17, J23="ABS"))),IF(OR(AND(A23="",B23="",D23="",F23="",H23="",J23=""),AND(A23&lt;&gt;"",B23&lt;&gt;"",D23&lt;&gt;"",F23&lt;&gt;"",H23&lt;&gt;"",J23&lt;&gt;"", AD23="OK")),"","Given Marks or Format is incorrect"),"Given Marks or Format is incorrect")</f>
        <v/>
      </c>
      <c r="U23" s="203"/>
      <c r="V23" s="203"/>
      <c r="W23" s="203"/>
      <c r="X23" s="203"/>
      <c r="Y23" s="23" t="b">
        <f>IF(AND( EXACT(LEFT(B23,LEN(G8)), G8),ISNUMBER(INT(MID(B23,(LEN(G8)+1),1))),ISNUMBER(INT(MID(B23,(LEN(G8)+2),1))), MID(B23,(LEN(G8)+1),2)&lt;&gt;"00",OR(ISNUMBER(INT(MID(B23,(LEN(G8)+3),1))),MID(B23,(LEN(G8)+3),1)=""),  OR(AND(ISNUMBER(INT(MID(B23,(LEN(G8)+1),3))),MID(B23,(LEN(G8)+1),1)&lt;&gt;"0", MID(B23,(LEN(G8)+4),1)=""),AND((ISNUMBER(INT(MID(B23,(LEN(G8)+1),2)))),MID(B23,(LEN(G8)+3),1)=""))),"OK")</f>
        <v>0</v>
      </c>
      <c r="Z23" s="24"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25"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22"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7" t="b">
        <f t="shared" si="28"/>
        <v>0</v>
      </c>
      <c r="AD23" s="27" t="str">
        <f t="shared" si="1"/>
        <v>S# INCORRECT</v>
      </c>
      <c r="BL23" s="77" t="str">
        <f t="shared" si="2"/>
        <v/>
      </c>
      <c r="BM23" s="77" t="b">
        <f t="shared" si="3"/>
        <v>0</v>
      </c>
      <c r="BN23" s="77" t="b">
        <f t="shared" si="4"/>
        <v>0</v>
      </c>
      <c r="BO23" s="77" t="b">
        <f t="shared" si="5"/>
        <v>0</v>
      </c>
      <c r="BP23" s="77" t="str">
        <f t="shared" si="6"/>
        <v/>
      </c>
      <c r="BQ23" s="77" t="str">
        <f t="shared" si="7"/>
        <v/>
      </c>
      <c r="BR23" s="77" t="str">
        <f t="shared" si="8"/>
        <v/>
      </c>
      <c r="BS23" s="77" t="str">
        <f t="shared" si="9"/>
        <v/>
      </c>
      <c r="BT23" s="78" t="str">
        <f t="shared" si="10"/>
        <v/>
      </c>
      <c r="BU23" s="79" t="str">
        <f t="shared" si="29"/>
        <v>INCORRECT</v>
      </c>
      <c r="BV23" s="77" t="b">
        <f t="shared" si="30"/>
        <v>0</v>
      </c>
      <c r="BW23" s="80" t="str">
        <f t="shared" si="11"/>
        <v/>
      </c>
      <c r="BX23" s="77" t="b">
        <f t="shared" si="12"/>
        <v>0</v>
      </c>
      <c r="BY23" s="77" t="b">
        <f t="shared" si="13"/>
        <v>0</v>
      </c>
      <c r="BZ23" s="77" t="b">
        <f t="shared" si="14"/>
        <v>0</v>
      </c>
      <c r="CA23" s="77" t="b">
        <f t="shared" si="15"/>
        <v>0</v>
      </c>
      <c r="CB23" s="77" t="b">
        <f t="shared" si="16"/>
        <v>0</v>
      </c>
      <c r="CC23" s="77" t="b">
        <f t="shared" si="17"/>
        <v>0</v>
      </c>
      <c r="CD23" s="77" t="str">
        <f t="shared" si="18"/>
        <v/>
      </c>
      <c r="CE23" s="77" t="str">
        <f t="shared" si="19"/>
        <v/>
      </c>
      <c r="CF23" s="77" t="str">
        <f t="shared" si="20"/>
        <v/>
      </c>
      <c r="CG23" s="77" t="str">
        <f t="shared" si="21"/>
        <v/>
      </c>
      <c r="CH23" s="77" t="str">
        <f t="shared" si="22"/>
        <v/>
      </c>
      <c r="CI23" s="77" t="str">
        <f t="shared" si="23"/>
        <v/>
      </c>
      <c r="CJ23" s="80" t="str">
        <f t="shared" si="24"/>
        <v/>
      </c>
      <c r="CK23" s="80" t="str">
        <f t="shared" si="25"/>
        <v/>
      </c>
      <c r="CL23" s="81" t="str">
        <f t="shared" si="26"/>
        <v>NO</v>
      </c>
      <c r="CM23" s="81" t="str">
        <f t="shared" si="27"/>
        <v>NO</v>
      </c>
      <c r="CN23" s="79" t="str">
        <f t="shared" si="31"/>
        <v>NO</v>
      </c>
      <c r="CO23" s="79" t="str">
        <f t="shared" si="32"/>
        <v>NO</v>
      </c>
      <c r="CP23" s="81" t="str">
        <f t="shared" si="33"/>
        <v>OK</v>
      </c>
      <c r="CQ23" s="77" t="b">
        <f t="shared" si="34"/>
        <v>0</v>
      </c>
      <c r="CR23" s="77" t="b">
        <f t="shared" si="35"/>
        <v>0</v>
      </c>
      <c r="CS23" s="77" t="b">
        <f t="shared" si="36"/>
        <v>0</v>
      </c>
      <c r="CT23" s="77" t="b">
        <f t="shared" si="37"/>
        <v>0</v>
      </c>
      <c r="CU23" s="80" t="str">
        <f t="shared" si="38"/>
        <v>SEQUENCE INCORRECT</v>
      </c>
      <c r="CV23" s="82">
        <f>COUNTIF(B19:B22,T(B23))</f>
        <v>4</v>
      </c>
    </row>
    <row r="24" spans="1:100" s="4" customFormat="1" ht="18.95" customHeight="1" thickBot="1">
      <c r="A24" s="65"/>
      <c r="B24" s="244"/>
      <c r="C24" s="245"/>
      <c r="D24" s="244"/>
      <c r="E24" s="245"/>
      <c r="F24" s="244"/>
      <c r="G24" s="245"/>
      <c r="H24" s="244"/>
      <c r="I24" s="245"/>
      <c r="J24" s="244"/>
      <c r="K24" s="245"/>
      <c r="L24" s="256" t="str">
        <f>IF(AND(A24&lt;&gt;"",B24&lt;&gt;"",D24&lt;&gt;"", F24&lt;&gt;"", H24&lt;&gt;"", J24&lt;&gt;"",Q24="",P24="OK",T24="",OR(D24&lt;=E17,D24="ABS"),OR(F24&lt;=G17,F24="ABS"),OR(H24&lt;=I17,H24="ABS"),OR(J24&lt;=K17,J24="ABS")),IF(AND(D24="ABS",F24="ABS",H24="ABS",J24="ABS"),"ABS",IF(SUM(D24,F24,H24,J24)=0,"ZERO",SUM(D24,F24,H24,J24))),"")</f>
        <v/>
      </c>
      <c r="M24" s="257"/>
      <c r="N24" s="17" t="str">
        <f>IF(L24="","",IF(M17=200,LOOKUP(L24,{"ABS","ZERO",1,100,110,120,130,140,150,160,170},{"FAIL","FAIL","FAIL","D","D+","C","C+","B","B+","A","A+"}),IF(M17=150,LOOKUP(L24,{"ABS","ZERO",1,75,82,90,97,105,112,120,127},{"FAIL","FAIL","FAIL","D","D+","C","C+","B","B+","A","A+"}),IF(M17=100,LOOKUP(L24,{"ABS","ZERO",1,50,55,60,65,70,75,80,85},{"FAIL","FAIL","FAIL","D","D+","C","C+","B","B+","A","A+"}),IF(M17=50,LOOKUP(L24,{"ABS","ZERO",1,25,27,30,32,35,37,40,42},{"FAIL","FAIL","FAIL","D","D+","C","C+","B","B+","A","A+"}))))))</f>
        <v/>
      </c>
      <c r="O24" s="229"/>
      <c r="P24" s="87" t="str">
        <f t="shared" si="0"/>
        <v/>
      </c>
      <c r="Q24" s="224" t="str">
        <f>IF(AND(A24&lt;&gt;"",B24&lt;&gt;""),IF(OR(D24&lt;&gt;"ABS"),IF(OR(AND(D24&lt;ROUNDDOWN((0.7*E17),0),D24&lt;&gt;0),D24&gt;E17,D24=""),"Attendance Marks incorrect",""),""),"")</f>
        <v/>
      </c>
      <c r="R24" s="203"/>
      <c r="S24" s="203"/>
      <c r="T24" s="203" t="str">
        <f>IF(OR(AND(OR(F24&lt;=G17, F24=0, F24="ABS"),OR(H24&lt;=I17, H24=0, H24="ABS"),OR(J24&lt;=K17, J24="ABS"))),IF(OR(AND(A24="",B24="",D24="",F24="",H24="",J24=""),AND(A24&lt;&gt;"",B24&lt;&gt;"",D24&lt;&gt;"",F24&lt;&gt;"",H24&lt;&gt;"",J24&lt;&gt;"", AD24="OK")),"","Given Marks or Format is incorrect"),"Given Marks or Format is incorrect")</f>
        <v/>
      </c>
      <c r="U24" s="203"/>
      <c r="V24" s="203"/>
      <c r="W24" s="203"/>
      <c r="X24" s="203"/>
      <c r="Y24" s="23" t="b">
        <f>IF(AND( EXACT(LEFT(B24,LEN(G8)), G8),ISNUMBER(INT(MID(B24,(LEN(G8)+1),1))),ISNUMBER(INT(MID(B24,(LEN(G8)+2),1))), MID(B24,(LEN(G8)+1),2)&lt;&gt;"00",OR(ISNUMBER(INT(MID(B24,(LEN(G8)+3),1))),MID(B24,(LEN(G8)+3),1)=""),  OR(AND(ISNUMBER(INT(MID(B24,(LEN(G8)+1),3))),MID(B24,(LEN(G8)+1),1)&lt;&gt;"0", MID(B24,(LEN(G8)+4),1)=""),AND((ISNUMBER(INT(MID(B24,(LEN(G8)+1),2)))),MID(B24,(LEN(G8)+3),1)=""))),"OK")</f>
        <v>0</v>
      </c>
      <c r="Z24" s="24"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25"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22"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7" t="b">
        <f t="shared" si="28"/>
        <v>0</v>
      </c>
      <c r="AD24" s="27" t="str">
        <f t="shared" si="1"/>
        <v>S# INCORRECT</v>
      </c>
      <c r="BL24" s="77" t="str">
        <f t="shared" si="2"/>
        <v/>
      </c>
      <c r="BM24" s="77" t="b">
        <f t="shared" si="3"/>
        <v>0</v>
      </c>
      <c r="BN24" s="77" t="b">
        <f t="shared" si="4"/>
        <v>0</v>
      </c>
      <c r="BO24" s="77" t="b">
        <f t="shared" si="5"/>
        <v>0</v>
      </c>
      <c r="BP24" s="77" t="str">
        <f t="shared" si="6"/>
        <v/>
      </c>
      <c r="BQ24" s="77" t="str">
        <f t="shared" si="7"/>
        <v/>
      </c>
      <c r="BR24" s="77" t="str">
        <f t="shared" si="8"/>
        <v/>
      </c>
      <c r="BS24" s="77" t="str">
        <f t="shared" si="9"/>
        <v/>
      </c>
      <c r="BT24" s="78" t="str">
        <f t="shared" si="10"/>
        <v/>
      </c>
      <c r="BU24" s="79" t="str">
        <f t="shared" si="29"/>
        <v>INCORRECT</v>
      </c>
      <c r="BV24" s="77" t="b">
        <f t="shared" si="30"/>
        <v>0</v>
      </c>
      <c r="BW24" s="80" t="str">
        <f t="shared" si="11"/>
        <v/>
      </c>
      <c r="BX24" s="77" t="b">
        <f t="shared" si="12"/>
        <v>0</v>
      </c>
      <c r="BY24" s="77" t="b">
        <f t="shared" si="13"/>
        <v>0</v>
      </c>
      <c r="BZ24" s="77" t="b">
        <f t="shared" si="14"/>
        <v>0</v>
      </c>
      <c r="CA24" s="77" t="b">
        <f t="shared" si="15"/>
        <v>0</v>
      </c>
      <c r="CB24" s="77" t="b">
        <f t="shared" si="16"/>
        <v>0</v>
      </c>
      <c r="CC24" s="77" t="b">
        <f t="shared" si="17"/>
        <v>0</v>
      </c>
      <c r="CD24" s="77" t="str">
        <f t="shared" si="18"/>
        <v/>
      </c>
      <c r="CE24" s="77" t="str">
        <f t="shared" si="19"/>
        <v/>
      </c>
      <c r="CF24" s="77" t="str">
        <f t="shared" si="20"/>
        <v/>
      </c>
      <c r="CG24" s="77" t="str">
        <f t="shared" si="21"/>
        <v/>
      </c>
      <c r="CH24" s="77" t="str">
        <f t="shared" si="22"/>
        <v/>
      </c>
      <c r="CI24" s="77" t="str">
        <f t="shared" si="23"/>
        <v/>
      </c>
      <c r="CJ24" s="80" t="str">
        <f t="shared" si="24"/>
        <v/>
      </c>
      <c r="CK24" s="80" t="str">
        <f t="shared" si="25"/>
        <v/>
      </c>
      <c r="CL24" s="81" t="str">
        <f t="shared" si="26"/>
        <v>NO</v>
      </c>
      <c r="CM24" s="81" t="str">
        <f t="shared" si="27"/>
        <v>NO</v>
      </c>
      <c r="CN24" s="79" t="str">
        <f t="shared" si="31"/>
        <v>NO</v>
      </c>
      <c r="CO24" s="79" t="str">
        <f t="shared" si="32"/>
        <v>NO</v>
      </c>
      <c r="CP24" s="81" t="str">
        <f t="shared" si="33"/>
        <v>OK</v>
      </c>
      <c r="CQ24" s="77" t="b">
        <f t="shared" si="34"/>
        <v>0</v>
      </c>
      <c r="CR24" s="77" t="b">
        <f t="shared" si="35"/>
        <v>0</v>
      </c>
      <c r="CS24" s="77" t="b">
        <f t="shared" si="36"/>
        <v>0</v>
      </c>
      <c r="CT24" s="77" t="b">
        <f t="shared" si="37"/>
        <v>0</v>
      </c>
      <c r="CU24" s="80" t="str">
        <f t="shared" si="38"/>
        <v>SEQUENCE INCORRECT</v>
      </c>
      <c r="CV24" s="82">
        <f>COUNTIF(B19:B23,T(B24))</f>
        <v>5</v>
      </c>
    </row>
    <row r="25" spans="1:100" s="4" customFormat="1" ht="18.95" customHeight="1" thickBot="1">
      <c r="A25" s="65"/>
      <c r="B25" s="244"/>
      <c r="C25" s="245"/>
      <c r="D25" s="244"/>
      <c r="E25" s="245"/>
      <c r="F25" s="244"/>
      <c r="G25" s="245"/>
      <c r="H25" s="244"/>
      <c r="I25" s="245"/>
      <c r="J25" s="244"/>
      <c r="K25" s="245"/>
      <c r="L25" s="256" t="str">
        <f>IF(AND(A25&lt;&gt;"",B25&lt;&gt;"",D25&lt;&gt;"", F25&lt;&gt;"", H25&lt;&gt;"", J25&lt;&gt;"",Q25="",P25="OK",T25="",OR(D25&lt;=E17,D25="ABS"),OR(F25&lt;=G17,F25="ABS"),OR(H25&lt;=I17,H25="ABS"),OR(J25&lt;=K17,J25="ABS")),IF(AND(D25="ABS",F25="ABS",H25="ABS",J25="ABS"),"ABS",IF(SUM(D25,F25,H25,J25)=0,"ZERO",SUM(D25,F25,H25,J25))),"")</f>
        <v/>
      </c>
      <c r="M25" s="257"/>
      <c r="N25" s="17" t="str">
        <f>IF(L25="","",IF(M17=200,LOOKUP(L25,{"ABS","ZERO",1,100,110,120,130,140,150,160,170},{"FAIL","FAIL","FAIL","D","D+","C","C+","B","B+","A","A+"}),IF(M17=150,LOOKUP(L25,{"ABS","ZERO",1,75,82,90,97,105,112,120,127},{"FAIL","FAIL","FAIL","D","D+","C","C+","B","B+","A","A+"}),IF(M17=100,LOOKUP(L25,{"ABS","ZERO",1,50,55,60,65,70,75,80,85},{"FAIL","FAIL","FAIL","D","D+","C","C+","B","B+","A","A+"}),IF(M17=50,LOOKUP(L25,{"ABS","ZERO",1,25,27,30,32,35,37,40,42},{"FAIL","FAIL","FAIL","D","D+","C","C+","B","B+","A","A+"}))))))</f>
        <v/>
      </c>
      <c r="O25" s="229"/>
      <c r="P25" s="87" t="str">
        <f t="shared" si="0"/>
        <v/>
      </c>
      <c r="Q25" s="224" t="str">
        <f>IF(AND(A25&lt;&gt;"",B25&lt;&gt;""),IF(OR(D25&lt;&gt;"ABS"),IF(OR(AND(D25&lt;ROUNDDOWN((0.7*E17),0),D25&lt;&gt;0),D25&gt;E17,D25=""),"Attendance Marks incorrect",""),""),"")</f>
        <v/>
      </c>
      <c r="R25" s="203"/>
      <c r="S25" s="203"/>
      <c r="T25" s="203" t="str">
        <f>IF(OR(AND(OR(F25&lt;=G17, F25=0, F25="ABS"),OR(H25&lt;=I17, H25=0, H25="ABS"),OR(J25&lt;=K17, J25="ABS"))),IF(OR(AND(A25="",B25="",D25="",F25="",H25="",J25=""),AND(A25&lt;&gt;"",B25&lt;&gt;"",D25&lt;&gt;"",F25&lt;&gt;"",H25&lt;&gt;"",J25&lt;&gt;"", AD25="OK")),"","Given Marks or Format is incorrect"),"Given Marks or Format is incorrect")</f>
        <v/>
      </c>
      <c r="U25" s="203"/>
      <c r="V25" s="203"/>
      <c r="W25" s="203"/>
      <c r="X25" s="203"/>
      <c r="Y25" s="23" t="b">
        <f>IF(AND( EXACT(LEFT(B25,LEN(G8)), G8),ISNUMBER(INT(MID(B25,(LEN(G8)+1),1))),ISNUMBER(INT(MID(B25,(LEN(G8)+2),1))), MID(B25,(LEN(G8)+1),2)&lt;&gt;"00",OR(ISNUMBER(INT(MID(B25,(LEN(G8)+3),1))),MID(B25,(LEN(G8)+3),1)=""),  OR(AND(ISNUMBER(INT(MID(B25,(LEN(G8)+1),3))),MID(B25,(LEN(G8)+1),1)&lt;&gt;"0", MID(B25,(LEN(G8)+4),1)=""),AND((ISNUMBER(INT(MID(B25,(LEN(G8)+1),2)))),MID(B25,(LEN(G8)+3),1)=""))),"OK")</f>
        <v>0</v>
      </c>
      <c r="Z25" s="24"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25"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22"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7" t="b">
        <f t="shared" si="28"/>
        <v>0</v>
      </c>
      <c r="AD25" s="27" t="str">
        <f t="shared" si="1"/>
        <v>S# INCORRECT</v>
      </c>
      <c r="BL25" s="77" t="str">
        <f t="shared" si="2"/>
        <v/>
      </c>
      <c r="BM25" s="77" t="b">
        <f t="shared" si="3"/>
        <v>0</v>
      </c>
      <c r="BN25" s="77" t="b">
        <f t="shared" si="4"/>
        <v>0</v>
      </c>
      <c r="BO25" s="77" t="b">
        <f t="shared" si="5"/>
        <v>0</v>
      </c>
      <c r="BP25" s="77" t="str">
        <f t="shared" si="6"/>
        <v/>
      </c>
      <c r="BQ25" s="77" t="str">
        <f t="shared" si="7"/>
        <v/>
      </c>
      <c r="BR25" s="77" t="str">
        <f t="shared" si="8"/>
        <v/>
      </c>
      <c r="BS25" s="77" t="str">
        <f t="shared" si="9"/>
        <v/>
      </c>
      <c r="BT25" s="78" t="str">
        <f t="shared" si="10"/>
        <v/>
      </c>
      <c r="BU25" s="79" t="str">
        <f t="shared" si="29"/>
        <v>INCORRECT</v>
      </c>
      <c r="BV25" s="77" t="b">
        <f t="shared" si="30"/>
        <v>0</v>
      </c>
      <c r="BW25" s="80" t="str">
        <f t="shared" si="11"/>
        <v/>
      </c>
      <c r="BX25" s="77" t="b">
        <f t="shared" si="12"/>
        <v>0</v>
      </c>
      <c r="BY25" s="77" t="b">
        <f t="shared" si="13"/>
        <v>0</v>
      </c>
      <c r="BZ25" s="77" t="b">
        <f t="shared" si="14"/>
        <v>0</v>
      </c>
      <c r="CA25" s="77" t="b">
        <f t="shared" si="15"/>
        <v>0</v>
      </c>
      <c r="CB25" s="77" t="b">
        <f t="shared" si="16"/>
        <v>0</v>
      </c>
      <c r="CC25" s="77" t="b">
        <f t="shared" si="17"/>
        <v>0</v>
      </c>
      <c r="CD25" s="77" t="str">
        <f t="shared" si="18"/>
        <v/>
      </c>
      <c r="CE25" s="77" t="str">
        <f t="shared" si="19"/>
        <v/>
      </c>
      <c r="CF25" s="77" t="str">
        <f t="shared" si="20"/>
        <v/>
      </c>
      <c r="CG25" s="77" t="str">
        <f t="shared" si="21"/>
        <v/>
      </c>
      <c r="CH25" s="77" t="str">
        <f t="shared" si="22"/>
        <v/>
      </c>
      <c r="CI25" s="77" t="str">
        <f t="shared" si="23"/>
        <v/>
      </c>
      <c r="CJ25" s="80" t="str">
        <f t="shared" si="24"/>
        <v/>
      </c>
      <c r="CK25" s="80" t="str">
        <f t="shared" si="25"/>
        <v/>
      </c>
      <c r="CL25" s="81" t="str">
        <f t="shared" si="26"/>
        <v>NO</v>
      </c>
      <c r="CM25" s="81" t="str">
        <f t="shared" si="27"/>
        <v>NO</v>
      </c>
      <c r="CN25" s="79" t="str">
        <f t="shared" si="31"/>
        <v>NO</v>
      </c>
      <c r="CO25" s="79" t="str">
        <f t="shared" si="32"/>
        <v>NO</v>
      </c>
      <c r="CP25" s="81" t="str">
        <f t="shared" si="33"/>
        <v>OK</v>
      </c>
      <c r="CQ25" s="77" t="b">
        <f t="shared" si="34"/>
        <v>0</v>
      </c>
      <c r="CR25" s="77" t="b">
        <f t="shared" si="35"/>
        <v>0</v>
      </c>
      <c r="CS25" s="77" t="b">
        <f t="shared" si="36"/>
        <v>0</v>
      </c>
      <c r="CT25" s="77" t="b">
        <f t="shared" si="37"/>
        <v>0</v>
      </c>
      <c r="CU25" s="80" t="str">
        <f t="shared" si="38"/>
        <v>SEQUENCE INCORRECT</v>
      </c>
      <c r="CV25" s="82">
        <f>COUNTIF(B19:B24,T(B25))</f>
        <v>6</v>
      </c>
    </row>
    <row r="26" spans="1:100" s="4" customFormat="1" ht="18.95" customHeight="1" thickBot="1">
      <c r="A26" s="65"/>
      <c r="B26" s="244"/>
      <c r="C26" s="245"/>
      <c r="D26" s="244"/>
      <c r="E26" s="245"/>
      <c r="F26" s="244"/>
      <c r="G26" s="245"/>
      <c r="H26" s="244"/>
      <c r="I26" s="245"/>
      <c r="J26" s="244"/>
      <c r="K26" s="245"/>
      <c r="L26" s="256" t="str">
        <f>IF(AND(A26&lt;&gt;"",B26&lt;&gt;"",D26&lt;&gt;"", F26&lt;&gt;"", H26&lt;&gt;"", J26&lt;&gt;"",Q26="",P26="OK",T26="",OR(D26&lt;=E17,D26="ABS"),OR(F26&lt;=G17,F26="ABS"),OR(H26&lt;=I17,H26="ABS"),OR(J26&lt;=K17,J26="ABS")),IF(AND(D26="ABS",F26="ABS",H26="ABS",J26="ABS"),"ABS",IF(SUM(D26,F26,H26,J26)=0,"ZERO",SUM(D26,F26,H26,J26))),"")</f>
        <v/>
      </c>
      <c r="M26" s="257"/>
      <c r="N26" s="17" t="str">
        <f>IF(L26="","",IF(M17=200,LOOKUP(L26,{"ABS","ZERO",1,100,110,120,130,140,150,160,170},{"FAIL","FAIL","FAIL","D","D+","C","C+","B","B+","A","A+"}),IF(M17=150,LOOKUP(L26,{"ABS","ZERO",1,75,82,90,97,105,112,120,127},{"FAIL","FAIL","FAIL","D","D+","C","C+","B","B+","A","A+"}),IF(M17=100,LOOKUP(L26,{"ABS","ZERO",1,50,55,60,65,70,75,80,85},{"FAIL","FAIL","FAIL","D","D+","C","C+","B","B+","A","A+"}),IF(M17=50,LOOKUP(L26,{"ABS","ZERO",1,25,27,30,32,35,37,40,42},{"FAIL","FAIL","FAIL","D","D+","C","C+","B","B+","A","A+"}))))))</f>
        <v/>
      </c>
      <c r="O26" s="229"/>
      <c r="P26" s="87" t="str">
        <f t="shared" si="0"/>
        <v/>
      </c>
      <c r="Q26" s="224" t="str">
        <f>IF(AND(A26&lt;&gt;"",B26&lt;&gt;""),IF(OR(D26&lt;&gt;"ABS"),IF(OR(AND(D26&lt;ROUNDDOWN((0.7*E17),0),D26&lt;&gt;0),D26&gt;E17,D26=""),"Attendance Marks incorrect",""),""),"")</f>
        <v/>
      </c>
      <c r="R26" s="203"/>
      <c r="S26" s="203"/>
      <c r="T26" s="203" t="str">
        <f>IF(OR(AND(OR(F26&lt;=G17, F26=0, F26="ABS"),OR(H26&lt;=I17, H26=0, H26="ABS"),OR(J26&lt;=K17, J26="ABS"))),IF(OR(AND(A26="",B26="",D26="",F26="",H26="",J26=""),AND(A26&lt;&gt;"",B26&lt;&gt;"",D26&lt;&gt;"",F26&lt;&gt;"",H26&lt;&gt;"",J26&lt;&gt;"", AD26="OK")),"","Given Marks or Format is incorrect"),"Given Marks or Format is incorrect")</f>
        <v/>
      </c>
      <c r="U26" s="203"/>
      <c r="V26" s="203"/>
      <c r="W26" s="203"/>
      <c r="X26" s="203"/>
      <c r="Y26" s="23" t="b">
        <f>IF(AND( EXACT(LEFT(B26,LEN(G8)), G8),ISNUMBER(INT(MID(B26,(LEN(G8)+1),1))),ISNUMBER(INT(MID(B26,(LEN(G8)+2),1))), MID(B26,(LEN(G8)+1),2)&lt;&gt;"00",OR(ISNUMBER(INT(MID(B26,(LEN(G8)+3),1))),MID(B26,(LEN(G8)+3),1)=""),  OR(AND(ISNUMBER(INT(MID(B26,(LEN(G8)+1),3))),MID(B26,(LEN(G8)+1),1)&lt;&gt;"0", MID(B26,(LEN(G8)+4),1)=""),AND((ISNUMBER(INT(MID(B26,(LEN(G8)+1),2)))),MID(B26,(LEN(G8)+3),1)=""))),"OK")</f>
        <v>0</v>
      </c>
      <c r="Z26" s="24"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25"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22"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7" t="b">
        <f t="shared" si="28"/>
        <v>0</v>
      </c>
      <c r="AD26" s="27" t="str">
        <f t="shared" si="1"/>
        <v>S# INCORRECT</v>
      </c>
      <c r="BL26" s="77" t="str">
        <f t="shared" si="2"/>
        <v/>
      </c>
      <c r="BM26" s="77" t="b">
        <f t="shared" si="3"/>
        <v>0</v>
      </c>
      <c r="BN26" s="77" t="b">
        <f t="shared" si="4"/>
        <v>0</v>
      </c>
      <c r="BO26" s="77" t="b">
        <f t="shared" si="5"/>
        <v>0</v>
      </c>
      <c r="BP26" s="77" t="str">
        <f t="shared" si="6"/>
        <v/>
      </c>
      <c r="BQ26" s="77" t="str">
        <f t="shared" si="7"/>
        <v/>
      </c>
      <c r="BR26" s="77" t="str">
        <f t="shared" si="8"/>
        <v/>
      </c>
      <c r="BS26" s="77" t="str">
        <f t="shared" si="9"/>
        <v/>
      </c>
      <c r="BT26" s="78" t="str">
        <f t="shared" si="10"/>
        <v/>
      </c>
      <c r="BU26" s="79" t="str">
        <f t="shared" si="29"/>
        <v>INCORRECT</v>
      </c>
      <c r="BV26" s="77" t="b">
        <f t="shared" si="30"/>
        <v>0</v>
      </c>
      <c r="BW26" s="80" t="str">
        <f t="shared" si="11"/>
        <v/>
      </c>
      <c r="BX26" s="77" t="b">
        <f t="shared" si="12"/>
        <v>0</v>
      </c>
      <c r="BY26" s="77" t="b">
        <f t="shared" si="13"/>
        <v>0</v>
      </c>
      <c r="BZ26" s="77" t="b">
        <f t="shared" si="14"/>
        <v>0</v>
      </c>
      <c r="CA26" s="77" t="b">
        <f t="shared" si="15"/>
        <v>0</v>
      </c>
      <c r="CB26" s="77" t="b">
        <f t="shared" si="16"/>
        <v>0</v>
      </c>
      <c r="CC26" s="77" t="b">
        <f t="shared" si="17"/>
        <v>0</v>
      </c>
      <c r="CD26" s="77" t="str">
        <f t="shared" si="18"/>
        <v/>
      </c>
      <c r="CE26" s="77" t="str">
        <f t="shared" si="19"/>
        <v/>
      </c>
      <c r="CF26" s="77" t="str">
        <f t="shared" si="20"/>
        <v/>
      </c>
      <c r="CG26" s="77" t="str">
        <f t="shared" si="21"/>
        <v/>
      </c>
      <c r="CH26" s="77" t="str">
        <f t="shared" si="22"/>
        <v/>
      </c>
      <c r="CI26" s="77" t="str">
        <f t="shared" si="23"/>
        <v/>
      </c>
      <c r="CJ26" s="80" t="str">
        <f t="shared" si="24"/>
        <v/>
      </c>
      <c r="CK26" s="80" t="str">
        <f t="shared" si="25"/>
        <v/>
      </c>
      <c r="CL26" s="81" t="str">
        <f t="shared" si="26"/>
        <v>NO</v>
      </c>
      <c r="CM26" s="81" t="str">
        <f t="shared" si="27"/>
        <v>NO</v>
      </c>
      <c r="CN26" s="79" t="str">
        <f t="shared" si="31"/>
        <v>NO</v>
      </c>
      <c r="CO26" s="79" t="str">
        <f t="shared" si="32"/>
        <v>NO</v>
      </c>
      <c r="CP26" s="81" t="str">
        <f t="shared" si="33"/>
        <v>OK</v>
      </c>
      <c r="CQ26" s="77" t="b">
        <f t="shared" si="34"/>
        <v>0</v>
      </c>
      <c r="CR26" s="77" t="b">
        <f t="shared" si="35"/>
        <v>0</v>
      </c>
      <c r="CS26" s="77" t="b">
        <f t="shared" si="36"/>
        <v>0</v>
      </c>
      <c r="CT26" s="77" t="b">
        <f t="shared" si="37"/>
        <v>0</v>
      </c>
      <c r="CU26" s="80" t="str">
        <f t="shared" si="38"/>
        <v>SEQUENCE INCORRECT</v>
      </c>
      <c r="CV26" s="82">
        <f>COUNTIF(B19:B25,T(B26))</f>
        <v>7</v>
      </c>
    </row>
    <row r="27" spans="1:100" s="4" customFormat="1" ht="18.95" customHeight="1" thickBot="1">
      <c r="A27" s="65"/>
      <c r="B27" s="244"/>
      <c r="C27" s="245"/>
      <c r="D27" s="244"/>
      <c r="E27" s="245"/>
      <c r="F27" s="244"/>
      <c r="G27" s="245"/>
      <c r="H27" s="244"/>
      <c r="I27" s="245"/>
      <c r="J27" s="244"/>
      <c r="K27" s="245"/>
      <c r="L27" s="256" t="str">
        <f>IF(AND(A27&lt;&gt;"",B27&lt;&gt;"",D27&lt;&gt;"", F27&lt;&gt;"", H27&lt;&gt;"", J27&lt;&gt;"",Q27="",P27="OK",T27="",OR(D27&lt;=E17,D27="ABS"),OR(F27&lt;=G17,F27="ABS"),OR(H27&lt;=I17,H27="ABS"),OR(J27&lt;=K17,J27="ABS")),IF(AND(D27="ABS",F27="ABS",H27="ABS",J27="ABS"),"ABS",IF(SUM(D27,F27,H27,J27)=0,"ZERO",SUM(D27,F27,H27,J27))),"")</f>
        <v/>
      </c>
      <c r="M27" s="257"/>
      <c r="N27" s="17" t="str">
        <f>IF(L27="","",IF(M17=200,LOOKUP(L27,{"ABS","ZERO",1,100,110,120,130,140,150,160,170},{"FAIL","FAIL","FAIL","D","D+","C","C+","B","B+","A","A+"}),IF(M17=150,LOOKUP(L27,{"ABS","ZERO",1,75,82,90,97,105,112,120,127},{"FAIL","FAIL","FAIL","D","D+","C","C+","B","B+","A","A+"}),IF(M17=100,LOOKUP(L27,{"ABS","ZERO",1,50,55,60,65,70,75,80,85},{"FAIL","FAIL","FAIL","D","D+","C","C+","B","B+","A","A+"}),IF(M17=50,LOOKUP(L27,{"ABS","ZERO",1,25,27,30,32,35,37,40,42},{"FAIL","FAIL","FAIL","D","D+","C","C+","B","B+","A","A+"}))))))</f>
        <v/>
      </c>
      <c r="O27" s="229"/>
      <c r="P27" s="87" t="str">
        <f t="shared" si="0"/>
        <v/>
      </c>
      <c r="Q27" s="224" t="str">
        <f>IF(AND(A27&lt;&gt;"",B27&lt;&gt;""),IF(OR(D27&lt;&gt;"ABS"),IF(OR(AND(D27&lt;ROUNDDOWN((0.7*E17),0),D27&lt;&gt;0),D27&gt;E17,D27=""),"Attendance Marks incorrect",""),""),"")</f>
        <v/>
      </c>
      <c r="R27" s="203"/>
      <c r="S27" s="203"/>
      <c r="T27" s="203" t="str">
        <f>IF(OR(AND(OR(F27&lt;=G17, F27=0, F27="ABS"),OR(H27&lt;=I17, H27=0, H27="ABS"),OR(J27&lt;=K17, J27="ABS"))),IF(OR(AND(A27="",B27="",D27="",F27="",H27="",J27=""),AND(A27&lt;&gt;"",B27&lt;&gt;"",D27&lt;&gt;"",F27&lt;&gt;"",H27&lt;&gt;"",J27&lt;&gt;"", AD27="OK")),"","Given Marks or Format is incorrect"),"Given Marks or Format is incorrect")</f>
        <v/>
      </c>
      <c r="U27" s="203"/>
      <c r="V27" s="203"/>
      <c r="W27" s="203"/>
      <c r="X27" s="203"/>
      <c r="Y27" s="23" t="b">
        <f>IF(AND( EXACT(LEFT(B27,LEN(G8)), G8),ISNUMBER(INT(MID(B27,(LEN(G8)+1),1))),ISNUMBER(INT(MID(B27,(LEN(G8)+2),1))), MID(B27,(LEN(G8)+1),2)&lt;&gt;"00",OR(ISNUMBER(INT(MID(B27,(LEN(G8)+3),1))),MID(B27,(LEN(G8)+3),1)=""),  OR(AND(ISNUMBER(INT(MID(B27,(LEN(G8)+1),3))),MID(B27,(LEN(G8)+1),1)&lt;&gt;"0", MID(B27,(LEN(G8)+4),1)=""),AND((ISNUMBER(INT(MID(B27,(LEN(G8)+1),2)))),MID(B27,(LEN(G8)+3),1)=""))),"OK")</f>
        <v>0</v>
      </c>
      <c r="Z27" s="24"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25"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22"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7" t="b">
        <f t="shared" si="28"/>
        <v>0</v>
      </c>
      <c r="AD27" s="27" t="str">
        <f t="shared" si="1"/>
        <v>S# INCORRECT</v>
      </c>
      <c r="BL27" s="77" t="str">
        <f t="shared" si="2"/>
        <v/>
      </c>
      <c r="BM27" s="77" t="b">
        <f t="shared" si="3"/>
        <v>0</v>
      </c>
      <c r="BN27" s="77" t="b">
        <f t="shared" si="4"/>
        <v>0</v>
      </c>
      <c r="BO27" s="77" t="b">
        <f t="shared" si="5"/>
        <v>0</v>
      </c>
      <c r="BP27" s="77" t="str">
        <f t="shared" si="6"/>
        <v/>
      </c>
      <c r="BQ27" s="77" t="str">
        <f t="shared" si="7"/>
        <v/>
      </c>
      <c r="BR27" s="77" t="str">
        <f t="shared" si="8"/>
        <v/>
      </c>
      <c r="BS27" s="77" t="str">
        <f t="shared" si="9"/>
        <v/>
      </c>
      <c r="BT27" s="78" t="str">
        <f t="shared" si="10"/>
        <v/>
      </c>
      <c r="BU27" s="79" t="str">
        <f t="shared" si="29"/>
        <v>INCORRECT</v>
      </c>
      <c r="BV27" s="77" t="b">
        <f t="shared" si="30"/>
        <v>0</v>
      </c>
      <c r="BW27" s="80" t="str">
        <f t="shared" si="11"/>
        <v/>
      </c>
      <c r="BX27" s="77" t="b">
        <f t="shared" si="12"/>
        <v>0</v>
      </c>
      <c r="BY27" s="77" t="b">
        <f t="shared" si="13"/>
        <v>0</v>
      </c>
      <c r="BZ27" s="77" t="b">
        <f t="shared" si="14"/>
        <v>0</v>
      </c>
      <c r="CA27" s="77" t="b">
        <f t="shared" si="15"/>
        <v>0</v>
      </c>
      <c r="CB27" s="77" t="b">
        <f t="shared" si="16"/>
        <v>0</v>
      </c>
      <c r="CC27" s="77" t="b">
        <f t="shared" si="17"/>
        <v>0</v>
      </c>
      <c r="CD27" s="77" t="str">
        <f t="shared" si="18"/>
        <v/>
      </c>
      <c r="CE27" s="77" t="str">
        <f t="shared" si="19"/>
        <v/>
      </c>
      <c r="CF27" s="77" t="str">
        <f t="shared" si="20"/>
        <v/>
      </c>
      <c r="CG27" s="77" t="str">
        <f t="shared" si="21"/>
        <v/>
      </c>
      <c r="CH27" s="77" t="str">
        <f t="shared" si="22"/>
        <v/>
      </c>
      <c r="CI27" s="77" t="str">
        <f t="shared" si="23"/>
        <v/>
      </c>
      <c r="CJ27" s="80" t="str">
        <f t="shared" si="24"/>
        <v/>
      </c>
      <c r="CK27" s="80" t="str">
        <f t="shared" si="25"/>
        <v/>
      </c>
      <c r="CL27" s="81" t="str">
        <f t="shared" si="26"/>
        <v>NO</v>
      </c>
      <c r="CM27" s="81" t="str">
        <f t="shared" si="27"/>
        <v>NO</v>
      </c>
      <c r="CN27" s="79" t="str">
        <f t="shared" si="31"/>
        <v>NO</v>
      </c>
      <c r="CO27" s="79" t="str">
        <f t="shared" si="32"/>
        <v>NO</v>
      </c>
      <c r="CP27" s="81" t="str">
        <f t="shared" si="33"/>
        <v>OK</v>
      </c>
      <c r="CQ27" s="77" t="b">
        <f t="shared" si="34"/>
        <v>0</v>
      </c>
      <c r="CR27" s="77" t="b">
        <f t="shared" si="35"/>
        <v>0</v>
      </c>
      <c r="CS27" s="77" t="b">
        <f t="shared" si="36"/>
        <v>0</v>
      </c>
      <c r="CT27" s="77" t="b">
        <f t="shared" si="37"/>
        <v>0</v>
      </c>
      <c r="CU27" s="80" t="str">
        <f t="shared" si="38"/>
        <v>SEQUENCE INCORRECT</v>
      </c>
      <c r="CV27" s="82">
        <f>COUNTIF(B19:B26,T(B27))</f>
        <v>8</v>
      </c>
    </row>
    <row r="28" spans="1:100" s="4" customFormat="1" ht="18.95" customHeight="1" thickBot="1">
      <c r="A28" s="65"/>
      <c r="B28" s="244"/>
      <c r="C28" s="245"/>
      <c r="D28" s="244"/>
      <c r="E28" s="245"/>
      <c r="F28" s="244"/>
      <c r="G28" s="245"/>
      <c r="H28" s="244"/>
      <c r="I28" s="245"/>
      <c r="J28" s="244"/>
      <c r="K28" s="245"/>
      <c r="L28" s="256" t="str">
        <f>IF(AND(A28&lt;&gt;"",B28&lt;&gt;"",D28&lt;&gt;"", F28&lt;&gt;"", H28&lt;&gt;"", J28&lt;&gt;"",Q28="",P28="OK",T28="",OR(D28&lt;=E17,D28="ABS"),OR(F28&lt;=G17,F28="ABS"),OR(H28&lt;=I17,H28="ABS"),OR(J28&lt;=K17,J28="ABS")),IF(AND(D28="ABS",F28="ABS",H28="ABS",J28="ABS"),"ABS",IF(SUM(D28,F28,H28,J28)=0,"ZERO",SUM(D28,F28,H28,J28))),"")</f>
        <v/>
      </c>
      <c r="M28" s="257"/>
      <c r="N28" s="17" t="str">
        <f>IF(L28="","",IF(M17=200,LOOKUP(L28,{"ABS","ZERO",1,100,110,120,130,140,150,160,170},{"FAIL","FAIL","FAIL","D","D+","C","C+","B","B+","A","A+"}),IF(M17=150,LOOKUP(L28,{"ABS","ZERO",1,75,82,90,97,105,112,120,127},{"FAIL","FAIL","FAIL","D","D+","C","C+","B","B+","A","A+"}),IF(M17=100,LOOKUP(L28,{"ABS","ZERO",1,50,55,60,65,70,75,80,85},{"FAIL","FAIL","FAIL","D","D+","C","C+","B","B+","A","A+"}),IF(M17=50,LOOKUP(L28,{"ABS","ZERO",1,25,27,30,32,35,37,40,42},{"FAIL","FAIL","FAIL","D","D+","C","C+","B","B+","A","A+"}))))))</f>
        <v/>
      </c>
      <c r="O28" s="229"/>
      <c r="P28" s="87" t="str">
        <f t="shared" si="0"/>
        <v/>
      </c>
      <c r="Q28" s="224" t="str">
        <f>IF(AND(A28&lt;&gt;"",B28&lt;&gt;""),IF(OR(D28&lt;&gt;"ABS"),IF(OR(AND(D28&lt;ROUNDDOWN((0.7*E17),0),D28&lt;&gt;0),D28&gt;E17,D28=""),"Attendance Marks incorrect",""),""),"")</f>
        <v/>
      </c>
      <c r="R28" s="203"/>
      <c r="S28" s="203"/>
      <c r="T28" s="203" t="str">
        <f>IF(OR(AND(OR(F28&lt;=G17, F28=0, F28="ABS"),OR(H28&lt;=I17, H28=0, H28="ABS"),OR(J28&lt;=K17, J28="ABS"))),IF(OR(AND(A28="",B28="",D28="",F28="",H28="",J28=""),AND(A28&lt;&gt;"",B28&lt;&gt;"",D28&lt;&gt;"",F28&lt;&gt;"",H28&lt;&gt;"",J28&lt;&gt;"", AD28="OK")),"","Given Marks or Format is incorrect"),"Given Marks or Format is incorrect")</f>
        <v/>
      </c>
      <c r="U28" s="203"/>
      <c r="V28" s="203"/>
      <c r="W28" s="203"/>
      <c r="X28" s="203"/>
      <c r="Y28" s="23" t="b">
        <f>IF(AND( EXACT(LEFT(B28,LEN(G8)), G8),ISNUMBER(INT(MID(B28,(LEN(G8)+1),1))),ISNUMBER(INT(MID(B28,(LEN(G8)+2),1))), MID(B28,(LEN(G8)+1),2)&lt;&gt;"00",OR(ISNUMBER(INT(MID(B28,(LEN(G8)+3),1))),MID(B28,(LEN(G8)+3),1)=""),  OR(AND(ISNUMBER(INT(MID(B28,(LEN(G8)+1),3))),MID(B28,(LEN(G8)+1),1)&lt;&gt;"0", MID(B28,(LEN(G8)+4),1)=""),AND((ISNUMBER(INT(MID(B28,(LEN(G8)+1),2)))),MID(B28,(LEN(G8)+3),1)=""))),"OK")</f>
        <v>0</v>
      </c>
      <c r="Z28" s="24"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25"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22"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7" t="b">
        <f t="shared" si="28"/>
        <v>0</v>
      </c>
      <c r="AD28" s="27" t="str">
        <f t="shared" si="1"/>
        <v>S# INCORRECT</v>
      </c>
      <c r="BL28" s="77" t="str">
        <f t="shared" si="2"/>
        <v/>
      </c>
      <c r="BM28" s="77" t="b">
        <f t="shared" si="3"/>
        <v>0</v>
      </c>
      <c r="BN28" s="77" t="b">
        <f t="shared" si="4"/>
        <v>0</v>
      </c>
      <c r="BO28" s="77" t="b">
        <f t="shared" si="5"/>
        <v>0</v>
      </c>
      <c r="BP28" s="77" t="str">
        <f t="shared" si="6"/>
        <v/>
      </c>
      <c r="BQ28" s="77" t="str">
        <f t="shared" si="7"/>
        <v/>
      </c>
      <c r="BR28" s="77" t="str">
        <f t="shared" si="8"/>
        <v/>
      </c>
      <c r="BS28" s="77" t="str">
        <f t="shared" si="9"/>
        <v/>
      </c>
      <c r="BT28" s="78" t="str">
        <f t="shared" si="10"/>
        <v/>
      </c>
      <c r="BU28" s="79" t="str">
        <f t="shared" si="29"/>
        <v>INCORRECT</v>
      </c>
      <c r="BV28" s="77" t="b">
        <f t="shared" si="30"/>
        <v>0</v>
      </c>
      <c r="BW28" s="80" t="str">
        <f t="shared" si="11"/>
        <v/>
      </c>
      <c r="BX28" s="77" t="b">
        <f t="shared" si="12"/>
        <v>0</v>
      </c>
      <c r="BY28" s="77" t="b">
        <f t="shared" si="13"/>
        <v>0</v>
      </c>
      <c r="BZ28" s="77" t="b">
        <f t="shared" si="14"/>
        <v>0</v>
      </c>
      <c r="CA28" s="77" t="b">
        <f t="shared" si="15"/>
        <v>0</v>
      </c>
      <c r="CB28" s="77" t="b">
        <f t="shared" si="16"/>
        <v>0</v>
      </c>
      <c r="CC28" s="77" t="b">
        <f t="shared" si="17"/>
        <v>0</v>
      </c>
      <c r="CD28" s="77" t="str">
        <f t="shared" si="18"/>
        <v/>
      </c>
      <c r="CE28" s="77" t="str">
        <f t="shared" si="19"/>
        <v/>
      </c>
      <c r="CF28" s="77" t="str">
        <f t="shared" si="20"/>
        <v/>
      </c>
      <c r="CG28" s="77" t="str">
        <f t="shared" si="21"/>
        <v/>
      </c>
      <c r="CH28" s="77" t="str">
        <f t="shared" si="22"/>
        <v/>
      </c>
      <c r="CI28" s="77" t="str">
        <f t="shared" si="23"/>
        <v/>
      </c>
      <c r="CJ28" s="80" t="str">
        <f t="shared" si="24"/>
        <v/>
      </c>
      <c r="CK28" s="80" t="str">
        <f t="shared" si="25"/>
        <v/>
      </c>
      <c r="CL28" s="81" t="str">
        <f t="shared" si="26"/>
        <v>NO</v>
      </c>
      <c r="CM28" s="81" t="str">
        <f t="shared" si="27"/>
        <v>NO</v>
      </c>
      <c r="CN28" s="79" t="str">
        <f t="shared" si="31"/>
        <v>NO</v>
      </c>
      <c r="CO28" s="79" t="str">
        <f t="shared" si="32"/>
        <v>NO</v>
      </c>
      <c r="CP28" s="81" t="str">
        <f t="shared" si="33"/>
        <v>OK</v>
      </c>
      <c r="CQ28" s="77" t="b">
        <f t="shared" si="34"/>
        <v>0</v>
      </c>
      <c r="CR28" s="77" t="b">
        <f t="shared" si="35"/>
        <v>0</v>
      </c>
      <c r="CS28" s="77" t="b">
        <f t="shared" si="36"/>
        <v>0</v>
      </c>
      <c r="CT28" s="77" t="b">
        <f t="shared" si="37"/>
        <v>0</v>
      </c>
      <c r="CU28" s="80" t="str">
        <f t="shared" si="38"/>
        <v>SEQUENCE INCORRECT</v>
      </c>
      <c r="CV28" s="82">
        <f>COUNTIF(B19:B27,T(B28))</f>
        <v>9</v>
      </c>
    </row>
    <row r="29" spans="1:100" s="4" customFormat="1" ht="18.95" customHeight="1" thickBot="1">
      <c r="A29" s="65"/>
      <c r="B29" s="244"/>
      <c r="C29" s="245"/>
      <c r="D29" s="244"/>
      <c r="E29" s="245"/>
      <c r="F29" s="244"/>
      <c r="G29" s="245"/>
      <c r="H29" s="244"/>
      <c r="I29" s="245"/>
      <c r="J29" s="244"/>
      <c r="K29" s="245"/>
      <c r="L29" s="256" t="str">
        <f>IF(AND(A29&lt;&gt;"",B29&lt;&gt;"",D29&lt;&gt;"", F29&lt;&gt;"", H29&lt;&gt;"", J29&lt;&gt;"",Q29="",P29="OK",T29="",OR(D29&lt;=E17,D29="ABS"),OR(F29&lt;=G17,F29="ABS"),OR(H29&lt;=I17,H29="ABS"),OR(J29&lt;=K17,J29="ABS")),IF(AND(D29="ABS",F29="ABS",H29="ABS",J29="ABS"),"ABS",IF(SUM(D29,F29,H29,J29)=0,"ZERO",SUM(D29,F29,H29,J29))),"")</f>
        <v/>
      </c>
      <c r="M29" s="257"/>
      <c r="N29" s="17" t="str">
        <f>IF(L29="","",IF(M17=200,LOOKUP(L29,{"ABS","ZERO",1,100,110,120,130,140,150,160,170},{"FAIL","FAIL","FAIL","D","D+","C","C+","B","B+","A","A+"}),IF(M17=150,LOOKUP(L29,{"ABS","ZERO",1,75,82,90,97,105,112,120,127},{"FAIL","FAIL","FAIL","D","D+","C","C+","B","B+","A","A+"}),IF(M17=100,LOOKUP(L29,{"ABS","ZERO",1,50,55,60,65,70,75,80,85},{"FAIL","FAIL","FAIL","D","D+","C","C+","B","B+","A","A+"}),IF(M17=50,LOOKUP(L29,{"ABS","ZERO",1,25,27,30,32,35,37,40,42},{"FAIL","FAIL","FAIL","D","D+","C","C+","B","B+","A","A+"}))))))</f>
        <v/>
      </c>
      <c r="O29" s="229"/>
      <c r="P29" s="87" t="str">
        <f t="shared" si="0"/>
        <v/>
      </c>
      <c r="Q29" s="224" t="str">
        <f>IF(AND(A29&lt;&gt;"",B29&lt;&gt;""),IF(OR(D29&lt;&gt;"ABS"),IF(OR(AND(D29&lt;ROUNDDOWN((0.7*E17),0),D29&lt;&gt;0),D29&gt;E17,D29=""),"Attendance Marks incorrect",""),""),"")</f>
        <v/>
      </c>
      <c r="R29" s="203"/>
      <c r="S29" s="203"/>
      <c r="T29" s="203" t="str">
        <f>IF(OR(AND(OR(F29&lt;=G17, F29=0, F29="ABS"),OR(H29&lt;=I17, H29=0, H29="ABS"),OR(J29&lt;=K17, J29="ABS"))),IF(OR(AND(A29="",B29="",D29="",F29="",H29="",J29=""),AND(A29&lt;&gt;"",B29&lt;&gt;"",D29&lt;&gt;"",F29&lt;&gt;"",H29&lt;&gt;"",J29&lt;&gt;"", AD29="OK")),"","Given Marks or Format is incorrect"),"Given Marks or Format is incorrect")</f>
        <v/>
      </c>
      <c r="U29" s="203"/>
      <c r="V29" s="203"/>
      <c r="W29" s="203"/>
      <c r="X29" s="203"/>
      <c r="Y29" s="23" t="b">
        <f>IF(AND( EXACT(LEFT(B29,LEN(G8)), G8),ISNUMBER(INT(MID(B29,(LEN(G8)+1),1))),ISNUMBER(INT(MID(B29,(LEN(G8)+2),1))), MID(B29,(LEN(G8)+1),2)&lt;&gt;"00",OR(ISNUMBER(INT(MID(B29,(LEN(G8)+3),1))),MID(B29,(LEN(G8)+3),1)=""),  OR(AND(ISNUMBER(INT(MID(B29,(LEN(G8)+1),3))),MID(B29,(LEN(G8)+1),1)&lt;&gt;"0", MID(B29,(LEN(G8)+4),1)=""),AND((ISNUMBER(INT(MID(B29,(LEN(G8)+1),2)))),MID(B29,(LEN(G8)+3),1)=""))),"OK")</f>
        <v>0</v>
      </c>
      <c r="Z29" s="24"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25"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22"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7" t="b">
        <f t="shared" si="28"/>
        <v>0</v>
      </c>
      <c r="AD29" s="27" t="str">
        <f t="shared" si="1"/>
        <v>S# INCORRECT</v>
      </c>
      <c r="BL29" s="77" t="str">
        <f t="shared" si="2"/>
        <v/>
      </c>
      <c r="BM29" s="77" t="b">
        <f t="shared" si="3"/>
        <v>0</v>
      </c>
      <c r="BN29" s="77" t="b">
        <f t="shared" si="4"/>
        <v>0</v>
      </c>
      <c r="BO29" s="77" t="b">
        <f t="shared" si="5"/>
        <v>0</v>
      </c>
      <c r="BP29" s="77" t="str">
        <f t="shared" si="6"/>
        <v/>
      </c>
      <c r="BQ29" s="77" t="str">
        <f t="shared" si="7"/>
        <v/>
      </c>
      <c r="BR29" s="77" t="str">
        <f t="shared" si="8"/>
        <v/>
      </c>
      <c r="BS29" s="77" t="str">
        <f t="shared" si="9"/>
        <v/>
      </c>
      <c r="BT29" s="78" t="str">
        <f t="shared" si="10"/>
        <v/>
      </c>
      <c r="BU29" s="79" t="str">
        <f t="shared" si="29"/>
        <v>INCORRECT</v>
      </c>
      <c r="BV29" s="77" t="b">
        <f t="shared" si="30"/>
        <v>0</v>
      </c>
      <c r="BW29" s="80" t="str">
        <f t="shared" si="11"/>
        <v/>
      </c>
      <c r="BX29" s="77" t="b">
        <f t="shared" si="12"/>
        <v>0</v>
      </c>
      <c r="BY29" s="77" t="b">
        <f t="shared" si="13"/>
        <v>0</v>
      </c>
      <c r="BZ29" s="77" t="b">
        <f t="shared" si="14"/>
        <v>0</v>
      </c>
      <c r="CA29" s="77" t="b">
        <f t="shared" si="15"/>
        <v>0</v>
      </c>
      <c r="CB29" s="77" t="b">
        <f t="shared" si="16"/>
        <v>0</v>
      </c>
      <c r="CC29" s="77" t="b">
        <f t="shared" si="17"/>
        <v>0</v>
      </c>
      <c r="CD29" s="77" t="str">
        <f t="shared" si="18"/>
        <v/>
      </c>
      <c r="CE29" s="77" t="str">
        <f t="shared" si="19"/>
        <v/>
      </c>
      <c r="CF29" s="77" t="str">
        <f t="shared" si="20"/>
        <v/>
      </c>
      <c r="CG29" s="77" t="str">
        <f t="shared" si="21"/>
        <v/>
      </c>
      <c r="CH29" s="77" t="str">
        <f t="shared" si="22"/>
        <v/>
      </c>
      <c r="CI29" s="77" t="str">
        <f t="shared" si="23"/>
        <v/>
      </c>
      <c r="CJ29" s="80" t="str">
        <f t="shared" si="24"/>
        <v/>
      </c>
      <c r="CK29" s="80" t="str">
        <f t="shared" si="25"/>
        <v/>
      </c>
      <c r="CL29" s="81" t="str">
        <f t="shared" si="26"/>
        <v>NO</v>
      </c>
      <c r="CM29" s="81" t="str">
        <f t="shared" si="27"/>
        <v>NO</v>
      </c>
      <c r="CN29" s="79" t="str">
        <f t="shared" si="31"/>
        <v>NO</v>
      </c>
      <c r="CO29" s="79" t="str">
        <f t="shared" si="32"/>
        <v>NO</v>
      </c>
      <c r="CP29" s="81" t="str">
        <f t="shared" si="33"/>
        <v>OK</v>
      </c>
      <c r="CQ29" s="77" t="b">
        <f t="shared" si="34"/>
        <v>0</v>
      </c>
      <c r="CR29" s="77" t="b">
        <f t="shared" si="35"/>
        <v>0</v>
      </c>
      <c r="CS29" s="77" t="b">
        <f t="shared" si="36"/>
        <v>0</v>
      </c>
      <c r="CT29" s="77" t="b">
        <f t="shared" si="37"/>
        <v>0</v>
      </c>
      <c r="CU29" s="80" t="str">
        <f t="shared" si="38"/>
        <v>SEQUENCE INCORRECT</v>
      </c>
      <c r="CV29" s="82">
        <f>COUNTIF(B19:B28,T(B29))</f>
        <v>10</v>
      </c>
    </row>
    <row r="30" spans="1:100" s="4" customFormat="1" ht="18.95" customHeight="1" thickBot="1">
      <c r="A30" s="65"/>
      <c r="B30" s="244"/>
      <c r="C30" s="245"/>
      <c r="D30" s="244"/>
      <c r="E30" s="245"/>
      <c r="F30" s="244"/>
      <c r="G30" s="245"/>
      <c r="H30" s="244"/>
      <c r="I30" s="245"/>
      <c r="J30" s="244"/>
      <c r="K30" s="245"/>
      <c r="L30" s="256" t="str">
        <f>IF(AND(A30&lt;&gt;"",B30&lt;&gt;"",D30&lt;&gt;"", F30&lt;&gt;"", H30&lt;&gt;"", J30&lt;&gt;"",Q30="",P30="OK",T30="",OR(D30&lt;=E17,D30="ABS"),OR(F30&lt;=G17,F30="ABS"),OR(H30&lt;=I17,H30="ABS"),OR(J30&lt;=K17,J30="ABS")),IF(AND(D30="ABS",F30="ABS",H30="ABS",J30="ABS"),"ABS",IF(SUM(D30,F30,H30,J30)=0,"ZERO",SUM(D30,F30,H30,J30))),"")</f>
        <v/>
      </c>
      <c r="M30" s="257"/>
      <c r="N30" s="17" t="str">
        <f>IF(L30="","",IF(M17=200,LOOKUP(L30,{"ABS","ZERO",1,100,110,120,130,140,150,160,170},{"FAIL","FAIL","FAIL","D","D+","C","C+","B","B+","A","A+"}),IF(M17=150,LOOKUP(L30,{"ABS","ZERO",1,75,82,90,97,105,112,120,127},{"FAIL","FAIL","FAIL","D","D+","C","C+","B","B+","A","A+"}),IF(M17=100,LOOKUP(L30,{"ABS","ZERO",1,50,55,60,65,70,75,80,85},{"FAIL","FAIL","FAIL","D","D+","C","C+","B","B+","A","A+"}),IF(M17=50,LOOKUP(L30,{"ABS","ZERO",1,25,27,30,32,35,37,40,42},{"FAIL","FAIL","FAIL","D","D+","C","C+","B","B+","A","A+"}))))))</f>
        <v/>
      </c>
      <c r="O30" s="229"/>
      <c r="P30" s="87" t="str">
        <f t="shared" si="0"/>
        <v/>
      </c>
      <c r="Q30" s="224" t="str">
        <f>IF(AND(A30&lt;&gt;"",B30&lt;&gt;""),IF(OR(D30&lt;&gt;"ABS"),IF(OR(AND(D30&lt;ROUNDDOWN((0.7*E17),0),D30&lt;&gt;0),D30&gt;E17,D30=""),"Attendance Marks incorrect",""),""),"")</f>
        <v/>
      </c>
      <c r="R30" s="203"/>
      <c r="S30" s="203"/>
      <c r="T30" s="203" t="str">
        <f>IF(OR(AND(OR(F30&lt;=G17, F30=0, F30="ABS"),OR(H30&lt;=I17, H30=0, H30="ABS"),OR(J30&lt;=K17, J30="ABS"))),IF(OR(AND(A30="",B30="",D30="",F30="",H30="",J30=""),AND(A30&lt;&gt;"",B30&lt;&gt;"",D30&lt;&gt;"",F30&lt;&gt;"",H30&lt;&gt;"",J30&lt;&gt;"", AD30="OK")),"","Given Marks or Format is incorrect"),"Given Marks or Format is incorrect")</f>
        <v/>
      </c>
      <c r="U30" s="203"/>
      <c r="V30" s="203"/>
      <c r="W30" s="203"/>
      <c r="X30" s="203"/>
      <c r="Y30" s="23" t="b">
        <f>IF(AND( EXACT(LEFT(B30,LEN(G8)), G8),ISNUMBER(INT(MID(B30,(LEN(G8)+1),1))),ISNUMBER(INT(MID(B30,(LEN(G8)+2),1))), MID(B30,(LEN(G8)+1),2)&lt;&gt;"00",OR(ISNUMBER(INT(MID(B30,(LEN(G8)+3),1))),MID(B30,(LEN(G8)+3),1)=""),  OR(AND(ISNUMBER(INT(MID(B30,(LEN(G8)+1),3))),MID(B30,(LEN(G8)+1),1)&lt;&gt;"0", MID(B30,(LEN(G8)+4),1)=""),AND((ISNUMBER(INT(MID(B30,(LEN(G8)+1),2)))),MID(B30,(LEN(G8)+3),1)=""))),"OK")</f>
        <v>0</v>
      </c>
      <c r="Z30" s="24"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25"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22"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7" t="b">
        <f t="shared" si="28"/>
        <v>0</v>
      </c>
      <c r="AD30" s="27" t="str">
        <f t="shared" si="1"/>
        <v>S# INCORRECT</v>
      </c>
      <c r="BL30" s="77" t="str">
        <f t="shared" si="2"/>
        <v/>
      </c>
      <c r="BM30" s="77" t="b">
        <f t="shared" si="3"/>
        <v>0</v>
      </c>
      <c r="BN30" s="77" t="b">
        <f t="shared" si="4"/>
        <v>0</v>
      </c>
      <c r="BO30" s="77" t="b">
        <f t="shared" si="5"/>
        <v>0</v>
      </c>
      <c r="BP30" s="77" t="str">
        <f t="shared" si="6"/>
        <v/>
      </c>
      <c r="BQ30" s="77" t="str">
        <f t="shared" si="7"/>
        <v/>
      </c>
      <c r="BR30" s="77" t="str">
        <f t="shared" si="8"/>
        <v/>
      </c>
      <c r="BS30" s="77" t="str">
        <f t="shared" si="9"/>
        <v/>
      </c>
      <c r="BT30" s="78" t="str">
        <f t="shared" si="10"/>
        <v/>
      </c>
      <c r="BU30" s="79" t="str">
        <f t="shared" si="29"/>
        <v>INCORRECT</v>
      </c>
      <c r="BV30" s="77" t="b">
        <f t="shared" si="30"/>
        <v>0</v>
      </c>
      <c r="BW30" s="80" t="str">
        <f t="shared" si="11"/>
        <v/>
      </c>
      <c r="BX30" s="77" t="b">
        <f t="shared" si="12"/>
        <v>0</v>
      </c>
      <c r="BY30" s="77" t="b">
        <f t="shared" si="13"/>
        <v>0</v>
      </c>
      <c r="BZ30" s="77" t="b">
        <f t="shared" si="14"/>
        <v>0</v>
      </c>
      <c r="CA30" s="77" t="b">
        <f t="shared" si="15"/>
        <v>0</v>
      </c>
      <c r="CB30" s="77" t="b">
        <f t="shared" si="16"/>
        <v>0</v>
      </c>
      <c r="CC30" s="77" t="b">
        <f t="shared" si="17"/>
        <v>0</v>
      </c>
      <c r="CD30" s="77" t="str">
        <f t="shared" si="18"/>
        <v/>
      </c>
      <c r="CE30" s="77" t="str">
        <f t="shared" si="19"/>
        <v/>
      </c>
      <c r="CF30" s="77" t="str">
        <f t="shared" si="20"/>
        <v/>
      </c>
      <c r="CG30" s="77" t="str">
        <f t="shared" si="21"/>
        <v/>
      </c>
      <c r="CH30" s="77" t="str">
        <f t="shared" si="22"/>
        <v/>
      </c>
      <c r="CI30" s="77" t="str">
        <f t="shared" si="23"/>
        <v/>
      </c>
      <c r="CJ30" s="80" t="str">
        <f t="shared" si="24"/>
        <v/>
      </c>
      <c r="CK30" s="80" t="str">
        <f t="shared" si="25"/>
        <v/>
      </c>
      <c r="CL30" s="81" t="str">
        <f t="shared" si="26"/>
        <v>NO</v>
      </c>
      <c r="CM30" s="81" t="str">
        <f t="shared" si="27"/>
        <v>NO</v>
      </c>
      <c r="CN30" s="79" t="str">
        <f t="shared" si="31"/>
        <v>NO</v>
      </c>
      <c r="CO30" s="79" t="str">
        <f t="shared" si="32"/>
        <v>NO</v>
      </c>
      <c r="CP30" s="81" t="str">
        <f t="shared" si="33"/>
        <v>OK</v>
      </c>
      <c r="CQ30" s="77" t="b">
        <f t="shared" si="34"/>
        <v>0</v>
      </c>
      <c r="CR30" s="77" t="b">
        <f t="shared" si="35"/>
        <v>0</v>
      </c>
      <c r="CS30" s="77" t="b">
        <f t="shared" si="36"/>
        <v>0</v>
      </c>
      <c r="CT30" s="77" t="b">
        <f t="shared" si="37"/>
        <v>0</v>
      </c>
      <c r="CU30" s="80" t="str">
        <f t="shared" si="38"/>
        <v>SEQUENCE INCORRECT</v>
      </c>
      <c r="CV30" s="82">
        <f>COUNTIF(B19:B29,T(B30))</f>
        <v>11</v>
      </c>
    </row>
    <row r="31" spans="1:100" s="4" customFormat="1" ht="18.95" customHeight="1" thickBot="1">
      <c r="A31" s="65"/>
      <c r="B31" s="244"/>
      <c r="C31" s="245"/>
      <c r="D31" s="244"/>
      <c r="E31" s="245"/>
      <c r="F31" s="244"/>
      <c r="G31" s="245"/>
      <c r="H31" s="244"/>
      <c r="I31" s="245"/>
      <c r="J31" s="244"/>
      <c r="K31" s="245"/>
      <c r="L31" s="256" t="str">
        <f>IF(AND(A31&lt;&gt;"",B31&lt;&gt;"",D31&lt;&gt;"", F31&lt;&gt;"", H31&lt;&gt;"", J31&lt;&gt;"",Q31="",P31="OK",T31="",OR(D31&lt;=E17,D31="ABS"),OR(F31&lt;=G17,F31="ABS"),OR(H31&lt;=I17,H31="ABS"),OR(J31&lt;=K17,J31="ABS")),IF(AND(D31="ABS",F31="ABS",H31="ABS",J31="ABS"),"ABS",IF(SUM(D31,F31,H31,J31)=0,"ZERO",SUM(D31,F31,H31,J31))),"")</f>
        <v/>
      </c>
      <c r="M31" s="257"/>
      <c r="N31" s="17" t="str">
        <f>IF(L31="","",IF(M17=200,LOOKUP(L31,{"ABS","ZERO",1,100,110,120,130,140,150,160,170},{"FAIL","FAIL","FAIL","D","D+","C","C+","B","B+","A","A+"}),IF(M17=150,LOOKUP(L31,{"ABS","ZERO",1,75,82,90,97,105,112,120,127},{"FAIL","FAIL","FAIL","D","D+","C","C+","B","B+","A","A+"}),IF(M17=100,LOOKUP(L31,{"ABS","ZERO",1,50,55,60,65,70,75,80,85},{"FAIL","FAIL","FAIL","D","D+","C","C+","B","B+","A","A+"}),IF(M17=50,LOOKUP(L31,{"ABS","ZERO",1,25,27,30,32,35,37,40,42},{"FAIL","FAIL","FAIL","D","D+","C","C+","B","B+","A","A+"}))))))</f>
        <v/>
      </c>
      <c r="O31" s="229"/>
      <c r="P31" s="87" t="str">
        <f t="shared" si="0"/>
        <v/>
      </c>
      <c r="Q31" s="224" t="str">
        <f>IF(AND(A31&lt;&gt;"",B31&lt;&gt;""),IF(OR(D31&lt;&gt;"ABS"),IF(OR(AND(D31&lt;ROUNDDOWN((0.7*E17),0),D31&lt;&gt;0),D31&gt;E17,D31=""),"Attendance Marks incorrect",""),""),"")</f>
        <v/>
      </c>
      <c r="R31" s="203"/>
      <c r="S31" s="203"/>
      <c r="T31" s="203" t="str">
        <f>IF(OR(AND(OR(F31&lt;=G17, F31=0, F31="ABS"),OR(H31&lt;=I17, H31=0, H31="ABS"),OR(J31&lt;=K17, J31="ABS"))),IF(OR(AND(A31="",B31="",D31="",F31="",H31="",J31=""),AND(A31&lt;&gt;"",B31&lt;&gt;"",D31&lt;&gt;"",F31&lt;&gt;"",H31&lt;&gt;"",J31&lt;&gt;"", AD31="OK")),"","Given Marks or Format is incorrect"),"Given Marks or Format is incorrect")</f>
        <v/>
      </c>
      <c r="U31" s="203"/>
      <c r="V31" s="203"/>
      <c r="W31" s="203"/>
      <c r="X31" s="203"/>
      <c r="Y31" s="23" t="b">
        <f>IF(AND( EXACT(LEFT(B31,LEN(G8)), G8),ISNUMBER(INT(MID(B31,(LEN(G8)+1),1))),ISNUMBER(INT(MID(B31,(LEN(G8)+2),1))), MID(B31,(LEN(G8)+1),2)&lt;&gt;"00",OR(ISNUMBER(INT(MID(B31,(LEN(G8)+3),1))),MID(B31,(LEN(G8)+3),1)=""),  OR(AND(ISNUMBER(INT(MID(B31,(LEN(G8)+1),3))),MID(B31,(LEN(G8)+1),1)&lt;&gt;"0", MID(B31,(LEN(G8)+4),1)=""),AND((ISNUMBER(INT(MID(B31,(LEN(G8)+1),2)))),MID(B31,(LEN(G8)+3),1)=""))),"OK")</f>
        <v>0</v>
      </c>
      <c r="Z31" s="24"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25"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22"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7" t="b">
        <f t="shared" si="28"/>
        <v>0</v>
      </c>
      <c r="AD31" s="27" t="str">
        <f t="shared" si="1"/>
        <v>S# INCORRECT</v>
      </c>
      <c r="BL31" s="77" t="str">
        <f t="shared" si="2"/>
        <v/>
      </c>
      <c r="BM31" s="77" t="b">
        <f t="shared" si="3"/>
        <v>0</v>
      </c>
      <c r="BN31" s="77" t="b">
        <f t="shared" si="4"/>
        <v>0</v>
      </c>
      <c r="BO31" s="77" t="b">
        <f t="shared" si="5"/>
        <v>0</v>
      </c>
      <c r="BP31" s="77" t="str">
        <f t="shared" si="6"/>
        <v/>
      </c>
      <c r="BQ31" s="77" t="str">
        <f t="shared" si="7"/>
        <v/>
      </c>
      <c r="BR31" s="77" t="str">
        <f t="shared" si="8"/>
        <v/>
      </c>
      <c r="BS31" s="77" t="str">
        <f t="shared" si="9"/>
        <v/>
      </c>
      <c r="BT31" s="78" t="str">
        <f t="shared" si="10"/>
        <v/>
      </c>
      <c r="BU31" s="79" t="str">
        <f t="shared" si="29"/>
        <v>INCORRECT</v>
      </c>
      <c r="BV31" s="77" t="b">
        <f t="shared" si="30"/>
        <v>0</v>
      </c>
      <c r="BW31" s="80" t="str">
        <f t="shared" si="11"/>
        <v/>
      </c>
      <c r="BX31" s="77" t="b">
        <f t="shared" si="12"/>
        <v>0</v>
      </c>
      <c r="BY31" s="77" t="b">
        <f t="shared" si="13"/>
        <v>0</v>
      </c>
      <c r="BZ31" s="77" t="b">
        <f t="shared" si="14"/>
        <v>0</v>
      </c>
      <c r="CA31" s="77" t="b">
        <f t="shared" si="15"/>
        <v>0</v>
      </c>
      <c r="CB31" s="77" t="b">
        <f t="shared" si="16"/>
        <v>0</v>
      </c>
      <c r="CC31" s="77" t="b">
        <f t="shared" si="17"/>
        <v>0</v>
      </c>
      <c r="CD31" s="77" t="str">
        <f t="shared" si="18"/>
        <v/>
      </c>
      <c r="CE31" s="77" t="str">
        <f t="shared" si="19"/>
        <v/>
      </c>
      <c r="CF31" s="77" t="str">
        <f t="shared" si="20"/>
        <v/>
      </c>
      <c r="CG31" s="77" t="str">
        <f t="shared" si="21"/>
        <v/>
      </c>
      <c r="CH31" s="77" t="str">
        <f t="shared" si="22"/>
        <v/>
      </c>
      <c r="CI31" s="77" t="str">
        <f t="shared" si="23"/>
        <v/>
      </c>
      <c r="CJ31" s="80" t="str">
        <f t="shared" si="24"/>
        <v/>
      </c>
      <c r="CK31" s="80" t="str">
        <f t="shared" si="25"/>
        <v/>
      </c>
      <c r="CL31" s="81" t="str">
        <f t="shared" si="26"/>
        <v>NO</v>
      </c>
      <c r="CM31" s="81" t="str">
        <f t="shared" si="27"/>
        <v>NO</v>
      </c>
      <c r="CN31" s="79" t="str">
        <f t="shared" si="31"/>
        <v>NO</v>
      </c>
      <c r="CO31" s="79" t="str">
        <f t="shared" si="32"/>
        <v>NO</v>
      </c>
      <c r="CP31" s="81" t="str">
        <f t="shared" si="33"/>
        <v>OK</v>
      </c>
      <c r="CQ31" s="77" t="b">
        <f t="shared" si="34"/>
        <v>0</v>
      </c>
      <c r="CR31" s="77" t="b">
        <f t="shared" si="35"/>
        <v>0</v>
      </c>
      <c r="CS31" s="77" t="b">
        <f t="shared" si="36"/>
        <v>0</v>
      </c>
      <c r="CT31" s="77" t="b">
        <f t="shared" si="37"/>
        <v>0</v>
      </c>
      <c r="CU31" s="80" t="str">
        <f t="shared" si="38"/>
        <v>SEQUENCE INCORRECT</v>
      </c>
      <c r="CV31" s="82">
        <f>COUNTIF(B19:B30,T(B31))</f>
        <v>12</v>
      </c>
    </row>
    <row r="32" spans="1:100" s="4" customFormat="1" ht="18.95" customHeight="1" thickBot="1">
      <c r="A32" s="65"/>
      <c r="B32" s="244"/>
      <c r="C32" s="245"/>
      <c r="D32" s="244"/>
      <c r="E32" s="245"/>
      <c r="F32" s="244"/>
      <c r="G32" s="245"/>
      <c r="H32" s="244"/>
      <c r="I32" s="245"/>
      <c r="J32" s="244"/>
      <c r="K32" s="245"/>
      <c r="L32" s="256" t="str">
        <f>IF(AND(A32&lt;&gt;"",B32&lt;&gt;"",D32&lt;&gt;"", F32&lt;&gt;"", H32&lt;&gt;"", J32&lt;&gt;"",Q32="",P32="OK",T32="",OR(D32&lt;=E17,D32="ABS"),OR(F32&lt;=G17,F32="ABS"),OR(H32&lt;=I17,H32="ABS"),OR(J32&lt;=K17,J32="ABS")),IF(AND(D32="ABS",F32="ABS",H32="ABS",J32="ABS"),"ABS",IF(SUM(D32,F32,H32,J32)=0,"ZERO",SUM(D32,F32,H32,J32))),"")</f>
        <v/>
      </c>
      <c r="M32" s="257"/>
      <c r="N32" s="17" t="str">
        <f>IF(L32="","",IF(M17=200,LOOKUP(L32,{"ABS","ZERO",1,100,110,120,130,140,150,160,170},{"FAIL","FAIL","FAIL","D","D+","C","C+","B","B+","A","A+"}),IF(M17=150,LOOKUP(L32,{"ABS","ZERO",1,75,82,90,97,105,112,120,127},{"FAIL","FAIL","FAIL","D","D+","C","C+","B","B+","A","A+"}),IF(M17=100,LOOKUP(L32,{"ABS","ZERO",1,50,55,60,65,70,75,80,85},{"FAIL","FAIL","FAIL","D","D+","C","C+","B","B+","A","A+"}),IF(M17=50,LOOKUP(L32,{"ABS","ZERO",1,25,27,30,32,35,37,40,42},{"FAIL","FAIL","FAIL","D","D+","C","C+","B","B+","A","A+"}))))))</f>
        <v/>
      </c>
      <c r="O32" s="229"/>
      <c r="P32" s="87" t="str">
        <f t="shared" si="0"/>
        <v/>
      </c>
      <c r="Q32" s="224" t="str">
        <f>IF(AND(A32&lt;&gt;"",B32&lt;&gt;""),IF(OR(D32&lt;&gt;"ABS"),IF(OR(AND(D32&lt;ROUNDDOWN((0.7*E17),0),D32&lt;&gt;0),D32&gt;E17,D32=""),"Attendance Marks incorrect",""),""),"")</f>
        <v/>
      </c>
      <c r="R32" s="203"/>
      <c r="S32" s="203"/>
      <c r="T32" s="203" t="str">
        <f>IF(OR(AND(OR(F32&lt;=G17, F32=0, F32="ABS"),OR(H32&lt;=I17, H32=0, H32="ABS"),OR(J32&lt;=K17, J32="ABS"))),IF(OR(AND(A32="",B32="",D32="",F32="",H32="",J32=""),AND(A32&lt;&gt;"",B32&lt;&gt;"",D32&lt;&gt;"",F32&lt;&gt;"",H32&lt;&gt;"",J32&lt;&gt;"", AD32="OK")),"","Given Marks or Format is incorrect"),"Given Marks or Format is incorrect")</f>
        <v/>
      </c>
      <c r="U32" s="203"/>
      <c r="V32" s="203"/>
      <c r="W32" s="203"/>
      <c r="X32" s="203"/>
      <c r="Y32" s="23" t="b">
        <f>IF(AND( EXACT(LEFT(B32,LEN(G8)), G8),ISNUMBER(INT(MID(B32,(LEN(G8)+1),1))),ISNUMBER(INT(MID(B32,(LEN(G8)+2),1))), MID(B32,(LEN(G8)+1),2)&lt;&gt;"00",OR(ISNUMBER(INT(MID(B32,(LEN(G8)+3),1))),MID(B32,(LEN(G8)+3),1)=""),  OR(AND(ISNUMBER(INT(MID(B32,(LEN(G8)+1),3))),MID(B32,(LEN(G8)+1),1)&lt;&gt;"0", MID(B32,(LEN(G8)+4),1)=""),AND((ISNUMBER(INT(MID(B32,(LEN(G8)+1),2)))),MID(B32,(LEN(G8)+3),1)=""))),"OK")</f>
        <v>0</v>
      </c>
      <c r="Z32" s="24"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25"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22"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7" t="b">
        <f t="shared" si="28"/>
        <v>0</v>
      </c>
      <c r="AD32" s="27" t="str">
        <f t="shared" si="1"/>
        <v>S# INCORRECT</v>
      </c>
      <c r="BL32" s="77" t="str">
        <f t="shared" si="2"/>
        <v/>
      </c>
      <c r="BM32" s="77" t="b">
        <f t="shared" si="3"/>
        <v>0</v>
      </c>
      <c r="BN32" s="77" t="b">
        <f t="shared" si="4"/>
        <v>0</v>
      </c>
      <c r="BO32" s="77" t="b">
        <f t="shared" si="5"/>
        <v>0</v>
      </c>
      <c r="BP32" s="77" t="str">
        <f t="shared" si="6"/>
        <v/>
      </c>
      <c r="BQ32" s="77" t="str">
        <f t="shared" si="7"/>
        <v/>
      </c>
      <c r="BR32" s="77" t="str">
        <f t="shared" si="8"/>
        <v/>
      </c>
      <c r="BS32" s="77" t="str">
        <f t="shared" si="9"/>
        <v/>
      </c>
      <c r="BT32" s="78" t="str">
        <f t="shared" si="10"/>
        <v/>
      </c>
      <c r="BU32" s="79" t="str">
        <f t="shared" si="29"/>
        <v>INCORRECT</v>
      </c>
      <c r="BV32" s="77" t="b">
        <f t="shared" si="30"/>
        <v>0</v>
      </c>
      <c r="BW32" s="80" t="str">
        <f t="shared" si="11"/>
        <v/>
      </c>
      <c r="BX32" s="77" t="b">
        <f t="shared" si="12"/>
        <v>0</v>
      </c>
      <c r="BY32" s="77" t="b">
        <f t="shared" si="13"/>
        <v>0</v>
      </c>
      <c r="BZ32" s="77" t="b">
        <f t="shared" si="14"/>
        <v>0</v>
      </c>
      <c r="CA32" s="77" t="b">
        <f t="shared" si="15"/>
        <v>0</v>
      </c>
      <c r="CB32" s="77" t="b">
        <f t="shared" si="16"/>
        <v>0</v>
      </c>
      <c r="CC32" s="77" t="b">
        <f t="shared" si="17"/>
        <v>0</v>
      </c>
      <c r="CD32" s="77" t="str">
        <f t="shared" si="18"/>
        <v/>
      </c>
      <c r="CE32" s="77" t="str">
        <f t="shared" si="19"/>
        <v/>
      </c>
      <c r="CF32" s="77" t="str">
        <f t="shared" si="20"/>
        <v/>
      </c>
      <c r="CG32" s="77" t="str">
        <f t="shared" si="21"/>
        <v/>
      </c>
      <c r="CH32" s="77" t="str">
        <f t="shared" si="22"/>
        <v/>
      </c>
      <c r="CI32" s="77" t="str">
        <f t="shared" si="23"/>
        <v/>
      </c>
      <c r="CJ32" s="80" t="str">
        <f t="shared" si="24"/>
        <v/>
      </c>
      <c r="CK32" s="80" t="str">
        <f t="shared" si="25"/>
        <v/>
      </c>
      <c r="CL32" s="81" t="str">
        <f t="shared" si="26"/>
        <v>NO</v>
      </c>
      <c r="CM32" s="81" t="str">
        <f t="shared" si="27"/>
        <v>NO</v>
      </c>
      <c r="CN32" s="79" t="str">
        <f t="shared" si="31"/>
        <v>NO</v>
      </c>
      <c r="CO32" s="79" t="str">
        <f t="shared" si="32"/>
        <v>NO</v>
      </c>
      <c r="CP32" s="81" t="str">
        <f t="shared" si="33"/>
        <v>OK</v>
      </c>
      <c r="CQ32" s="77" t="b">
        <f t="shared" si="34"/>
        <v>0</v>
      </c>
      <c r="CR32" s="77" t="b">
        <f t="shared" si="35"/>
        <v>0</v>
      </c>
      <c r="CS32" s="77" t="b">
        <f t="shared" si="36"/>
        <v>0</v>
      </c>
      <c r="CT32" s="77" t="b">
        <f t="shared" si="37"/>
        <v>0</v>
      </c>
      <c r="CU32" s="80" t="str">
        <f t="shared" si="38"/>
        <v>SEQUENCE INCORRECT</v>
      </c>
      <c r="CV32" s="82">
        <f>COUNTIF(B19:B31,T(B32))</f>
        <v>13</v>
      </c>
    </row>
    <row r="33" spans="1:100" s="4" customFormat="1" ht="18.95" customHeight="1" thickBot="1">
      <c r="A33" s="65"/>
      <c r="B33" s="244"/>
      <c r="C33" s="245"/>
      <c r="D33" s="244"/>
      <c r="E33" s="245"/>
      <c r="F33" s="244"/>
      <c r="G33" s="245"/>
      <c r="H33" s="244"/>
      <c r="I33" s="245"/>
      <c r="J33" s="244"/>
      <c r="K33" s="245"/>
      <c r="L33" s="256" t="str">
        <f>IF(AND(A33&lt;&gt;"",B33&lt;&gt;"",D33&lt;&gt;"", F33&lt;&gt;"", H33&lt;&gt;"", J33&lt;&gt;"",Q33="",P33="OK",T33="",OR(D33&lt;=E17,D33="ABS"),OR(F33&lt;=G17,F33="ABS"),OR(H33&lt;=I17,H33="ABS"),OR(J33&lt;=K17,J33="ABS")),IF(AND(D33="ABS",F33="ABS",H33="ABS",J33="ABS"),"ABS",IF(SUM(D33,F33,H33,J33)=0,"ZERO",SUM(D33,F33,H33,J33))),"")</f>
        <v/>
      </c>
      <c r="M33" s="257"/>
      <c r="N33" s="17" t="str">
        <f>IF(L33="","",IF(M17=200,LOOKUP(L33,{"ABS","ZERO",1,100,110,120,130,140,150,160,170},{"FAIL","FAIL","FAIL","D","D+","C","C+","B","B+","A","A+"}),IF(M17=150,LOOKUP(L33,{"ABS","ZERO",1,75,82,90,97,105,112,120,127},{"FAIL","FAIL","FAIL","D","D+","C","C+","B","B+","A","A+"}),IF(M17=100,LOOKUP(L33,{"ABS","ZERO",1,50,55,60,65,70,75,80,85},{"FAIL","FAIL","FAIL","D","D+","C","C+","B","B+","A","A+"}),IF(M17=50,LOOKUP(L33,{"ABS","ZERO",1,25,27,30,32,35,37,40,42},{"FAIL","FAIL","FAIL","D","D+","C","C+","B","B+","A","A+"}))))))</f>
        <v/>
      </c>
      <c r="O33" s="229"/>
      <c r="P33" s="87" t="str">
        <f t="shared" si="0"/>
        <v/>
      </c>
      <c r="Q33" s="224" t="str">
        <f>IF(AND(A33&lt;&gt;"",B33&lt;&gt;""),IF(OR(D33&lt;&gt;"ABS"),IF(OR(AND(D33&lt;ROUNDDOWN((0.7*E17),0),D33&lt;&gt;0),D33&gt;E17,D33=""),"Attendance Marks incorrect",""),""),"")</f>
        <v/>
      </c>
      <c r="R33" s="203"/>
      <c r="S33" s="203"/>
      <c r="T33" s="203" t="str">
        <f>IF(OR(AND(OR(F33&lt;=G17, F33=0, F33="ABS"),OR(H33&lt;=I17, H33=0, H33="ABS"),OR(J33&lt;=K17, J33="ABS"))),IF(OR(AND(A33="",B33="",D33="",F33="",H33="",J33=""),AND(A33&lt;&gt;"",B33&lt;&gt;"",D33&lt;&gt;"",F33&lt;&gt;"",H33&lt;&gt;"",J33&lt;&gt;"", AD33="OK")),"","Given Marks or Format is incorrect"),"Given Marks or Format is incorrect")</f>
        <v/>
      </c>
      <c r="U33" s="203"/>
      <c r="V33" s="203"/>
      <c r="W33" s="203"/>
      <c r="X33" s="203"/>
      <c r="Y33" s="23" t="b">
        <f>IF(AND( EXACT(LEFT(B33,LEN(G8)), G8),ISNUMBER(INT(MID(B33,(LEN(G8)+1),1))),ISNUMBER(INT(MID(B33,(LEN(G8)+2),1))), MID(B33,(LEN(G8)+1),2)&lt;&gt;"00",OR(ISNUMBER(INT(MID(B33,(LEN(G8)+3),1))),MID(B33,(LEN(G8)+3),1)=""),  OR(AND(ISNUMBER(INT(MID(B33,(LEN(G8)+1),3))),MID(B33,(LEN(G8)+1),1)&lt;&gt;"0", MID(B33,(LEN(G8)+4),1)=""),AND((ISNUMBER(INT(MID(B33,(LEN(G8)+1),2)))),MID(B33,(LEN(G8)+3),1)=""))),"OK")</f>
        <v>0</v>
      </c>
      <c r="Z33" s="24"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25"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22"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7" t="b">
        <f t="shared" si="28"/>
        <v>0</v>
      </c>
      <c r="AD33" s="27" t="str">
        <f t="shared" si="1"/>
        <v>S# INCORRECT</v>
      </c>
      <c r="BL33" s="77" t="str">
        <f t="shared" si="2"/>
        <v/>
      </c>
      <c r="BM33" s="77" t="b">
        <f t="shared" si="3"/>
        <v>0</v>
      </c>
      <c r="BN33" s="77" t="b">
        <f t="shared" si="4"/>
        <v>0</v>
      </c>
      <c r="BO33" s="77" t="b">
        <f t="shared" si="5"/>
        <v>0</v>
      </c>
      <c r="BP33" s="77" t="str">
        <f t="shared" si="6"/>
        <v/>
      </c>
      <c r="BQ33" s="77" t="str">
        <f t="shared" si="7"/>
        <v/>
      </c>
      <c r="BR33" s="77" t="str">
        <f t="shared" si="8"/>
        <v/>
      </c>
      <c r="BS33" s="77" t="str">
        <f t="shared" si="9"/>
        <v/>
      </c>
      <c r="BT33" s="78" t="str">
        <f t="shared" si="10"/>
        <v/>
      </c>
      <c r="BU33" s="79" t="str">
        <f t="shared" si="29"/>
        <v>INCORRECT</v>
      </c>
      <c r="BV33" s="77" t="b">
        <f t="shared" si="30"/>
        <v>0</v>
      </c>
      <c r="BW33" s="80" t="str">
        <f t="shared" si="11"/>
        <v/>
      </c>
      <c r="BX33" s="77" t="b">
        <f t="shared" si="12"/>
        <v>0</v>
      </c>
      <c r="BY33" s="77" t="b">
        <f t="shared" si="13"/>
        <v>0</v>
      </c>
      <c r="BZ33" s="77" t="b">
        <f t="shared" si="14"/>
        <v>0</v>
      </c>
      <c r="CA33" s="77" t="b">
        <f t="shared" si="15"/>
        <v>0</v>
      </c>
      <c r="CB33" s="77" t="b">
        <f t="shared" si="16"/>
        <v>0</v>
      </c>
      <c r="CC33" s="77" t="b">
        <f t="shared" si="17"/>
        <v>0</v>
      </c>
      <c r="CD33" s="77" t="str">
        <f t="shared" si="18"/>
        <v/>
      </c>
      <c r="CE33" s="77" t="str">
        <f t="shared" si="19"/>
        <v/>
      </c>
      <c r="CF33" s="77" t="str">
        <f t="shared" si="20"/>
        <v/>
      </c>
      <c r="CG33" s="77" t="str">
        <f t="shared" si="21"/>
        <v/>
      </c>
      <c r="CH33" s="77" t="str">
        <f t="shared" si="22"/>
        <v/>
      </c>
      <c r="CI33" s="77" t="str">
        <f t="shared" si="23"/>
        <v/>
      </c>
      <c r="CJ33" s="80" t="str">
        <f t="shared" si="24"/>
        <v/>
      </c>
      <c r="CK33" s="80" t="str">
        <f t="shared" si="25"/>
        <v/>
      </c>
      <c r="CL33" s="81" t="str">
        <f t="shared" si="26"/>
        <v>NO</v>
      </c>
      <c r="CM33" s="81" t="str">
        <f t="shared" si="27"/>
        <v>NO</v>
      </c>
      <c r="CN33" s="79" t="str">
        <f t="shared" si="31"/>
        <v>NO</v>
      </c>
      <c r="CO33" s="79" t="str">
        <f t="shared" si="32"/>
        <v>NO</v>
      </c>
      <c r="CP33" s="81" t="str">
        <f t="shared" si="33"/>
        <v>OK</v>
      </c>
      <c r="CQ33" s="77" t="b">
        <f t="shared" si="34"/>
        <v>0</v>
      </c>
      <c r="CR33" s="77" t="b">
        <f t="shared" si="35"/>
        <v>0</v>
      </c>
      <c r="CS33" s="77" t="b">
        <f t="shared" si="36"/>
        <v>0</v>
      </c>
      <c r="CT33" s="77" t="b">
        <f t="shared" si="37"/>
        <v>0</v>
      </c>
      <c r="CU33" s="80" t="str">
        <f t="shared" si="38"/>
        <v>SEQUENCE INCORRECT</v>
      </c>
      <c r="CV33" s="82">
        <f>COUNTIF(B19:B32,T(B33))</f>
        <v>14</v>
      </c>
    </row>
    <row r="34" spans="1:100" s="4" customFormat="1" ht="18.95" customHeight="1" thickBot="1">
      <c r="A34" s="65"/>
      <c r="B34" s="244"/>
      <c r="C34" s="245"/>
      <c r="D34" s="244"/>
      <c r="E34" s="245"/>
      <c r="F34" s="244"/>
      <c r="G34" s="245"/>
      <c r="H34" s="244"/>
      <c r="I34" s="245"/>
      <c r="J34" s="244"/>
      <c r="K34" s="245"/>
      <c r="L34" s="256" t="str">
        <f>IF(AND(A34&lt;&gt;"",B34&lt;&gt;"",D34&lt;&gt;"", F34&lt;&gt;"", H34&lt;&gt;"", J34&lt;&gt;"",Q34="",P34="OK",T34="",OR(D34&lt;=E17,D34="ABS"),OR(F34&lt;=G17,F34="ABS"),OR(H34&lt;=I17,H34="ABS"),OR(J34&lt;=K17,J34="ABS")),IF(AND(D34="ABS",F34="ABS",H34="ABS",J34="ABS"),"ABS",IF(SUM(D34,F34,H34,J34)=0,"ZERO",SUM(D34,F34,H34,J34))),"")</f>
        <v/>
      </c>
      <c r="M34" s="257"/>
      <c r="N34" s="17" t="str">
        <f>IF(L34="","",IF(M17=200,LOOKUP(L34,{"ABS","ZERO",1,100,110,120,130,140,150,160,170},{"FAIL","FAIL","FAIL","D","D+","C","C+","B","B+","A","A+"}),IF(M17=150,LOOKUP(L34,{"ABS","ZERO",1,75,82,90,97,105,112,120,127},{"FAIL","FAIL","FAIL","D","D+","C","C+","B","B+","A","A+"}),IF(M17=100,LOOKUP(L34,{"ABS","ZERO",1,50,55,60,65,70,75,80,85},{"FAIL","FAIL","FAIL","D","D+","C","C+","B","B+","A","A+"}),IF(M17=50,LOOKUP(L34,{"ABS","ZERO",1,25,27,30,32,35,37,40,42},{"FAIL","FAIL","FAIL","D","D+","C","C+","B","B+","A","A+"}))))))</f>
        <v/>
      </c>
      <c r="O34" s="229"/>
      <c r="P34" s="87" t="str">
        <f t="shared" si="0"/>
        <v/>
      </c>
      <c r="Q34" s="224" t="str">
        <f>IF(AND(A34&lt;&gt;"",B34&lt;&gt;""),IF(OR(D34&lt;&gt;"ABS"),IF(OR(AND(D34&lt;ROUNDDOWN((0.7*E17),0),D34&lt;&gt;0),D34&gt;E17,D34=""),"Attendance Marks incorrect",""),""),"")</f>
        <v/>
      </c>
      <c r="R34" s="203"/>
      <c r="S34" s="203"/>
      <c r="T34" s="203" t="str">
        <f>IF(OR(AND(OR(F34&lt;=G17, F34=0, F34="ABS"),OR(H34&lt;=I17, H34=0, H34="ABS"),OR(J34&lt;=K17, J34="ABS"))),IF(OR(AND(A34="",B34="",D34="",F34="",H34="",J34=""),AND(A34&lt;&gt;"",B34&lt;&gt;"",D34&lt;&gt;"",F34&lt;&gt;"",H34&lt;&gt;"",J34&lt;&gt;"", AD34="OK")),"","Given Marks or Format is incorrect"),"Given Marks or Format is incorrect")</f>
        <v/>
      </c>
      <c r="U34" s="203"/>
      <c r="V34" s="203"/>
      <c r="W34" s="203"/>
      <c r="X34" s="203"/>
      <c r="Y34" s="23" t="b">
        <f>IF(AND( EXACT(LEFT(B34,LEN(G8)), G8),ISNUMBER(INT(MID(B34,(LEN(G8)+1),1))),ISNUMBER(INT(MID(B34,(LEN(G8)+2),1))), MID(B34,(LEN(G8)+1),2)&lt;&gt;"00",OR(ISNUMBER(INT(MID(B34,(LEN(G8)+3),1))),MID(B34,(LEN(G8)+3),1)=""),  OR(AND(ISNUMBER(INT(MID(B34,(LEN(G8)+1),3))),MID(B34,(LEN(G8)+1),1)&lt;&gt;"0", MID(B34,(LEN(G8)+4),1)=""),AND((ISNUMBER(INT(MID(B34,(LEN(G8)+1),2)))),MID(B34,(LEN(G8)+3),1)=""))),"OK")</f>
        <v>0</v>
      </c>
      <c r="Z34" s="24"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25"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22"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7" t="b">
        <f t="shared" si="28"/>
        <v>0</v>
      </c>
      <c r="AD34" s="27" t="str">
        <f t="shared" si="1"/>
        <v>S# INCORRECT</v>
      </c>
      <c r="BL34" s="77" t="str">
        <f t="shared" si="2"/>
        <v/>
      </c>
      <c r="BM34" s="77" t="b">
        <f t="shared" si="3"/>
        <v>0</v>
      </c>
      <c r="BN34" s="77" t="b">
        <f t="shared" si="4"/>
        <v>0</v>
      </c>
      <c r="BO34" s="77" t="b">
        <f t="shared" si="5"/>
        <v>0</v>
      </c>
      <c r="BP34" s="77" t="str">
        <f t="shared" si="6"/>
        <v/>
      </c>
      <c r="BQ34" s="77" t="str">
        <f t="shared" si="7"/>
        <v/>
      </c>
      <c r="BR34" s="77" t="str">
        <f t="shared" si="8"/>
        <v/>
      </c>
      <c r="BS34" s="77" t="str">
        <f t="shared" si="9"/>
        <v/>
      </c>
      <c r="BT34" s="78" t="str">
        <f t="shared" si="10"/>
        <v/>
      </c>
      <c r="BU34" s="79" t="str">
        <f t="shared" si="29"/>
        <v>INCORRECT</v>
      </c>
      <c r="BV34" s="77" t="b">
        <f t="shared" si="30"/>
        <v>0</v>
      </c>
      <c r="BW34" s="80" t="str">
        <f t="shared" si="11"/>
        <v/>
      </c>
      <c r="BX34" s="77" t="b">
        <f t="shared" si="12"/>
        <v>0</v>
      </c>
      <c r="BY34" s="77" t="b">
        <f t="shared" si="13"/>
        <v>0</v>
      </c>
      <c r="BZ34" s="77" t="b">
        <f t="shared" si="14"/>
        <v>0</v>
      </c>
      <c r="CA34" s="77" t="b">
        <f t="shared" si="15"/>
        <v>0</v>
      </c>
      <c r="CB34" s="77" t="b">
        <f t="shared" si="16"/>
        <v>0</v>
      </c>
      <c r="CC34" s="77" t="b">
        <f t="shared" si="17"/>
        <v>0</v>
      </c>
      <c r="CD34" s="77" t="str">
        <f t="shared" si="18"/>
        <v/>
      </c>
      <c r="CE34" s="77" t="str">
        <f t="shared" si="19"/>
        <v/>
      </c>
      <c r="CF34" s="77" t="str">
        <f t="shared" si="20"/>
        <v/>
      </c>
      <c r="CG34" s="77" t="str">
        <f t="shared" si="21"/>
        <v/>
      </c>
      <c r="CH34" s="77" t="str">
        <f t="shared" si="22"/>
        <v/>
      </c>
      <c r="CI34" s="77" t="str">
        <f t="shared" si="23"/>
        <v/>
      </c>
      <c r="CJ34" s="80" t="str">
        <f t="shared" si="24"/>
        <v/>
      </c>
      <c r="CK34" s="80" t="str">
        <f t="shared" si="25"/>
        <v/>
      </c>
      <c r="CL34" s="81" t="str">
        <f t="shared" si="26"/>
        <v>NO</v>
      </c>
      <c r="CM34" s="81" t="str">
        <f t="shared" si="27"/>
        <v>NO</v>
      </c>
      <c r="CN34" s="79" t="str">
        <f t="shared" si="31"/>
        <v>NO</v>
      </c>
      <c r="CO34" s="79" t="str">
        <f t="shared" si="32"/>
        <v>NO</v>
      </c>
      <c r="CP34" s="81" t="str">
        <f t="shared" si="33"/>
        <v>OK</v>
      </c>
      <c r="CQ34" s="77" t="b">
        <f t="shared" si="34"/>
        <v>0</v>
      </c>
      <c r="CR34" s="77" t="b">
        <f t="shared" si="35"/>
        <v>0</v>
      </c>
      <c r="CS34" s="77" t="b">
        <f t="shared" si="36"/>
        <v>0</v>
      </c>
      <c r="CT34" s="77" t="b">
        <f t="shared" si="37"/>
        <v>0</v>
      </c>
      <c r="CU34" s="80" t="str">
        <f t="shared" si="38"/>
        <v>SEQUENCE INCORRECT</v>
      </c>
      <c r="CV34" s="82">
        <f>COUNTIF(B19:B33,T(B34))</f>
        <v>15</v>
      </c>
    </row>
    <row r="35" spans="1:100" s="4" customFormat="1" ht="18.95" customHeight="1" thickBot="1">
      <c r="A35" s="65"/>
      <c r="B35" s="244"/>
      <c r="C35" s="245"/>
      <c r="D35" s="244"/>
      <c r="E35" s="245"/>
      <c r="F35" s="244"/>
      <c r="G35" s="245"/>
      <c r="H35" s="244"/>
      <c r="I35" s="245"/>
      <c r="J35" s="244"/>
      <c r="K35" s="245"/>
      <c r="L35" s="256" t="str">
        <f>IF(AND(A35&lt;&gt;"",B35&lt;&gt;"",D35&lt;&gt;"", F35&lt;&gt;"", H35&lt;&gt;"", J35&lt;&gt;"",Q35="",P35="OK",T35="",OR(D35&lt;=E17,D35="ABS"),OR(F35&lt;=G17,F35="ABS"),OR(H35&lt;=I17,H35="ABS"),OR(J35&lt;=K17,J35="ABS")),IF(AND(D35="ABS",F35="ABS",H35="ABS",J35="ABS"),"ABS",IF(SUM(D35,F35,H35,J35)=0,"ZERO",SUM(D35,F35,H35,J35))),"")</f>
        <v/>
      </c>
      <c r="M35" s="257"/>
      <c r="N35" s="17" t="str">
        <f>IF(L35="","",IF(M17=200,LOOKUP(L35,{"ABS","ZERO",1,100,110,120,130,140,150,160,170},{"FAIL","FAIL","FAIL","D","D+","C","C+","B","B+","A","A+"}),IF(M17=150,LOOKUP(L35,{"ABS","ZERO",1,75,82,90,97,105,112,120,127},{"FAIL","FAIL","FAIL","D","D+","C","C+","B","B+","A","A+"}),IF(M17=100,LOOKUP(L35,{"ABS","ZERO",1,50,55,60,65,70,75,80,85},{"FAIL","FAIL","FAIL","D","D+","C","C+","B","B+","A","A+"}),IF(M17=50,LOOKUP(L35,{"ABS","ZERO",1,25,27,30,32,35,37,40,42},{"FAIL","FAIL","FAIL","D","D+","C","C+","B","B+","A","A+"}))))))</f>
        <v/>
      </c>
      <c r="O35" s="229"/>
      <c r="P35" s="87" t="str">
        <f t="shared" si="0"/>
        <v/>
      </c>
      <c r="Q35" s="224" t="str">
        <f>IF(AND(A35&lt;&gt;"",B35&lt;&gt;""),IF(OR(D35&lt;&gt;"ABS"),IF(OR(AND(D35&lt;ROUNDDOWN((0.7*E17),0),D35&lt;&gt;0),D35&gt;E17,D35=""),"Attendance Marks incorrect",""),""),"")</f>
        <v/>
      </c>
      <c r="R35" s="203"/>
      <c r="S35" s="203"/>
      <c r="T35" s="203" t="str">
        <f>IF(OR(AND(OR(F35&lt;=G17, F35=0, F35="ABS"),OR(H35&lt;=I17, H35=0, H35="ABS"),OR(J35&lt;=K17, J35="ABS"))),IF(OR(AND(A35="",B35="",D35="",F35="",H35="",J35=""),AND(A35&lt;&gt;"",B35&lt;&gt;"",D35&lt;&gt;"",F35&lt;&gt;"",H35&lt;&gt;"",J35&lt;&gt;"", AD35="OK")),"","Given Marks or Format is incorrect"),"Given Marks or Format is incorrect")</f>
        <v/>
      </c>
      <c r="U35" s="203"/>
      <c r="V35" s="203"/>
      <c r="W35" s="203"/>
      <c r="X35" s="203"/>
      <c r="Y35" s="23" t="b">
        <f>IF(AND( EXACT(LEFT(B35,LEN(G8)), G8),ISNUMBER(INT(MID(B35,(LEN(G8)+1),1))),ISNUMBER(INT(MID(B35,(LEN(G8)+2),1))), MID(B35,(LEN(G8)+1),2)&lt;&gt;"00",OR(ISNUMBER(INT(MID(B35,(LEN(G8)+3),1))),MID(B35,(LEN(G8)+3),1)=""),  OR(AND(ISNUMBER(INT(MID(B35,(LEN(G8)+1),3))),MID(B35,(LEN(G8)+1),1)&lt;&gt;"0", MID(B35,(LEN(G8)+4),1)=""),AND((ISNUMBER(INT(MID(B35,(LEN(G8)+1),2)))),MID(B35,(LEN(G8)+3),1)=""))),"OK")</f>
        <v>0</v>
      </c>
      <c r="Z35" s="24"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25"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22"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7" t="b">
        <f t="shared" si="28"/>
        <v>0</v>
      </c>
      <c r="AD35" s="27" t="str">
        <f t="shared" si="1"/>
        <v>S# INCORRECT</v>
      </c>
      <c r="BL35" s="77" t="str">
        <f t="shared" si="2"/>
        <v/>
      </c>
      <c r="BM35" s="77" t="b">
        <f t="shared" si="3"/>
        <v>0</v>
      </c>
      <c r="BN35" s="77" t="b">
        <f t="shared" si="4"/>
        <v>0</v>
      </c>
      <c r="BO35" s="77" t="b">
        <f t="shared" si="5"/>
        <v>0</v>
      </c>
      <c r="BP35" s="77" t="str">
        <f t="shared" si="6"/>
        <v/>
      </c>
      <c r="BQ35" s="77" t="str">
        <f t="shared" si="7"/>
        <v/>
      </c>
      <c r="BR35" s="77" t="str">
        <f t="shared" si="8"/>
        <v/>
      </c>
      <c r="BS35" s="77" t="str">
        <f t="shared" si="9"/>
        <v/>
      </c>
      <c r="BT35" s="78" t="str">
        <f t="shared" si="10"/>
        <v/>
      </c>
      <c r="BU35" s="79" t="str">
        <f t="shared" si="29"/>
        <v>INCORRECT</v>
      </c>
      <c r="BV35" s="77" t="b">
        <f t="shared" si="30"/>
        <v>0</v>
      </c>
      <c r="BW35" s="80" t="str">
        <f t="shared" si="11"/>
        <v/>
      </c>
      <c r="BX35" s="77" t="b">
        <f t="shared" si="12"/>
        <v>0</v>
      </c>
      <c r="BY35" s="77" t="b">
        <f t="shared" si="13"/>
        <v>0</v>
      </c>
      <c r="BZ35" s="77" t="b">
        <f t="shared" si="14"/>
        <v>0</v>
      </c>
      <c r="CA35" s="77" t="b">
        <f t="shared" si="15"/>
        <v>0</v>
      </c>
      <c r="CB35" s="77" t="b">
        <f t="shared" si="16"/>
        <v>0</v>
      </c>
      <c r="CC35" s="77" t="b">
        <f t="shared" si="17"/>
        <v>0</v>
      </c>
      <c r="CD35" s="77" t="str">
        <f t="shared" si="18"/>
        <v/>
      </c>
      <c r="CE35" s="77" t="str">
        <f t="shared" si="19"/>
        <v/>
      </c>
      <c r="CF35" s="77" t="str">
        <f t="shared" si="20"/>
        <v/>
      </c>
      <c r="CG35" s="77" t="str">
        <f t="shared" si="21"/>
        <v/>
      </c>
      <c r="CH35" s="77" t="str">
        <f t="shared" si="22"/>
        <v/>
      </c>
      <c r="CI35" s="77" t="str">
        <f t="shared" si="23"/>
        <v/>
      </c>
      <c r="CJ35" s="80" t="str">
        <f t="shared" si="24"/>
        <v/>
      </c>
      <c r="CK35" s="80" t="str">
        <f t="shared" si="25"/>
        <v/>
      </c>
      <c r="CL35" s="81" t="str">
        <f t="shared" si="26"/>
        <v>NO</v>
      </c>
      <c r="CM35" s="81" t="str">
        <f t="shared" si="27"/>
        <v>NO</v>
      </c>
      <c r="CN35" s="79" t="str">
        <f t="shared" si="31"/>
        <v>NO</v>
      </c>
      <c r="CO35" s="79" t="str">
        <f t="shared" si="32"/>
        <v>NO</v>
      </c>
      <c r="CP35" s="81" t="str">
        <f t="shared" si="33"/>
        <v>OK</v>
      </c>
      <c r="CQ35" s="77" t="b">
        <f t="shared" si="34"/>
        <v>0</v>
      </c>
      <c r="CR35" s="77" t="b">
        <f t="shared" si="35"/>
        <v>0</v>
      </c>
      <c r="CS35" s="77" t="b">
        <f t="shared" si="36"/>
        <v>0</v>
      </c>
      <c r="CT35" s="77" t="b">
        <f t="shared" si="37"/>
        <v>0</v>
      </c>
      <c r="CU35" s="80" t="str">
        <f t="shared" si="38"/>
        <v>SEQUENCE INCORRECT</v>
      </c>
      <c r="CV35" s="82">
        <f>COUNTIF(B19:B34,T(B35))</f>
        <v>16</v>
      </c>
    </row>
    <row r="36" spans="1:100" s="4" customFormat="1" ht="18.95" customHeight="1" thickBot="1">
      <c r="A36" s="65"/>
      <c r="B36" s="244"/>
      <c r="C36" s="245"/>
      <c r="D36" s="244"/>
      <c r="E36" s="245"/>
      <c r="F36" s="244"/>
      <c r="G36" s="245"/>
      <c r="H36" s="244"/>
      <c r="I36" s="245"/>
      <c r="J36" s="244"/>
      <c r="K36" s="245"/>
      <c r="L36" s="256" t="str">
        <f>IF(AND(A36&lt;&gt;"",B36&lt;&gt;"",D36&lt;&gt;"", F36&lt;&gt;"", H36&lt;&gt;"", J36&lt;&gt;"",Q36="",P36="OK",T36="",OR(D36&lt;=E17,D36="ABS"),OR(F36&lt;=G17,F36="ABS"),OR(H36&lt;=I17,H36="ABS"),OR(J36&lt;=K17,J36="ABS")),IF(AND(D36="ABS",F36="ABS",H36="ABS",J36="ABS"),"ABS",IF(SUM(D36,F36,H36,J36)=0,"ZERO",SUM(D36,F36,H36,J36))),"")</f>
        <v/>
      </c>
      <c r="M36" s="257"/>
      <c r="N36" s="17" t="str">
        <f>IF(L36="","",IF(M17=200,LOOKUP(L36,{"ABS","ZERO",1,100,110,120,130,140,150,160,170},{"FAIL","FAIL","FAIL","D","D+","C","C+","B","B+","A","A+"}),IF(M17=150,LOOKUP(L36,{"ABS","ZERO",1,75,82,90,97,105,112,120,127},{"FAIL","FAIL","FAIL","D","D+","C","C+","B","B+","A","A+"}),IF(M17=100,LOOKUP(L36,{"ABS","ZERO",1,50,55,60,65,70,75,80,85},{"FAIL","FAIL","FAIL","D","D+","C","C+","B","B+","A","A+"}),IF(M17=50,LOOKUP(L36,{"ABS","ZERO",1,25,27,30,32,35,37,40,42},{"FAIL","FAIL","FAIL","D","D+","C","C+","B","B+","A","A+"}))))))</f>
        <v/>
      </c>
      <c r="O36" s="229"/>
      <c r="P36" s="87" t="str">
        <f t="shared" si="0"/>
        <v/>
      </c>
      <c r="Q36" s="224" t="str">
        <f>IF(AND(A36&lt;&gt;"",B36&lt;&gt;""),IF(OR(D36&lt;&gt;"ABS"),IF(OR(AND(D36&lt;ROUNDDOWN((0.7*E17),0),D36&lt;&gt;0),D36&gt;E17,D36=""),"Attendance Marks incorrect",""),""),"")</f>
        <v/>
      </c>
      <c r="R36" s="203"/>
      <c r="S36" s="203"/>
      <c r="T36" s="203" t="str">
        <f>IF(OR(AND(OR(F36&lt;=G17, F36=0, F36="ABS"),OR(H36&lt;=I17, H36=0, H36="ABS"),OR(J36&lt;=K17, J36="ABS"))),IF(OR(AND(A36="",B36="",D36="",F36="",H36="",J36=""),AND(A36&lt;&gt;"",B36&lt;&gt;"",D36&lt;&gt;"",F36&lt;&gt;"",H36&lt;&gt;"",J36&lt;&gt;"", AD36="OK")),"","Given Marks or Format is incorrect"),"Given Marks or Format is incorrect")</f>
        <v/>
      </c>
      <c r="U36" s="203"/>
      <c r="V36" s="203"/>
      <c r="W36" s="203"/>
      <c r="X36" s="203"/>
      <c r="Y36" s="23" t="b">
        <f>IF(AND( EXACT(LEFT(B36,LEN(G8)), G8),ISNUMBER(INT(MID(B36,(LEN(G8)+1),1))),ISNUMBER(INT(MID(B36,(LEN(G8)+2),1))), MID(B36,(LEN(G8)+1),2)&lt;&gt;"00",OR(ISNUMBER(INT(MID(B36,(LEN(G8)+3),1))),MID(B36,(LEN(G8)+3),1)=""),  OR(AND(ISNUMBER(INT(MID(B36,(LEN(G8)+1),3))),MID(B36,(LEN(G8)+1),1)&lt;&gt;"0", MID(B36,(LEN(G8)+4),1)=""),AND((ISNUMBER(INT(MID(B36,(LEN(G8)+1),2)))),MID(B36,(LEN(G8)+3),1)=""))),"OK")</f>
        <v>0</v>
      </c>
      <c r="Z36" s="24"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25"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22"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7" t="b">
        <f t="shared" si="28"/>
        <v>0</v>
      </c>
      <c r="AD36" s="27" t="str">
        <f t="shared" si="1"/>
        <v>S# INCORRECT</v>
      </c>
      <c r="BL36" s="77" t="str">
        <f t="shared" si="2"/>
        <v/>
      </c>
      <c r="BM36" s="77" t="b">
        <f t="shared" si="3"/>
        <v>0</v>
      </c>
      <c r="BN36" s="77" t="b">
        <f t="shared" si="4"/>
        <v>0</v>
      </c>
      <c r="BO36" s="77" t="b">
        <f t="shared" si="5"/>
        <v>0</v>
      </c>
      <c r="BP36" s="77" t="str">
        <f t="shared" si="6"/>
        <v/>
      </c>
      <c r="BQ36" s="77" t="str">
        <f t="shared" si="7"/>
        <v/>
      </c>
      <c r="BR36" s="77" t="str">
        <f t="shared" si="8"/>
        <v/>
      </c>
      <c r="BS36" s="77" t="str">
        <f t="shared" si="9"/>
        <v/>
      </c>
      <c r="BT36" s="78" t="str">
        <f t="shared" si="10"/>
        <v/>
      </c>
      <c r="BU36" s="79" t="str">
        <f t="shared" si="29"/>
        <v>INCORRECT</v>
      </c>
      <c r="BV36" s="77" t="b">
        <f t="shared" si="30"/>
        <v>0</v>
      </c>
      <c r="BW36" s="80" t="str">
        <f t="shared" si="11"/>
        <v/>
      </c>
      <c r="BX36" s="77" t="b">
        <f t="shared" si="12"/>
        <v>0</v>
      </c>
      <c r="BY36" s="77" t="b">
        <f t="shared" si="13"/>
        <v>0</v>
      </c>
      <c r="BZ36" s="77" t="b">
        <f t="shared" si="14"/>
        <v>0</v>
      </c>
      <c r="CA36" s="77" t="b">
        <f t="shared" si="15"/>
        <v>0</v>
      </c>
      <c r="CB36" s="77" t="b">
        <f t="shared" si="16"/>
        <v>0</v>
      </c>
      <c r="CC36" s="77" t="b">
        <f t="shared" si="17"/>
        <v>0</v>
      </c>
      <c r="CD36" s="77" t="str">
        <f t="shared" si="18"/>
        <v/>
      </c>
      <c r="CE36" s="77" t="str">
        <f t="shared" si="19"/>
        <v/>
      </c>
      <c r="CF36" s="77" t="str">
        <f t="shared" si="20"/>
        <v/>
      </c>
      <c r="CG36" s="77" t="str">
        <f t="shared" si="21"/>
        <v/>
      </c>
      <c r="CH36" s="77" t="str">
        <f t="shared" si="22"/>
        <v/>
      </c>
      <c r="CI36" s="77" t="str">
        <f t="shared" si="23"/>
        <v/>
      </c>
      <c r="CJ36" s="80" t="str">
        <f t="shared" si="24"/>
        <v/>
      </c>
      <c r="CK36" s="80" t="str">
        <f t="shared" si="25"/>
        <v/>
      </c>
      <c r="CL36" s="81" t="str">
        <f t="shared" si="26"/>
        <v>NO</v>
      </c>
      <c r="CM36" s="81" t="str">
        <f t="shared" si="27"/>
        <v>NO</v>
      </c>
      <c r="CN36" s="79" t="str">
        <f t="shared" si="31"/>
        <v>NO</v>
      </c>
      <c r="CO36" s="79" t="str">
        <f t="shared" si="32"/>
        <v>NO</v>
      </c>
      <c r="CP36" s="81" t="str">
        <f t="shared" si="33"/>
        <v>OK</v>
      </c>
      <c r="CQ36" s="77" t="b">
        <f t="shared" si="34"/>
        <v>0</v>
      </c>
      <c r="CR36" s="77" t="b">
        <f t="shared" si="35"/>
        <v>0</v>
      </c>
      <c r="CS36" s="77" t="b">
        <f t="shared" si="36"/>
        <v>0</v>
      </c>
      <c r="CT36" s="77" t="b">
        <f t="shared" si="37"/>
        <v>0</v>
      </c>
      <c r="CU36" s="80" t="str">
        <f t="shared" si="38"/>
        <v>SEQUENCE INCORRECT</v>
      </c>
      <c r="CV36" s="82">
        <f>COUNTIF(B19:B35,T(B36))</f>
        <v>17</v>
      </c>
    </row>
    <row r="37" spans="1:100" s="4" customFormat="1" ht="18.95" customHeight="1" thickBot="1">
      <c r="A37" s="65"/>
      <c r="B37" s="244"/>
      <c r="C37" s="245"/>
      <c r="D37" s="244"/>
      <c r="E37" s="245"/>
      <c r="F37" s="244"/>
      <c r="G37" s="245"/>
      <c r="H37" s="244"/>
      <c r="I37" s="245"/>
      <c r="J37" s="244"/>
      <c r="K37" s="245"/>
      <c r="L37" s="256" t="str">
        <f>IF(AND(A37&lt;&gt;"",B37&lt;&gt;"",D37&lt;&gt;"", F37&lt;&gt;"", H37&lt;&gt;"", J37&lt;&gt;"",Q37="",P37="OK",T37="",OR(D37&lt;=E17,D37="ABS"),OR(F37&lt;=G17,F37="ABS"),OR(H37&lt;=I17,H37="ABS"),OR(J37&lt;=K17,J37="ABS")),IF(AND(D37="ABS",F37="ABS",H37="ABS",J37="ABS"),"ABS",IF(SUM(D37,F37,H37,J37)=0,"ZERO",SUM(D37,F37,H37,J37))),"")</f>
        <v/>
      </c>
      <c r="M37" s="257"/>
      <c r="N37" s="17" t="str">
        <f>IF(L37="","",IF(M17=200,LOOKUP(L37,{"ABS","ZERO",1,100,110,120,130,140,150,160,170},{"FAIL","FAIL","FAIL","D","D+","C","C+","B","B+","A","A+"}),IF(M17=150,LOOKUP(L37,{"ABS","ZERO",1,75,82,90,97,105,112,120,127},{"FAIL","FAIL","FAIL","D","D+","C","C+","B","B+","A","A+"}),IF(M17=100,LOOKUP(L37,{"ABS","ZERO",1,50,55,60,65,70,75,80,85},{"FAIL","FAIL","FAIL","D","D+","C","C+","B","B+","A","A+"}),IF(M17=50,LOOKUP(L37,{"ABS","ZERO",1,25,27,30,32,35,37,40,42},{"FAIL","FAIL","FAIL","D","D+","C","C+","B","B+","A","A+"}))))))</f>
        <v/>
      </c>
      <c r="O37" s="229"/>
      <c r="P37" s="87" t="str">
        <f t="shared" si="0"/>
        <v/>
      </c>
      <c r="Q37" s="224" t="str">
        <f>IF(AND(A37&lt;&gt;"",B37&lt;&gt;""),IF(OR(D37&lt;&gt;"ABS"),IF(OR(AND(D37&lt;ROUNDDOWN((0.7*E17),0),D37&lt;&gt;0),D37&gt;E17,D37=""),"Attendance Marks incorrect",""),""),"")</f>
        <v/>
      </c>
      <c r="R37" s="203"/>
      <c r="S37" s="203"/>
      <c r="T37" s="203" t="str">
        <f>IF(OR(AND(OR(F37&lt;=G17, F37=0, F37="ABS"),OR(H37&lt;=I17, H37=0, H37="ABS"),OR(J37&lt;=K17, J37="ABS"))),IF(OR(AND(A37="",B37="",D37="",F37="",H37="",J37=""),AND(A37&lt;&gt;"",B37&lt;&gt;"",D37&lt;&gt;"",F37&lt;&gt;"",H37&lt;&gt;"",J37&lt;&gt;"", AD37="OK")),"","Given Marks or Format is incorrect"),"Given Marks or Format is incorrect")</f>
        <v/>
      </c>
      <c r="U37" s="203"/>
      <c r="V37" s="203"/>
      <c r="W37" s="203"/>
      <c r="X37" s="203"/>
      <c r="Y37" s="23" t="b">
        <f>IF(AND( EXACT(LEFT(B37,LEN(G8)), G8),ISNUMBER(INT(MID(B37,(LEN(G8)+1),1))),ISNUMBER(INT(MID(B37,(LEN(G8)+2),1))), MID(B37,(LEN(G8)+1),2)&lt;&gt;"00",OR(ISNUMBER(INT(MID(B37,(LEN(G8)+3),1))),MID(B37,(LEN(G8)+3),1)=""),  OR(AND(ISNUMBER(INT(MID(B37,(LEN(G8)+1),3))),MID(B37,(LEN(G8)+1),1)&lt;&gt;"0", MID(B37,(LEN(G8)+4),1)=""),AND((ISNUMBER(INT(MID(B37,(LEN(G8)+1),2)))),MID(B37,(LEN(G8)+3),1)=""))),"OK")</f>
        <v>0</v>
      </c>
      <c r="Z37" s="24"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25"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22"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7" t="b">
        <f t="shared" si="28"/>
        <v>0</v>
      </c>
      <c r="AD37" s="27" t="str">
        <f t="shared" si="1"/>
        <v>S# INCORRECT</v>
      </c>
      <c r="BL37" s="77" t="str">
        <f t="shared" si="2"/>
        <v/>
      </c>
      <c r="BM37" s="77" t="b">
        <f t="shared" si="3"/>
        <v>0</v>
      </c>
      <c r="BN37" s="77" t="b">
        <f t="shared" si="4"/>
        <v>0</v>
      </c>
      <c r="BO37" s="77" t="b">
        <f t="shared" si="5"/>
        <v>0</v>
      </c>
      <c r="BP37" s="77" t="str">
        <f t="shared" si="6"/>
        <v/>
      </c>
      <c r="BQ37" s="77" t="str">
        <f t="shared" si="7"/>
        <v/>
      </c>
      <c r="BR37" s="77" t="str">
        <f t="shared" si="8"/>
        <v/>
      </c>
      <c r="BS37" s="77" t="str">
        <f t="shared" si="9"/>
        <v/>
      </c>
      <c r="BT37" s="78" t="str">
        <f t="shared" si="10"/>
        <v/>
      </c>
      <c r="BU37" s="79" t="str">
        <f t="shared" si="29"/>
        <v>INCORRECT</v>
      </c>
      <c r="BV37" s="77" t="b">
        <f t="shared" si="30"/>
        <v>0</v>
      </c>
      <c r="BW37" s="80" t="str">
        <f t="shared" si="11"/>
        <v/>
      </c>
      <c r="BX37" s="77" t="b">
        <f t="shared" si="12"/>
        <v>0</v>
      </c>
      <c r="BY37" s="77" t="b">
        <f t="shared" si="13"/>
        <v>0</v>
      </c>
      <c r="BZ37" s="77" t="b">
        <f t="shared" si="14"/>
        <v>0</v>
      </c>
      <c r="CA37" s="77" t="b">
        <f t="shared" si="15"/>
        <v>0</v>
      </c>
      <c r="CB37" s="77" t="b">
        <f t="shared" si="16"/>
        <v>0</v>
      </c>
      <c r="CC37" s="77" t="b">
        <f t="shared" si="17"/>
        <v>0</v>
      </c>
      <c r="CD37" s="77" t="str">
        <f t="shared" si="18"/>
        <v/>
      </c>
      <c r="CE37" s="77" t="str">
        <f t="shared" si="19"/>
        <v/>
      </c>
      <c r="CF37" s="77" t="str">
        <f t="shared" si="20"/>
        <v/>
      </c>
      <c r="CG37" s="77" t="str">
        <f t="shared" si="21"/>
        <v/>
      </c>
      <c r="CH37" s="77" t="str">
        <f t="shared" si="22"/>
        <v/>
      </c>
      <c r="CI37" s="77" t="str">
        <f t="shared" si="23"/>
        <v/>
      </c>
      <c r="CJ37" s="80" t="str">
        <f t="shared" si="24"/>
        <v/>
      </c>
      <c r="CK37" s="80" t="str">
        <f t="shared" si="25"/>
        <v/>
      </c>
      <c r="CL37" s="81" t="str">
        <f t="shared" si="26"/>
        <v>NO</v>
      </c>
      <c r="CM37" s="81" t="str">
        <f t="shared" si="27"/>
        <v>NO</v>
      </c>
      <c r="CN37" s="79" t="str">
        <f t="shared" si="31"/>
        <v>NO</v>
      </c>
      <c r="CO37" s="79" t="str">
        <f t="shared" si="32"/>
        <v>NO</v>
      </c>
      <c r="CP37" s="81" t="str">
        <f t="shared" si="33"/>
        <v>OK</v>
      </c>
      <c r="CQ37" s="77" t="b">
        <f t="shared" si="34"/>
        <v>0</v>
      </c>
      <c r="CR37" s="77" t="b">
        <f t="shared" si="35"/>
        <v>0</v>
      </c>
      <c r="CS37" s="77" t="b">
        <f t="shared" si="36"/>
        <v>0</v>
      </c>
      <c r="CT37" s="77" t="b">
        <f t="shared" si="37"/>
        <v>0</v>
      </c>
      <c r="CU37" s="80" t="str">
        <f t="shared" si="38"/>
        <v>SEQUENCE INCORRECT</v>
      </c>
      <c r="CV37" s="82">
        <f>COUNTIF(B19:B36,T(B37))</f>
        <v>18</v>
      </c>
    </row>
    <row r="38" spans="1:100" s="4" customFormat="1" ht="18.95" customHeight="1">
      <c r="A38" s="65"/>
      <c r="B38" s="244"/>
      <c r="C38" s="245"/>
      <c r="D38" s="244"/>
      <c r="E38" s="245"/>
      <c r="F38" s="244"/>
      <c r="G38" s="245"/>
      <c r="H38" s="244"/>
      <c r="I38" s="245"/>
      <c r="J38" s="244"/>
      <c r="K38" s="245"/>
      <c r="L38" s="256" t="str">
        <f>IF(AND(A38&lt;&gt;"",B38&lt;&gt;"",D38&lt;&gt;"", F38&lt;&gt;"", H38&lt;&gt;"", J38&lt;&gt;"",Q38="",P38="OK",T38="",OR(D38&lt;=E17,D38="ABS"),OR(F38&lt;=G17,F38="ABS"),OR(H38&lt;=I17,H38="ABS"),OR(J38&lt;=K17,J38="ABS")),IF(AND(D38="ABS",F38="ABS",H38="ABS",J38="ABS"),"ABS",IF(SUM(D38,F38,H38,J38)=0,"ZERO",SUM(D38,F38,H38,J38))),"")</f>
        <v/>
      </c>
      <c r="M38" s="257"/>
      <c r="N38" s="17" t="str">
        <f>IF(L38="","",IF(M17=200,LOOKUP(L38,{"ABS","ZERO",1,100,110,120,130,140,150,160,170},{"FAIL","FAIL","FAIL","D","D+","C","C+","B","B+","A","A+"}),IF(M17=150,LOOKUP(L38,{"ABS","ZERO",1,75,82,90,97,105,112,120,127},{"FAIL","FAIL","FAIL","D","D+","C","C+","B","B+","A","A+"}),IF(M17=100,LOOKUP(L38,{"ABS","ZERO",1,50,55,60,65,70,75,80,85},{"FAIL","FAIL","FAIL","D","D+","C","C+","B","B+","A","A+"}),IF(M17=50,LOOKUP(L38,{"ABS","ZERO",1,25,27,30,32,35,37,40,42},{"FAIL","FAIL","FAIL","D","D+","C","C+","B","B+","A","A+"}))))))</f>
        <v/>
      </c>
      <c r="O38" s="229"/>
      <c r="P38" s="87" t="str">
        <f t="shared" si="0"/>
        <v/>
      </c>
      <c r="Q38" s="276" t="str">
        <f>IF(AND(A38&lt;&gt;"",B38&lt;&gt;""),IF(OR(D38&lt;&gt;"ABS"),IF(OR(AND(D38&lt;ROUNDDOWN((0.7*E17),0),D38&lt;&gt;0),D38&gt;E17,D38=""),"Attendance Marks incorrect",""),""),"")</f>
        <v/>
      </c>
      <c r="R38" s="255"/>
      <c r="S38" s="255"/>
      <c r="T38" s="255" t="str">
        <f>IF(OR(AND(OR(F38&lt;=G17, F38=0, F38="ABS"),OR(H38&lt;=I17, H38=0, H38="ABS"),OR(J38&lt;=K17, J38="ABS"))),IF(OR(AND(A38="",B38="",D38="",F38="",H38="",J38=""),AND(A38&lt;&gt;"",B38&lt;&gt;"",D38&lt;&gt;"",F38&lt;&gt;"",H38&lt;&gt;"",J38&lt;&gt;"", AD38="OK")),"","Given Marks or Format is incorrect"),"Given Marks or Format is incorrect")</f>
        <v/>
      </c>
      <c r="U38" s="255"/>
      <c r="V38" s="255"/>
      <c r="W38" s="255"/>
      <c r="X38" s="255"/>
      <c r="Y38" s="23" t="b">
        <f>IF(AND( EXACT(LEFT(B38,LEN(G8)), G8),ISNUMBER(INT(MID(B38,(LEN(G8)+1),1))),ISNUMBER(INT(MID(B38,(LEN(G8)+2),1))), MID(B38,(LEN(G8)+1),2)&lt;&gt;"00",OR(ISNUMBER(INT(MID(B38,(LEN(G8)+3),1))),MID(B38,(LEN(G8)+3),1)=""),  OR(AND(ISNUMBER(INT(MID(B38,(LEN(G8)+1),3))),MID(B38,(LEN(G8)+1),1)&lt;&gt;"0", MID(B38,(LEN(G8)+4),1)=""),AND((ISNUMBER(INT(MID(B38,(LEN(G8)+1),2)))),MID(B38,(LEN(G8)+3),1)=""))),"OK")</f>
        <v>0</v>
      </c>
      <c r="Z38" s="24"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25"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22"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7" t="b">
        <f t="shared" si="28"/>
        <v>0</v>
      </c>
      <c r="AD38" s="27" t="str">
        <f t="shared" si="1"/>
        <v>S# INCORRECT</v>
      </c>
      <c r="BL38" s="77" t="str">
        <f t="shared" si="2"/>
        <v/>
      </c>
      <c r="BM38" s="77" t="b">
        <f t="shared" si="3"/>
        <v>0</v>
      </c>
      <c r="BN38" s="77" t="b">
        <f t="shared" si="4"/>
        <v>0</v>
      </c>
      <c r="BO38" s="77" t="b">
        <f t="shared" si="5"/>
        <v>0</v>
      </c>
      <c r="BP38" s="77" t="str">
        <f t="shared" si="6"/>
        <v/>
      </c>
      <c r="BQ38" s="77" t="str">
        <f t="shared" si="7"/>
        <v/>
      </c>
      <c r="BR38" s="77" t="str">
        <f t="shared" si="8"/>
        <v/>
      </c>
      <c r="BS38" s="77" t="str">
        <f t="shared" si="9"/>
        <v/>
      </c>
      <c r="BT38" s="78" t="str">
        <f t="shared" si="10"/>
        <v/>
      </c>
      <c r="BU38" s="79" t="str">
        <f t="shared" si="29"/>
        <v>INCORRECT</v>
      </c>
      <c r="BV38" s="77" t="b">
        <f t="shared" si="30"/>
        <v>0</v>
      </c>
      <c r="BW38" s="80" t="str">
        <f t="shared" si="11"/>
        <v/>
      </c>
      <c r="BX38" s="77" t="b">
        <f t="shared" si="12"/>
        <v>0</v>
      </c>
      <c r="BY38" s="77" t="b">
        <f t="shared" si="13"/>
        <v>0</v>
      </c>
      <c r="BZ38" s="77" t="b">
        <f t="shared" si="14"/>
        <v>0</v>
      </c>
      <c r="CA38" s="77" t="b">
        <f t="shared" si="15"/>
        <v>0</v>
      </c>
      <c r="CB38" s="77" t="b">
        <f t="shared" si="16"/>
        <v>0</v>
      </c>
      <c r="CC38" s="77" t="b">
        <f t="shared" si="17"/>
        <v>0</v>
      </c>
      <c r="CD38" s="77" t="str">
        <f t="shared" si="18"/>
        <v/>
      </c>
      <c r="CE38" s="77" t="str">
        <f t="shared" si="19"/>
        <v/>
      </c>
      <c r="CF38" s="77" t="str">
        <f t="shared" si="20"/>
        <v/>
      </c>
      <c r="CG38" s="77" t="str">
        <f t="shared" si="21"/>
        <v/>
      </c>
      <c r="CH38" s="77" t="str">
        <f t="shared" si="22"/>
        <v/>
      </c>
      <c r="CI38" s="77" t="str">
        <f t="shared" si="23"/>
        <v/>
      </c>
      <c r="CJ38" s="80" t="str">
        <f t="shared" si="24"/>
        <v/>
      </c>
      <c r="CK38" s="80" t="str">
        <f t="shared" si="25"/>
        <v/>
      </c>
      <c r="CL38" s="81" t="str">
        <f t="shared" si="26"/>
        <v>NO</v>
      </c>
      <c r="CM38" s="81" t="str">
        <f t="shared" si="27"/>
        <v>NO</v>
      </c>
      <c r="CN38" s="79" t="str">
        <f t="shared" si="31"/>
        <v>NO</v>
      </c>
      <c r="CO38" s="79" t="str">
        <f t="shared" si="32"/>
        <v>NO</v>
      </c>
      <c r="CP38" s="81" t="str">
        <f t="shared" si="33"/>
        <v>OK</v>
      </c>
      <c r="CQ38" s="77" t="b">
        <f t="shared" si="34"/>
        <v>0</v>
      </c>
      <c r="CR38" s="77" t="b">
        <f t="shared" si="35"/>
        <v>0</v>
      </c>
      <c r="CS38" s="77" t="b">
        <f t="shared" si="36"/>
        <v>0</v>
      </c>
      <c r="CT38" s="77" t="b">
        <f t="shared" si="37"/>
        <v>0</v>
      </c>
      <c r="CU38" s="80" t="str">
        <f t="shared" si="38"/>
        <v>SEQUENCE INCORRECT</v>
      </c>
      <c r="CV38" s="82">
        <f>COUNTIF(B19:B37,T(B38))</f>
        <v>19</v>
      </c>
    </row>
    <row r="39" spans="1:100" s="71" customFormat="1" ht="7.5" customHeight="1" thickBot="1">
      <c r="A39" s="76" t="s">
        <v>415</v>
      </c>
      <c r="B39" s="90" t="s">
        <v>415</v>
      </c>
      <c r="C39" s="321" t="s">
        <v>300</v>
      </c>
      <c r="D39" s="321"/>
      <c r="E39" s="321"/>
      <c r="F39" s="321"/>
      <c r="G39" s="321"/>
      <c r="H39" s="321"/>
      <c r="I39" s="321"/>
      <c r="J39" s="321"/>
      <c r="K39" s="321"/>
      <c r="L39" s="321"/>
      <c r="M39" s="321"/>
      <c r="N39" s="321"/>
      <c r="O39" s="229"/>
      <c r="P39" s="72"/>
      <c r="Q39" s="277"/>
      <c r="R39" s="278"/>
      <c r="S39" s="279"/>
      <c r="T39" s="280"/>
      <c r="U39" s="280"/>
      <c r="V39" s="280"/>
      <c r="W39" s="280"/>
      <c r="X39" s="280"/>
      <c r="Y39" s="73"/>
      <c r="Z39" s="74"/>
      <c r="AA39" s="75"/>
      <c r="AB39" s="22"/>
    </row>
    <row r="40" spans="1:100" ht="15.75" customHeight="1" thickBot="1">
      <c r="A40" s="225" t="s">
        <v>415</v>
      </c>
      <c r="B40" s="227" t="s">
        <v>415</v>
      </c>
      <c r="C40" s="322"/>
      <c r="D40" s="322"/>
      <c r="E40" s="322"/>
      <c r="F40" s="322"/>
      <c r="G40" s="322"/>
      <c r="H40" s="322"/>
      <c r="I40" s="322"/>
      <c r="J40" s="322"/>
      <c r="K40" s="322"/>
      <c r="L40" s="322"/>
      <c r="M40" s="322"/>
      <c r="N40" s="322"/>
      <c r="O40" s="229"/>
      <c r="P40" s="30">
        <f>COUNTIF(P19:P38,"FORMAT INCORRECT")+COUNTIF(P19:P38,"SEQUENCE INCORRECT")</f>
        <v>0</v>
      </c>
      <c r="Q40" s="271">
        <f>COUNTIF(Q19:Q38,"Attendance Marks incorrect")</f>
        <v>0</v>
      </c>
      <c r="R40" s="272"/>
      <c r="S40" s="272"/>
      <c r="T40" s="271">
        <f>COUNTIF(T19:X38,"Given Marks or Format is incorrect")</f>
        <v>0</v>
      </c>
      <c r="U40" s="272"/>
      <c r="V40" s="272"/>
      <c r="W40" s="272"/>
      <c r="X40" s="273"/>
    </row>
    <row r="41" spans="1:100" ht="3" customHeight="1">
      <c r="A41" s="226"/>
      <c r="B41" s="228"/>
      <c r="C41" s="323"/>
      <c r="D41" s="323"/>
      <c r="E41" s="323"/>
      <c r="F41" s="323"/>
      <c r="G41" s="323"/>
      <c r="H41" s="323"/>
      <c r="I41" s="323"/>
      <c r="J41" s="323"/>
      <c r="K41" s="323"/>
      <c r="L41" s="323"/>
      <c r="M41" s="323"/>
      <c r="N41" s="323"/>
      <c r="O41" s="229"/>
      <c r="P41" s="316"/>
      <c r="Q41" s="316"/>
      <c r="R41" s="316"/>
      <c r="S41" s="316"/>
      <c r="T41" s="316"/>
      <c r="U41" s="316"/>
      <c r="V41" s="316"/>
      <c r="W41" s="316"/>
      <c r="X41" s="316"/>
    </row>
    <row r="42" spans="1:100" ht="16.5" thickBot="1">
      <c r="A42" s="293"/>
      <c r="B42" s="293"/>
      <c r="C42" s="293"/>
      <c r="D42" s="293"/>
      <c r="E42" s="293"/>
      <c r="F42" s="293"/>
      <c r="G42" s="293"/>
      <c r="H42" s="293"/>
      <c r="I42" s="293"/>
      <c r="J42" s="293"/>
      <c r="K42" s="293"/>
      <c r="L42" s="293"/>
      <c r="M42" s="293"/>
      <c r="N42" s="293"/>
      <c r="O42" s="229"/>
      <c r="P42" s="275"/>
      <c r="Q42" s="275"/>
      <c r="R42" s="275"/>
      <c r="S42" s="275"/>
      <c r="T42" s="275"/>
      <c r="U42" s="275"/>
      <c r="V42" s="275"/>
      <c r="W42" s="275"/>
      <c r="X42" s="275"/>
    </row>
    <row r="43" spans="1:100" ht="21" customHeight="1" thickBot="1">
      <c r="A43" s="316"/>
      <c r="B43" s="316"/>
      <c r="C43" s="316"/>
      <c r="D43" s="316"/>
      <c r="E43" s="316"/>
      <c r="F43" s="316"/>
      <c r="G43" s="316"/>
      <c r="H43" s="316"/>
      <c r="I43" s="316"/>
      <c r="J43" s="316"/>
      <c r="K43" s="316"/>
      <c r="L43" s="316"/>
      <c r="M43" s="316"/>
      <c r="N43" s="316"/>
      <c r="O43" s="229"/>
      <c r="P43" s="332" t="s">
        <v>302</v>
      </c>
      <c r="Q43" s="333"/>
      <c r="R43" s="334"/>
      <c r="S43" s="35">
        <f>SUM(P40:X40)</f>
        <v>0</v>
      </c>
      <c r="T43" s="274"/>
      <c r="U43" s="275"/>
      <c r="V43" s="275"/>
      <c r="W43" s="275"/>
      <c r="X43" s="275"/>
    </row>
    <row r="44" spans="1:100" ht="12.95" customHeight="1">
      <c r="A44" s="309" t="s">
        <v>301</v>
      </c>
      <c r="B44" s="309"/>
      <c r="C44" s="309"/>
      <c r="D44" s="275"/>
      <c r="E44" s="312" t="s">
        <v>87</v>
      </c>
      <c r="F44" s="313"/>
      <c r="G44" s="313"/>
      <c r="H44" s="313"/>
      <c r="I44" s="313"/>
      <c r="J44" s="275"/>
      <c r="K44" s="309" t="s">
        <v>17</v>
      </c>
      <c r="L44" s="309"/>
      <c r="M44" s="309"/>
      <c r="N44" s="309"/>
      <c r="O44" s="229"/>
      <c r="P44" s="294" t="s">
        <v>435</v>
      </c>
      <c r="Q44" s="295"/>
      <c r="R44" s="295"/>
      <c r="S44" s="295"/>
      <c r="T44" s="295"/>
      <c r="U44" s="295"/>
      <c r="V44" s="295"/>
      <c r="W44" s="295"/>
      <c r="X44" s="296"/>
    </row>
    <row r="45" spans="1:100" ht="15.95" customHeight="1">
      <c r="A45" s="310"/>
      <c r="B45" s="310"/>
      <c r="C45" s="310"/>
      <c r="D45" s="275"/>
      <c r="E45" s="314"/>
      <c r="F45" s="314"/>
      <c r="G45" s="314"/>
      <c r="H45" s="314"/>
      <c r="I45" s="314"/>
      <c r="J45" s="275"/>
      <c r="K45" s="310"/>
      <c r="L45" s="310"/>
      <c r="M45" s="310"/>
      <c r="N45" s="310"/>
      <c r="O45" s="229"/>
      <c r="P45" s="297"/>
      <c r="Q45" s="298"/>
      <c r="R45" s="298"/>
      <c r="S45" s="298"/>
      <c r="T45" s="298"/>
      <c r="U45" s="298"/>
      <c r="V45" s="298"/>
      <c r="W45" s="298"/>
      <c r="X45" s="299"/>
    </row>
    <row r="46" spans="1:100" ht="15.95" customHeight="1">
      <c r="A46" s="310"/>
      <c r="B46" s="310"/>
      <c r="C46" s="310"/>
      <c r="D46" s="275"/>
      <c r="E46" s="314"/>
      <c r="F46" s="314"/>
      <c r="G46" s="314"/>
      <c r="H46" s="314"/>
      <c r="I46" s="314"/>
      <c r="J46" s="275"/>
      <c r="K46" s="310"/>
      <c r="L46" s="310"/>
      <c r="M46" s="310"/>
      <c r="N46" s="310"/>
      <c r="O46" s="229"/>
      <c r="P46" s="297"/>
      <c r="Q46" s="298"/>
      <c r="R46" s="298"/>
      <c r="S46" s="298"/>
      <c r="T46" s="298"/>
      <c r="U46" s="298"/>
      <c r="V46" s="298"/>
      <c r="W46" s="298"/>
      <c r="X46" s="299"/>
    </row>
    <row r="47" spans="1:100" ht="20.25" customHeight="1">
      <c r="A47" s="311"/>
      <c r="B47" s="311"/>
      <c r="C47" s="311"/>
      <c r="D47" s="317"/>
      <c r="E47" s="315"/>
      <c r="F47" s="315"/>
      <c r="G47" s="315"/>
      <c r="H47" s="315"/>
      <c r="I47" s="315"/>
      <c r="J47" s="317"/>
      <c r="K47" s="311"/>
      <c r="L47" s="311"/>
      <c r="M47" s="311"/>
      <c r="N47" s="311"/>
      <c r="O47" s="229"/>
      <c r="P47" s="297"/>
      <c r="Q47" s="298"/>
      <c r="R47" s="298"/>
      <c r="S47" s="298"/>
      <c r="T47" s="298"/>
      <c r="U47" s="298"/>
      <c r="V47" s="298"/>
      <c r="W47" s="298"/>
      <c r="X47" s="299"/>
    </row>
    <row r="48" spans="1:100" ht="15.95" customHeight="1">
      <c r="A48" s="55" t="s">
        <v>19</v>
      </c>
      <c r="B48" s="303" t="s">
        <v>18</v>
      </c>
      <c r="C48" s="304"/>
      <c r="D48" s="304"/>
      <c r="E48" s="304"/>
      <c r="F48" s="304"/>
      <c r="G48" s="304"/>
      <c r="H48" s="304"/>
      <c r="I48" s="304"/>
      <c r="J48" s="304"/>
      <c r="K48" s="304"/>
      <c r="L48" s="304"/>
      <c r="M48" s="304"/>
      <c r="N48" s="305"/>
      <c r="O48" s="229"/>
      <c r="P48" s="297"/>
      <c r="Q48" s="298"/>
      <c r="R48" s="298"/>
      <c r="S48" s="298"/>
      <c r="T48" s="298"/>
      <c r="U48" s="298"/>
      <c r="V48" s="298"/>
      <c r="W48" s="298"/>
      <c r="X48" s="299"/>
    </row>
    <row r="49" spans="1:24" ht="15.95" customHeight="1" thickBot="1">
      <c r="A49" s="57">
        <f>$S$43</f>
        <v>0</v>
      </c>
      <c r="B49" s="306"/>
      <c r="C49" s="307"/>
      <c r="D49" s="307"/>
      <c r="E49" s="307"/>
      <c r="F49" s="307"/>
      <c r="G49" s="307"/>
      <c r="H49" s="307"/>
      <c r="I49" s="307"/>
      <c r="J49" s="307"/>
      <c r="K49" s="307"/>
      <c r="L49" s="307"/>
      <c r="M49" s="307"/>
      <c r="N49" s="308"/>
      <c r="O49" s="229"/>
      <c r="P49" s="300"/>
      <c r="Q49" s="301"/>
      <c r="R49" s="301"/>
      <c r="S49" s="301"/>
      <c r="T49" s="301"/>
      <c r="U49" s="301"/>
      <c r="V49" s="301"/>
      <c r="W49" s="301"/>
      <c r="X49" s="302"/>
    </row>
    <row r="50" spans="1:24">
      <c r="A50" s="293"/>
      <c r="B50" s="293"/>
      <c r="C50" s="293"/>
      <c r="D50" s="293"/>
      <c r="E50" s="293"/>
      <c r="F50" s="293"/>
      <c r="G50" s="293"/>
      <c r="H50" s="293"/>
      <c r="I50" s="293"/>
      <c r="J50" s="293"/>
      <c r="K50" s="293"/>
      <c r="L50" s="293"/>
      <c r="M50" s="293"/>
      <c r="N50" s="293"/>
      <c r="O50" s="275"/>
      <c r="P50" s="281" t="s">
        <v>433</v>
      </c>
      <c r="Q50" s="281"/>
      <c r="R50" s="281"/>
      <c r="S50" s="281"/>
      <c r="T50" s="281"/>
      <c r="U50" s="281"/>
      <c r="V50" s="281"/>
      <c r="W50" s="281"/>
      <c r="X50" s="281"/>
    </row>
    <row r="51" spans="1:24">
      <c r="A51" s="275"/>
      <c r="B51" s="275"/>
      <c r="C51" s="275"/>
      <c r="D51" s="275"/>
      <c r="E51" s="275"/>
      <c r="F51" s="275"/>
      <c r="G51" s="275"/>
      <c r="H51" s="275"/>
      <c r="I51" s="275"/>
      <c r="J51" s="275"/>
      <c r="K51" s="275"/>
      <c r="L51" s="275"/>
      <c r="M51" s="275"/>
      <c r="N51" s="275"/>
      <c r="O51" s="275"/>
      <c r="P51" s="282"/>
      <c r="Q51" s="282"/>
      <c r="R51" s="282"/>
      <c r="S51" s="282"/>
      <c r="T51" s="282"/>
      <c r="U51" s="282"/>
      <c r="V51" s="282"/>
      <c r="W51" s="282"/>
      <c r="X51" s="282"/>
    </row>
    <row r="52" spans="1:24">
      <c r="A52" s="275"/>
      <c r="B52" s="275"/>
      <c r="C52" s="275"/>
      <c r="D52" s="275"/>
      <c r="E52" s="275"/>
      <c r="F52" s="275"/>
      <c r="G52" s="275"/>
      <c r="H52" s="275"/>
      <c r="I52" s="275"/>
      <c r="J52" s="275"/>
      <c r="K52" s="275"/>
      <c r="L52" s="275"/>
      <c r="M52" s="275"/>
      <c r="N52" s="275"/>
      <c r="O52" s="275"/>
      <c r="P52" s="283"/>
      <c r="Q52" s="283"/>
      <c r="R52" s="283"/>
      <c r="S52" s="283"/>
      <c r="T52" s="283"/>
      <c r="U52" s="283"/>
      <c r="V52" s="283"/>
      <c r="W52" s="283"/>
      <c r="X52" s="283"/>
    </row>
    <row r="53" spans="1:24">
      <c r="A53" s="275"/>
      <c r="B53" s="275"/>
      <c r="C53" s="275"/>
      <c r="D53" s="275"/>
      <c r="E53" s="275"/>
      <c r="F53" s="275"/>
      <c r="G53" s="275"/>
      <c r="H53" s="275"/>
      <c r="I53" s="275"/>
      <c r="J53" s="275"/>
      <c r="K53" s="275"/>
      <c r="L53" s="275"/>
      <c r="M53" s="275"/>
      <c r="N53" s="275"/>
      <c r="O53" s="275"/>
      <c r="P53" s="324" t="s">
        <v>417</v>
      </c>
      <c r="Q53" s="325"/>
      <c r="R53" s="325"/>
      <c r="S53" s="325"/>
      <c r="T53" s="325"/>
      <c r="U53" s="325"/>
      <c r="V53" s="325"/>
      <c r="W53" s="325"/>
      <c r="X53" s="326"/>
    </row>
    <row r="54" spans="1:24" ht="16.5" thickBot="1">
      <c r="A54" s="275"/>
      <c r="B54" s="275"/>
      <c r="C54" s="275"/>
      <c r="D54" s="275"/>
      <c r="E54" s="275"/>
      <c r="F54" s="275"/>
      <c r="G54" s="275"/>
      <c r="H54" s="275"/>
      <c r="I54" s="275"/>
      <c r="J54" s="275"/>
      <c r="K54" s="275"/>
      <c r="L54" s="275"/>
      <c r="M54" s="275"/>
      <c r="N54" s="275"/>
      <c r="O54" s="275"/>
      <c r="P54" s="327"/>
      <c r="Q54" s="328"/>
      <c r="R54" s="328"/>
      <c r="S54" s="328"/>
      <c r="T54" s="328"/>
      <c r="U54" s="328"/>
      <c r="V54" s="328"/>
      <c r="W54" s="328"/>
      <c r="X54" s="329"/>
    </row>
    <row r="55" spans="1:24" ht="21" thickBot="1">
      <c r="A55" s="275"/>
      <c r="B55" s="275"/>
      <c r="C55" s="275"/>
      <c r="D55" s="275"/>
      <c r="E55" s="275"/>
      <c r="F55" s="275"/>
      <c r="G55" s="275"/>
      <c r="H55" s="275"/>
      <c r="I55" s="275"/>
      <c r="J55" s="275"/>
      <c r="K55" s="275"/>
      <c r="L55" s="275"/>
      <c r="M55" s="275"/>
      <c r="N55" s="275"/>
      <c r="O55" s="275"/>
      <c r="P55" s="84" t="s">
        <v>7</v>
      </c>
      <c r="Q55" s="330" t="s">
        <v>8</v>
      </c>
      <c r="R55" s="330"/>
      <c r="S55" s="330"/>
      <c r="T55" s="331" t="s">
        <v>418</v>
      </c>
      <c r="U55" s="331"/>
      <c r="V55" s="331"/>
      <c r="W55" s="331"/>
      <c r="X55" s="331"/>
    </row>
    <row r="56" spans="1:24" ht="16.5" thickBot="1">
      <c r="A56" s="275"/>
      <c r="B56" s="275"/>
      <c r="C56" s="275"/>
      <c r="D56" s="275"/>
      <c r="E56" s="275"/>
      <c r="F56" s="275"/>
      <c r="G56" s="275"/>
      <c r="H56" s="275"/>
      <c r="I56" s="275"/>
      <c r="J56" s="275"/>
      <c r="K56" s="275"/>
      <c r="L56" s="275"/>
      <c r="M56" s="275"/>
      <c r="N56" s="275"/>
      <c r="O56" s="275"/>
      <c r="P56" s="85">
        <v>1</v>
      </c>
      <c r="Q56" s="318" t="s">
        <v>419</v>
      </c>
      <c r="R56" s="318"/>
      <c r="S56" s="318"/>
      <c r="T56" s="214">
        <v>1</v>
      </c>
      <c r="U56" s="219"/>
      <c r="V56" s="318" t="s">
        <v>420</v>
      </c>
      <c r="W56" s="318"/>
      <c r="X56" s="318"/>
    </row>
    <row r="57" spans="1:24" ht="16.5" thickBot="1">
      <c r="A57" s="275"/>
      <c r="B57" s="275"/>
      <c r="C57" s="275"/>
      <c r="D57" s="275"/>
      <c r="E57" s="275"/>
      <c r="F57" s="275"/>
      <c r="G57" s="275"/>
      <c r="H57" s="275"/>
      <c r="I57" s="275"/>
      <c r="J57" s="275"/>
      <c r="K57" s="275"/>
      <c r="L57" s="275"/>
      <c r="M57" s="275"/>
      <c r="N57" s="275"/>
      <c r="O57" s="275"/>
      <c r="P57" s="85">
        <v>2</v>
      </c>
      <c r="Q57" s="318" t="s">
        <v>421</v>
      </c>
      <c r="R57" s="318"/>
      <c r="S57" s="318"/>
      <c r="T57" s="214">
        <v>2</v>
      </c>
      <c r="U57" s="219"/>
      <c r="V57" s="318" t="s">
        <v>422</v>
      </c>
      <c r="W57" s="318"/>
      <c r="X57" s="318"/>
    </row>
    <row r="58" spans="1:24" ht="16.5" thickBot="1">
      <c r="A58" s="275"/>
      <c r="B58" s="275"/>
      <c r="C58" s="275"/>
      <c r="D58" s="275"/>
      <c r="E58" s="275"/>
      <c r="F58" s="275"/>
      <c r="G58" s="275"/>
      <c r="H58" s="275"/>
      <c r="I58" s="275"/>
      <c r="J58" s="275"/>
      <c r="K58" s="275"/>
      <c r="L58" s="275"/>
      <c r="M58" s="275"/>
      <c r="N58" s="275"/>
      <c r="O58" s="275"/>
      <c r="P58" s="85">
        <v>3</v>
      </c>
      <c r="Q58" s="318" t="s">
        <v>423</v>
      </c>
      <c r="R58" s="318"/>
      <c r="S58" s="318"/>
      <c r="T58" s="214">
        <v>3</v>
      </c>
      <c r="U58" s="219"/>
      <c r="V58" s="318" t="s">
        <v>424</v>
      </c>
      <c r="W58" s="318"/>
      <c r="X58" s="318"/>
    </row>
    <row r="59" spans="1:24" ht="16.5" thickBot="1">
      <c r="A59" s="275"/>
      <c r="B59" s="275"/>
      <c r="C59" s="275"/>
      <c r="D59" s="275"/>
      <c r="E59" s="275"/>
      <c r="F59" s="275"/>
      <c r="G59" s="275"/>
      <c r="H59" s="275"/>
      <c r="I59" s="275"/>
      <c r="J59" s="275"/>
      <c r="K59" s="275"/>
      <c r="L59" s="275"/>
      <c r="M59" s="275"/>
      <c r="N59" s="275"/>
      <c r="O59" s="275"/>
      <c r="P59" s="85">
        <v>4</v>
      </c>
      <c r="Q59" s="318" t="s">
        <v>425</v>
      </c>
      <c r="R59" s="318"/>
      <c r="S59" s="318"/>
      <c r="T59" s="214">
        <v>4</v>
      </c>
      <c r="U59" s="219"/>
      <c r="V59" s="318" t="s">
        <v>426</v>
      </c>
      <c r="W59" s="318"/>
      <c r="X59" s="318"/>
    </row>
    <row r="60" spans="1:24" ht="16.5" thickBot="1">
      <c r="A60" s="275"/>
      <c r="B60" s="275"/>
      <c r="C60" s="275"/>
      <c r="D60" s="275"/>
      <c r="E60" s="275"/>
      <c r="F60" s="275"/>
      <c r="G60" s="275"/>
      <c r="H60" s="275"/>
      <c r="I60" s="275"/>
      <c r="J60" s="275"/>
      <c r="K60" s="275"/>
      <c r="L60" s="275"/>
      <c r="M60" s="275"/>
      <c r="N60" s="275"/>
      <c r="O60" s="275"/>
      <c r="P60" s="85">
        <v>5</v>
      </c>
      <c r="Q60" s="318" t="s">
        <v>427</v>
      </c>
      <c r="R60" s="318"/>
      <c r="S60" s="318"/>
      <c r="T60" s="214">
        <v>5</v>
      </c>
      <c r="U60" s="219"/>
      <c r="V60" s="318" t="s">
        <v>428</v>
      </c>
      <c r="W60" s="318"/>
      <c r="X60" s="318"/>
    </row>
    <row r="61" spans="1:24" ht="16.5" thickBot="1">
      <c r="A61" s="275"/>
      <c r="B61" s="275"/>
      <c r="C61" s="275"/>
      <c r="D61" s="275"/>
      <c r="E61" s="275"/>
      <c r="F61" s="275"/>
      <c r="G61" s="275"/>
      <c r="H61" s="275"/>
      <c r="I61" s="275"/>
      <c r="J61" s="275"/>
      <c r="K61" s="275"/>
      <c r="L61" s="275"/>
      <c r="M61" s="275"/>
      <c r="N61" s="275"/>
      <c r="O61" s="275"/>
      <c r="P61" s="85">
        <v>6</v>
      </c>
      <c r="Q61" s="318" t="s">
        <v>429</v>
      </c>
      <c r="R61" s="318"/>
      <c r="S61" s="318"/>
      <c r="T61" s="214">
        <v>6</v>
      </c>
      <c r="U61" s="219"/>
      <c r="V61" s="318" t="s">
        <v>430</v>
      </c>
      <c r="W61" s="318"/>
      <c r="X61" s="318"/>
    </row>
    <row r="62" spans="1:24" ht="16.5" thickBot="1">
      <c r="A62" s="275"/>
      <c r="B62" s="275"/>
      <c r="C62" s="275"/>
      <c r="D62" s="275"/>
      <c r="E62" s="275"/>
      <c r="F62" s="275"/>
      <c r="G62" s="275"/>
      <c r="H62" s="275"/>
      <c r="I62" s="275"/>
      <c r="J62" s="275"/>
      <c r="K62" s="275"/>
      <c r="L62" s="275"/>
      <c r="M62" s="275"/>
      <c r="N62" s="275"/>
      <c r="O62" s="275"/>
      <c r="P62" s="85">
        <v>7</v>
      </c>
      <c r="Q62" s="318" t="s">
        <v>431</v>
      </c>
      <c r="R62" s="318"/>
      <c r="S62" s="318"/>
      <c r="T62" s="214">
        <v>7</v>
      </c>
      <c r="U62" s="219"/>
      <c r="V62" s="318" t="s">
        <v>432</v>
      </c>
      <c r="W62" s="318"/>
      <c r="X62" s="318"/>
    </row>
  </sheetData>
  <sheetProtection password="B998" sheet="1" objects="1" scenarios="1" selectLockedCells="1" autoFilter="0"/>
  <autoFilter ref="A18:C41">
    <filterColumn colId="1" showButton="0"/>
  </autoFilter>
  <dataConsolidate/>
  <mergeCells count="252">
    <mergeCell ref="A50:N62"/>
    <mergeCell ref="O50:O62"/>
    <mergeCell ref="Q61:S61"/>
    <mergeCell ref="T61:U61"/>
    <mergeCell ref="V61:X61"/>
    <mergeCell ref="Q62:S62"/>
    <mergeCell ref="T62:U62"/>
    <mergeCell ref="Q56:S56"/>
    <mergeCell ref="T56:U56"/>
    <mergeCell ref="V56:X56"/>
    <mergeCell ref="V62:X62"/>
    <mergeCell ref="Q59:S59"/>
    <mergeCell ref="T59:U59"/>
    <mergeCell ref="Q58:S58"/>
    <mergeCell ref="T58:U58"/>
    <mergeCell ref="V58:X58"/>
    <mergeCell ref="V59:X59"/>
    <mergeCell ref="Q60:S60"/>
    <mergeCell ref="T60:U60"/>
    <mergeCell ref="V60:X60"/>
    <mergeCell ref="Q57:S57"/>
    <mergeCell ref="T57:U57"/>
    <mergeCell ref="V57:X57"/>
    <mergeCell ref="Q40:S40"/>
    <mergeCell ref="Q39:S39"/>
    <mergeCell ref="P50:X52"/>
    <mergeCell ref="P53:X54"/>
    <mergeCell ref="Q55:S55"/>
    <mergeCell ref="T55:X55"/>
    <mergeCell ref="T40:X40"/>
    <mergeCell ref="T19:X19"/>
    <mergeCell ref="T20:X20"/>
    <mergeCell ref="T21:X21"/>
    <mergeCell ref="T22:X22"/>
    <mergeCell ref="P44:X49"/>
    <mergeCell ref="T43:X43"/>
    <mergeCell ref="T23:X23"/>
    <mergeCell ref="T24:X24"/>
    <mergeCell ref="T30:X30"/>
    <mergeCell ref="Q17:S17"/>
    <mergeCell ref="Q37:S37"/>
    <mergeCell ref="Q38:S38"/>
    <mergeCell ref="Q31:S31"/>
    <mergeCell ref="Q32:S32"/>
    <mergeCell ref="Q36:S36"/>
    <mergeCell ref="Q25:S25"/>
    <mergeCell ref="Q26:S26"/>
    <mergeCell ref="Q27:S27"/>
    <mergeCell ref="Q28:S28"/>
    <mergeCell ref="Q29:S29"/>
    <mergeCell ref="Q30:S30"/>
    <mergeCell ref="Q22:S22"/>
    <mergeCell ref="Q23:S23"/>
    <mergeCell ref="Q24:S24"/>
    <mergeCell ref="Q33:S33"/>
    <mergeCell ref="Q34:S34"/>
    <mergeCell ref="Q35:S35"/>
    <mergeCell ref="E8:F8"/>
    <mergeCell ref="G8:H8"/>
    <mergeCell ref="I8:L8"/>
    <mergeCell ref="M8:N8"/>
    <mergeCell ref="B9:J9"/>
    <mergeCell ref="K9:M9"/>
    <mergeCell ref="A7:B7"/>
    <mergeCell ref="C7:N7"/>
    <mergeCell ref="A1:A4"/>
    <mergeCell ref="N1:N3"/>
    <mergeCell ref="B4:C4"/>
    <mergeCell ref="D4:K4"/>
    <mergeCell ref="A5:N5"/>
    <mergeCell ref="E6:N6"/>
    <mergeCell ref="A6:D6"/>
    <mergeCell ref="L4:N4"/>
    <mergeCell ref="B2:M3"/>
    <mergeCell ref="B1:M1"/>
    <mergeCell ref="B19:C19"/>
    <mergeCell ref="D19:E19"/>
    <mergeCell ref="F19:G19"/>
    <mergeCell ref="H19:I19"/>
    <mergeCell ref="J19:K19"/>
    <mergeCell ref="L19:M19"/>
    <mergeCell ref="A10:D10"/>
    <mergeCell ref="E10:N10"/>
    <mergeCell ref="A12:A17"/>
    <mergeCell ref="B12:C17"/>
    <mergeCell ref="D12:N13"/>
    <mergeCell ref="D14:E16"/>
    <mergeCell ref="F14:G16"/>
    <mergeCell ref="H14:I16"/>
    <mergeCell ref="J14:K16"/>
    <mergeCell ref="L14:M16"/>
    <mergeCell ref="D11:E11"/>
    <mergeCell ref="F11:G11"/>
    <mergeCell ref="H11:I11"/>
    <mergeCell ref="J11:K11"/>
    <mergeCell ref="L11:N11"/>
    <mergeCell ref="N14:N17"/>
    <mergeCell ref="A11:C11"/>
    <mergeCell ref="B18:C18"/>
    <mergeCell ref="B21:C21"/>
    <mergeCell ref="D21:E21"/>
    <mergeCell ref="F21:G21"/>
    <mergeCell ref="H21:I21"/>
    <mergeCell ref="J21:K21"/>
    <mergeCell ref="L21:M21"/>
    <mergeCell ref="B20:C20"/>
    <mergeCell ref="D20:E20"/>
    <mergeCell ref="F20:G20"/>
    <mergeCell ref="H20:I20"/>
    <mergeCell ref="J20:K20"/>
    <mergeCell ref="L20:M20"/>
    <mergeCell ref="B23:C23"/>
    <mergeCell ref="D23:E23"/>
    <mergeCell ref="F23:G23"/>
    <mergeCell ref="H23:I23"/>
    <mergeCell ref="J23:K23"/>
    <mergeCell ref="L23:M23"/>
    <mergeCell ref="B22:C22"/>
    <mergeCell ref="D22:E22"/>
    <mergeCell ref="F22:G22"/>
    <mergeCell ref="H22:I22"/>
    <mergeCell ref="J22:K22"/>
    <mergeCell ref="L22:M22"/>
    <mergeCell ref="B25:C25"/>
    <mergeCell ref="D25:E25"/>
    <mergeCell ref="F25:G25"/>
    <mergeCell ref="H25:I25"/>
    <mergeCell ref="J25:K25"/>
    <mergeCell ref="L25:M25"/>
    <mergeCell ref="B24:C24"/>
    <mergeCell ref="D24:E24"/>
    <mergeCell ref="F24:G24"/>
    <mergeCell ref="H24:I24"/>
    <mergeCell ref="J24:K24"/>
    <mergeCell ref="L24:M24"/>
    <mergeCell ref="B27:C27"/>
    <mergeCell ref="D27:E27"/>
    <mergeCell ref="F27:G27"/>
    <mergeCell ref="H27:I27"/>
    <mergeCell ref="J27:K27"/>
    <mergeCell ref="L27:M27"/>
    <mergeCell ref="B26:C26"/>
    <mergeCell ref="D26:E26"/>
    <mergeCell ref="F26:G26"/>
    <mergeCell ref="H26:I26"/>
    <mergeCell ref="J26:K26"/>
    <mergeCell ref="L26:M26"/>
    <mergeCell ref="B29:C29"/>
    <mergeCell ref="D29:E29"/>
    <mergeCell ref="F29:G29"/>
    <mergeCell ref="H29:I29"/>
    <mergeCell ref="J29:K29"/>
    <mergeCell ref="L29:M29"/>
    <mergeCell ref="B28:C28"/>
    <mergeCell ref="D28:E28"/>
    <mergeCell ref="F28:G28"/>
    <mergeCell ref="H28:I28"/>
    <mergeCell ref="J28:K28"/>
    <mergeCell ref="L28:M28"/>
    <mergeCell ref="B31:C31"/>
    <mergeCell ref="D31:E31"/>
    <mergeCell ref="F31:G31"/>
    <mergeCell ref="H31:I31"/>
    <mergeCell ref="J31:K31"/>
    <mergeCell ref="L31:M31"/>
    <mergeCell ref="B30:C30"/>
    <mergeCell ref="D30:E30"/>
    <mergeCell ref="F30:G30"/>
    <mergeCell ref="H30:I30"/>
    <mergeCell ref="J30:K30"/>
    <mergeCell ref="L30:M30"/>
    <mergeCell ref="B48:N49"/>
    <mergeCell ref="B38:C38"/>
    <mergeCell ref="D38:E38"/>
    <mergeCell ref="F38:G38"/>
    <mergeCell ref="H38:I38"/>
    <mergeCell ref="J38:K38"/>
    <mergeCell ref="L38:M38"/>
    <mergeCell ref="A42:N43"/>
    <mergeCell ref="A44:C47"/>
    <mergeCell ref="E44:I47"/>
    <mergeCell ref="C39:N41"/>
    <mergeCell ref="K44:N47"/>
    <mergeCell ref="D44:D47"/>
    <mergeCell ref="J44:J47"/>
    <mergeCell ref="A40:A41"/>
    <mergeCell ref="B40:B41"/>
    <mergeCell ref="D18:E18"/>
    <mergeCell ref="F18:G18"/>
    <mergeCell ref="H18:I18"/>
    <mergeCell ref="J18:K18"/>
    <mergeCell ref="L18:M18"/>
    <mergeCell ref="B36:C36"/>
    <mergeCell ref="B35:C35"/>
    <mergeCell ref="D35:E35"/>
    <mergeCell ref="F35:G35"/>
    <mergeCell ref="H35:I35"/>
    <mergeCell ref="J35:K35"/>
    <mergeCell ref="L35:M35"/>
    <mergeCell ref="B33:C33"/>
    <mergeCell ref="D33:E33"/>
    <mergeCell ref="F33:G33"/>
    <mergeCell ref="H33:I33"/>
    <mergeCell ref="J33:K33"/>
    <mergeCell ref="L33:M33"/>
    <mergeCell ref="B32:C32"/>
    <mergeCell ref="D32:E32"/>
    <mergeCell ref="F32:G32"/>
    <mergeCell ref="H32:I32"/>
    <mergeCell ref="J32:K32"/>
    <mergeCell ref="L32:M32"/>
    <mergeCell ref="B37:C37"/>
    <mergeCell ref="D37:E37"/>
    <mergeCell ref="F37:G37"/>
    <mergeCell ref="H37:I37"/>
    <mergeCell ref="J37:K37"/>
    <mergeCell ref="L37:M37"/>
    <mergeCell ref="B34:C34"/>
    <mergeCell ref="D34:E34"/>
    <mergeCell ref="F34:G34"/>
    <mergeCell ref="H34:I34"/>
    <mergeCell ref="J34:K34"/>
    <mergeCell ref="L34:M34"/>
    <mergeCell ref="D36:E36"/>
    <mergeCell ref="F36:G36"/>
    <mergeCell ref="H36:I36"/>
    <mergeCell ref="J36:K36"/>
    <mergeCell ref="L36:M36"/>
    <mergeCell ref="P1:X16"/>
    <mergeCell ref="O1:O49"/>
    <mergeCell ref="T37:X37"/>
    <mergeCell ref="T38:X38"/>
    <mergeCell ref="T17:X17"/>
    <mergeCell ref="T31:X31"/>
    <mergeCell ref="T32:X32"/>
    <mergeCell ref="T33:X33"/>
    <mergeCell ref="T34:X34"/>
    <mergeCell ref="T35:X35"/>
    <mergeCell ref="T36:X36"/>
    <mergeCell ref="T25:X25"/>
    <mergeCell ref="T26:X26"/>
    <mergeCell ref="T27:X27"/>
    <mergeCell ref="T28:X28"/>
    <mergeCell ref="T29:X29"/>
    <mergeCell ref="T39:X39"/>
    <mergeCell ref="Q18:S18"/>
    <mergeCell ref="T18:X18"/>
    <mergeCell ref="P43:R43"/>
    <mergeCell ref="P41:X42"/>
    <mergeCell ref="Q19:S19"/>
    <mergeCell ref="Q20:S20"/>
    <mergeCell ref="Q21:S2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18433" r:id="rId3"/>
    <oleObject progId="PBrush" shapeId="18434" r:id="rId4"/>
  </oleObjects>
</worksheet>
</file>

<file path=xl/worksheets/sheet3.xml><?xml version="1.0" encoding="utf-8"?>
<worksheet xmlns="http://schemas.openxmlformats.org/spreadsheetml/2006/main" xmlns:r="http://schemas.openxmlformats.org/officeDocument/2006/relationships">
  <sheetPr codeName="Sheet3"/>
  <dimension ref="A1:CV62"/>
  <sheetViews>
    <sheetView workbookViewId="0">
      <selection activeCell="A19" sqref="A19"/>
    </sheetView>
  </sheetViews>
  <sheetFormatPr defaultRowHeight="15.75"/>
  <cols>
    <col min="1" max="1" width="9.140625" style="2" customWidth="1"/>
    <col min="2" max="2" width="9.140625" style="31"/>
    <col min="3" max="3" width="5.7109375" style="31"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5" width="9.28515625" style="2" hidden="1" customWidth="1"/>
    <col min="26" max="26" width="9" style="2" hidden="1" customWidth="1"/>
    <col min="27" max="27" width="9.7109375" style="2" hidden="1" customWidth="1"/>
    <col min="28" max="28" width="15.140625" style="2" hidden="1" customWidth="1"/>
    <col min="29" max="29" width="15.85546875" style="2" hidden="1" customWidth="1"/>
    <col min="30" max="30" width="16" style="2" hidden="1" customWidth="1"/>
    <col min="31" max="100" width="0" style="2" hidden="1" customWidth="1"/>
    <col min="101" max="16384" width="9.140625" style="2"/>
  </cols>
  <sheetData>
    <row r="1" spans="1:24" s="32" customFormat="1" ht="12" customHeight="1">
      <c r="A1" s="260"/>
      <c r="B1" s="320" t="s">
        <v>799</v>
      </c>
      <c r="C1" s="319"/>
      <c r="D1" s="319"/>
      <c r="E1" s="319"/>
      <c r="F1" s="319"/>
      <c r="G1" s="319"/>
      <c r="H1" s="319"/>
      <c r="I1" s="319"/>
      <c r="J1" s="319"/>
      <c r="K1" s="319"/>
      <c r="L1" s="319"/>
      <c r="M1" s="319"/>
      <c r="N1" s="229"/>
      <c r="O1" s="229"/>
      <c r="P1" s="337" t="s">
        <v>88</v>
      </c>
      <c r="Q1" s="338"/>
      <c r="R1" s="338"/>
      <c r="S1" s="338"/>
      <c r="T1" s="338"/>
      <c r="U1" s="338"/>
      <c r="V1" s="338"/>
      <c r="W1" s="338"/>
      <c r="X1" s="339"/>
    </row>
    <row r="2" spans="1:24" s="32" customFormat="1" ht="12.95" customHeight="1">
      <c r="A2" s="260"/>
      <c r="B2" s="319" t="s">
        <v>0</v>
      </c>
      <c r="C2" s="319"/>
      <c r="D2" s="319"/>
      <c r="E2" s="319"/>
      <c r="F2" s="319"/>
      <c r="G2" s="319"/>
      <c r="H2" s="319"/>
      <c r="I2" s="319"/>
      <c r="J2" s="319"/>
      <c r="K2" s="319"/>
      <c r="L2" s="319"/>
      <c r="M2" s="319"/>
      <c r="N2" s="229"/>
      <c r="O2" s="229"/>
      <c r="P2" s="340"/>
      <c r="Q2" s="341"/>
      <c r="R2" s="341"/>
      <c r="S2" s="341"/>
      <c r="T2" s="341"/>
      <c r="U2" s="342"/>
      <c r="V2" s="342"/>
      <c r="W2" s="342"/>
      <c r="X2" s="343"/>
    </row>
    <row r="3" spans="1:24" s="32" customFormat="1" ht="12.95" customHeight="1">
      <c r="A3" s="260"/>
      <c r="B3" s="319"/>
      <c r="C3" s="319"/>
      <c r="D3" s="319"/>
      <c r="E3" s="319"/>
      <c r="F3" s="319"/>
      <c r="G3" s="319"/>
      <c r="H3" s="319"/>
      <c r="I3" s="319"/>
      <c r="J3" s="319"/>
      <c r="K3" s="319"/>
      <c r="L3" s="319"/>
      <c r="M3" s="319"/>
      <c r="N3" s="229"/>
      <c r="O3" s="229"/>
      <c r="P3" s="340"/>
      <c r="Q3" s="341"/>
      <c r="R3" s="341"/>
      <c r="S3" s="341"/>
      <c r="T3" s="341"/>
      <c r="U3" s="342"/>
      <c r="V3" s="342"/>
      <c r="W3" s="342"/>
      <c r="X3" s="343"/>
    </row>
    <row r="4" spans="1:24" s="32" customFormat="1" ht="15" customHeight="1">
      <c r="A4" s="260"/>
      <c r="B4" s="260"/>
      <c r="C4" s="260"/>
      <c r="D4" s="258" t="s">
        <v>1</v>
      </c>
      <c r="E4" s="258"/>
      <c r="F4" s="258"/>
      <c r="G4" s="258"/>
      <c r="H4" s="258"/>
      <c r="I4" s="258"/>
      <c r="J4" s="258"/>
      <c r="K4" s="258"/>
      <c r="L4" s="260"/>
      <c r="M4" s="260"/>
      <c r="N4" s="260"/>
      <c r="O4" s="229"/>
      <c r="P4" s="340"/>
      <c r="Q4" s="341"/>
      <c r="R4" s="341"/>
      <c r="S4" s="341"/>
      <c r="T4" s="341"/>
      <c r="U4" s="342"/>
      <c r="V4" s="342"/>
      <c r="W4" s="342"/>
      <c r="X4" s="343"/>
    </row>
    <row r="5" spans="1:24" s="32" customFormat="1" ht="8.25" customHeight="1">
      <c r="A5" s="260"/>
      <c r="B5" s="260"/>
      <c r="C5" s="260"/>
      <c r="D5" s="260"/>
      <c r="E5" s="260"/>
      <c r="F5" s="260"/>
      <c r="G5" s="260"/>
      <c r="H5" s="260"/>
      <c r="I5" s="260"/>
      <c r="J5" s="260"/>
      <c r="K5" s="260"/>
      <c r="L5" s="260"/>
      <c r="M5" s="260"/>
      <c r="N5" s="260"/>
      <c r="O5" s="229"/>
      <c r="P5" s="340"/>
      <c r="Q5" s="341"/>
      <c r="R5" s="341"/>
      <c r="S5" s="341"/>
      <c r="T5" s="341"/>
      <c r="U5" s="342"/>
      <c r="V5" s="342"/>
      <c r="W5" s="342"/>
      <c r="X5" s="343"/>
    </row>
    <row r="6" spans="1:24" s="32" customFormat="1" ht="20.100000000000001" customHeight="1">
      <c r="A6" s="261" t="s">
        <v>296</v>
      </c>
      <c r="B6" s="261"/>
      <c r="C6" s="261"/>
      <c r="D6" s="261"/>
      <c r="E6" s="357" t="str">
        <f>Sheet1!$E$6</f>
        <v>Environmental Engineering</v>
      </c>
      <c r="F6" s="357"/>
      <c r="G6" s="357"/>
      <c r="H6" s="357"/>
      <c r="I6" s="357"/>
      <c r="J6" s="357"/>
      <c r="K6" s="357"/>
      <c r="L6" s="357"/>
      <c r="M6" s="357"/>
      <c r="N6" s="357"/>
      <c r="O6" s="229"/>
      <c r="P6" s="340"/>
      <c r="Q6" s="341"/>
      <c r="R6" s="341"/>
      <c r="S6" s="341"/>
      <c r="T6" s="341"/>
      <c r="U6" s="342"/>
      <c r="V6" s="342"/>
      <c r="W6" s="342"/>
      <c r="X6" s="343"/>
    </row>
    <row r="7" spans="1:24" s="32" customFormat="1" ht="20.100000000000001" customHeight="1">
      <c r="A7" s="261" t="s">
        <v>297</v>
      </c>
      <c r="B7" s="261"/>
      <c r="C7" s="357" t="str">
        <f>Sheet1!$C$7</f>
        <v>B.E</v>
      </c>
      <c r="D7" s="357"/>
      <c r="E7" s="357"/>
      <c r="F7" s="357"/>
      <c r="G7" s="357"/>
      <c r="H7" s="357"/>
      <c r="I7" s="357"/>
      <c r="J7" s="357"/>
      <c r="K7" s="357"/>
      <c r="L7" s="357"/>
      <c r="M7" s="357"/>
      <c r="N7" s="357"/>
      <c r="O7" s="229"/>
      <c r="P7" s="340"/>
      <c r="Q7" s="341"/>
      <c r="R7" s="341"/>
      <c r="S7" s="341"/>
      <c r="T7" s="341"/>
      <c r="U7" s="342"/>
      <c r="V7" s="342"/>
      <c r="W7" s="342"/>
      <c r="X7" s="343"/>
    </row>
    <row r="8" spans="1:24" s="32" customFormat="1" ht="20.100000000000001" customHeight="1">
      <c r="A8" s="40" t="s">
        <v>2</v>
      </c>
      <c r="B8" s="42" t="str">
        <f>Sheet1!$B$8</f>
        <v>Eighth</v>
      </c>
      <c r="C8" s="37" t="s">
        <v>3</v>
      </c>
      <c r="D8" s="43" t="str">
        <f>Sheet1!$D$8</f>
        <v>Final</v>
      </c>
      <c r="E8" s="291" t="s">
        <v>4</v>
      </c>
      <c r="F8" s="291"/>
      <c r="G8" s="354" t="str">
        <f>Sheet1!$G$8</f>
        <v>16EE</v>
      </c>
      <c r="H8" s="354"/>
      <c r="I8" s="355" t="str">
        <f>Sheet1!$I$8</f>
        <v>Regular Exam</v>
      </c>
      <c r="J8" s="355"/>
      <c r="K8" s="355"/>
      <c r="L8" s="355"/>
      <c r="M8" s="356" t="str">
        <f>Sheet1!$M$8</f>
        <v>Sept/Oct, 2019</v>
      </c>
      <c r="N8" s="356"/>
      <c r="O8" s="229"/>
      <c r="P8" s="340"/>
      <c r="Q8" s="341"/>
      <c r="R8" s="341"/>
      <c r="S8" s="341"/>
      <c r="T8" s="341"/>
      <c r="U8" s="342"/>
      <c r="V8" s="342"/>
      <c r="W8" s="342"/>
      <c r="X8" s="343"/>
    </row>
    <row r="9" spans="1:24" s="32" customFormat="1" ht="20.100000000000001" customHeight="1">
      <c r="A9" s="41" t="s">
        <v>5</v>
      </c>
      <c r="B9" s="269" t="str">
        <f>Sheet1!$B$9</f>
        <v>Architecture Design v</v>
      </c>
      <c r="C9" s="269"/>
      <c r="D9" s="269"/>
      <c r="E9" s="269"/>
      <c r="F9" s="269"/>
      <c r="G9" s="269"/>
      <c r="H9" s="269"/>
      <c r="I9" s="269"/>
      <c r="J9" s="269"/>
      <c r="K9" s="291" t="s">
        <v>6</v>
      </c>
      <c r="L9" s="291"/>
      <c r="M9" s="291"/>
      <c r="N9" s="44" t="str">
        <f>Sheet1!$N$9</f>
        <v>13/09/2019</v>
      </c>
      <c r="O9" s="229"/>
      <c r="P9" s="340"/>
      <c r="Q9" s="341"/>
      <c r="R9" s="341"/>
      <c r="S9" s="341"/>
      <c r="T9" s="341"/>
      <c r="U9" s="342"/>
      <c r="V9" s="342"/>
      <c r="W9" s="342"/>
      <c r="X9" s="343"/>
    </row>
    <row r="10" spans="1:24" s="32" customFormat="1" ht="20.100000000000001" customHeight="1">
      <c r="A10" s="261" t="s">
        <v>20</v>
      </c>
      <c r="B10" s="261"/>
      <c r="C10" s="261"/>
      <c r="D10" s="261"/>
      <c r="E10" s="269" t="str">
        <f>Sheet1!$E$10</f>
        <v>Dr. Siraj Ahmed</v>
      </c>
      <c r="F10" s="269"/>
      <c r="G10" s="269"/>
      <c r="H10" s="269"/>
      <c r="I10" s="269"/>
      <c r="J10" s="269"/>
      <c r="K10" s="269"/>
      <c r="L10" s="269"/>
      <c r="M10" s="269"/>
      <c r="N10" s="269"/>
      <c r="O10" s="229"/>
      <c r="P10" s="340"/>
      <c r="Q10" s="341"/>
      <c r="R10" s="341"/>
      <c r="S10" s="341"/>
      <c r="T10" s="341"/>
      <c r="U10" s="342"/>
      <c r="V10" s="342"/>
      <c r="W10" s="342"/>
      <c r="X10" s="343"/>
    </row>
    <row r="11" spans="1:24" s="32" customFormat="1" ht="9.9499999999999993" customHeight="1">
      <c r="A11" s="256"/>
      <c r="B11" s="256"/>
      <c r="C11" s="256"/>
      <c r="D11" s="270" t="s">
        <v>391</v>
      </c>
      <c r="E11" s="270"/>
      <c r="F11" s="352" t="s">
        <v>391</v>
      </c>
      <c r="G11" s="352"/>
      <c r="H11" s="352" t="s">
        <v>391</v>
      </c>
      <c r="I11" s="352"/>
      <c r="J11" s="352" t="s">
        <v>391</v>
      </c>
      <c r="K11" s="352"/>
      <c r="L11" s="353"/>
      <c r="M11" s="353"/>
      <c r="N11" s="353"/>
      <c r="O11" s="229"/>
      <c r="P11" s="340"/>
      <c r="Q11" s="341"/>
      <c r="R11" s="341"/>
      <c r="S11" s="341"/>
      <c r="T11" s="341"/>
      <c r="U11" s="342"/>
      <c r="V11" s="342"/>
      <c r="W11" s="342"/>
      <c r="X11" s="343"/>
    </row>
    <row r="12" spans="1:24" s="32" customFormat="1" ht="18" customHeight="1">
      <c r="A12" s="264" t="s">
        <v>7</v>
      </c>
      <c r="B12" s="264" t="s">
        <v>8</v>
      </c>
      <c r="C12" s="264"/>
      <c r="D12" s="266" t="s">
        <v>9</v>
      </c>
      <c r="E12" s="266"/>
      <c r="F12" s="266"/>
      <c r="G12" s="266"/>
      <c r="H12" s="266"/>
      <c r="I12" s="266"/>
      <c r="J12" s="266"/>
      <c r="K12" s="266"/>
      <c r="L12" s="266"/>
      <c r="M12" s="266"/>
      <c r="N12" s="266"/>
      <c r="O12" s="229"/>
      <c r="P12" s="340"/>
      <c r="Q12" s="341"/>
      <c r="R12" s="341"/>
      <c r="S12" s="341"/>
      <c r="T12" s="341"/>
      <c r="U12" s="342"/>
      <c r="V12" s="342"/>
      <c r="W12" s="342"/>
      <c r="X12" s="343"/>
    </row>
    <row r="13" spans="1:24" s="32" customFormat="1" ht="18" customHeight="1">
      <c r="A13" s="264"/>
      <c r="B13" s="264"/>
      <c r="C13" s="264"/>
      <c r="D13" s="266"/>
      <c r="E13" s="266"/>
      <c r="F13" s="266"/>
      <c r="G13" s="266"/>
      <c r="H13" s="266"/>
      <c r="I13" s="266"/>
      <c r="J13" s="266"/>
      <c r="K13" s="266"/>
      <c r="L13" s="266"/>
      <c r="M13" s="266"/>
      <c r="N13" s="266"/>
      <c r="O13" s="229"/>
      <c r="P13" s="340"/>
      <c r="Q13" s="341"/>
      <c r="R13" s="341"/>
      <c r="S13" s="341"/>
      <c r="T13" s="341"/>
      <c r="U13" s="342"/>
      <c r="V13" s="342"/>
      <c r="W13" s="342"/>
      <c r="X13" s="343"/>
    </row>
    <row r="14" spans="1:24" s="32" customFormat="1" ht="18" customHeight="1">
      <c r="A14" s="264"/>
      <c r="B14" s="264"/>
      <c r="C14" s="264"/>
      <c r="D14" s="266" t="s">
        <v>10</v>
      </c>
      <c r="E14" s="266"/>
      <c r="F14" s="266" t="s">
        <v>11</v>
      </c>
      <c r="G14" s="266"/>
      <c r="H14" s="266" t="s">
        <v>12</v>
      </c>
      <c r="I14" s="266"/>
      <c r="J14" s="266" t="s">
        <v>13</v>
      </c>
      <c r="K14" s="266"/>
      <c r="L14" s="266" t="s">
        <v>15</v>
      </c>
      <c r="M14" s="266"/>
      <c r="N14" s="264" t="s">
        <v>16</v>
      </c>
      <c r="O14" s="229"/>
      <c r="P14" s="340"/>
      <c r="Q14" s="341"/>
      <c r="R14" s="341"/>
      <c r="S14" s="341"/>
      <c r="T14" s="341"/>
      <c r="U14" s="342"/>
      <c r="V14" s="342"/>
      <c r="W14" s="342"/>
      <c r="X14" s="343"/>
    </row>
    <row r="15" spans="1:24" s="32" customFormat="1" ht="18" customHeight="1">
      <c r="A15" s="264"/>
      <c r="B15" s="264"/>
      <c r="C15" s="264"/>
      <c r="D15" s="266"/>
      <c r="E15" s="266"/>
      <c r="F15" s="266"/>
      <c r="G15" s="266"/>
      <c r="H15" s="266"/>
      <c r="I15" s="266"/>
      <c r="J15" s="266"/>
      <c r="K15" s="266"/>
      <c r="L15" s="266"/>
      <c r="M15" s="266"/>
      <c r="N15" s="264"/>
      <c r="O15" s="229"/>
      <c r="P15" s="340"/>
      <c r="Q15" s="341"/>
      <c r="R15" s="341"/>
      <c r="S15" s="341"/>
      <c r="T15" s="341"/>
      <c r="U15" s="342"/>
      <c r="V15" s="342"/>
      <c r="W15" s="342"/>
      <c r="X15" s="343"/>
    </row>
    <row r="16" spans="1:24" s="32" customFormat="1" ht="18" customHeight="1" thickBot="1">
      <c r="A16" s="264"/>
      <c r="B16" s="264"/>
      <c r="C16" s="264"/>
      <c r="D16" s="267"/>
      <c r="E16" s="267"/>
      <c r="F16" s="267"/>
      <c r="G16" s="267"/>
      <c r="H16" s="267"/>
      <c r="I16" s="267"/>
      <c r="J16" s="267"/>
      <c r="K16" s="267"/>
      <c r="L16" s="267"/>
      <c r="M16" s="267"/>
      <c r="N16" s="264"/>
      <c r="O16" s="229"/>
      <c r="P16" s="344"/>
      <c r="Q16" s="280"/>
      <c r="R16" s="280"/>
      <c r="S16" s="280"/>
      <c r="T16" s="280"/>
      <c r="U16" s="345"/>
      <c r="V16" s="345"/>
      <c r="W16" s="345"/>
      <c r="X16" s="346"/>
    </row>
    <row r="17" spans="1:100" s="32" customFormat="1" ht="18" customHeight="1">
      <c r="A17" s="264"/>
      <c r="B17" s="264"/>
      <c r="C17" s="264"/>
      <c r="D17" s="34" t="s">
        <v>14</v>
      </c>
      <c r="E17" s="8">
        <f>(10*M17)/100</f>
        <v>10</v>
      </c>
      <c r="F17" s="34" t="s">
        <v>14</v>
      </c>
      <c r="G17" s="8">
        <f>(10*M17)/100</f>
        <v>10</v>
      </c>
      <c r="H17" s="34" t="s">
        <v>14</v>
      </c>
      <c r="I17" s="8">
        <f>(20*M17)/100</f>
        <v>20</v>
      </c>
      <c r="J17" s="34" t="s">
        <v>14</v>
      </c>
      <c r="K17" s="8">
        <f>(60*M17)/100</f>
        <v>60</v>
      </c>
      <c r="L17" s="34" t="s">
        <v>14</v>
      </c>
      <c r="M17" s="11">
        <f>Sheet1!$M$17</f>
        <v>100</v>
      </c>
      <c r="N17" s="264"/>
      <c r="O17" s="229"/>
      <c r="P17" s="29" t="s">
        <v>298</v>
      </c>
      <c r="Q17" s="256" t="s">
        <v>294</v>
      </c>
      <c r="R17" s="256"/>
      <c r="S17" s="257"/>
      <c r="T17" s="347" t="s">
        <v>295</v>
      </c>
      <c r="U17" s="256"/>
      <c r="V17" s="256"/>
      <c r="W17" s="256"/>
      <c r="X17" s="257"/>
    </row>
    <row r="18" spans="1:100" s="67" customFormat="1" ht="5.0999999999999996" customHeight="1">
      <c r="A18" s="69"/>
      <c r="B18" s="235"/>
      <c r="C18" s="236"/>
      <c r="D18" s="350" t="s">
        <v>391</v>
      </c>
      <c r="E18" s="351"/>
      <c r="F18" s="350" t="s">
        <v>391</v>
      </c>
      <c r="G18" s="351"/>
      <c r="H18" s="350" t="s">
        <v>391</v>
      </c>
      <c r="I18" s="351"/>
      <c r="J18" s="350" t="s">
        <v>391</v>
      </c>
      <c r="K18" s="351"/>
      <c r="L18" s="235"/>
      <c r="M18" s="236"/>
      <c r="N18" s="69"/>
      <c r="O18" s="229"/>
      <c r="P18" s="70"/>
      <c r="Q18" s="348"/>
      <c r="R18" s="349"/>
      <c r="S18" s="236"/>
      <c r="T18" s="235"/>
      <c r="U18" s="349"/>
      <c r="V18" s="349"/>
      <c r="W18" s="349"/>
      <c r="X18" s="236"/>
      <c r="AC18" s="67" t="b">
        <f>Sheet2!$AC$38</f>
        <v>0</v>
      </c>
      <c r="AD18" s="88" t="str">
        <f>IF(AND(AC19=TRUE, AC18=TRUE),IF(A19-Sheet2!A38=1,"OK","INCORRECT"),"")</f>
        <v/>
      </c>
      <c r="BL18" s="67" t="str">
        <f>Sheet2!BL38</f>
        <v/>
      </c>
      <c r="BM18" s="67" t="b">
        <f>Sheet2!BM38</f>
        <v>0</v>
      </c>
      <c r="BN18" s="67" t="b">
        <f>Sheet2!BN38</f>
        <v>0</v>
      </c>
      <c r="BO18" s="67" t="b">
        <f>Sheet2!BO38</f>
        <v>0</v>
      </c>
      <c r="BP18" s="67" t="str">
        <f>Sheet2!BP38</f>
        <v/>
      </c>
      <c r="BQ18" s="67" t="str">
        <f>Sheet2!BQ38</f>
        <v/>
      </c>
      <c r="BR18" s="67" t="str">
        <f>Sheet2!BR38</f>
        <v/>
      </c>
      <c r="BS18" s="67" t="str">
        <f>Sheet2!BS38</f>
        <v/>
      </c>
      <c r="BT18" s="67" t="str">
        <f>Sheet2!BT38</f>
        <v/>
      </c>
      <c r="BU18" s="67" t="str">
        <f>Sheet2!BU38</f>
        <v>INCORRECT</v>
      </c>
      <c r="BV18" s="67" t="b">
        <f>Sheet2!BV38</f>
        <v>0</v>
      </c>
      <c r="BW18" s="67" t="str">
        <f>Sheet2!BW38</f>
        <v/>
      </c>
      <c r="BX18" s="67" t="b">
        <f>Sheet2!BX38</f>
        <v>0</v>
      </c>
      <c r="BY18" s="67" t="b">
        <f>Sheet2!BY38</f>
        <v>0</v>
      </c>
      <c r="BZ18" s="67" t="b">
        <f>Sheet2!BZ38</f>
        <v>0</v>
      </c>
      <c r="CA18" s="67" t="b">
        <f>Sheet2!CA38</f>
        <v>0</v>
      </c>
      <c r="CB18" s="67" t="b">
        <f>Sheet2!CB38</f>
        <v>0</v>
      </c>
      <c r="CC18" s="67" t="b">
        <f>Sheet2!CC38</f>
        <v>0</v>
      </c>
      <c r="CD18" s="67" t="str">
        <f>Sheet2!CD38</f>
        <v/>
      </c>
      <c r="CE18" s="67" t="str">
        <f>Sheet2!CE38</f>
        <v/>
      </c>
      <c r="CF18" s="67" t="str">
        <f>Sheet2!CF38</f>
        <v/>
      </c>
      <c r="CG18" s="67" t="str">
        <f>Sheet2!CG38</f>
        <v/>
      </c>
      <c r="CH18" s="67" t="str">
        <f>Sheet2!CH38</f>
        <v/>
      </c>
      <c r="CI18" s="67" t="str">
        <f>Sheet2!CI38</f>
        <v/>
      </c>
      <c r="CJ18" s="67" t="str">
        <f>Sheet2!CJ38</f>
        <v/>
      </c>
      <c r="CK18" s="67" t="str">
        <f>Sheet2!CK38</f>
        <v/>
      </c>
      <c r="CL18" s="67" t="str">
        <f>Sheet2!CL38</f>
        <v>NO</v>
      </c>
      <c r="CM18" s="67" t="str">
        <f>Sheet2!CM38</f>
        <v>NO</v>
      </c>
      <c r="CN18" s="67" t="str">
        <f>Sheet2!CN38</f>
        <v>NO</v>
      </c>
      <c r="CO18" s="67" t="str">
        <f>Sheet2!CO38</f>
        <v>NO</v>
      </c>
      <c r="CP18" s="67" t="str">
        <f>Sheet2!CP38</f>
        <v>OK</v>
      </c>
      <c r="CQ18" s="67" t="b">
        <f>Sheet2!CQ38</f>
        <v>0</v>
      </c>
      <c r="CR18" s="67" t="b">
        <f>Sheet2!CR38</f>
        <v>0</v>
      </c>
      <c r="CS18" s="67" t="b">
        <f>Sheet2!CS38</f>
        <v>0</v>
      </c>
      <c r="CT18" s="67" t="b">
        <f>Sheet2!CT38</f>
        <v>0</v>
      </c>
      <c r="CU18" s="67" t="str">
        <f>Sheet2!CU38</f>
        <v>SEQUENCE INCORRECT</v>
      </c>
      <c r="CV18" s="67">
        <f>Sheet2!CV38</f>
        <v>19</v>
      </c>
    </row>
    <row r="19" spans="1:100" s="32" customFormat="1" ht="18.95" customHeight="1" thickBot="1">
      <c r="A19" s="65"/>
      <c r="B19" s="244"/>
      <c r="C19" s="245"/>
      <c r="D19" s="244"/>
      <c r="E19" s="245"/>
      <c r="F19" s="244"/>
      <c r="G19" s="245"/>
      <c r="H19" s="244"/>
      <c r="I19" s="245"/>
      <c r="J19" s="244"/>
      <c r="K19" s="245"/>
      <c r="L19" s="256" t="str">
        <f>IF(AND(A19&lt;&gt;"",B19&lt;&gt;"",D19&lt;&gt;"",F19&lt;&gt;"",H19&lt;&gt;"",J19&lt;&gt;"",Q19="",P19="OK",T19="",OR(D19&lt;=E17,D19="ABS"),OR(F19&lt;=G17,F19="ABS"),OR(H19&lt;=I17,H19="ABS"),OR(J19&lt;=K17,J19="ABS")),IF(AND(D19="ABS",F19="ABS",H19="ABS",J19="ABS"),"ABS",IF(SUM(D19,F19,H19,J19)=0,"ZERO",SUM(D19,F19,H19,J19))),"")</f>
        <v/>
      </c>
      <c r="M19" s="257"/>
      <c r="N19" s="33" t="str">
        <f>IF(L19="","",IF(M17=200,LOOKUP(L19,{"ABS","ZERO",1,100,110,120,130,140,150,160,170},{"FAIL","FAIL","FAIL","D","D+","C","C+","B","B+","A","A+"}),IF(M17=150,LOOKUP(L19,{"ABS","ZERO",1,75,82,90,97,105,112,120,127},{"FAIL","FAIL","FAIL","D","D+","C","C+","B","B+","A","A+"}),IF(M17=100,LOOKUP(L19,{"ABS","ZERO",1,50,55,60,65,70,75,80,85},{"FAIL","FAIL","FAIL","D","D+","C","C+","B","B+","A","A+"}),IF(M17=50,LOOKUP(L19,{"ABS","ZERO",1,25,27,30,32,35,37,40,42},{"FAIL","FAIL","FAIL","D","D+","C","C+","B","B+","A","A+"}))))))</f>
        <v/>
      </c>
      <c r="O19" s="229"/>
      <c r="P19" s="87" t="str">
        <f>IF(A19&lt;&gt;"",IF(CU19="SEQUENCE CORRECT",IF(OR(T(Y19)="OK",T(Z19)="oOk",T(AA19)="Okk", AB19="ok"),"OK","FORMAT INCORRECT"),"SEQUENCE INCORRECT"),"")</f>
        <v/>
      </c>
      <c r="Q19" s="284" t="str">
        <f>IF(AND(A19&lt;&gt;"",B19&lt;&gt;""),IF(OR(D19&lt;&gt;"ABS"),IF(OR(AND(D19&lt;ROUNDDOWN((0.7*E17),0),D19&lt;&gt;0),D19&gt;E17,D19=""),"Attendance Marks incorrect",""),""),"")</f>
        <v/>
      </c>
      <c r="R19" s="204"/>
      <c r="S19" s="204"/>
      <c r="T19" s="204" t="str">
        <f>IF(OR(AND(OR(F19&lt;=G17, F19=0, F19="ABS"),OR(H19&lt;=I17, H19=0, H19="ABS"),OR(J19&lt;=K17, J19="ABS"))),IF(OR(AND(A19="",B19="",D19="",F19="",H19="",J19=""),AND(A19&lt;&gt;"",B19&lt;&gt;"",D19&lt;&gt;"",F19&lt;&gt;"",H19&lt;&gt;"",J19&lt;&gt;"", AD19="OK")),"","Given Marks or Format is incorrect"),"Given Marks or Format is incorrect")</f>
        <v/>
      </c>
      <c r="U19" s="204"/>
      <c r="V19" s="204"/>
      <c r="W19" s="204"/>
      <c r="X19" s="204"/>
      <c r="Y19" s="23" t="b">
        <f>IF(AND( EXACT(LEFT(B19,LEN(G8)), G8),ISNUMBER(INT(MID(B19,(LEN(G8)+1),1))),ISNUMBER(INT(MID(B19,(LEN(G8)+2),1))), MID(B19,(LEN(G8)+1),2)&lt;&gt;"00",OR(ISNUMBER(INT(MID(B19,(LEN(G8)+3),1))),MID(B19,(LEN(G8)+3),1)=""),  OR(AND(ISNUMBER(INT(MID(B19,(LEN(G8)+1),3))),MID(B19,(LEN(G8)+1),1)&lt;&gt;"0", MID(B19,(LEN(G8)+4),1)=""),AND((ISNUMBER(INT(MID(B19,(LEN(G8)+1),2)))),MID(B19,(LEN(G8)+3),1)=""))),"OK")</f>
        <v>0</v>
      </c>
      <c r="Z19" s="24"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A19" s="25"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B19" s="22"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C19" s="32" t="b">
        <f>IF(ISNUMBER(A19)&lt;&gt;"",AND(ISNUMBER(INT(MID(A19,1,3))),MID(A19,4,1)="",MID(A19,1,1)&lt;&gt;"0"))</f>
        <v>0</v>
      </c>
      <c r="AD19" s="88" t="str">
        <f>IF(AND(AD18="OK",AC19=TRUE),"OK","S# INCORRECT")</f>
        <v>S# INCORRECT</v>
      </c>
      <c r="BL19" s="77" t="str">
        <f>RIGHT(B19,3)</f>
        <v/>
      </c>
      <c r="BM19" s="77" t="b">
        <f>ISNUMBER(INT((MID(BL19,1,1))))</f>
        <v>0</v>
      </c>
      <c r="BN19" s="77" t="b">
        <f>ISNUMBER(INT((MID(BL19,2,1))))</f>
        <v>0</v>
      </c>
      <c r="BO19" s="77" t="b">
        <f>ISNUMBER(INT((MID(BL19,3,1))))</f>
        <v>0</v>
      </c>
      <c r="BP19" s="77" t="str">
        <f>IF(BM19=TRUE, MID(BL19,1,1),"")</f>
        <v/>
      </c>
      <c r="BQ19" s="77" t="str">
        <f>IF(BN19=TRUE, MID(BL19,2,1),"")</f>
        <v/>
      </c>
      <c r="BR19" s="77" t="str">
        <f>IF(BO19=TRUE, MID(BL19,3,1),"")</f>
        <v/>
      </c>
      <c r="BS19" s="77" t="str">
        <f>T(BP19)&amp;T(BQ19)&amp;T(BR19)</f>
        <v/>
      </c>
      <c r="BT19" s="78" t="str">
        <f>IF(BS19="","",INT(TRIM(BS19)))</f>
        <v/>
      </c>
      <c r="BU19" s="79" t="str">
        <f>"OK"</f>
        <v>OK</v>
      </c>
      <c r="BV19" s="77" t="b">
        <f>BT19&gt;BT18</f>
        <v>0</v>
      </c>
      <c r="BW19" s="80" t="str">
        <f>LEFT(B19,6)</f>
        <v/>
      </c>
      <c r="BX19" s="77" t="b">
        <f>ISNUMBER(INT((MID(BW19,1,1))))</f>
        <v>0</v>
      </c>
      <c r="BY19" s="77" t="b">
        <f>ISNUMBER(INT((MID(BW19,2,1))))</f>
        <v>0</v>
      </c>
      <c r="BZ19" s="77" t="b">
        <f>ISNUMBER(INT((MID(BW19,3,1))))</f>
        <v>0</v>
      </c>
      <c r="CA19" s="77" t="b">
        <f>ISNUMBER(INT((MID(BW19,4,1))))</f>
        <v>0</v>
      </c>
      <c r="CB19" s="77" t="b">
        <f>ISNUMBER(INT((MID(BW19,5,1))))</f>
        <v>0</v>
      </c>
      <c r="CC19" s="77" t="b">
        <f>ISNUMBER(INT((MID(BW19,6,1))))</f>
        <v>0</v>
      </c>
      <c r="CD19" s="77" t="str">
        <f>IF(BX19=TRUE, MID(BW19,1,1),"")</f>
        <v/>
      </c>
      <c r="CE19" s="77" t="str">
        <f>IF(BY19=TRUE, MID(BW19,2,1),"")</f>
        <v/>
      </c>
      <c r="CF19" s="77" t="str">
        <f>IF(BZ19=TRUE, MID(BW19,3,1),"")</f>
        <v/>
      </c>
      <c r="CG19" s="77" t="str">
        <f>IF(CA19=TRUE, MID(BW19,4,1),"")</f>
        <v/>
      </c>
      <c r="CH19" s="77" t="str">
        <f>IF(CB19=TRUE, MID(BW19,5,1),"")</f>
        <v/>
      </c>
      <c r="CI19" s="77" t="str">
        <f>IF(CC19=TRUE, MID(BW19,6,1),"")</f>
        <v/>
      </c>
      <c r="CJ19" s="80" t="str">
        <f>TRIM(T(CD19)&amp;T(CE19)&amp;T(CF19))</f>
        <v/>
      </c>
      <c r="CK19" s="80" t="str">
        <f>TRIM(T(CG19)&amp;T(CH19)&amp;T(CI19))</f>
        <v/>
      </c>
      <c r="CL19" s="81" t="str">
        <f>IF(OR(MID(BW19,3,1)="-",MID(BW19,4,1)="-"),T(CJ19),"NO")</f>
        <v>NO</v>
      </c>
      <c r="CM19" s="81" t="str">
        <f>IF(OR(MID(BW19,3,1)="-",MID(BW19,4,1)="-"),T(CK19),"NO")</f>
        <v>NO</v>
      </c>
      <c r="CN19" s="79" t="str">
        <f>IF(AND(CL19&lt;&gt;"NO", CM19&lt;&gt;"NO"),IF(CM19&lt;CL19,"OK","INCORRECT"),"NO")</f>
        <v>NO</v>
      </c>
      <c r="CO19" s="79" t="str">
        <f>IF(AND(CL19&lt;&gt;"NO", CM19&lt;&gt;"NO"),IF(CM19&lt;=CM18,"OK","INCORRECT"),"NO")</f>
        <v>NO</v>
      </c>
      <c r="CP19" s="81" t="str">
        <f>IF(OR(AND(OR(AND(CN19="NO",CO19="NO"),AND(CN19="OK", CO19="OK")),AND(CN18="NO", CO18="NO")),AND(AND(CN19="OK",CO19="OK",OR(AND(CN18="NO", CO18="NO"),AND(CN18="OK", CO18="OK"))))),"OK","INCORRECT")</f>
        <v>OK</v>
      </c>
      <c r="CQ19" s="77" t="b">
        <f>IF(CP19="OK",IF(AND(CL18="NO",CL19="NO"),BT19&gt;BT18))</f>
        <v>0</v>
      </c>
      <c r="CR19" s="77" t="b">
        <f>IF(CP19="OK",AND(CN19="OK",CO19="OK",CN18="NO",CO18="NO"))</f>
        <v>0</v>
      </c>
      <c r="CS19" s="77" t="b">
        <f>IF(CP19="OK",IF(AND(EXACT(CK18,CK19)),BT19&gt;BT18))</f>
        <v>0</v>
      </c>
      <c r="CT19" s="77" t="b">
        <f>IF(CP19="OK",CM19&lt;CM18)</f>
        <v>0</v>
      </c>
      <c r="CU19" s="80" t="str">
        <f>IF(AND(CQ19=FALSE,CR19=FALSE,CS19=FALSE,CT19=FALSE),"SEQUENCE INCORRECT","SEQUENCE CORRECT")</f>
        <v>SEQUENCE INCORRECT</v>
      </c>
      <c r="CV19" s="82">
        <f>COUNTIF(B18:B18,T(B19))</f>
        <v>1</v>
      </c>
    </row>
    <row r="20" spans="1:100" s="32" customFormat="1" ht="18.95" customHeight="1" thickBot="1">
      <c r="A20" s="83"/>
      <c r="B20" s="244"/>
      <c r="C20" s="245"/>
      <c r="D20" s="244"/>
      <c r="E20" s="245"/>
      <c r="F20" s="244"/>
      <c r="G20" s="245"/>
      <c r="H20" s="244"/>
      <c r="I20" s="245"/>
      <c r="J20" s="244"/>
      <c r="K20" s="245"/>
      <c r="L20" s="256" t="str">
        <f>IF(AND(A20&lt;&gt;"",B20&lt;&gt;"",D20&lt;&gt;"", F20&lt;&gt;"", H20&lt;&gt;"", J20&lt;&gt;"",Q20="",P20="OK",T20="",OR(D20&lt;=E17,D20="ABS"),OR(F20&lt;=G17,F20="ABS"),OR(H20&lt;=I17,H20="ABS"),OR(J20&lt;=K17,J20="ABS")),IF(AND(D20="ABS",F20="ABS",H20="ABS",J20="ABS"),"ABS",IF(SUM(D20,F20,H20,J20)=0,"ZERO",SUM(D20,F20,H20,J20))),"")</f>
        <v/>
      </c>
      <c r="M20" s="257"/>
      <c r="N20" s="33" t="str">
        <f>IF(L20="","",IF(M17=200,LOOKUP(L20,{"ABS","ZERO",1,100,110,120,130,140,150,160,170},{"FAIL","FAIL","FAIL","D","D+","C","C+","B","B+","A","A+"}),IF(M17=150,LOOKUP(L20,{"ABS","ZERO",1,75,82,90,97,105,112,120,127},{"FAIL","FAIL","FAIL","D","D+","C","C+","B","B+","A","A+"}),IF(M17=100,LOOKUP(L20,{"ABS","ZERO",1,50,55,60,65,70,75,80,85},{"FAIL","FAIL","FAIL","D","D+","C","C+","B","B+","A","A+"}),IF(M17=50,LOOKUP(L20,{"ABS","ZERO",1,25,27,30,32,35,37,40,42},{"FAIL","FAIL","FAIL","D","D+","C","C+","B","B+","A","A+"}))))))</f>
        <v/>
      </c>
      <c r="O20" s="229"/>
      <c r="P20" s="87" t="str">
        <f t="shared" ref="P20:P38" si="0">IF(A20&lt;&gt;"",IF(CU20="SEQUENCE CORRECT",IF(OR(T(Y20)="OK",T(Z20)="oOk",T(AA20)="Okk", AB20="ok"),"OK","FORMAT INCORRECT"),"SEQUENCE INCORRECT"),"")</f>
        <v/>
      </c>
      <c r="Q20" s="224" t="str">
        <f>IF(AND(A20&lt;&gt;"",B20&lt;&gt;""),IF(OR(D20&lt;&gt;"ABS"),IF(OR(AND(D20&lt;ROUNDDOWN((0.7*E17),0),D20&lt;&gt;0),D20&gt;E17,D20=""),"Attendance Marks incorrect",""),""),"")</f>
        <v/>
      </c>
      <c r="R20" s="203"/>
      <c r="S20" s="203"/>
      <c r="T20" s="203" t="str">
        <f>IF(OR(AND(OR(F20&lt;=G17, F20=0, F20="ABS"),OR(H20&lt;=I17, H20=0, H20="ABS"),OR(J20&lt;=K17, J20="ABS"))),IF(OR(AND(A20="",B20="",D20="",F20="",H20="",J20=""),AND(A20&lt;&gt;"",B20&lt;&gt;"",D20&lt;&gt;"",F20&lt;&gt;"",H20&lt;&gt;"",J20&lt;&gt;"", AD20="OK")),"","Given Marks or Format is incorrect"),"Given Marks or Format is incorrect")</f>
        <v/>
      </c>
      <c r="U20" s="203"/>
      <c r="V20" s="203"/>
      <c r="W20" s="203"/>
      <c r="X20" s="203"/>
      <c r="Y20" s="23" t="b">
        <f>IF(AND( EXACT(LEFT(B20,LEN(G8)), G8),ISNUMBER(INT(MID(B20,(LEN(G8)+1),1))),ISNUMBER(INT(MID(B20,(LEN(G8)+2),1))), MID(B20,(LEN(G8)+1),2)&lt;&gt;"00",OR(ISNUMBER(INT(MID(B20,(LEN(G8)+3),1))),MID(B20,(LEN(G8)+3),1)=""),  OR(AND(ISNUMBER(INT(MID(B20,(LEN(G8)+1),3))),MID(B20,(LEN(G8)+1),1)&lt;&gt;"0", MID(B20,(LEN(G8)+4),1)=""),AND((ISNUMBER(INT(MID(B20,(LEN(G8)+1),2)))),MID(B20,(LEN(G8)+3),1)=""))),"OK")</f>
        <v>0</v>
      </c>
      <c r="Z20" s="24"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A20" s="25"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B20" s="22"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C20" s="32" t="b">
        <f>IF(AND(ISNUMBER(A19)&lt;&gt;"",ISNUMBER(A20)&lt;&gt;""),IF(AND(ISNUMBER(A20),ISNUMBER(A19)),IF(A20-A19=1,AND(ISNUMBER(INT(MID(A20,1,3))),MID(A20,4,1)="",MID(A20,1,1)&lt;&gt;"0"))))</f>
        <v>0</v>
      </c>
      <c r="AD20" s="32" t="str">
        <f t="shared" ref="AD20:AD38" si="1">IF(AC20=TRUE,"OK","S# INCORRECT")</f>
        <v>S# INCORRECT</v>
      </c>
      <c r="BL20" s="77" t="str">
        <f t="shared" ref="BL20:BL38" si="2">RIGHT(B20,3)</f>
        <v/>
      </c>
      <c r="BM20" s="77" t="b">
        <f t="shared" ref="BM20:BM38" si="3">ISNUMBER(INT((MID(BL20,1,1))))</f>
        <v>0</v>
      </c>
      <c r="BN20" s="77" t="b">
        <f t="shared" ref="BN20:BN38" si="4">ISNUMBER(INT((MID(BL20,2,1))))</f>
        <v>0</v>
      </c>
      <c r="BO20" s="77" t="b">
        <f t="shared" ref="BO20:BO38" si="5">ISNUMBER(INT((MID(BL20,3,1))))</f>
        <v>0</v>
      </c>
      <c r="BP20" s="77" t="str">
        <f t="shared" ref="BP20:BP38" si="6">IF(BM20=TRUE, MID(BL20,1,1),"")</f>
        <v/>
      </c>
      <c r="BQ20" s="77" t="str">
        <f t="shared" ref="BQ20:BQ38" si="7">IF(BN20=TRUE, MID(BL20,2,1),"")</f>
        <v/>
      </c>
      <c r="BR20" s="77" t="str">
        <f t="shared" ref="BR20:BR38" si="8">IF(BO20=TRUE, MID(BL20,3,1),"")</f>
        <v/>
      </c>
      <c r="BS20" s="77" t="str">
        <f t="shared" ref="BS20:BS38" si="9">T(BP20)&amp;T(BQ20)&amp;T(BR20)</f>
        <v/>
      </c>
      <c r="BT20" s="78" t="str">
        <f t="shared" ref="BT20:BT38" si="10">IF(BS20="","",INT(TRIM(BS20)))</f>
        <v/>
      </c>
      <c r="BU20" s="79" t="str">
        <f>IF(BT20&gt;BT19,"OK","INCORRECT")</f>
        <v>INCORRECT</v>
      </c>
      <c r="BV20" s="77" t="b">
        <f>BT20&gt;BT19</f>
        <v>0</v>
      </c>
      <c r="BW20" s="80" t="str">
        <f t="shared" ref="BW20:BW38" si="11">LEFT(B20,6)</f>
        <v/>
      </c>
      <c r="BX20" s="77" t="b">
        <f t="shared" ref="BX20:BX38" si="12">ISNUMBER(INT((MID(BW20,1,1))))</f>
        <v>0</v>
      </c>
      <c r="BY20" s="77" t="b">
        <f t="shared" ref="BY20:BY38" si="13">ISNUMBER(INT((MID(BW20,2,1))))</f>
        <v>0</v>
      </c>
      <c r="BZ20" s="77" t="b">
        <f t="shared" ref="BZ20:BZ38" si="14">ISNUMBER(INT((MID(BW20,3,1))))</f>
        <v>0</v>
      </c>
      <c r="CA20" s="77" t="b">
        <f t="shared" ref="CA20:CA38" si="15">ISNUMBER(INT((MID(BW20,4,1))))</f>
        <v>0</v>
      </c>
      <c r="CB20" s="77" t="b">
        <f t="shared" ref="CB20:CB38" si="16">ISNUMBER(INT((MID(BW20,5,1))))</f>
        <v>0</v>
      </c>
      <c r="CC20" s="77" t="b">
        <f t="shared" ref="CC20:CC38" si="17">ISNUMBER(INT((MID(BW20,6,1))))</f>
        <v>0</v>
      </c>
      <c r="CD20" s="77" t="str">
        <f t="shared" ref="CD20:CD38" si="18">IF(BX20=TRUE, MID(BW20,1,1),"")</f>
        <v/>
      </c>
      <c r="CE20" s="77" t="str">
        <f t="shared" ref="CE20:CE38" si="19">IF(BY20=TRUE, MID(BW20,2,1),"")</f>
        <v/>
      </c>
      <c r="CF20" s="77" t="str">
        <f t="shared" ref="CF20:CF38" si="20">IF(BZ20=TRUE, MID(BW20,3,1),"")</f>
        <v/>
      </c>
      <c r="CG20" s="77" t="str">
        <f t="shared" ref="CG20:CG38" si="21">IF(CA20=TRUE, MID(BW20,4,1),"")</f>
        <v/>
      </c>
      <c r="CH20" s="77" t="str">
        <f t="shared" ref="CH20:CH38" si="22">IF(CB20=TRUE, MID(BW20,5,1),"")</f>
        <v/>
      </c>
      <c r="CI20" s="77" t="str">
        <f t="shared" ref="CI20:CI38" si="23">IF(CC20=TRUE, MID(BW20,6,1),"")</f>
        <v/>
      </c>
      <c r="CJ20" s="80" t="str">
        <f t="shared" ref="CJ20:CJ38" si="24">TRIM(T(CD20)&amp;T(CE20)&amp;T(CF20))</f>
        <v/>
      </c>
      <c r="CK20" s="80" t="str">
        <f t="shared" ref="CK20:CK38" si="25">TRIM(T(CG20)&amp;T(CH20)&amp;T(CI20))</f>
        <v/>
      </c>
      <c r="CL20" s="81" t="str">
        <f t="shared" ref="CL20:CL38" si="26">IF(OR(MID(BW20,3,1)="-",MID(BW20,4,1)="-"),T(CJ20),"NO")</f>
        <v>NO</v>
      </c>
      <c r="CM20" s="81" t="str">
        <f t="shared" ref="CM20:CM38" si="27">IF(OR(MID(BW20,3,1)="-",MID(BW20,4,1)="-"),T(CK20),"NO")</f>
        <v>NO</v>
      </c>
      <c r="CN20" s="79" t="str">
        <f>IF(AND(CL20&lt;&gt;"NO", CM20&lt;&gt;"NO"),IF(CM20&lt;CL20,"OK","INCORRECT"),"NO")</f>
        <v>NO</v>
      </c>
      <c r="CO20" s="79" t="str">
        <f>IF(AND(CL20&lt;&gt;"NO", CM20&lt;&gt;"NO"),IF(CM20&lt;=CM19,"OK","INCORRECT"),"NO")</f>
        <v>NO</v>
      </c>
      <c r="CP20" s="81" t="str">
        <f>IF(OR(AND(OR(AND(CN20="NO",CO20="NO"),AND(CN20="OK", CO20="OK")),AND(CN19="NO", CO19="NO")),AND(AND(CN20="OK",CO20="OK",OR(AND(CN19="NO", CO19="NO"),AND(CN19="OK", CO19="OK"))))),"OK","INCORRECT")</f>
        <v>OK</v>
      </c>
      <c r="CQ20" s="77" t="b">
        <f>IF(CP20="OK",IF(AND(CL19="NO",CL20="NO"),BT20&gt;BT19))</f>
        <v>0</v>
      </c>
      <c r="CR20" s="77" t="b">
        <f>IF(CP20="OK",AND(CN20="OK",CO20="OK",CN19="NO",CO19="NO"))</f>
        <v>0</v>
      </c>
      <c r="CS20" s="77" t="b">
        <f>IF(CP20="OK",IF(AND(EXACT(CK19,CK20)),BT20&gt;BT19))</f>
        <v>0</v>
      </c>
      <c r="CT20" s="77" t="b">
        <f>IF(CP20="OK",CM20&lt;CM19)</f>
        <v>0</v>
      </c>
      <c r="CU20" s="80" t="str">
        <f>IF(AND(CQ20=FALSE,CR20=FALSE,CS20=FALSE,CT20=FALSE),"SEQUENCE INCORRECT","SEQUENCE CORRECT")</f>
        <v>SEQUENCE INCORRECT</v>
      </c>
      <c r="CV20" s="82">
        <f>COUNTIF(B19:B19,T(B20))</f>
        <v>1</v>
      </c>
    </row>
    <row r="21" spans="1:100" s="32" customFormat="1" ht="18.95" customHeight="1" thickBot="1">
      <c r="A21" s="65"/>
      <c r="B21" s="244"/>
      <c r="C21" s="245"/>
      <c r="D21" s="244"/>
      <c r="E21" s="245"/>
      <c r="F21" s="244"/>
      <c r="G21" s="245"/>
      <c r="H21" s="244"/>
      <c r="I21" s="245"/>
      <c r="J21" s="244"/>
      <c r="K21" s="245"/>
      <c r="L21" s="256" t="str">
        <f>IF(AND(A21&lt;&gt;"",B21&lt;&gt;"",D21&lt;&gt;"", F21&lt;&gt;"", H21&lt;&gt;"", J21&lt;&gt;"",Q21="",P21="OK",T21="",OR(D21&lt;=E17,D21="ABS"),OR(F21&lt;=G17,F21="ABS"),OR(H21&lt;=I17,H21="ABS"),OR(J21&lt;=K17,J21="ABS")),IF(AND(D21="ABS",F21="ABS",H21="ABS",J21="ABS"),"ABS",IF(SUM(D21,F21,H21,J21)=0,"ZERO",SUM(D21,F21,H21,J21))),"")</f>
        <v/>
      </c>
      <c r="M21" s="257"/>
      <c r="N21" s="33" t="str">
        <f>IF(L21="","",IF(M17=200,LOOKUP(L21,{"ABS","ZERO",1,100,110,120,130,140,150,160,170},{"FAIL","FAIL","FAIL","D","D+","C","C+","B","B+","A","A+"}),IF(M17=150,LOOKUP(L21,{"ABS","ZERO",1,75,82,90,97,105,112,120,127},{"FAIL","FAIL","FAIL","D","D+","C","C+","B","B+","A","A+"}),IF(M17=100,LOOKUP(L21,{"ABS","ZERO",1,50,55,60,65,70,75,80,85},{"FAIL","FAIL","FAIL","D","D+","C","C+","B","B+","A","A+"}),IF(M17=50,LOOKUP(L21,{"ABS","ZERO",1,25,27,30,32,35,37,40,42},{"FAIL","FAIL","FAIL","D","D+","C","C+","B","B+","A","A+"}))))))</f>
        <v/>
      </c>
      <c r="O21" s="229"/>
      <c r="P21" s="87" t="str">
        <f t="shared" si="0"/>
        <v/>
      </c>
      <c r="Q21" s="224" t="str">
        <f>IF(AND(A21&lt;&gt;"",B21&lt;&gt;""),IF(OR(D21&lt;&gt;"ABS"),IF(OR(AND(D21&lt;ROUNDDOWN((0.7*E17),0),D21&lt;&gt;0),D21&gt;E17,D21=""),"Attendance Marks incorrect",""),""),"")</f>
        <v/>
      </c>
      <c r="R21" s="203"/>
      <c r="S21" s="203"/>
      <c r="T21" s="203" t="str">
        <f>IF(OR(AND(OR(F21&lt;=G17, F21=0, F21="ABS"),OR(H21&lt;=I17, H21=0, H21="ABS"),OR(J21&lt;=K17, J21="ABS"))),IF(OR(AND(A21="",B21="",D21="",F21="",H21="",J21=""),AND(A21&lt;&gt;"",B21&lt;&gt;"",D21&lt;&gt;"",F21&lt;&gt;"",H21&lt;&gt;"",J21&lt;&gt;"", AD21="OK")),"","Given Marks or Format is incorrect"),"Given Marks or Format is incorrect")</f>
        <v/>
      </c>
      <c r="U21" s="203"/>
      <c r="V21" s="203"/>
      <c r="W21" s="203"/>
      <c r="X21" s="203"/>
      <c r="Y21" s="23" t="b">
        <f>IF(AND( EXACT(LEFT(B21,LEN(G8)), G8),ISNUMBER(INT(MID(B21,(LEN(G8)+1),1))),ISNUMBER(INT(MID(B21,(LEN(G8)+2),1))), MID(B21,(LEN(G8)+1),2)&lt;&gt;"00",OR(ISNUMBER(INT(MID(B21,(LEN(G8)+3),1))),MID(B21,(LEN(G8)+3),1)=""),  OR(AND(ISNUMBER(INT(MID(B21,(LEN(G8)+1),3))),MID(B21,(LEN(G8)+1),1)&lt;&gt;"0", MID(B21,(LEN(G8)+4),1)=""),AND((ISNUMBER(INT(MID(B21,(LEN(G8)+1),2)))),MID(B21,(LEN(G8)+3),1)=""))),"OK")</f>
        <v>0</v>
      </c>
      <c r="Z21" s="24"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25"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22"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32" t="b">
        <f t="shared" ref="AC21:AC38" si="28">IF(AND(ISNUMBER(A20)&lt;&gt;"",ISNUMBER(A21)&lt;&gt;""),IF(AND(ISNUMBER(A21),ISNUMBER(A20)),IF(A21-A20=1,AND(ISNUMBER(INT(MID(A21,1,3))),MID(A21,4,1)="",MID(A21,1,1)&lt;&gt;"0"))))</f>
        <v>0</v>
      </c>
      <c r="AD21" s="32" t="str">
        <f t="shared" si="1"/>
        <v>S# INCORRECT</v>
      </c>
      <c r="BL21" s="77" t="str">
        <f t="shared" si="2"/>
        <v/>
      </c>
      <c r="BM21" s="77" t="b">
        <f t="shared" si="3"/>
        <v>0</v>
      </c>
      <c r="BN21" s="77" t="b">
        <f t="shared" si="4"/>
        <v>0</v>
      </c>
      <c r="BO21" s="77" t="b">
        <f t="shared" si="5"/>
        <v>0</v>
      </c>
      <c r="BP21" s="77" t="str">
        <f t="shared" si="6"/>
        <v/>
      </c>
      <c r="BQ21" s="77" t="str">
        <f t="shared" si="7"/>
        <v/>
      </c>
      <c r="BR21" s="77" t="str">
        <f t="shared" si="8"/>
        <v/>
      </c>
      <c r="BS21" s="77" t="str">
        <f t="shared" si="9"/>
        <v/>
      </c>
      <c r="BT21" s="78" t="str">
        <f t="shared" si="10"/>
        <v/>
      </c>
      <c r="BU21" s="79" t="str">
        <f t="shared" ref="BU21:BU38" si="29">IF(BT21&gt;BT20,"OK","INCORRECT")</f>
        <v>INCORRECT</v>
      </c>
      <c r="BV21" s="77" t="b">
        <f t="shared" ref="BV21:BV38" si="30">BT21&gt;BT20</f>
        <v>0</v>
      </c>
      <c r="BW21" s="80" t="str">
        <f t="shared" si="11"/>
        <v/>
      </c>
      <c r="BX21" s="77" t="b">
        <f t="shared" si="12"/>
        <v>0</v>
      </c>
      <c r="BY21" s="77" t="b">
        <f t="shared" si="13"/>
        <v>0</v>
      </c>
      <c r="BZ21" s="77" t="b">
        <f t="shared" si="14"/>
        <v>0</v>
      </c>
      <c r="CA21" s="77" t="b">
        <f t="shared" si="15"/>
        <v>0</v>
      </c>
      <c r="CB21" s="77" t="b">
        <f t="shared" si="16"/>
        <v>0</v>
      </c>
      <c r="CC21" s="77" t="b">
        <f t="shared" si="17"/>
        <v>0</v>
      </c>
      <c r="CD21" s="77" t="str">
        <f t="shared" si="18"/>
        <v/>
      </c>
      <c r="CE21" s="77" t="str">
        <f t="shared" si="19"/>
        <v/>
      </c>
      <c r="CF21" s="77" t="str">
        <f t="shared" si="20"/>
        <v/>
      </c>
      <c r="CG21" s="77" t="str">
        <f t="shared" si="21"/>
        <v/>
      </c>
      <c r="CH21" s="77" t="str">
        <f t="shared" si="22"/>
        <v/>
      </c>
      <c r="CI21" s="77" t="str">
        <f t="shared" si="23"/>
        <v/>
      </c>
      <c r="CJ21" s="80" t="str">
        <f t="shared" si="24"/>
        <v/>
      </c>
      <c r="CK21" s="80" t="str">
        <f t="shared" si="25"/>
        <v/>
      </c>
      <c r="CL21" s="81" t="str">
        <f t="shared" si="26"/>
        <v>NO</v>
      </c>
      <c r="CM21" s="81" t="str">
        <f t="shared" si="27"/>
        <v>NO</v>
      </c>
      <c r="CN21" s="79" t="str">
        <f t="shared" ref="CN21:CN38" si="31">IF(AND(CL21&lt;&gt;"NO", CM21&lt;&gt;"NO"),IF(CM21&lt;CL21,"OK","INCORRECT"),"NO")</f>
        <v>NO</v>
      </c>
      <c r="CO21" s="79" t="str">
        <f t="shared" ref="CO21:CO38" si="32">IF(AND(CL21&lt;&gt;"NO", CM21&lt;&gt;"NO"),IF(CM21&lt;=CM20,"OK","INCORRECT"),"NO")</f>
        <v>NO</v>
      </c>
      <c r="CP21" s="81" t="str">
        <f t="shared" ref="CP21:CP38" si="33">IF(OR(AND(OR(AND(CN21="NO",CO21="NO"),AND(CN21="OK", CO21="OK")),AND(CN20="NO", CO20="NO")),AND(AND(CN21="OK",CO21="OK",OR(AND(CN20="NO", CO20="NO"),AND(CN20="OK", CO20="OK"))))),"OK","INCORRECT")</f>
        <v>OK</v>
      </c>
      <c r="CQ21" s="77" t="b">
        <f t="shared" ref="CQ21:CQ38" si="34">IF(CP21="OK",IF(AND(CL20="NO",CL21="NO"),BT21&gt;BT20))</f>
        <v>0</v>
      </c>
      <c r="CR21" s="77" t="b">
        <f t="shared" ref="CR21:CR38" si="35">IF(CP21="OK",AND(CN21="OK",CO21="OK",CN20="NO",CO20="NO"))</f>
        <v>0</v>
      </c>
      <c r="CS21" s="77" t="b">
        <f t="shared" ref="CS21:CS38" si="36">IF(CP21="OK",IF(AND(EXACT(CK20,CK21)),BT21&gt;BT20))</f>
        <v>0</v>
      </c>
      <c r="CT21" s="77" t="b">
        <f t="shared" ref="CT21:CT38" si="37">IF(CP21="OK",CM21&lt;CM20)</f>
        <v>0</v>
      </c>
      <c r="CU21" s="80" t="str">
        <f t="shared" ref="CU21:CU38" si="38">IF(AND(CQ21=FALSE,CR21=FALSE,CS21=FALSE,CT21=FALSE),"SEQUENCE INCORRECT","SEQUENCE CORRECT")</f>
        <v>SEQUENCE INCORRECT</v>
      </c>
      <c r="CV21" s="82">
        <f>COUNTIF(B19:B20,T(B21))</f>
        <v>2</v>
      </c>
    </row>
    <row r="22" spans="1:100" s="32" customFormat="1" ht="18.95" customHeight="1" thickBot="1">
      <c r="A22" s="83"/>
      <c r="B22" s="244"/>
      <c r="C22" s="245"/>
      <c r="D22" s="244"/>
      <c r="E22" s="245"/>
      <c r="F22" s="244"/>
      <c r="G22" s="245"/>
      <c r="H22" s="244"/>
      <c r="I22" s="245"/>
      <c r="J22" s="244"/>
      <c r="K22" s="245"/>
      <c r="L22" s="256" t="str">
        <f>IF(AND(A22&lt;&gt;"",B22&lt;&gt;"",D22&lt;&gt;"", F22&lt;&gt;"", H22&lt;&gt;"", J22&lt;&gt;"",Q22="",P22="OK",T22="",OR(D22&lt;=E17,D22="ABS"),OR(F22&lt;=G17,F22="ABS"),OR(H22&lt;=I17,H22="ABS"),OR(J22&lt;=K17,J22="ABS")),IF(AND(D22="ABS",F22="ABS",H22="ABS",J22="ABS"),"ABS",IF(SUM(D22,F22,H22,J22)=0,"ZERO",SUM(D22,F22,H22,J22))),"")</f>
        <v/>
      </c>
      <c r="M22" s="257"/>
      <c r="N22" s="33" t="str">
        <f>IF(L22="","",IF(M17=200,LOOKUP(L22,{"ABS","ZERO",1,100,110,120,130,140,150,160,170},{"FAIL","FAIL","FAIL","D","D+","C","C+","B","B+","A","A+"}),IF(M17=150,LOOKUP(L22,{"ABS","ZERO",1,75,82,90,97,105,112,120,127},{"FAIL","FAIL","FAIL","D","D+","C","C+","B","B+","A","A+"}),IF(M17=100,LOOKUP(L22,{"ABS","ZERO",1,50,55,60,65,70,75,80,85},{"FAIL","FAIL","FAIL","D","D+","C","C+","B","B+","A","A+"}),IF(M17=50,LOOKUP(L22,{"ABS","ZERO",1,25,27,30,32,35,37,40,42},{"FAIL","FAIL","FAIL","D","D+","C","C+","B","B+","A","A+"}))))))</f>
        <v/>
      </c>
      <c r="O22" s="229"/>
      <c r="P22" s="87" t="str">
        <f t="shared" si="0"/>
        <v/>
      </c>
      <c r="Q22" s="224" t="str">
        <f>IF(AND(A22&lt;&gt;"",B22&lt;&gt;""),IF(OR(D22&lt;&gt;"ABS"),IF(OR(AND(D22&lt;ROUNDDOWN((0.7*E17),0),D22&lt;&gt;0),D22&gt;E17,D22=""),"Attendance Marks incorrect",""),""),"")</f>
        <v/>
      </c>
      <c r="R22" s="203"/>
      <c r="S22" s="203"/>
      <c r="T22" s="203" t="str">
        <f>IF(OR(AND(OR(F22&lt;=G17, F22=0, F22="ABS"),OR(H22&lt;=I17, H22=0, H22="ABS"),OR(J22&lt;=K17, J22="ABS"))),IF(OR(AND(A22="",B22="",D22="",F22="",H22="",J22=""),AND(A22&lt;&gt;"",B22&lt;&gt;"",D22&lt;&gt;"",F22&lt;&gt;"",H22&lt;&gt;"",J22&lt;&gt;"", AD22="OK")),"","Given Marks or Format is incorrect"),"Given Marks or Format is incorrect")</f>
        <v/>
      </c>
      <c r="U22" s="203"/>
      <c r="V22" s="203"/>
      <c r="W22" s="203"/>
      <c r="X22" s="203"/>
      <c r="Y22" s="23" t="b">
        <f>IF(AND( EXACT(LEFT(B22,LEN(G8)), G8),ISNUMBER(INT(MID(B22,(LEN(G8)+1),1))),ISNUMBER(INT(MID(B22,(LEN(G8)+2),1))), MID(B22,(LEN(G8)+1),2)&lt;&gt;"00",OR(ISNUMBER(INT(MID(B22,(LEN(G8)+3),1))),MID(B22,(LEN(G8)+3),1)=""),  OR(AND(ISNUMBER(INT(MID(B22,(LEN(G8)+1),3))),MID(B22,(LEN(G8)+1),1)&lt;&gt;"0", MID(B22,(LEN(G8)+4),1)=""),AND((ISNUMBER(INT(MID(B22,(LEN(G8)+1),2)))),MID(B22,(LEN(G8)+3),1)=""))),"OK")</f>
        <v>0</v>
      </c>
      <c r="Z22" s="24"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25"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22"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32" t="b">
        <f t="shared" si="28"/>
        <v>0</v>
      </c>
      <c r="AD22" s="32" t="str">
        <f t="shared" si="1"/>
        <v>S# INCORRECT</v>
      </c>
      <c r="BL22" s="77" t="str">
        <f t="shared" si="2"/>
        <v/>
      </c>
      <c r="BM22" s="77" t="b">
        <f t="shared" si="3"/>
        <v>0</v>
      </c>
      <c r="BN22" s="77" t="b">
        <f t="shared" si="4"/>
        <v>0</v>
      </c>
      <c r="BO22" s="77" t="b">
        <f t="shared" si="5"/>
        <v>0</v>
      </c>
      <c r="BP22" s="77" t="str">
        <f t="shared" si="6"/>
        <v/>
      </c>
      <c r="BQ22" s="77" t="str">
        <f t="shared" si="7"/>
        <v/>
      </c>
      <c r="BR22" s="77" t="str">
        <f t="shared" si="8"/>
        <v/>
      </c>
      <c r="BS22" s="77" t="str">
        <f t="shared" si="9"/>
        <v/>
      </c>
      <c r="BT22" s="78" t="str">
        <f t="shared" si="10"/>
        <v/>
      </c>
      <c r="BU22" s="79" t="str">
        <f t="shared" si="29"/>
        <v>INCORRECT</v>
      </c>
      <c r="BV22" s="77" t="b">
        <f t="shared" si="30"/>
        <v>0</v>
      </c>
      <c r="BW22" s="80" t="str">
        <f t="shared" si="11"/>
        <v/>
      </c>
      <c r="BX22" s="77" t="b">
        <f t="shared" si="12"/>
        <v>0</v>
      </c>
      <c r="BY22" s="77" t="b">
        <f t="shared" si="13"/>
        <v>0</v>
      </c>
      <c r="BZ22" s="77" t="b">
        <f t="shared" si="14"/>
        <v>0</v>
      </c>
      <c r="CA22" s="77" t="b">
        <f t="shared" si="15"/>
        <v>0</v>
      </c>
      <c r="CB22" s="77" t="b">
        <f t="shared" si="16"/>
        <v>0</v>
      </c>
      <c r="CC22" s="77" t="b">
        <f t="shared" si="17"/>
        <v>0</v>
      </c>
      <c r="CD22" s="77" t="str">
        <f t="shared" si="18"/>
        <v/>
      </c>
      <c r="CE22" s="77" t="str">
        <f t="shared" si="19"/>
        <v/>
      </c>
      <c r="CF22" s="77" t="str">
        <f t="shared" si="20"/>
        <v/>
      </c>
      <c r="CG22" s="77" t="str">
        <f t="shared" si="21"/>
        <v/>
      </c>
      <c r="CH22" s="77" t="str">
        <f t="shared" si="22"/>
        <v/>
      </c>
      <c r="CI22" s="77" t="str">
        <f t="shared" si="23"/>
        <v/>
      </c>
      <c r="CJ22" s="80" t="str">
        <f t="shared" si="24"/>
        <v/>
      </c>
      <c r="CK22" s="80" t="str">
        <f t="shared" si="25"/>
        <v/>
      </c>
      <c r="CL22" s="81" t="str">
        <f t="shared" si="26"/>
        <v>NO</v>
      </c>
      <c r="CM22" s="81" t="str">
        <f t="shared" si="27"/>
        <v>NO</v>
      </c>
      <c r="CN22" s="79" t="str">
        <f t="shared" si="31"/>
        <v>NO</v>
      </c>
      <c r="CO22" s="79" t="str">
        <f t="shared" si="32"/>
        <v>NO</v>
      </c>
      <c r="CP22" s="81" t="str">
        <f t="shared" si="33"/>
        <v>OK</v>
      </c>
      <c r="CQ22" s="77" t="b">
        <f t="shared" si="34"/>
        <v>0</v>
      </c>
      <c r="CR22" s="77" t="b">
        <f t="shared" si="35"/>
        <v>0</v>
      </c>
      <c r="CS22" s="77" t="b">
        <f t="shared" si="36"/>
        <v>0</v>
      </c>
      <c r="CT22" s="77" t="b">
        <f t="shared" si="37"/>
        <v>0</v>
      </c>
      <c r="CU22" s="80" t="str">
        <f t="shared" si="38"/>
        <v>SEQUENCE INCORRECT</v>
      </c>
      <c r="CV22" s="82">
        <f>COUNTIF(B19:B21,T(B22))</f>
        <v>3</v>
      </c>
    </row>
    <row r="23" spans="1:100" s="32" customFormat="1" ht="18.95" customHeight="1" thickBot="1">
      <c r="A23" s="65"/>
      <c r="B23" s="244"/>
      <c r="C23" s="245"/>
      <c r="D23" s="244"/>
      <c r="E23" s="245"/>
      <c r="F23" s="244"/>
      <c r="G23" s="245"/>
      <c r="H23" s="244"/>
      <c r="I23" s="245"/>
      <c r="J23" s="244"/>
      <c r="K23" s="245"/>
      <c r="L23" s="256" t="str">
        <f>IF(AND(A23&lt;&gt;"",B23&lt;&gt;"",D23&lt;&gt;"", F23&lt;&gt;"", H23&lt;&gt;"", J23&lt;&gt;"",Q23="",P23="OK",T23="",OR(D23&lt;=E17,D23="ABS"),OR(F23&lt;=G17,F23="ABS"),OR(H23&lt;=I17,H23="ABS"),OR(J23&lt;=K17,J23="ABS")),IF(AND(D23="ABS",F23="ABS",H23="ABS",J23="ABS"),"ABS",IF(SUM(D23,F23,H23,J23)=0,"ZERO",SUM(D23,F23,H23,J23))),"")</f>
        <v/>
      </c>
      <c r="M23" s="257"/>
      <c r="N23" s="33" t="str">
        <f>IF(L23="","",IF(M17=200,LOOKUP(L23,{"ABS","ZERO",1,100,110,120,130,140,150,160,170},{"FAIL","FAIL","FAIL","D","D+","C","C+","B","B+","A","A+"}),IF(M17=150,LOOKUP(L23,{"ABS","ZERO",1,75,82,90,97,105,112,120,127},{"FAIL","FAIL","FAIL","D","D+","C","C+","B","B+","A","A+"}),IF(M17=100,LOOKUP(L23,{"ABS","ZERO",1,50,55,60,65,70,75,80,85},{"FAIL","FAIL","FAIL","D","D+","C","C+","B","B+","A","A+"}),IF(M17=50,LOOKUP(L23,{"ABS","ZERO",1,25,27,30,32,35,37,40,42},{"FAIL","FAIL","FAIL","D","D+","C","C+","B","B+","A","A+"}))))))</f>
        <v/>
      </c>
      <c r="O23" s="229"/>
      <c r="P23" s="87" t="str">
        <f t="shared" si="0"/>
        <v/>
      </c>
      <c r="Q23" s="224" t="str">
        <f>IF(AND(A23&lt;&gt;"",B23&lt;&gt;""),IF(OR(D23&lt;&gt;"ABS"),IF(OR(AND(D23&lt;ROUNDDOWN((0.7*E17),0),D23&lt;&gt;0),D23&gt;E17,D23=""),"Attendance Marks incorrect",""),""),"")</f>
        <v/>
      </c>
      <c r="R23" s="203"/>
      <c r="S23" s="203"/>
      <c r="T23" s="203" t="str">
        <f>IF(OR(AND(OR(F23&lt;=G17, F23=0, F23="ABS"),OR(H23&lt;=I17, H23=0, H23="ABS"),OR(J23&lt;=K17, J23="ABS"))),IF(OR(AND(A23="",B23="",D23="",F23="",H23="",J23=""),AND(A23&lt;&gt;"",B23&lt;&gt;"",D23&lt;&gt;"",F23&lt;&gt;"",H23&lt;&gt;"",J23&lt;&gt;"", AD23="OK")),"","Given Marks or Format is incorrect"),"Given Marks or Format is incorrect")</f>
        <v/>
      </c>
      <c r="U23" s="203"/>
      <c r="V23" s="203"/>
      <c r="W23" s="203"/>
      <c r="X23" s="203"/>
      <c r="Y23" s="23" t="b">
        <f>IF(AND( EXACT(LEFT(B23,LEN(G8)), G8),ISNUMBER(INT(MID(B23,(LEN(G8)+1),1))),ISNUMBER(INT(MID(B23,(LEN(G8)+2),1))), MID(B23,(LEN(G8)+1),2)&lt;&gt;"00",OR(ISNUMBER(INT(MID(B23,(LEN(G8)+3),1))),MID(B23,(LEN(G8)+3),1)=""),  OR(AND(ISNUMBER(INT(MID(B23,(LEN(G8)+1),3))),MID(B23,(LEN(G8)+1),1)&lt;&gt;"0", MID(B23,(LEN(G8)+4),1)=""),AND((ISNUMBER(INT(MID(B23,(LEN(G8)+1),2)))),MID(B23,(LEN(G8)+3),1)=""))),"OK")</f>
        <v>0</v>
      </c>
      <c r="Z23" s="24"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25"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22"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32" t="b">
        <f t="shared" si="28"/>
        <v>0</v>
      </c>
      <c r="AD23" s="32" t="str">
        <f t="shared" si="1"/>
        <v>S# INCORRECT</v>
      </c>
      <c r="BL23" s="77" t="str">
        <f t="shared" si="2"/>
        <v/>
      </c>
      <c r="BM23" s="77" t="b">
        <f t="shared" si="3"/>
        <v>0</v>
      </c>
      <c r="BN23" s="77" t="b">
        <f t="shared" si="4"/>
        <v>0</v>
      </c>
      <c r="BO23" s="77" t="b">
        <f t="shared" si="5"/>
        <v>0</v>
      </c>
      <c r="BP23" s="77" t="str">
        <f t="shared" si="6"/>
        <v/>
      </c>
      <c r="BQ23" s="77" t="str">
        <f t="shared" si="7"/>
        <v/>
      </c>
      <c r="BR23" s="77" t="str">
        <f t="shared" si="8"/>
        <v/>
      </c>
      <c r="BS23" s="77" t="str">
        <f t="shared" si="9"/>
        <v/>
      </c>
      <c r="BT23" s="78" t="str">
        <f t="shared" si="10"/>
        <v/>
      </c>
      <c r="BU23" s="79" t="str">
        <f t="shared" si="29"/>
        <v>INCORRECT</v>
      </c>
      <c r="BV23" s="77" t="b">
        <f t="shared" si="30"/>
        <v>0</v>
      </c>
      <c r="BW23" s="80" t="str">
        <f t="shared" si="11"/>
        <v/>
      </c>
      <c r="BX23" s="77" t="b">
        <f t="shared" si="12"/>
        <v>0</v>
      </c>
      <c r="BY23" s="77" t="b">
        <f t="shared" si="13"/>
        <v>0</v>
      </c>
      <c r="BZ23" s="77" t="b">
        <f t="shared" si="14"/>
        <v>0</v>
      </c>
      <c r="CA23" s="77" t="b">
        <f t="shared" si="15"/>
        <v>0</v>
      </c>
      <c r="CB23" s="77" t="b">
        <f t="shared" si="16"/>
        <v>0</v>
      </c>
      <c r="CC23" s="77" t="b">
        <f t="shared" si="17"/>
        <v>0</v>
      </c>
      <c r="CD23" s="77" t="str">
        <f t="shared" si="18"/>
        <v/>
      </c>
      <c r="CE23" s="77" t="str">
        <f t="shared" si="19"/>
        <v/>
      </c>
      <c r="CF23" s="77" t="str">
        <f t="shared" si="20"/>
        <v/>
      </c>
      <c r="CG23" s="77" t="str">
        <f t="shared" si="21"/>
        <v/>
      </c>
      <c r="CH23" s="77" t="str">
        <f t="shared" si="22"/>
        <v/>
      </c>
      <c r="CI23" s="77" t="str">
        <f t="shared" si="23"/>
        <v/>
      </c>
      <c r="CJ23" s="80" t="str">
        <f t="shared" si="24"/>
        <v/>
      </c>
      <c r="CK23" s="80" t="str">
        <f t="shared" si="25"/>
        <v/>
      </c>
      <c r="CL23" s="81" t="str">
        <f t="shared" si="26"/>
        <v>NO</v>
      </c>
      <c r="CM23" s="81" t="str">
        <f t="shared" si="27"/>
        <v>NO</v>
      </c>
      <c r="CN23" s="79" t="str">
        <f t="shared" si="31"/>
        <v>NO</v>
      </c>
      <c r="CO23" s="79" t="str">
        <f t="shared" si="32"/>
        <v>NO</v>
      </c>
      <c r="CP23" s="81" t="str">
        <f t="shared" si="33"/>
        <v>OK</v>
      </c>
      <c r="CQ23" s="77" t="b">
        <f t="shared" si="34"/>
        <v>0</v>
      </c>
      <c r="CR23" s="77" t="b">
        <f t="shared" si="35"/>
        <v>0</v>
      </c>
      <c r="CS23" s="77" t="b">
        <f t="shared" si="36"/>
        <v>0</v>
      </c>
      <c r="CT23" s="77" t="b">
        <f t="shared" si="37"/>
        <v>0</v>
      </c>
      <c r="CU23" s="80" t="str">
        <f t="shared" si="38"/>
        <v>SEQUENCE INCORRECT</v>
      </c>
      <c r="CV23" s="82">
        <f>COUNTIF(B19:B22,T(B23))</f>
        <v>4</v>
      </c>
    </row>
    <row r="24" spans="1:100" s="32" customFormat="1" ht="18.95" customHeight="1" thickBot="1">
      <c r="A24" s="83"/>
      <c r="B24" s="244"/>
      <c r="C24" s="245"/>
      <c r="D24" s="244"/>
      <c r="E24" s="245"/>
      <c r="F24" s="244"/>
      <c r="G24" s="245"/>
      <c r="H24" s="244"/>
      <c r="I24" s="245"/>
      <c r="J24" s="244"/>
      <c r="K24" s="245"/>
      <c r="L24" s="256" t="str">
        <f>IF(AND(A24&lt;&gt;"",B24&lt;&gt;"",D24&lt;&gt;"", F24&lt;&gt;"", H24&lt;&gt;"", J24&lt;&gt;"",Q24="",P24="OK",T24="",OR(D24&lt;=E17,D24="ABS"),OR(F24&lt;=G17,F24="ABS"),OR(H24&lt;=I17,H24="ABS"),OR(J24&lt;=K17,J24="ABS")),IF(AND(D24="ABS",F24="ABS",H24="ABS",J24="ABS"),"ABS",IF(SUM(D24,F24,H24,J24)=0,"ZERO",SUM(D24,F24,H24,J24))),"")</f>
        <v/>
      </c>
      <c r="M24" s="257"/>
      <c r="N24" s="33" t="str">
        <f>IF(L24="","",IF(M17=200,LOOKUP(L24,{"ABS","ZERO",1,100,110,120,130,140,150,160,170},{"FAIL","FAIL","FAIL","D","D+","C","C+","B","B+","A","A+"}),IF(M17=150,LOOKUP(L24,{"ABS","ZERO",1,75,82,90,97,105,112,120,127},{"FAIL","FAIL","FAIL","D","D+","C","C+","B","B+","A","A+"}),IF(M17=100,LOOKUP(L24,{"ABS","ZERO",1,50,55,60,65,70,75,80,85},{"FAIL","FAIL","FAIL","D","D+","C","C+","B","B+","A","A+"}),IF(M17=50,LOOKUP(L24,{"ABS","ZERO",1,25,27,30,32,35,37,40,42},{"FAIL","FAIL","FAIL","D","D+","C","C+","B","B+","A","A+"}))))))</f>
        <v/>
      </c>
      <c r="O24" s="229"/>
      <c r="P24" s="87" t="str">
        <f t="shared" si="0"/>
        <v/>
      </c>
      <c r="Q24" s="224" t="str">
        <f>IF(AND(A24&lt;&gt;"",B24&lt;&gt;""),IF(OR(D24&lt;&gt;"ABS"),IF(OR(AND(D24&lt;ROUNDDOWN((0.7*E17),0),D24&lt;&gt;0),D24&gt;E17,D24=""),"Attendance Marks incorrect",""),""),"")</f>
        <v/>
      </c>
      <c r="R24" s="203"/>
      <c r="S24" s="203"/>
      <c r="T24" s="203" t="str">
        <f>IF(OR(AND(OR(F24&lt;=G17, F24=0, F24="ABS"),OR(H24&lt;=I17, H24=0, H24="ABS"),OR(J24&lt;=K17, J24="ABS"))),IF(OR(AND(A24="",B24="",D24="",F24="",H24="",J24=""),AND(A24&lt;&gt;"",B24&lt;&gt;"",D24&lt;&gt;"",F24&lt;&gt;"",H24&lt;&gt;"",J24&lt;&gt;"", AD24="OK")),"","Given Marks or Format is incorrect"),"Given Marks or Format is incorrect")</f>
        <v/>
      </c>
      <c r="U24" s="203"/>
      <c r="V24" s="203"/>
      <c r="W24" s="203"/>
      <c r="X24" s="203"/>
      <c r="Y24" s="23" t="b">
        <f>IF(AND( EXACT(LEFT(B24,LEN(G8)), G8),ISNUMBER(INT(MID(B24,(LEN(G8)+1),1))),ISNUMBER(INT(MID(B24,(LEN(G8)+2),1))), MID(B24,(LEN(G8)+1),2)&lt;&gt;"00",OR(ISNUMBER(INT(MID(B24,(LEN(G8)+3),1))),MID(B24,(LEN(G8)+3),1)=""),  OR(AND(ISNUMBER(INT(MID(B24,(LEN(G8)+1),3))),MID(B24,(LEN(G8)+1),1)&lt;&gt;"0", MID(B24,(LEN(G8)+4),1)=""),AND((ISNUMBER(INT(MID(B24,(LEN(G8)+1),2)))),MID(B24,(LEN(G8)+3),1)=""))),"OK")</f>
        <v>0</v>
      </c>
      <c r="Z24" s="24"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25"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22"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32" t="b">
        <f t="shared" si="28"/>
        <v>0</v>
      </c>
      <c r="AD24" s="32" t="str">
        <f t="shared" si="1"/>
        <v>S# INCORRECT</v>
      </c>
      <c r="BL24" s="77" t="str">
        <f t="shared" si="2"/>
        <v/>
      </c>
      <c r="BM24" s="77" t="b">
        <f t="shared" si="3"/>
        <v>0</v>
      </c>
      <c r="BN24" s="77" t="b">
        <f t="shared" si="4"/>
        <v>0</v>
      </c>
      <c r="BO24" s="77" t="b">
        <f t="shared" si="5"/>
        <v>0</v>
      </c>
      <c r="BP24" s="77" t="str">
        <f t="shared" si="6"/>
        <v/>
      </c>
      <c r="BQ24" s="77" t="str">
        <f t="shared" si="7"/>
        <v/>
      </c>
      <c r="BR24" s="77" t="str">
        <f t="shared" si="8"/>
        <v/>
      </c>
      <c r="BS24" s="77" t="str">
        <f t="shared" si="9"/>
        <v/>
      </c>
      <c r="BT24" s="78" t="str">
        <f t="shared" si="10"/>
        <v/>
      </c>
      <c r="BU24" s="79" t="str">
        <f t="shared" si="29"/>
        <v>INCORRECT</v>
      </c>
      <c r="BV24" s="77" t="b">
        <f t="shared" si="30"/>
        <v>0</v>
      </c>
      <c r="BW24" s="80" t="str">
        <f t="shared" si="11"/>
        <v/>
      </c>
      <c r="BX24" s="77" t="b">
        <f t="shared" si="12"/>
        <v>0</v>
      </c>
      <c r="BY24" s="77" t="b">
        <f t="shared" si="13"/>
        <v>0</v>
      </c>
      <c r="BZ24" s="77" t="b">
        <f t="shared" si="14"/>
        <v>0</v>
      </c>
      <c r="CA24" s="77" t="b">
        <f t="shared" si="15"/>
        <v>0</v>
      </c>
      <c r="CB24" s="77" t="b">
        <f t="shared" si="16"/>
        <v>0</v>
      </c>
      <c r="CC24" s="77" t="b">
        <f t="shared" si="17"/>
        <v>0</v>
      </c>
      <c r="CD24" s="77" t="str">
        <f t="shared" si="18"/>
        <v/>
      </c>
      <c r="CE24" s="77" t="str">
        <f t="shared" si="19"/>
        <v/>
      </c>
      <c r="CF24" s="77" t="str">
        <f t="shared" si="20"/>
        <v/>
      </c>
      <c r="CG24" s="77" t="str">
        <f t="shared" si="21"/>
        <v/>
      </c>
      <c r="CH24" s="77" t="str">
        <f t="shared" si="22"/>
        <v/>
      </c>
      <c r="CI24" s="77" t="str">
        <f t="shared" si="23"/>
        <v/>
      </c>
      <c r="CJ24" s="80" t="str">
        <f t="shared" si="24"/>
        <v/>
      </c>
      <c r="CK24" s="80" t="str">
        <f t="shared" si="25"/>
        <v/>
      </c>
      <c r="CL24" s="81" t="str">
        <f t="shared" si="26"/>
        <v>NO</v>
      </c>
      <c r="CM24" s="81" t="str">
        <f t="shared" si="27"/>
        <v>NO</v>
      </c>
      <c r="CN24" s="79" t="str">
        <f t="shared" si="31"/>
        <v>NO</v>
      </c>
      <c r="CO24" s="79" t="str">
        <f t="shared" si="32"/>
        <v>NO</v>
      </c>
      <c r="CP24" s="81" t="str">
        <f t="shared" si="33"/>
        <v>OK</v>
      </c>
      <c r="CQ24" s="77" t="b">
        <f t="shared" si="34"/>
        <v>0</v>
      </c>
      <c r="CR24" s="77" t="b">
        <f t="shared" si="35"/>
        <v>0</v>
      </c>
      <c r="CS24" s="77" t="b">
        <f t="shared" si="36"/>
        <v>0</v>
      </c>
      <c r="CT24" s="77" t="b">
        <f t="shared" si="37"/>
        <v>0</v>
      </c>
      <c r="CU24" s="80" t="str">
        <f t="shared" si="38"/>
        <v>SEQUENCE INCORRECT</v>
      </c>
      <c r="CV24" s="82">
        <f>COUNTIF(B19:B23,T(B24))</f>
        <v>5</v>
      </c>
    </row>
    <row r="25" spans="1:100" s="32" customFormat="1" ht="18.95" customHeight="1" thickBot="1">
      <c r="A25" s="65"/>
      <c r="B25" s="244"/>
      <c r="C25" s="245"/>
      <c r="D25" s="244"/>
      <c r="E25" s="245"/>
      <c r="F25" s="244"/>
      <c r="G25" s="245"/>
      <c r="H25" s="244"/>
      <c r="I25" s="245"/>
      <c r="J25" s="244"/>
      <c r="K25" s="245"/>
      <c r="L25" s="256" t="str">
        <f>IF(AND(A25&lt;&gt;"",B25&lt;&gt;"",D25&lt;&gt;"", F25&lt;&gt;"", H25&lt;&gt;"", J25&lt;&gt;"",Q25="",P25="OK",T25="",OR(D25&lt;=E17,D25="ABS"),OR(F25&lt;=G17,F25="ABS"),OR(H25&lt;=I17,H25="ABS"),OR(J25&lt;=K17,J25="ABS")),IF(AND(D25="ABS",F25="ABS",H25="ABS",J25="ABS"),"ABS",IF(SUM(D25,F25,H25,J25)=0,"ZERO",SUM(D25,F25,H25,J25))),"")</f>
        <v/>
      </c>
      <c r="M25" s="257"/>
      <c r="N25" s="33" t="str">
        <f>IF(L25="","",IF(M17=200,LOOKUP(L25,{"ABS","ZERO",1,100,110,120,130,140,150,160,170},{"FAIL","FAIL","FAIL","D","D+","C","C+","B","B+","A","A+"}),IF(M17=150,LOOKUP(L25,{"ABS","ZERO",1,75,82,90,97,105,112,120,127},{"FAIL","FAIL","FAIL","D","D+","C","C+","B","B+","A","A+"}),IF(M17=100,LOOKUP(L25,{"ABS","ZERO",1,50,55,60,65,70,75,80,85},{"FAIL","FAIL","FAIL","D","D+","C","C+","B","B+","A","A+"}),IF(M17=50,LOOKUP(L25,{"ABS","ZERO",1,25,27,30,32,35,37,40,42},{"FAIL","FAIL","FAIL","D","D+","C","C+","B","B+","A","A+"}))))))</f>
        <v/>
      </c>
      <c r="O25" s="229"/>
      <c r="P25" s="87" t="str">
        <f t="shared" si="0"/>
        <v/>
      </c>
      <c r="Q25" s="224" t="str">
        <f>IF(AND(A25&lt;&gt;"",B25&lt;&gt;""),IF(OR(D25&lt;&gt;"ABS"),IF(OR(AND(D25&lt;ROUNDDOWN((0.7*E17),0),D25&lt;&gt;0),D25&gt;E17,D25=""),"Attendance Marks incorrect",""),""),"")</f>
        <v/>
      </c>
      <c r="R25" s="203"/>
      <c r="S25" s="203"/>
      <c r="T25" s="203" t="str">
        <f>IF(OR(AND(OR(F25&lt;=G17, F25=0, F25="ABS"),OR(H25&lt;=I17, H25=0, H25="ABS"),OR(J25&lt;=K17, J25="ABS"))),IF(OR(AND(A25="",B25="",D25="",F25="",H25="",J25=""),AND(A25&lt;&gt;"",B25&lt;&gt;"",D25&lt;&gt;"",F25&lt;&gt;"",H25&lt;&gt;"",J25&lt;&gt;"", AD25="OK")),"","Given Marks or Format is incorrect"),"Given Marks or Format is incorrect")</f>
        <v/>
      </c>
      <c r="U25" s="203"/>
      <c r="V25" s="203"/>
      <c r="W25" s="203"/>
      <c r="X25" s="203"/>
      <c r="Y25" s="23" t="b">
        <f>IF(AND( EXACT(LEFT(B25,LEN(G8)), G8),ISNUMBER(INT(MID(B25,(LEN(G8)+1),1))),ISNUMBER(INT(MID(B25,(LEN(G8)+2),1))), MID(B25,(LEN(G8)+1),2)&lt;&gt;"00",OR(ISNUMBER(INT(MID(B25,(LEN(G8)+3),1))),MID(B25,(LEN(G8)+3),1)=""),  OR(AND(ISNUMBER(INT(MID(B25,(LEN(G8)+1),3))),MID(B25,(LEN(G8)+1),1)&lt;&gt;"0", MID(B25,(LEN(G8)+4),1)=""),AND((ISNUMBER(INT(MID(B25,(LEN(G8)+1),2)))),MID(B25,(LEN(G8)+3),1)=""))),"OK")</f>
        <v>0</v>
      </c>
      <c r="Z25" s="24"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25"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22"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32" t="b">
        <f t="shared" si="28"/>
        <v>0</v>
      </c>
      <c r="AD25" s="32" t="str">
        <f t="shared" si="1"/>
        <v>S# INCORRECT</v>
      </c>
      <c r="BL25" s="77" t="str">
        <f t="shared" si="2"/>
        <v/>
      </c>
      <c r="BM25" s="77" t="b">
        <f t="shared" si="3"/>
        <v>0</v>
      </c>
      <c r="BN25" s="77" t="b">
        <f t="shared" si="4"/>
        <v>0</v>
      </c>
      <c r="BO25" s="77" t="b">
        <f t="shared" si="5"/>
        <v>0</v>
      </c>
      <c r="BP25" s="77" t="str">
        <f t="shared" si="6"/>
        <v/>
      </c>
      <c r="BQ25" s="77" t="str">
        <f t="shared" si="7"/>
        <v/>
      </c>
      <c r="BR25" s="77" t="str">
        <f t="shared" si="8"/>
        <v/>
      </c>
      <c r="BS25" s="77" t="str">
        <f t="shared" si="9"/>
        <v/>
      </c>
      <c r="BT25" s="78" t="str">
        <f t="shared" si="10"/>
        <v/>
      </c>
      <c r="BU25" s="79" t="str">
        <f t="shared" si="29"/>
        <v>INCORRECT</v>
      </c>
      <c r="BV25" s="77" t="b">
        <f t="shared" si="30"/>
        <v>0</v>
      </c>
      <c r="BW25" s="80" t="str">
        <f t="shared" si="11"/>
        <v/>
      </c>
      <c r="BX25" s="77" t="b">
        <f t="shared" si="12"/>
        <v>0</v>
      </c>
      <c r="BY25" s="77" t="b">
        <f t="shared" si="13"/>
        <v>0</v>
      </c>
      <c r="BZ25" s="77" t="b">
        <f t="shared" si="14"/>
        <v>0</v>
      </c>
      <c r="CA25" s="77" t="b">
        <f t="shared" si="15"/>
        <v>0</v>
      </c>
      <c r="CB25" s="77" t="b">
        <f t="shared" si="16"/>
        <v>0</v>
      </c>
      <c r="CC25" s="77" t="b">
        <f t="shared" si="17"/>
        <v>0</v>
      </c>
      <c r="CD25" s="77" t="str">
        <f t="shared" si="18"/>
        <v/>
      </c>
      <c r="CE25" s="77" t="str">
        <f t="shared" si="19"/>
        <v/>
      </c>
      <c r="CF25" s="77" t="str">
        <f t="shared" si="20"/>
        <v/>
      </c>
      <c r="CG25" s="77" t="str">
        <f t="shared" si="21"/>
        <v/>
      </c>
      <c r="CH25" s="77" t="str">
        <f t="shared" si="22"/>
        <v/>
      </c>
      <c r="CI25" s="77" t="str">
        <f t="shared" si="23"/>
        <v/>
      </c>
      <c r="CJ25" s="80" t="str">
        <f t="shared" si="24"/>
        <v/>
      </c>
      <c r="CK25" s="80" t="str">
        <f t="shared" si="25"/>
        <v/>
      </c>
      <c r="CL25" s="81" t="str">
        <f t="shared" si="26"/>
        <v>NO</v>
      </c>
      <c r="CM25" s="81" t="str">
        <f t="shared" si="27"/>
        <v>NO</v>
      </c>
      <c r="CN25" s="79" t="str">
        <f t="shared" si="31"/>
        <v>NO</v>
      </c>
      <c r="CO25" s="79" t="str">
        <f t="shared" si="32"/>
        <v>NO</v>
      </c>
      <c r="CP25" s="81" t="str">
        <f t="shared" si="33"/>
        <v>OK</v>
      </c>
      <c r="CQ25" s="77" t="b">
        <f t="shared" si="34"/>
        <v>0</v>
      </c>
      <c r="CR25" s="77" t="b">
        <f t="shared" si="35"/>
        <v>0</v>
      </c>
      <c r="CS25" s="77" t="b">
        <f t="shared" si="36"/>
        <v>0</v>
      </c>
      <c r="CT25" s="77" t="b">
        <f t="shared" si="37"/>
        <v>0</v>
      </c>
      <c r="CU25" s="80" t="str">
        <f t="shared" si="38"/>
        <v>SEQUENCE INCORRECT</v>
      </c>
      <c r="CV25" s="82">
        <f>COUNTIF(B19:B24,T(B25))</f>
        <v>6</v>
      </c>
    </row>
    <row r="26" spans="1:100" s="32" customFormat="1" ht="18.95" customHeight="1" thickBot="1">
      <c r="A26" s="83"/>
      <c r="B26" s="244"/>
      <c r="C26" s="245"/>
      <c r="D26" s="244"/>
      <c r="E26" s="245"/>
      <c r="F26" s="244"/>
      <c r="G26" s="245"/>
      <c r="H26" s="244"/>
      <c r="I26" s="245"/>
      <c r="J26" s="244"/>
      <c r="K26" s="245"/>
      <c r="L26" s="256" t="str">
        <f>IF(AND(A26&lt;&gt;"",B26&lt;&gt;"",D26&lt;&gt;"", F26&lt;&gt;"", H26&lt;&gt;"", J26&lt;&gt;"",Q26="",P26="OK",T26="",OR(D26&lt;=E17,D26="ABS"),OR(F26&lt;=G17,F26="ABS"),OR(H26&lt;=I17,H26="ABS"),OR(J26&lt;=K17,J26="ABS")),IF(AND(D26="ABS",F26="ABS",H26="ABS",J26="ABS"),"ABS",IF(SUM(D26,F26,H26,J26)=0,"ZERO",SUM(D26,F26,H26,J26))),"")</f>
        <v/>
      </c>
      <c r="M26" s="257"/>
      <c r="N26" s="33" t="str">
        <f>IF(L26="","",IF(M17=200,LOOKUP(L26,{"ABS","ZERO",1,100,110,120,130,140,150,160,170},{"FAIL","FAIL","FAIL","D","D+","C","C+","B","B+","A","A+"}),IF(M17=150,LOOKUP(L26,{"ABS","ZERO",1,75,82,90,97,105,112,120,127},{"FAIL","FAIL","FAIL","D","D+","C","C+","B","B+","A","A+"}),IF(M17=100,LOOKUP(L26,{"ABS","ZERO",1,50,55,60,65,70,75,80,85},{"FAIL","FAIL","FAIL","D","D+","C","C+","B","B+","A","A+"}),IF(M17=50,LOOKUP(L26,{"ABS","ZERO",1,25,27,30,32,35,37,40,42},{"FAIL","FAIL","FAIL","D","D+","C","C+","B","B+","A","A+"}))))))</f>
        <v/>
      </c>
      <c r="O26" s="229"/>
      <c r="P26" s="87" t="str">
        <f t="shared" si="0"/>
        <v/>
      </c>
      <c r="Q26" s="224" t="str">
        <f>IF(AND(A26&lt;&gt;"",B26&lt;&gt;""),IF(OR(D26&lt;&gt;"ABS"),IF(OR(AND(D26&lt;ROUNDDOWN((0.7*E17),0),D26&lt;&gt;0),D26&gt;E17,D26=""),"Attendance Marks incorrect",""),""),"")</f>
        <v/>
      </c>
      <c r="R26" s="203"/>
      <c r="S26" s="203"/>
      <c r="T26" s="203" t="str">
        <f>IF(OR(AND(OR(F26&lt;=G17, F26=0, F26="ABS"),OR(H26&lt;=I17, H26=0, H26="ABS"),OR(J26&lt;=K17, J26="ABS"))),IF(OR(AND(A26="",B26="",D26="",F26="",H26="",J26=""),AND(A26&lt;&gt;"",B26&lt;&gt;"",D26&lt;&gt;"",F26&lt;&gt;"",H26&lt;&gt;"",J26&lt;&gt;"", AD26="OK")),"","Given Marks or Format is incorrect"),"Given Marks or Format is incorrect")</f>
        <v/>
      </c>
      <c r="U26" s="203"/>
      <c r="V26" s="203"/>
      <c r="W26" s="203"/>
      <c r="X26" s="203"/>
      <c r="Y26" s="23" t="b">
        <f>IF(AND( EXACT(LEFT(B26,LEN(G8)), G8),ISNUMBER(INT(MID(B26,(LEN(G8)+1),1))),ISNUMBER(INT(MID(B26,(LEN(G8)+2),1))), MID(B26,(LEN(G8)+1),2)&lt;&gt;"00",OR(ISNUMBER(INT(MID(B26,(LEN(G8)+3),1))),MID(B26,(LEN(G8)+3),1)=""),  OR(AND(ISNUMBER(INT(MID(B26,(LEN(G8)+1),3))),MID(B26,(LEN(G8)+1),1)&lt;&gt;"0", MID(B26,(LEN(G8)+4),1)=""),AND((ISNUMBER(INT(MID(B26,(LEN(G8)+1),2)))),MID(B26,(LEN(G8)+3),1)=""))),"OK")</f>
        <v>0</v>
      </c>
      <c r="Z26" s="24"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25"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22"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32" t="b">
        <f t="shared" si="28"/>
        <v>0</v>
      </c>
      <c r="AD26" s="32" t="str">
        <f t="shared" si="1"/>
        <v>S# INCORRECT</v>
      </c>
      <c r="BL26" s="77" t="str">
        <f t="shared" si="2"/>
        <v/>
      </c>
      <c r="BM26" s="77" t="b">
        <f t="shared" si="3"/>
        <v>0</v>
      </c>
      <c r="BN26" s="77" t="b">
        <f t="shared" si="4"/>
        <v>0</v>
      </c>
      <c r="BO26" s="77" t="b">
        <f t="shared" si="5"/>
        <v>0</v>
      </c>
      <c r="BP26" s="77" t="str">
        <f t="shared" si="6"/>
        <v/>
      </c>
      <c r="BQ26" s="77" t="str">
        <f t="shared" si="7"/>
        <v/>
      </c>
      <c r="BR26" s="77" t="str">
        <f t="shared" si="8"/>
        <v/>
      </c>
      <c r="BS26" s="77" t="str">
        <f t="shared" si="9"/>
        <v/>
      </c>
      <c r="BT26" s="78" t="str">
        <f t="shared" si="10"/>
        <v/>
      </c>
      <c r="BU26" s="79" t="str">
        <f t="shared" si="29"/>
        <v>INCORRECT</v>
      </c>
      <c r="BV26" s="77" t="b">
        <f t="shared" si="30"/>
        <v>0</v>
      </c>
      <c r="BW26" s="80" t="str">
        <f t="shared" si="11"/>
        <v/>
      </c>
      <c r="BX26" s="77" t="b">
        <f t="shared" si="12"/>
        <v>0</v>
      </c>
      <c r="BY26" s="77" t="b">
        <f t="shared" si="13"/>
        <v>0</v>
      </c>
      <c r="BZ26" s="77" t="b">
        <f t="shared" si="14"/>
        <v>0</v>
      </c>
      <c r="CA26" s="77" t="b">
        <f t="shared" si="15"/>
        <v>0</v>
      </c>
      <c r="CB26" s="77" t="b">
        <f t="shared" si="16"/>
        <v>0</v>
      </c>
      <c r="CC26" s="77" t="b">
        <f t="shared" si="17"/>
        <v>0</v>
      </c>
      <c r="CD26" s="77" t="str">
        <f t="shared" si="18"/>
        <v/>
      </c>
      <c r="CE26" s="77" t="str">
        <f t="shared" si="19"/>
        <v/>
      </c>
      <c r="CF26" s="77" t="str">
        <f t="shared" si="20"/>
        <v/>
      </c>
      <c r="CG26" s="77" t="str">
        <f t="shared" si="21"/>
        <v/>
      </c>
      <c r="CH26" s="77" t="str">
        <f t="shared" si="22"/>
        <v/>
      </c>
      <c r="CI26" s="77" t="str">
        <f t="shared" si="23"/>
        <v/>
      </c>
      <c r="CJ26" s="80" t="str">
        <f t="shared" si="24"/>
        <v/>
      </c>
      <c r="CK26" s="80" t="str">
        <f t="shared" si="25"/>
        <v/>
      </c>
      <c r="CL26" s="81" t="str">
        <f t="shared" si="26"/>
        <v>NO</v>
      </c>
      <c r="CM26" s="81" t="str">
        <f t="shared" si="27"/>
        <v>NO</v>
      </c>
      <c r="CN26" s="79" t="str">
        <f t="shared" si="31"/>
        <v>NO</v>
      </c>
      <c r="CO26" s="79" t="str">
        <f t="shared" si="32"/>
        <v>NO</v>
      </c>
      <c r="CP26" s="81" t="str">
        <f t="shared" si="33"/>
        <v>OK</v>
      </c>
      <c r="CQ26" s="77" t="b">
        <f t="shared" si="34"/>
        <v>0</v>
      </c>
      <c r="CR26" s="77" t="b">
        <f t="shared" si="35"/>
        <v>0</v>
      </c>
      <c r="CS26" s="77" t="b">
        <f t="shared" si="36"/>
        <v>0</v>
      </c>
      <c r="CT26" s="77" t="b">
        <f t="shared" si="37"/>
        <v>0</v>
      </c>
      <c r="CU26" s="80" t="str">
        <f t="shared" si="38"/>
        <v>SEQUENCE INCORRECT</v>
      </c>
      <c r="CV26" s="82">
        <f>COUNTIF(B19:B25,T(B26))</f>
        <v>7</v>
      </c>
    </row>
    <row r="27" spans="1:100" s="32" customFormat="1" ht="18.95" customHeight="1" thickBot="1">
      <c r="A27" s="65"/>
      <c r="B27" s="244"/>
      <c r="C27" s="245"/>
      <c r="D27" s="244"/>
      <c r="E27" s="245"/>
      <c r="F27" s="244"/>
      <c r="G27" s="245"/>
      <c r="H27" s="244"/>
      <c r="I27" s="245"/>
      <c r="J27" s="244"/>
      <c r="K27" s="245"/>
      <c r="L27" s="256" t="str">
        <f>IF(AND(A27&lt;&gt;"",B27&lt;&gt;"",D27&lt;&gt;"", F27&lt;&gt;"", H27&lt;&gt;"", J27&lt;&gt;"",Q27="",P27="OK",T27="",OR(D27&lt;=E17,D27="ABS"),OR(F27&lt;=G17,F27="ABS"),OR(H27&lt;=I17,H27="ABS"),OR(J27&lt;=K17,J27="ABS")),IF(AND(D27="ABS",F27="ABS",H27="ABS",J27="ABS"),"ABS",IF(SUM(D27,F27,H27,J27)=0,"ZERO",SUM(D27,F27,H27,J27))),"")</f>
        <v/>
      </c>
      <c r="M27" s="257"/>
      <c r="N27" s="33" t="str">
        <f>IF(L27="","",IF(M17=200,LOOKUP(L27,{"ABS","ZERO",1,100,110,120,130,140,150,160,170},{"FAIL","FAIL","FAIL","D","D+","C","C+","B","B+","A","A+"}),IF(M17=150,LOOKUP(L27,{"ABS","ZERO",1,75,82,90,97,105,112,120,127},{"FAIL","FAIL","FAIL","D","D+","C","C+","B","B+","A","A+"}),IF(M17=100,LOOKUP(L27,{"ABS","ZERO",1,50,55,60,65,70,75,80,85},{"FAIL","FAIL","FAIL","D","D+","C","C+","B","B+","A","A+"}),IF(M17=50,LOOKUP(L27,{"ABS","ZERO",1,25,27,30,32,35,37,40,42},{"FAIL","FAIL","FAIL","D","D+","C","C+","B","B+","A","A+"}))))))</f>
        <v/>
      </c>
      <c r="O27" s="229"/>
      <c r="P27" s="87" t="str">
        <f t="shared" si="0"/>
        <v/>
      </c>
      <c r="Q27" s="224" t="str">
        <f>IF(AND(A27&lt;&gt;"",B27&lt;&gt;""),IF(OR(D27&lt;&gt;"ABS"),IF(OR(AND(D27&lt;ROUNDDOWN((0.7*E17),0),D27&lt;&gt;0),D27&gt;E17,D27=""),"Attendance Marks incorrect",""),""),"")</f>
        <v/>
      </c>
      <c r="R27" s="203"/>
      <c r="S27" s="203"/>
      <c r="T27" s="203" t="str">
        <f>IF(OR(AND(OR(F27&lt;=G17, F27=0, F27="ABS"),OR(H27&lt;=I17, H27=0, H27="ABS"),OR(J27&lt;=K17, J27="ABS"))),IF(OR(AND(A27="",B27="",D27="",F27="",H27="",J27=""),AND(A27&lt;&gt;"",B27&lt;&gt;"",D27&lt;&gt;"",F27&lt;&gt;"",H27&lt;&gt;"",J27&lt;&gt;"", AD27="OK")),"","Given Marks or Format is incorrect"),"Given Marks or Format is incorrect")</f>
        <v/>
      </c>
      <c r="U27" s="203"/>
      <c r="V27" s="203"/>
      <c r="W27" s="203"/>
      <c r="X27" s="203"/>
      <c r="Y27" s="23" t="b">
        <f>IF(AND( EXACT(LEFT(B27,LEN(G8)), G8),ISNUMBER(INT(MID(B27,(LEN(G8)+1),1))),ISNUMBER(INT(MID(B27,(LEN(G8)+2),1))), MID(B27,(LEN(G8)+1),2)&lt;&gt;"00",OR(ISNUMBER(INT(MID(B27,(LEN(G8)+3),1))),MID(B27,(LEN(G8)+3),1)=""),  OR(AND(ISNUMBER(INT(MID(B27,(LEN(G8)+1),3))),MID(B27,(LEN(G8)+1),1)&lt;&gt;"0", MID(B27,(LEN(G8)+4),1)=""),AND((ISNUMBER(INT(MID(B27,(LEN(G8)+1),2)))),MID(B27,(LEN(G8)+3),1)=""))),"OK")</f>
        <v>0</v>
      </c>
      <c r="Z27" s="24"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25"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22"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32" t="b">
        <f t="shared" si="28"/>
        <v>0</v>
      </c>
      <c r="AD27" s="32" t="str">
        <f t="shared" si="1"/>
        <v>S# INCORRECT</v>
      </c>
      <c r="BL27" s="77" t="str">
        <f t="shared" si="2"/>
        <v/>
      </c>
      <c r="BM27" s="77" t="b">
        <f t="shared" si="3"/>
        <v>0</v>
      </c>
      <c r="BN27" s="77" t="b">
        <f t="shared" si="4"/>
        <v>0</v>
      </c>
      <c r="BO27" s="77" t="b">
        <f t="shared" si="5"/>
        <v>0</v>
      </c>
      <c r="BP27" s="77" t="str">
        <f t="shared" si="6"/>
        <v/>
      </c>
      <c r="BQ27" s="77" t="str">
        <f t="shared" si="7"/>
        <v/>
      </c>
      <c r="BR27" s="77" t="str">
        <f t="shared" si="8"/>
        <v/>
      </c>
      <c r="BS27" s="77" t="str">
        <f t="shared" si="9"/>
        <v/>
      </c>
      <c r="BT27" s="78" t="str">
        <f t="shared" si="10"/>
        <v/>
      </c>
      <c r="BU27" s="79" t="str">
        <f t="shared" si="29"/>
        <v>INCORRECT</v>
      </c>
      <c r="BV27" s="77" t="b">
        <f t="shared" si="30"/>
        <v>0</v>
      </c>
      <c r="BW27" s="80" t="str">
        <f t="shared" si="11"/>
        <v/>
      </c>
      <c r="BX27" s="77" t="b">
        <f t="shared" si="12"/>
        <v>0</v>
      </c>
      <c r="BY27" s="77" t="b">
        <f t="shared" si="13"/>
        <v>0</v>
      </c>
      <c r="BZ27" s="77" t="b">
        <f t="shared" si="14"/>
        <v>0</v>
      </c>
      <c r="CA27" s="77" t="b">
        <f t="shared" si="15"/>
        <v>0</v>
      </c>
      <c r="CB27" s="77" t="b">
        <f t="shared" si="16"/>
        <v>0</v>
      </c>
      <c r="CC27" s="77" t="b">
        <f t="shared" si="17"/>
        <v>0</v>
      </c>
      <c r="CD27" s="77" t="str">
        <f t="shared" si="18"/>
        <v/>
      </c>
      <c r="CE27" s="77" t="str">
        <f t="shared" si="19"/>
        <v/>
      </c>
      <c r="CF27" s="77" t="str">
        <f t="shared" si="20"/>
        <v/>
      </c>
      <c r="CG27" s="77" t="str">
        <f t="shared" si="21"/>
        <v/>
      </c>
      <c r="CH27" s="77" t="str">
        <f t="shared" si="22"/>
        <v/>
      </c>
      <c r="CI27" s="77" t="str">
        <f t="shared" si="23"/>
        <v/>
      </c>
      <c r="CJ27" s="80" t="str">
        <f t="shared" si="24"/>
        <v/>
      </c>
      <c r="CK27" s="80" t="str">
        <f t="shared" si="25"/>
        <v/>
      </c>
      <c r="CL27" s="81" t="str">
        <f t="shared" si="26"/>
        <v>NO</v>
      </c>
      <c r="CM27" s="81" t="str">
        <f t="shared" si="27"/>
        <v>NO</v>
      </c>
      <c r="CN27" s="79" t="str">
        <f t="shared" si="31"/>
        <v>NO</v>
      </c>
      <c r="CO27" s="79" t="str">
        <f t="shared" si="32"/>
        <v>NO</v>
      </c>
      <c r="CP27" s="81" t="str">
        <f t="shared" si="33"/>
        <v>OK</v>
      </c>
      <c r="CQ27" s="77" t="b">
        <f t="shared" si="34"/>
        <v>0</v>
      </c>
      <c r="CR27" s="77" t="b">
        <f t="shared" si="35"/>
        <v>0</v>
      </c>
      <c r="CS27" s="77" t="b">
        <f t="shared" si="36"/>
        <v>0</v>
      </c>
      <c r="CT27" s="77" t="b">
        <f t="shared" si="37"/>
        <v>0</v>
      </c>
      <c r="CU27" s="80" t="str">
        <f t="shared" si="38"/>
        <v>SEQUENCE INCORRECT</v>
      </c>
      <c r="CV27" s="82">
        <f>COUNTIF(B19:B26,T(B27))</f>
        <v>8</v>
      </c>
    </row>
    <row r="28" spans="1:100" s="32" customFormat="1" ht="18.95" customHeight="1" thickBot="1">
      <c r="A28" s="83"/>
      <c r="B28" s="244"/>
      <c r="C28" s="245"/>
      <c r="D28" s="244"/>
      <c r="E28" s="245"/>
      <c r="F28" s="244"/>
      <c r="G28" s="245"/>
      <c r="H28" s="244"/>
      <c r="I28" s="245"/>
      <c r="J28" s="244"/>
      <c r="K28" s="245"/>
      <c r="L28" s="256" t="str">
        <f>IF(AND(A28&lt;&gt;"",B28&lt;&gt;"",D28&lt;&gt;"", F28&lt;&gt;"", H28&lt;&gt;"", J28&lt;&gt;"",Q28="",P28="OK",T28="",OR(D28&lt;=E17,D28="ABS"),OR(F28&lt;=G17,F28="ABS"),OR(H28&lt;=I17,H28="ABS"),OR(J28&lt;=K17,J28="ABS")),IF(AND(D28="ABS",F28="ABS",H28="ABS",J28="ABS"),"ABS",IF(SUM(D28,F28,H28,J28)=0,"ZERO",SUM(D28,F28,H28,J28))),"")</f>
        <v/>
      </c>
      <c r="M28" s="257"/>
      <c r="N28" s="33" t="str">
        <f>IF(L28="","",IF(M17=200,LOOKUP(L28,{"ABS","ZERO",1,100,110,120,130,140,150,160,170},{"FAIL","FAIL","FAIL","D","D+","C","C+","B","B+","A","A+"}),IF(M17=150,LOOKUP(L28,{"ABS","ZERO",1,75,82,90,97,105,112,120,127},{"FAIL","FAIL","FAIL","D","D+","C","C+","B","B+","A","A+"}),IF(M17=100,LOOKUP(L28,{"ABS","ZERO",1,50,55,60,65,70,75,80,85},{"FAIL","FAIL","FAIL","D","D+","C","C+","B","B+","A","A+"}),IF(M17=50,LOOKUP(L28,{"ABS","ZERO",1,25,27,30,32,35,37,40,42},{"FAIL","FAIL","FAIL","D","D+","C","C+","B","B+","A","A+"}))))))</f>
        <v/>
      </c>
      <c r="O28" s="229"/>
      <c r="P28" s="87" t="str">
        <f t="shared" si="0"/>
        <v/>
      </c>
      <c r="Q28" s="224" t="str">
        <f>IF(AND(A28&lt;&gt;"",B28&lt;&gt;""),IF(OR(D28&lt;&gt;"ABS"),IF(OR(AND(D28&lt;ROUNDDOWN((0.7*E17),0),D28&lt;&gt;0),D28&gt;E17,D28=""),"Attendance Marks incorrect",""),""),"")</f>
        <v/>
      </c>
      <c r="R28" s="203"/>
      <c r="S28" s="203"/>
      <c r="T28" s="203" t="str">
        <f>IF(OR(AND(OR(F28&lt;=G17, F28=0, F28="ABS"),OR(H28&lt;=I17, H28=0, H28="ABS"),OR(J28&lt;=K17, J28="ABS"))),IF(OR(AND(A28="",B28="",D28="",F28="",H28="",J28=""),AND(A28&lt;&gt;"",B28&lt;&gt;"",D28&lt;&gt;"",F28&lt;&gt;"",H28&lt;&gt;"",J28&lt;&gt;"", AD28="OK")),"","Given Marks or Format is incorrect"),"Given Marks or Format is incorrect")</f>
        <v/>
      </c>
      <c r="U28" s="203"/>
      <c r="V28" s="203"/>
      <c r="W28" s="203"/>
      <c r="X28" s="203"/>
      <c r="Y28" s="23" t="b">
        <f>IF(AND( EXACT(LEFT(B28,LEN(G8)), G8),ISNUMBER(INT(MID(B28,(LEN(G8)+1),1))),ISNUMBER(INT(MID(B28,(LEN(G8)+2),1))), MID(B28,(LEN(G8)+1),2)&lt;&gt;"00",OR(ISNUMBER(INT(MID(B28,(LEN(G8)+3),1))),MID(B28,(LEN(G8)+3),1)=""),  OR(AND(ISNUMBER(INT(MID(B28,(LEN(G8)+1),3))),MID(B28,(LEN(G8)+1),1)&lt;&gt;"0", MID(B28,(LEN(G8)+4),1)=""),AND((ISNUMBER(INT(MID(B28,(LEN(G8)+1),2)))),MID(B28,(LEN(G8)+3),1)=""))),"OK")</f>
        <v>0</v>
      </c>
      <c r="Z28" s="24"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25"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22"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32" t="b">
        <f t="shared" si="28"/>
        <v>0</v>
      </c>
      <c r="AD28" s="32" t="str">
        <f t="shared" si="1"/>
        <v>S# INCORRECT</v>
      </c>
      <c r="BL28" s="77" t="str">
        <f t="shared" si="2"/>
        <v/>
      </c>
      <c r="BM28" s="77" t="b">
        <f t="shared" si="3"/>
        <v>0</v>
      </c>
      <c r="BN28" s="77" t="b">
        <f t="shared" si="4"/>
        <v>0</v>
      </c>
      <c r="BO28" s="77" t="b">
        <f t="shared" si="5"/>
        <v>0</v>
      </c>
      <c r="BP28" s="77" t="str">
        <f t="shared" si="6"/>
        <v/>
      </c>
      <c r="BQ28" s="77" t="str">
        <f t="shared" si="7"/>
        <v/>
      </c>
      <c r="BR28" s="77" t="str">
        <f t="shared" si="8"/>
        <v/>
      </c>
      <c r="BS28" s="77" t="str">
        <f t="shared" si="9"/>
        <v/>
      </c>
      <c r="BT28" s="78" t="str">
        <f t="shared" si="10"/>
        <v/>
      </c>
      <c r="BU28" s="79" t="str">
        <f t="shared" si="29"/>
        <v>INCORRECT</v>
      </c>
      <c r="BV28" s="77" t="b">
        <f t="shared" si="30"/>
        <v>0</v>
      </c>
      <c r="BW28" s="80" t="str">
        <f t="shared" si="11"/>
        <v/>
      </c>
      <c r="BX28" s="77" t="b">
        <f t="shared" si="12"/>
        <v>0</v>
      </c>
      <c r="BY28" s="77" t="b">
        <f t="shared" si="13"/>
        <v>0</v>
      </c>
      <c r="BZ28" s="77" t="b">
        <f t="shared" si="14"/>
        <v>0</v>
      </c>
      <c r="CA28" s="77" t="b">
        <f t="shared" si="15"/>
        <v>0</v>
      </c>
      <c r="CB28" s="77" t="b">
        <f t="shared" si="16"/>
        <v>0</v>
      </c>
      <c r="CC28" s="77" t="b">
        <f t="shared" si="17"/>
        <v>0</v>
      </c>
      <c r="CD28" s="77" t="str">
        <f t="shared" si="18"/>
        <v/>
      </c>
      <c r="CE28" s="77" t="str">
        <f t="shared" si="19"/>
        <v/>
      </c>
      <c r="CF28" s="77" t="str">
        <f t="shared" si="20"/>
        <v/>
      </c>
      <c r="CG28" s="77" t="str">
        <f t="shared" si="21"/>
        <v/>
      </c>
      <c r="CH28" s="77" t="str">
        <f t="shared" si="22"/>
        <v/>
      </c>
      <c r="CI28" s="77" t="str">
        <f t="shared" si="23"/>
        <v/>
      </c>
      <c r="CJ28" s="80" t="str">
        <f t="shared" si="24"/>
        <v/>
      </c>
      <c r="CK28" s="80" t="str">
        <f t="shared" si="25"/>
        <v/>
      </c>
      <c r="CL28" s="81" t="str">
        <f t="shared" si="26"/>
        <v>NO</v>
      </c>
      <c r="CM28" s="81" t="str">
        <f t="shared" si="27"/>
        <v>NO</v>
      </c>
      <c r="CN28" s="79" t="str">
        <f t="shared" si="31"/>
        <v>NO</v>
      </c>
      <c r="CO28" s="79" t="str">
        <f t="shared" si="32"/>
        <v>NO</v>
      </c>
      <c r="CP28" s="81" t="str">
        <f t="shared" si="33"/>
        <v>OK</v>
      </c>
      <c r="CQ28" s="77" t="b">
        <f t="shared" si="34"/>
        <v>0</v>
      </c>
      <c r="CR28" s="77" t="b">
        <f t="shared" si="35"/>
        <v>0</v>
      </c>
      <c r="CS28" s="77" t="b">
        <f t="shared" si="36"/>
        <v>0</v>
      </c>
      <c r="CT28" s="77" t="b">
        <f t="shared" si="37"/>
        <v>0</v>
      </c>
      <c r="CU28" s="80" t="str">
        <f t="shared" si="38"/>
        <v>SEQUENCE INCORRECT</v>
      </c>
      <c r="CV28" s="82">
        <f>COUNTIF(B19:B27,T(B28))</f>
        <v>9</v>
      </c>
    </row>
    <row r="29" spans="1:100" s="32" customFormat="1" ht="18.95" customHeight="1" thickBot="1">
      <c r="A29" s="65"/>
      <c r="B29" s="244"/>
      <c r="C29" s="245"/>
      <c r="D29" s="244"/>
      <c r="E29" s="245"/>
      <c r="F29" s="244"/>
      <c r="G29" s="245"/>
      <c r="H29" s="244"/>
      <c r="I29" s="245"/>
      <c r="J29" s="244"/>
      <c r="K29" s="245"/>
      <c r="L29" s="256" t="str">
        <f>IF(AND(A29&lt;&gt;"",B29&lt;&gt;"",D29&lt;&gt;"", F29&lt;&gt;"", H29&lt;&gt;"", J29&lt;&gt;"",Q29="",P29="OK",T29="",OR(D29&lt;=E17,D29="ABS"),OR(F29&lt;=G17,F29="ABS"),OR(H29&lt;=I17,H29="ABS"),OR(J29&lt;=K17,J29="ABS")),IF(AND(D29="ABS",F29="ABS",H29="ABS",J29="ABS"),"ABS",IF(SUM(D29,F29,H29,J29)=0,"ZERO",SUM(D29,F29,H29,J29))),"")</f>
        <v/>
      </c>
      <c r="M29" s="257"/>
      <c r="N29" s="33" t="str">
        <f>IF(L29="","",IF(M17=200,LOOKUP(L29,{"ABS","ZERO",1,100,110,120,130,140,150,160,170},{"FAIL","FAIL","FAIL","D","D+","C","C+","B","B+","A","A+"}),IF(M17=150,LOOKUP(L29,{"ABS","ZERO",1,75,82,90,97,105,112,120,127},{"FAIL","FAIL","FAIL","D","D+","C","C+","B","B+","A","A+"}),IF(M17=100,LOOKUP(L29,{"ABS","ZERO",1,50,55,60,65,70,75,80,85},{"FAIL","FAIL","FAIL","D","D+","C","C+","B","B+","A","A+"}),IF(M17=50,LOOKUP(L29,{"ABS","ZERO",1,25,27,30,32,35,37,40,42},{"FAIL","FAIL","FAIL","D","D+","C","C+","B","B+","A","A+"}))))))</f>
        <v/>
      </c>
      <c r="O29" s="229"/>
      <c r="P29" s="87" t="str">
        <f t="shared" si="0"/>
        <v/>
      </c>
      <c r="Q29" s="224" t="str">
        <f>IF(AND(A29&lt;&gt;"",B29&lt;&gt;""),IF(OR(D29&lt;&gt;"ABS"),IF(OR(AND(D29&lt;ROUNDDOWN((0.7*E17),0),D29&lt;&gt;0),D29&gt;E17,D29=""),"Attendance Marks incorrect",""),""),"")</f>
        <v/>
      </c>
      <c r="R29" s="203"/>
      <c r="S29" s="203"/>
      <c r="T29" s="203" t="str">
        <f>IF(OR(AND(OR(F29&lt;=G17, F29=0, F29="ABS"),OR(H29&lt;=I17, H29=0, H29="ABS"),OR(J29&lt;=K17, J29="ABS"))),IF(OR(AND(A29="",B29="",D29="",F29="",H29="",J29=""),AND(A29&lt;&gt;"",B29&lt;&gt;"",D29&lt;&gt;"",F29&lt;&gt;"",H29&lt;&gt;"",J29&lt;&gt;"", AD29="OK")),"","Given Marks or Format is incorrect"),"Given Marks or Format is incorrect")</f>
        <v/>
      </c>
      <c r="U29" s="203"/>
      <c r="V29" s="203"/>
      <c r="W29" s="203"/>
      <c r="X29" s="203"/>
      <c r="Y29" s="23" t="b">
        <f>IF(AND( EXACT(LEFT(B29,LEN(G8)), G8),ISNUMBER(INT(MID(B29,(LEN(G8)+1),1))),ISNUMBER(INT(MID(B29,(LEN(G8)+2),1))), MID(B29,(LEN(G8)+1),2)&lt;&gt;"00",OR(ISNUMBER(INT(MID(B29,(LEN(G8)+3),1))),MID(B29,(LEN(G8)+3),1)=""),  OR(AND(ISNUMBER(INT(MID(B29,(LEN(G8)+1),3))),MID(B29,(LEN(G8)+1),1)&lt;&gt;"0", MID(B29,(LEN(G8)+4),1)=""),AND((ISNUMBER(INT(MID(B29,(LEN(G8)+1),2)))),MID(B29,(LEN(G8)+3),1)=""))),"OK")</f>
        <v>0</v>
      </c>
      <c r="Z29" s="24"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25"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22"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32" t="b">
        <f t="shared" si="28"/>
        <v>0</v>
      </c>
      <c r="AD29" s="32" t="str">
        <f t="shared" si="1"/>
        <v>S# INCORRECT</v>
      </c>
      <c r="BL29" s="77" t="str">
        <f t="shared" si="2"/>
        <v/>
      </c>
      <c r="BM29" s="77" t="b">
        <f t="shared" si="3"/>
        <v>0</v>
      </c>
      <c r="BN29" s="77" t="b">
        <f t="shared" si="4"/>
        <v>0</v>
      </c>
      <c r="BO29" s="77" t="b">
        <f t="shared" si="5"/>
        <v>0</v>
      </c>
      <c r="BP29" s="77" t="str">
        <f t="shared" si="6"/>
        <v/>
      </c>
      <c r="BQ29" s="77" t="str">
        <f t="shared" si="7"/>
        <v/>
      </c>
      <c r="BR29" s="77" t="str">
        <f t="shared" si="8"/>
        <v/>
      </c>
      <c r="BS29" s="77" t="str">
        <f t="shared" si="9"/>
        <v/>
      </c>
      <c r="BT29" s="78" t="str">
        <f t="shared" si="10"/>
        <v/>
      </c>
      <c r="BU29" s="79" t="str">
        <f t="shared" si="29"/>
        <v>INCORRECT</v>
      </c>
      <c r="BV29" s="77" t="b">
        <f t="shared" si="30"/>
        <v>0</v>
      </c>
      <c r="BW29" s="80" t="str">
        <f t="shared" si="11"/>
        <v/>
      </c>
      <c r="BX29" s="77" t="b">
        <f t="shared" si="12"/>
        <v>0</v>
      </c>
      <c r="BY29" s="77" t="b">
        <f t="shared" si="13"/>
        <v>0</v>
      </c>
      <c r="BZ29" s="77" t="b">
        <f t="shared" si="14"/>
        <v>0</v>
      </c>
      <c r="CA29" s="77" t="b">
        <f t="shared" si="15"/>
        <v>0</v>
      </c>
      <c r="CB29" s="77" t="b">
        <f t="shared" si="16"/>
        <v>0</v>
      </c>
      <c r="CC29" s="77" t="b">
        <f t="shared" si="17"/>
        <v>0</v>
      </c>
      <c r="CD29" s="77" t="str">
        <f t="shared" si="18"/>
        <v/>
      </c>
      <c r="CE29" s="77" t="str">
        <f t="shared" si="19"/>
        <v/>
      </c>
      <c r="CF29" s="77" t="str">
        <f t="shared" si="20"/>
        <v/>
      </c>
      <c r="CG29" s="77" t="str">
        <f t="shared" si="21"/>
        <v/>
      </c>
      <c r="CH29" s="77" t="str">
        <f t="shared" si="22"/>
        <v/>
      </c>
      <c r="CI29" s="77" t="str">
        <f t="shared" si="23"/>
        <v/>
      </c>
      <c r="CJ29" s="80" t="str">
        <f t="shared" si="24"/>
        <v/>
      </c>
      <c r="CK29" s="80" t="str">
        <f t="shared" si="25"/>
        <v/>
      </c>
      <c r="CL29" s="81" t="str">
        <f t="shared" si="26"/>
        <v>NO</v>
      </c>
      <c r="CM29" s="81" t="str">
        <f t="shared" si="27"/>
        <v>NO</v>
      </c>
      <c r="CN29" s="79" t="str">
        <f t="shared" si="31"/>
        <v>NO</v>
      </c>
      <c r="CO29" s="79" t="str">
        <f t="shared" si="32"/>
        <v>NO</v>
      </c>
      <c r="CP29" s="81" t="str">
        <f t="shared" si="33"/>
        <v>OK</v>
      </c>
      <c r="CQ29" s="77" t="b">
        <f t="shared" si="34"/>
        <v>0</v>
      </c>
      <c r="CR29" s="77" t="b">
        <f t="shared" si="35"/>
        <v>0</v>
      </c>
      <c r="CS29" s="77" t="b">
        <f t="shared" si="36"/>
        <v>0</v>
      </c>
      <c r="CT29" s="77" t="b">
        <f t="shared" si="37"/>
        <v>0</v>
      </c>
      <c r="CU29" s="80" t="str">
        <f t="shared" si="38"/>
        <v>SEQUENCE INCORRECT</v>
      </c>
      <c r="CV29" s="82">
        <f>COUNTIF(B19:B28,T(B29))</f>
        <v>10</v>
      </c>
    </row>
    <row r="30" spans="1:100" s="32" customFormat="1" ht="18.95" customHeight="1" thickBot="1">
      <c r="A30" s="83"/>
      <c r="B30" s="244"/>
      <c r="C30" s="245"/>
      <c r="D30" s="244"/>
      <c r="E30" s="245"/>
      <c r="F30" s="244"/>
      <c r="G30" s="245"/>
      <c r="H30" s="244"/>
      <c r="I30" s="245"/>
      <c r="J30" s="244"/>
      <c r="K30" s="245"/>
      <c r="L30" s="256" t="str">
        <f>IF(AND(A30&lt;&gt;"",B30&lt;&gt;"",D30&lt;&gt;"", F30&lt;&gt;"", H30&lt;&gt;"", J30&lt;&gt;"",Q30="",P30="OK",T30="",OR(D30&lt;=E17,D30="ABS"),OR(F30&lt;=G17,F30="ABS"),OR(H30&lt;=I17,H30="ABS"),OR(J30&lt;=K17,J30="ABS")),IF(AND(D30="ABS",F30="ABS",H30="ABS",J30="ABS"),"ABS",IF(SUM(D30,F30,H30,J30)=0,"ZERO",SUM(D30,F30,H30,J30))),"")</f>
        <v/>
      </c>
      <c r="M30" s="257"/>
      <c r="N30" s="33" t="str">
        <f>IF(L30="","",IF(M17=200,LOOKUP(L30,{"ABS","ZERO",1,100,110,120,130,140,150,160,170},{"FAIL","FAIL","FAIL","D","D+","C","C+","B","B+","A","A+"}),IF(M17=150,LOOKUP(L30,{"ABS","ZERO",1,75,82,90,97,105,112,120,127},{"FAIL","FAIL","FAIL","D","D+","C","C+","B","B+","A","A+"}),IF(M17=100,LOOKUP(L30,{"ABS","ZERO",1,50,55,60,65,70,75,80,85},{"FAIL","FAIL","FAIL","D","D+","C","C+","B","B+","A","A+"}),IF(M17=50,LOOKUP(L30,{"ABS","ZERO",1,25,27,30,32,35,37,40,42},{"FAIL","FAIL","FAIL","D","D+","C","C+","B","B+","A","A+"}))))))</f>
        <v/>
      </c>
      <c r="O30" s="229"/>
      <c r="P30" s="87" t="str">
        <f t="shared" si="0"/>
        <v/>
      </c>
      <c r="Q30" s="224" t="str">
        <f>IF(AND(A30&lt;&gt;"",B30&lt;&gt;""),IF(OR(D30&lt;&gt;"ABS"),IF(OR(AND(D30&lt;ROUNDDOWN((0.7*E17),0),D30&lt;&gt;0),D30&gt;E17,D30=""),"Attendance Marks incorrect",""),""),"")</f>
        <v/>
      </c>
      <c r="R30" s="203"/>
      <c r="S30" s="203"/>
      <c r="T30" s="203" t="str">
        <f>IF(OR(AND(OR(F30&lt;=G17, F30=0, F30="ABS"),OR(H30&lt;=I17, H30=0, H30="ABS"),OR(J30&lt;=K17, J30="ABS"))),IF(OR(AND(A30="",B30="",D30="",F30="",H30="",J30=""),AND(A30&lt;&gt;"",B30&lt;&gt;"",D30&lt;&gt;"",F30&lt;&gt;"",H30&lt;&gt;"",J30&lt;&gt;"", AD30="OK")),"","Given Marks or Format is incorrect"),"Given Marks or Format is incorrect")</f>
        <v/>
      </c>
      <c r="U30" s="203"/>
      <c r="V30" s="203"/>
      <c r="W30" s="203"/>
      <c r="X30" s="203"/>
      <c r="Y30" s="23" t="b">
        <f>IF(AND( EXACT(LEFT(B30,LEN(G8)), G8),ISNUMBER(INT(MID(B30,(LEN(G8)+1),1))),ISNUMBER(INT(MID(B30,(LEN(G8)+2),1))), MID(B30,(LEN(G8)+1),2)&lt;&gt;"00",OR(ISNUMBER(INT(MID(B30,(LEN(G8)+3),1))),MID(B30,(LEN(G8)+3),1)=""),  OR(AND(ISNUMBER(INT(MID(B30,(LEN(G8)+1),3))),MID(B30,(LEN(G8)+1),1)&lt;&gt;"0", MID(B30,(LEN(G8)+4),1)=""),AND((ISNUMBER(INT(MID(B30,(LEN(G8)+1),2)))),MID(B30,(LEN(G8)+3),1)=""))),"OK")</f>
        <v>0</v>
      </c>
      <c r="Z30" s="24"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25"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22"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32" t="b">
        <f t="shared" si="28"/>
        <v>0</v>
      </c>
      <c r="AD30" s="32" t="str">
        <f t="shared" si="1"/>
        <v>S# INCORRECT</v>
      </c>
      <c r="BL30" s="77" t="str">
        <f t="shared" si="2"/>
        <v/>
      </c>
      <c r="BM30" s="77" t="b">
        <f t="shared" si="3"/>
        <v>0</v>
      </c>
      <c r="BN30" s="77" t="b">
        <f t="shared" si="4"/>
        <v>0</v>
      </c>
      <c r="BO30" s="77" t="b">
        <f t="shared" si="5"/>
        <v>0</v>
      </c>
      <c r="BP30" s="77" t="str">
        <f t="shared" si="6"/>
        <v/>
      </c>
      <c r="BQ30" s="77" t="str">
        <f t="shared" si="7"/>
        <v/>
      </c>
      <c r="BR30" s="77" t="str">
        <f t="shared" si="8"/>
        <v/>
      </c>
      <c r="BS30" s="77" t="str">
        <f t="shared" si="9"/>
        <v/>
      </c>
      <c r="BT30" s="78" t="str">
        <f t="shared" si="10"/>
        <v/>
      </c>
      <c r="BU30" s="79" t="str">
        <f t="shared" si="29"/>
        <v>INCORRECT</v>
      </c>
      <c r="BV30" s="77" t="b">
        <f t="shared" si="30"/>
        <v>0</v>
      </c>
      <c r="BW30" s="80" t="str">
        <f t="shared" si="11"/>
        <v/>
      </c>
      <c r="BX30" s="77" t="b">
        <f t="shared" si="12"/>
        <v>0</v>
      </c>
      <c r="BY30" s="77" t="b">
        <f t="shared" si="13"/>
        <v>0</v>
      </c>
      <c r="BZ30" s="77" t="b">
        <f t="shared" si="14"/>
        <v>0</v>
      </c>
      <c r="CA30" s="77" t="b">
        <f t="shared" si="15"/>
        <v>0</v>
      </c>
      <c r="CB30" s="77" t="b">
        <f t="shared" si="16"/>
        <v>0</v>
      </c>
      <c r="CC30" s="77" t="b">
        <f t="shared" si="17"/>
        <v>0</v>
      </c>
      <c r="CD30" s="77" t="str">
        <f t="shared" si="18"/>
        <v/>
      </c>
      <c r="CE30" s="77" t="str">
        <f t="shared" si="19"/>
        <v/>
      </c>
      <c r="CF30" s="77" t="str">
        <f t="shared" si="20"/>
        <v/>
      </c>
      <c r="CG30" s="77" t="str">
        <f t="shared" si="21"/>
        <v/>
      </c>
      <c r="CH30" s="77" t="str">
        <f t="shared" si="22"/>
        <v/>
      </c>
      <c r="CI30" s="77" t="str">
        <f t="shared" si="23"/>
        <v/>
      </c>
      <c r="CJ30" s="80" t="str">
        <f t="shared" si="24"/>
        <v/>
      </c>
      <c r="CK30" s="80" t="str">
        <f t="shared" si="25"/>
        <v/>
      </c>
      <c r="CL30" s="81" t="str">
        <f t="shared" si="26"/>
        <v>NO</v>
      </c>
      <c r="CM30" s="81" t="str">
        <f t="shared" si="27"/>
        <v>NO</v>
      </c>
      <c r="CN30" s="79" t="str">
        <f t="shared" si="31"/>
        <v>NO</v>
      </c>
      <c r="CO30" s="79" t="str">
        <f t="shared" si="32"/>
        <v>NO</v>
      </c>
      <c r="CP30" s="81" t="str">
        <f t="shared" si="33"/>
        <v>OK</v>
      </c>
      <c r="CQ30" s="77" t="b">
        <f t="shared" si="34"/>
        <v>0</v>
      </c>
      <c r="CR30" s="77" t="b">
        <f t="shared" si="35"/>
        <v>0</v>
      </c>
      <c r="CS30" s="77" t="b">
        <f t="shared" si="36"/>
        <v>0</v>
      </c>
      <c r="CT30" s="77" t="b">
        <f t="shared" si="37"/>
        <v>0</v>
      </c>
      <c r="CU30" s="80" t="str">
        <f t="shared" si="38"/>
        <v>SEQUENCE INCORRECT</v>
      </c>
      <c r="CV30" s="82">
        <f>COUNTIF(B19:B29,T(B30))</f>
        <v>11</v>
      </c>
    </row>
    <row r="31" spans="1:100" s="32" customFormat="1" ht="18.95" customHeight="1" thickBot="1">
      <c r="A31" s="65"/>
      <c r="B31" s="244"/>
      <c r="C31" s="245"/>
      <c r="D31" s="244"/>
      <c r="E31" s="245"/>
      <c r="F31" s="244"/>
      <c r="G31" s="245"/>
      <c r="H31" s="244"/>
      <c r="I31" s="245"/>
      <c r="J31" s="244"/>
      <c r="K31" s="245"/>
      <c r="L31" s="256" t="str">
        <f>IF(AND(A31&lt;&gt;"",B31&lt;&gt;"",D31&lt;&gt;"", F31&lt;&gt;"", H31&lt;&gt;"", J31&lt;&gt;"",Q31="",P31="OK",T31="",OR(D31&lt;=E17,D31="ABS"),OR(F31&lt;=G17,F31="ABS"),OR(H31&lt;=I17,H31="ABS"),OR(J31&lt;=K17,J31="ABS")),IF(AND(D31="ABS",F31="ABS",H31="ABS",J31="ABS"),"ABS",IF(SUM(D31,F31,H31,J31)=0,"ZERO",SUM(D31,F31,H31,J31))),"")</f>
        <v/>
      </c>
      <c r="M31" s="257"/>
      <c r="N31" s="33" t="str">
        <f>IF(L31="","",IF(M17=200,LOOKUP(L31,{"ABS","ZERO",1,100,110,120,130,140,150,160,170},{"FAIL","FAIL","FAIL","D","D+","C","C+","B","B+","A","A+"}),IF(M17=150,LOOKUP(L31,{"ABS","ZERO",1,75,82,90,97,105,112,120,127},{"FAIL","FAIL","FAIL","D","D+","C","C+","B","B+","A","A+"}),IF(M17=100,LOOKUP(L31,{"ABS","ZERO",1,50,55,60,65,70,75,80,85},{"FAIL","FAIL","FAIL","D","D+","C","C+","B","B+","A","A+"}),IF(M17=50,LOOKUP(L31,{"ABS","ZERO",1,25,27,30,32,35,37,40,42},{"FAIL","FAIL","FAIL","D","D+","C","C+","B","B+","A","A+"}))))))</f>
        <v/>
      </c>
      <c r="O31" s="229"/>
      <c r="P31" s="87" t="str">
        <f t="shared" si="0"/>
        <v/>
      </c>
      <c r="Q31" s="224" t="str">
        <f>IF(AND(A31&lt;&gt;"",B31&lt;&gt;""),IF(OR(D31&lt;&gt;"ABS"),IF(OR(AND(D31&lt;ROUNDDOWN((0.7*E17),0),D31&lt;&gt;0),D31&gt;E17,D31=""),"Attendance Marks incorrect",""),""),"")</f>
        <v/>
      </c>
      <c r="R31" s="203"/>
      <c r="S31" s="203"/>
      <c r="T31" s="203" t="str">
        <f>IF(OR(AND(OR(F31&lt;=G17, F31=0, F31="ABS"),OR(H31&lt;=I17, H31=0, H31="ABS"),OR(J31&lt;=K17, J31="ABS"))),IF(OR(AND(A31="",B31="",D31="",F31="",H31="",J31=""),AND(A31&lt;&gt;"",B31&lt;&gt;"",D31&lt;&gt;"",F31&lt;&gt;"",H31&lt;&gt;"",J31&lt;&gt;"", AD31="OK")),"","Given Marks or Format is incorrect"),"Given Marks or Format is incorrect")</f>
        <v/>
      </c>
      <c r="U31" s="203"/>
      <c r="V31" s="203"/>
      <c r="W31" s="203"/>
      <c r="X31" s="203"/>
      <c r="Y31" s="23" t="b">
        <f>IF(AND( EXACT(LEFT(B31,LEN(G8)), G8),ISNUMBER(INT(MID(B31,(LEN(G8)+1),1))),ISNUMBER(INT(MID(B31,(LEN(G8)+2),1))), MID(B31,(LEN(G8)+1),2)&lt;&gt;"00",OR(ISNUMBER(INT(MID(B31,(LEN(G8)+3),1))),MID(B31,(LEN(G8)+3),1)=""),  OR(AND(ISNUMBER(INT(MID(B31,(LEN(G8)+1),3))),MID(B31,(LEN(G8)+1),1)&lt;&gt;"0", MID(B31,(LEN(G8)+4),1)=""),AND((ISNUMBER(INT(MID(B31,(LEN(G8)+1),2)))),MID(B31,(LEN(G8)+3),1)=""))),"OK")</f>
        <v>0</v>
      </c>
      <c r="Z31" s="24"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25"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22"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32" t="b">
        <f t="shared" si="28"/>
        <v>0</v>
      </c>
      <c r="AD31" s="32" t="str">
        <f t="shared" si="1"/>
        <v>S# INCORRECT</v>
      </c>
      <c r="BL31" s="77" t="str">
        <f t="shared" si="2"/>
        <v/>
      </c>
      <c r="BM31" s="77" t="b">
        <f t="shared" si="3"/>
        <v>0</v>
      </c>
      <c r="BN31" s="77" t="b">
        <f t="shared" si="4"/>
        <v>0</v>
      </c>
      <c r="BO31" s="77" t="b">
        <f t="shared" si="5"/>
        <v>0</v>
      </c>
      <c r="BP31" s="77" t="str">
        <f t="shared" si="6"/>
        <v/>
      </c>
      <c r="BQ31" s="77" t="str">
        <f t="shared" si="7"/>
        <v/>
      </c>
      <c r="BR31" s="77" t="str">
        <f t="shared" si="8"/>
        <v/>
      </c>
      <c r="BS31" s="77" t="str">
        <f t="shared" si="9"/>
        <v/>
      </c>
      <c r="BT31" s="78" t="str">
        <f t="shared" si="10"/>
        <v/>
      </c>
      <c r="BU31" s="79" t="str">
        <f t="shared" si="29"/>
        <v>INCORRECT</v>
      </c>
      <c r="BV31" s="77" t="b">
        <f t="shared" si="30"/>
        <v>0</v>
      </c>
      <c r="BW31" s="80" t="str">
        <f t="shared" si="11"/>
        <v/>
      </c>
      <c r="BX31" s="77" t="b">
        <f t="shared" si="12"/>
        <v>0</v>
      </c>
      <c r="BY31" s="77" t="b">
        <f t="shared" si="13"/>
        <v>0</v>
      </c>
      <c r="BZ31" s="77" t="b">
        <f t="shared" si="14"/>
        <v>0</v>
      </c>
      <c r="CA31" s="77" t="b">
        <f t="shared" si="15"/>
        <v>0</v>
      </c>
      <c r="CB31" s="77" t="b">
        <f t="shared" si="16"/>
        <v>0</v>
      </c>
      <c r="CC31" s="77" t="b">
        <f t="shared" si="17"/>
        <v>0</v>
      </c>
      <c r="CD31" s="77" t="str">
        <f t="shared" si="18"/>
        <v/>
      </c>
      <c r="CE31" s="77" t="str">
        <f t="shared" si="19"/>
        <v/>
      </c>
      <c r="CF31" s="77" t="str">
        <f t="shared" si="20"/>
        <v/>
      </c>
      <c r="CG31" s="77" t="str">
        <f t="shared" si="21"/>
        <v/>
      </c>
      <c r="CH31" s="77" t="str">
        <f t="shared" si="22"/>
        <v/>
      </c>
      <c r="CI31" s="77" t="str">
        <f t="shared" si="23"/>
        <v/>
      </c>
      <c r="CJ31" s="80" t="str">
        <f t="shared" si="24"/>
        <v/>
      </c>
      <c r="CK31" s="80" t="str">
        <f t="shared" si="25"/>
        <v/>
      </c>
      <c r="CL31" s="81" t="str">
        <f t="shared" si="26"/>
        <v>NO</v>
      </c>
      <c r="CM31" s="81" t="str">
        <f t="shared" si="27"/>
        <v>NO</v>
      </c>
      <c r="CN31" s="79" t="str">
        <f t="shared" si="31"/>
        <v>NO</v>
      </c>
      <c r="CO31" s="79" t="str">
        <f t="shared" si="32"/>
        <v>NO</v>
      </c>
      <c r="CP31" s="81" t="str">
        <f t="shared" si="33"/>
        <v>OK</v>
      </c>
      <c r="CQ31" s="77" t="b">
        <f t="shared" si="34"/>
        <v>0</v>
      </c>
      <c r="CR31" s="77" t="b">
        <f t="shared" si="35"/>
        <v>0</v>
      </c>
      <c r="CS31" s="77" t="b">
        <f t="shared" si="36"/>
        <v>0</v>
      </c>
      <c r="CT31" s="77" t="b">
        <f t="shared" si="37"/>
        <v>0</v>
      </c>
      <c r="CU31" s="80" t="str">
        <f t="shared" si="38"/>
        <v>SEQUENCE INCORRECT</v>
      </c>
      <c r="CV31" s="82">
        <f>COUNTIF(B19:B30,T(B31))</f>
        <v>12</v>
      </c>
    </row>
    <row r="32" spans="1:100" s="32" customFormat="1" ht="18.95" customHeight="1" thickBot="1">
      <c r="A32" s="83"/>
      <c r="B32" s="244"/>
      <c r="C32" s="245"/>
      <c r="D32" s="244"/>
      <c r="E32" s="245"/>
      <c r="F32" s="244"/>
      <c r="G32" s="245"/>
      <c r="H32" s="244"/>
      <c r="I32" s="245"/>
      <c r="J32" s="244"/>
      <c r="K32" s="245"/>
      <c r="L32" s="256" t="str">
        <f>IF(AND(A32&lt;&gt;"",B32&lt;&gt;"",D32&lt;&gt;"", F32&lt;&gt;"", H32&lt;&gt;"", J32&lt;&gt;"",Q32="",P32="OK",T32="",OR(D32&lt;=E17,D32="ABS"),OR(F32&lt;=G17,F32="ABS"),OR(H32&lt;=I17,H32="ABS"),OR(J32&lt;=K17,J32="ABS")),IF(AND(D32="ABS",F32="ABS",H32="ABS",J32="ABS"),"ABS",IF(SUM(D32,F32,H32,J32)=0,"ZERO",SUM(D32,F32,H32,J32))),"")</f>
        <v/>
      </c>
      <c r="M32" s="257"/>
      <c r="N32" s="33" t="str">
        <f>IF(L32="","",IF(M17=200,LOOKUP(L32,{"ABS","ZERO",1,100,110,120,130,140,150,160,170},{"FAIL","FAIL","FAIL","D","D+","C","C+","B","B+","A","A+"}),IF(M17=150,LOOKUP(L32,{"ABS","ZERO",1,75,82,90,97,105,112,120,127},{"FAIL","FAIL","FAIL","D","D+","C","C+","B","B+","A","A+"}),IF(M17=100,LOOKUP(L32,{"ABS","ZERO",1,50,55,60,65,70,75,80,85},{"FAIL","FAIL","FAIL","D","D+","C","C+","B","B+","A","A+"}),IF(M17=50,LOOKUP(L32,{"ABS","ZERO",1,25,27,30,32,35,37,40,42},{"FAIL","FAIL","FAIL","D","D+","C","C+","B","B+","A","A+"}))))))</f>
        <v/>
      </c>
      <c r="O32" s="229"/>
      <c r="P32" s="87" t="str">
        <f t="shared" si="0"/>
        <v/>
      </c>
      <c r="Q32" s="224" t="str">
        <f>IF(AND(A32&lt;&gt;"",B32&lt;&gt;""),IF(OR(D32&lt;&gt;"ABS"),IF(OR(AND(D32&lt;ROUNDDOWN((0.7*E17),0),D32&lt;&gt;0),D32&gt;E17,D32=""),"Attendance Marks incorrect",""),""),"")</f>
        <v/>
      </c>
      <c r="R32" s="203"/>
      <c r="S32" s="203"/>
      <c r="T32" s="203" t="str">
        <f>IF(OR(AND(OR(F32&lt;=G17, F32=0, F32="ABS"),OR(H32&lt;=I17, H32=0, H32="ABS"),OR(J32&lt;=K17, J32="ABS"))),IF(OR(AND(A32="",B32="",D32="",F32="",H32="",J32=""),AND(A32&lt;&gt;"",B32&lt;&gt;"",D32&lt;&gt;"",F32&lt;&gt;"",H32&lt;&gt;"",J32&lt;&gt;"", AD32="OK")),"","Given Marks or Format is incorrect"),"Given Marks or Format is incorrect")</f>
        <v/>
      </c>
      <c r="U32" s="203"/>
      <c r="V32" s="203"/>
      <c r="W32" s="203"/>
      <c r="X32" s="203"/>
      <c r="Y32" s="23" t="b">
        <f>IF(AND( EXACT(LEFT(B32,LEN(G8)), G8),ISNUMBER(INT(MID(B32,(LEN(G8)+1),1))),ISNUMBER(INT(MID(B32,(LEN(G8)+2),1))), MID(B32,(LEN(G8)+1),2)&lt;&gt;"00",OR(ISNUMBER(INT(MID(B32,(LEN(G8)+3),1))),MID(B32,(LEN(G8)+3),1)=""),  OR(AND(ISNUMBER(INT(MID(B32,(LEN(G8)+1),3))),MID(B32,(LEN(G8)+1),1)&lt;&gt;"0", MID(B32,(LEN(G8)+4),1)=""),AND((ISNUMBER(INT(MID(B32,(LEN(G8)+1),2)))),MID(B32,(LEN(G8)+3),1)=""))),"OK")</f>
        <v>0</v>
      </c>
      <c r="Z32" s="24"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25"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22"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32" t="b">
        <f t="shared" si="28"/>
        <v>0</v>
      </c>
      <c r="AD32" s="32" t="str">
        <f t="shared" si="1"/>
        <v>S# INCORRECT</v>
      </c>
      <c r="BL32" s="77" t="str">
        <f t="shared" si="2"/>
        <v/>
      </c>
      <c r="BM32" s="77" t="b">
        <f t="shared" si="3"/>
        <v>0</v>
      </c>
      <c r="BN32" s="77" t="b">
        <f t="shared" si="4"/>
        <v>0</v>
      </c>
      <c r="BO32" s="77" t="b">
        <f t="shared" si="5"/>
        <v>0</v>
      </c>
      <c r="BP32" s="77" t="str">
        <f t="shared" si="6"/>
        <v/>
      </c>
      <c r="BQ32" s="77" t="str">
        <f t="shared" si="7"/>
        <v/>
      </c>
      <c r="BR32" s="77" t="str">
        <f t="shared" si="8"/>
        <v/>
      </c>
      <c r="BS32" s="77" t="str">
        <f t="shared" si="9"/>
        <v/>
      </c>
      <c r="BT32" s="78" t="str">
        <f t="shared" si="10"/>
        <v/>
      </c>
      <c r="BU32" s="79" t="str">
        <f t="shared" si="29"/>
        <v>INCORRECT</v>
      </c>
      <c r="BV32" s="77" t="b">
        <f t="shared" si="30"/>
        <v>0</v>
      </c>
      <c r="BW32" s="80" t="str">
        <f t="shared" si="11"/>
        <v/>
      </c>
      <c r="BX32" s="77" t="b">
        <f t="shared" si="12"/>
        <v>0</v>
      </c>
      <c r="BY32" s="77" t="b">
        <f t="shared" si="13"/>
        <v>0</v>
      </c>
      <c r="BZ32" s="77" t="b">
        <f t="shared" si="14"/>
        <v>0</v>
      </c>
      <c r="CA32" s="77" t="b">
        <f t="shared" si="15"/>
        <v>0</v>
      </c>
      <c r="CB32" s="77" t="b">
        <f t="shared" si="16"/>
        <v>0</v>
      </c>
      <c r="CC32" s="77" t="b">
        <f t="shared" si="17"/>
        <v>0</v>
      </c>
      <c r="CD32" s="77" t="str">
        <f t="shared" si="18"/>
        <v/>
      </c>
      <c r="CE32" s="77" t="str">
        <f t="shared" si="19"/>
        <v/>
      </c>
      <c r="CF32" s="77" t="str">
        <f t="shared" si="20"/>
        <v/>
      </c>
      <c r="CG32" s="77" t="str">
        <f t="shared" si="21"/>
        <v/>
      </c>
      <c r="CH32" s="77" t="str">
        <f t="shared" si="22"/>
        <v/>
      </c>
      <c r="CI32" s="77" t="str">
        <f t="shared" si="23"/>
        <v/>
      </c>
      <c r="CJ32" s="80" t="str">
        <f t="shared" si="24"/>
        <v/>
      </c>
      <c r="CK32" s="80" t="str">
        <f t="shared" si="25"/>
        <v/>
      </c>
      <c r="CL32" s="81" t="str">
        <f t="shared" si="26"/>
        <v>NO</v>
      </c>
      <c r="CM32" s="81" t="str">
        <f t="shared" si="27"/>
        <v>NO</v>
      </c>
      <c r="CN32" s="79" t="str">
        <f t="shared" si="31"/>
        <v>NO</v>
      </c>
      <c r="CO32" s="79" t="str">
        <f t="shared" si="32"/>
        <v>NO</v>
      </c>
      <c r="CP32" s="81" t="str">
        <f t="shared" si="33"/>
        <v>OK</v>
      </c>
      <c r="CQ32" s="77" t="b">
        <f t="shared" si="34"/>
        <v>0</v>
      </c>
      <c r="CR32" s="77" t="b">
        <f t="shared" si="35"/>
        <v>0</v>
      </c>
      <c r="CS32" s="77" t="b">
        <f t="shared" si="36"/>
        <v>0</v>
      </c>
      <c r="CT32" s="77" t="b">
        <f t="shared" si="37"/>
        <v>0</v>
      </c>
      <c r="CU32" s="80" t="str">
        <f t="shared" si="38"/>
        <v>SEQUENCE INCORRECT</v>
      </c>
      <c r="CV32" s="82">
        <f>COUNTIF(B19:B31,T(B32))</f>
        <v>13</v>
      </c>
    </row>
    <row r="33" spans="1:100" s="32" customFormat="1" ht="18.95" customHeight="1" thickBot="1">
      <c r="A33" s="65"/>
      <c r="B33" s="244"/>
      <c r="C33" s="245"/>
      <c r="D33" s="244"/>
      <c r="E33" s="245"/>
      <c r="F33" s="244"/>
      <c r="G33" s="245"/>
      <c r="H33" s="244"/>
      <c r="I33" s="245"/>
      <c r="J33" s="244"/>
      <c r="K33" s="245"/>
      <c r="L33" s="256" t="str">
        <f>IF(AND(A33&lt;&gt;"",B33&lt;&gt;"",D33&lt;&gt;"", F33&lt;&gt;"", H33&lt;&gt;"", J33&lt;&gt;"",Q33="",P33="OK",T33="",OR(D33&lt;=E17,D33="ABS"),OR(F33&lt;=G17,F33="ABS"),OR(H33&lt;=I17,H33="ABS"),OR(J33&lt;=K17,J33="ABS")),IF(AND(D33="ABS",F33="ABS",H33="ABS",J33="ABS"),"ABS",IF(SUM(D33,F33,H33,J33)=0,"ZERO",SUM(D33,F33,H33,J33))),"")</f>
        <v/>
      </c>
      <c r="M33" s="257"/>
      <c r="N33" s="33" t="str">
        <f>IF(L33="","",IF(M17=200,LOOKUP(L33,{"ABS","ZERO",1,100,110,120,130,140,150,160,170},{"FAIL","FAIL","FAIL","D","D+","C","C+","B","B+","A","A+"}),IF(M17=150,LOOKUP(L33,{"ABS","ZERO",1,75,82,90,97,105,112,120,127},{"FAIL","FAIL","FAIL","D","D+","C","C+","B","B+","A","A+"}),IF(M17=100,LOOKUP(L33,{"ABS","ZERO",1,50,55,60,65,70,75,80,85},{"FAIL","FAIL","FAIL","D","D+","C","C+","B","B+","A","A+"}),IF(M17=50,LOOKUP(L33,{"ABS","ZERO",1,25,27,30,32,35,37,40,42},{"FAIL","FAIL","FAIL","D","D+","C","C+","B","B+","A","A+"}))))))</f>
        <v/>
      </c>
      <c r="O33" s="229"/>
      <c r="P33" s="87" t="str">
        <f t="shared" si="0"/>
        <v/>
      </c>
      <c r="Q33" s="224" t="str">
        <f>IF(AND(A33&lt;&gt;"",B33&lt;&gt;""),IF(OR(D33&lt;&gt;"ABS"),IF(OR(AND(D33&lt;ROUNDDOWN((0.7*E17),0),D33&lt;&gt;0),D33&gt;E17,D33=""),"Attendance Marks incorrect",""),""),"")</f>
        <v/>
      </c>
      <c r="R33" s="203"/>
      <c r="S33" s="203"/>
      <c r="T33" s="203" t="str">
        <f>IF(OR(AND(OR(F33&lt;=G17, F33=0, F33="ABS"),OR(H33&lt;=I17, H33=0, H33="ABS"),OR(J33&lt;=K17, J33="ABS"))),IF(OR(AND(A33="",B33="",D33="",F33="",H33="",J33=""),AND(A33&lt;&gt;"",B33&lt;&gt;"",D33&lt;&gt;"",F33&lt;&gt;"",H33&lt;&gt;"",J33&lt;&gt;"", AD33="OK")),"","Given Marks or Format is incorrect"),"Given Marks or Format is incorrect")</f>
        <v/>
      </c>
      <c r="U33" s="203"/>
      <c r="V33" s="203"/>
      <c r="W33" s="203"/>
      <c r="X33" s="203"/>
      <c r="Y33" s="23" t="b">
        <f>IF(AND( EXACT(LEFT(B33,LEN(G8)), G8),ISNUMBER(INT(MID(B33,(LEN(G8)+1),1))),ISNUMBER(INT(MID(B33,(LEN(G8)+2),1))), MID(B33,(LEN(G8)+1),2)&lt;&gt;"00",OR(ISNUMBER(INT(MID(B33,(LEN(G8)+3),1))),MID(B33,(LEN(G8)+3),1)=""),  OR(AND(ISNUMBER(INT(MID(B33,(LEN(G8)+1),3))),MID(B33,(LEN(G8)+1),1)&lt;&gt;"0", MID(B33,(LEN(G8)+4),1)=""),AND((ISNUMBER(INT(MID(B33,(LEN(G8)+1),2)))),MID(B33,(LEN(G8)+3),1)=""))),"OK")</f>
        <v>0</v>
      </c>
      <c r="Z33" s="24"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25"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22"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32" t="b">
        <f t="shared" si="28"/>
        <v>0</v>
      </c>
      <c r="AD33" s="32" t="str">
        <f t="shared" si="1"/>
        <v>S# INCORRECT</v>
      </c>
      <c r="BL33" s="77" t="str">
        <f t="shared" si="2"/>
        <v/>
      </c>
      <c r="BM33" s="77" t="b">
        <f t="shared" si="3"/>
        <v>0</v>
      </c>
      <c r="BN33" s="77" t="b">
        <f t="shared" si="4"/>
        <v>0</v>
      </c>
      <c r="BO33" s="77" t="b">
        <f t="shared" si="5"/>
        <v>0</v>
      </c>
      <c r="BP33" s="77" t="str">
        <f t="shared" si="6"/>
        <v/>
      </c>
      <c r="BQ33" s="77" t="str">
        <f t="shared" si="7"/>
        <v/>
      </c>
      <c r="BR33" s="77" t="str">
        <f t="shared" si="8"/>
        <v/>
      </c>
      <c r="BS33" s="77" t="str">
        <f t="shared" si="9"/>
        <v/>
      </c>
      <c r="BT33" s="78" t="str">
        <f t="shared" si="10"/>
        <v/>
      </c>
      <c r="BU33" s="79" t="str">
        <f t="shared" si="29"/>
        <v>INCORRECT</v>
      </c>
      <c r="BV33" s="77" t="b">
        <f t="shared" si="30"/>
        <v>0</v>
      </c>
      <c r="BW33" s="80" t="str">
        <f t="shared" si="11"/>
        <v/>
      </c>
      <c r="BX33" s="77" t="b">
        <f t="shared" si="12"/>
        <v>0</v>
      </c>
      <c r="BY33" s="77" t="b">
        <f t="shared" si="13"/>
        <v>0</v>
      </c>
      <c r="BZ33" s="77" t="b">
        <f t="shared" si="14"/>
        <v>0</v>
      </c>
      <c r="CA33" s="77" t="b">
        <f t="shared" si="15"/>
        <v>0</v>
      </c>
      <c r="CB33" s="77" t="b">
        <f t="shared" si="16"/>
        <v>0</v>
      </c>
      <c r="CC33" s="77" t="b">
        <f t="shared" si="17"/>
        <v>0</v>
      </c>
      <c r="CD33" s="77" t="str">
        <f t="shared" si="18"/>
        <v/>
      </c>
      <c r="CE33" s="77" t="str">
        <f t="shared" si="19"/>
        <v/>
      </c>
      <c r="CF33" s="77" t="str">
        <f t="shared" si="20"/>
        <v/>
      </c>
      <c r="CG33" s="77" t="str">
        <f t="shared" si="21"/>
        <v/>
      </c>
      <c r="CH33" s="77" t="str">
        <f t="shared" si="22"/>
        <v/>
      </c>
      <c r="CI33" s="77" t="str">
        <f t="shared" si="23"/>
        <v/>
      </c>
      <c r="CJ33" s="80" t="str">
        <f t="shared" si="24"/>
        <v/>
      </c>
      <c r="CK33" s="80" t="str">
        <f t="shared" si="25"/>
        <v/>
      </c>
      <c r="CL33" s="81" t="str">
        <f t="shared" si="26"/>
        <v>NO</v>
      </c>
      <c r="CM33" s="81" t="str">
        <f t="shared" si="27"/>
        <v>NO</v>
      </c>
      <c r="CN33" s="79" t="str">
        <f t="shared" si="31"/>
        <v>NO</v>
      </c>
      <c r="CO33" s="79" t="str">
        <f t="shared" si="32"/>
        <v>NO</v>
      </c>
      <c r="CP33" s="81" t="str">
        <f t="shared" si="33"/>
        <v>OK</v>
      </c>
      <c r="CQ33" s="77" t="b">
        <f t="shared" si="34"/>
        <v>0</v>
      </c>
      <c r="CR33" s="77" t="b">
        <f t="shared" si="35"/>
        <v>0</v>
      </c>
      <c r="CS33" s="77" t="b">
        <f t="shared" si="36"/>
        <v>0</v>
      </c>
      <c r="CT33" s="77" t="b">
        <f t="shared" si="37"/>
        <v>0</v>
      </c>
      <c r="CU33" s="80" t="str">
        <f t="shared" si="38"/>
        <v>SEQUENCE INCORRECT</v>
      </c>
      <c r="CV33" s="82">
        <f>COUNTIF(B19:B32,T(B33))</f>
        <v>14</v>
      </c>
    </row>
    <row r="34" spans="1:100" s="32" customFormat="1" ht="18.95" customHeight="1" thickBot="1">
      <c r="A34" s="83"/>
      <c r="B34" s="244"/>
      <c r="C34" s="245"/>
      <c r="D34" s="244"/>
      <c r="E34" s="245"/>
      <c r="F34" s="244"/>
      <c r="G34" s="245"/>
      <c r="H34" s="244"/>
      <c r="I34" s="245"/>
      <c r="J34" s="244"/>
      <c r="K34" s="245"/>
      <c r="L34" s="256" t="str">
        <f>IF(AND(A34&lt;&gt;"",B34&lt;&gt;"",D34&lt;&gt;"", F34&lt;&gt;"", H34&lt;&gt;"", J34&lt;&gt;"",Q34="",P34="OK",T34="",OR(D34&lt;=E17,D34="ABS"),OR(F34&lt;=G17,F34="ABS"),OR(H34&lt;=I17,H34="ABS"),OR(J34&lt;=K17,J34="ABS")),IF(AND(D34="ABS",F34="ABS",H34="ABS",J34="ABS"),"ABS",IF(SUM(D34,F34,H34,J34)=0,"ZERO",SUM(D34,F34,H34,J34))),"")</f>
        <v/>
      </c>
      <c r="M34" s="257"/>
      <c r="N34" s="33" t="str">
        <f>IF(L34="","",IF(M17=200,LOOKUP(L34,{"ABS","ZERO",1,100,110,120,130,140,150,160,170},{"FAIL","FAIL","FAIL","D","D+","C","C+","B","B+","A","A+"}),IF(M17=150,LOOKUP(L34,{"ABS","ZERO",1,75,82,90,97,105,112,120,127},{"FAIL","FAIL","FAIL","D","D+","C","C+","B","B+","A","A+"}),IF(M17=100,LOOKUP(L34,{"ABS","ZERO",1,50,55,60,65,70,75,80,85},{"FAIL","FAIL","FAIL","D","D+","C","C+","B","B+","A","A+"}),IF(M17=50,LOOKUP(L34,{"ABS","ZERO",1,25,27,30,32,35,37,40,42},{"FAIL","FAIL","FAIL","D","D+","C","C+","B","B+","A","A+"}))))))</f>
        <v/>
      </c>
      <c r="O34" s="229"/>
      <c r="P34" s="87" t="str">
        <f t="shared" si="0"/>
        <v/>
      </c>
      <c r="Q34" s="224" t="str">
        <f>IF(AND(A34&lt;&gt;"",B34&lt;&gt;""),IF(OR(D34&lt;&gt;"ABS"),IF(OR(AND(D34&lt;ROUNDDOWN((0.7*E17),0),D34&lt;&gt;0),D34&gt;E17,D34=""),"Attendance Marks incorrect",""),""),"")</f>
        <v/>
      </c>
      <c r="R34" s="203"/>
      <c r="S34" s="203"/>
      <c r="T34" s="203" t="str">
        <f>IF(OR(AND(OR(F34&lt;=G17, F34=0, F34="ABS"),OR(H34&lt;=I17, H34=0, H34="ABS"),OR(J34&lt;=K17, J34="ABS"))),IF(OR(AND(A34="",B34="",D34="",F34="",H34="",J34=""),AND(A34&lt;&gt;"",B34&lt;&gt;"",D34&lt;&gt;"",F34&lt;&gt;"",H34&lt;&gt;"",J34&lt;&gt;"", AD34="OK")),"","Given Marks or Format is incorrect"),"Given Marks or Format is incorrect")</f>
        <v/>
      </c>
      <c r="U34" s="203"/>
      <c r="V34" s="203"/>
      <c r="W34" s="203"/>
      <c r="X34" s="203"/>
      <c r="Y34" s="23" t="b">
        <f>IF(AND( EXACT(LEFT(B34,LEN(G8)), G8),ISNUMBER(INT(MID(B34,(LEN(G8)+1),1))),ISNUMBER(INT(MID(B34,(LEN(G8)+2),1))), MID(B34,(LEN(G8)+1),2)&lt;&gt;"00",OR(ISNUMBER(INT(MID(B34,(LEN(G8)+3),1))),MID(B34,(LEN(G8)+3),1)=""),  OR(AND(ISNUMBER(INT(MID(B34,(LEN(G8)+1),3))),MID(B34,(LEN(G8)+1),1)&lt;&gt;"0", MID(B34,(LEN(G8)+4),1)=""),AND((ISNUMBER(INT(MID(B34,(LEN(G8)+1),2)))),MID(B34,(LEN(G8)+3),1)=""))),"OK")</f>
        <v>0</v>
      </c>
      <c r="Z34" s="24"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25"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22"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32" t="b">
        <f t="shared" si="28"/>
        <v>0</v>
      </c>
      <c r="AD34" s="32" t="str">
        <f t="shared" si="1"/>
        <v>S# INCORRECT</v>
      </c>
      <c r="BL34" s="77" t="str">
        <f t="shared" si="2"/>
        <v/>
      </c>
      <c r="BM34" s="77" t="b">
        <f t="shared" si="3"/>
        <v>0</v>
      </c>
      <c r="BN34" s="77" t="b">
        <f t="shared" si="4"/>
        <v>0</v>
      </c>
      <c r="BO34" s="77" t="b">
        <f t="shared" si="5"/>
        <v>0</v>
      </c>
      <c r="BP34" s="77" t="str">
        <f t="shared" si="6"/>
        <v/>
      </c>
      <c r="BQ34" s="77" t="str">
        <f t="shared" si="7"/>
        <v/>
      </c>
      <c r="BR34" s="77" t="str">
        <f t="shared" si="8"/>
        <v/>
      </c>
      <c r="BS34" s="77" t="str">
        <f t="shared" si="9"/>
        <v/>
      </c>
      <c r="BT34" s="78" t="str">
        <f t="shared" si="10"/>
        <v/>
      </c>
      <c r="BU34" s="79" t="str">
        <f t="shared" si="29"/>
        <v>INCORRECT</v>
      </c>
      <c r="BV34" s="77" t="b">
        <f t="shared" si="30"/>
        <v>0</v>
      </c>
      <c r="BW34" s="80" t="str">
        <f t="shared" si="11"/>
        <v/>
      </c>
      <c r="BX34" s="77" t="b">
        <f t="shared" si="12"/>
        <v>0</v>
      </c>
      <c r="BY34" s="77" t="b">
        <f t="shared" si="13"/>
        <v>0</v>
      </c>
      <c r="BZ34" s="77" t="b">
        <f t="shared" si="14"/>
        <v>0</v>
      </c>
      <c r="CA34" s="77" t="b">
        <f t="shared" si="15"/>
        <v>0</v>
      </c>
      <c r="CB34" s="77" t="b">
        <f t="shared" si="16"/>
        <v>0</v>
      </c>
      <c r="CC34" s="77" t="b">
        <f t="shared" si="17"/>
        <v>0</v>
      </c>
      <c r="CD34" s="77" t="str">
        <f t="shared" si="18"/>
        <v/>
      </c>
      <c r="CE34" s="77" t="str">
        <f t="shared" si="19"/>
        <v/>
      </c>
      <c r="CF34" s="77" t="str">
        <f t="shared" si="20"/>
        <v/>
      </c>
      <c r="CG34" s="77" t="str">
        <f t="shared" si="21"/>
        <v/>
      </c>
      <c r="CH34" s="77" t="str">
        <f t="shared" si="22"/>
        <v/>
      </c>
      <c r="CI34" s="77" t="str">
        <f t="shared" si="23"/>
        <v/>
      </c>
      <c r="CJ34" s="80" t="str">
        <f t="shared" si="24"/>
        <v/>
      </c>
      <c r="CK34" s="80" t="str">
        <f t="shared" si="25"/>
        <v/>
      </c>
      <c r="CL34" s="81" t="str">
        <f t="shared" si="26"/>
        <v>NO</v>
      </c>
      <c r="CM34" s="81" t="str">
        <f t="shared" si="27"/>
        <v>NO</v>
      </c>
      <c r="CN34" s="79" t="str">
        <f t="shared" si="31"/>
        <v>NO</v>
      </c>
      <c r="CO34" s="79" t="str">
        <f t="shared" si="32"/>
        <v>NO</v>
      </c>
      <c r="CP34" s="81" t="str">
        <f t="shared" si="33"/>
        <v>OK</v>
      </c>
      <c r="CQ34" s="77" t="b">
        <f t="shared" si="34"/>
        <v>0</v>
      </c>
      <c r="CR34" s="77" t="b">
        <f t="shared" si="35"/>
        <v>0</v>
      </c>
      <c r="CS34" s="77" t="b">
        <f t="shared" si="36"/>
        <v>0</v>
      </c>
      <c r="CT34" s="77" t="b">
        <f t="shared" si="37"/>
        <v>0</v>
      </c>
      <c r="CU34" s="80" t="str">
        <f t="shared" si="38"/>
        <v>SEQUENCE INCORRECT</v>
      </c>
      <c r="CV34" s="82">
        <f>COUNTIF(B19:B33,T(B34))</f>
        <v>15</v>
      </c>
    </row>
    <row r="35" spans="1:100" s="32" customFormat="1" ht="18.95" customHeight="1" thickBot="1">
      <c r="A35" s="65"/>
      <c r="B35" s="244"/>
      <c r="C35" s="245"/>
      <c r="D35" s="244"/>
      <c r="E35" s="245"/>
      <c r="F35" s="244"/>
      <c r="G35" s="245"/>
      <c r="H35" s="244"/>
      <c r="I35" s="245"/>
      <c r="J35" s="244"/>
      <c r="K35" s="245"/>
      <c r="L35" s="256" t="str">
        <f>IF(AND(A35&lt;&gt;"",B35&lt;&gt;"",D35&lt;&gt;"", F35&lt;&gt;"", H35&lt;&gt;"", J35&lt;&gt;"",Q35="",P35="OK",T35="",OR(D35&lt;=E17,D35="ABS"),OR(F35&lt;=G17,F35="ABS"),OR(H35&lt;=I17,H35="ABS"),OR(J35&lt;=K17,J35="ABS")),IF(AND(D35="ABS",F35="ABS",H35="ABS",J35="ABS"),"ABS",IF(SUM(D35,F35,H35,J35)=0,"ZERO",SUM(D35,F35,H35,J35))),"")</f>
        <v/>
      </c>
      <c r="M35" s="257"/>
      <c r="N35" s="33" t="str">
        <f>IF(L35="","",IF(M17=200,LOOKUP(L35,{"ABS","ZERO",1,100,110,120,130,140,150,160,170},{"FAIL","FAIL","FAIL","D","D+","C","C+","B","B+","A","A+"}),IF(M17=150,LOOKUP(L35,{"ABS","ZERO",1,75,82,90,97,105,112,120,127},{"FAIL","FAIL","FAIL","D","D+","C","C+","B","B+","A","A+"}),IF(M17=100,LOOKUP(L35,{"ABS","ZERO",1,50,55,60,65,70,75,80,85},{"FAIL","FAIL","FAIL","D","D+","C","C+","B","B+","A","A+"}),IF(M17=50,LOOKUP(L35,{"ABS","ZERO",1,25,27,30,32,35,37,40,42},{"FAIL","FAIL","FAIL","D","D+","C","C+","B","B+","A","A+"}))))))</f>
        <v/>
      </c>
      <c r="O35" s="229"/>
      <c r="P35" s="87" t="str">
        <f t="shared" si="0"/>
        <v/>
      </c>
      <c r="Q35" s="224" t="str">
        <f>IF(AND(A35&lt;&gt;"",B35&lt;&gt;""),IF(OR(D35&lt;&gt;"ABS"),IF(OR(AND(D35&lt;ROUNDDOWN((0.7*E17),0),D35&lt;&gt;0),D35&gt;E17,D35=""),"Attendance Marks incorrect",""),""),"")</f>
        <v/>
      </c>
      <c r="R35" s="203"/>
      <c r="S35" s="203"/>
      <c r="T35" s="203" t="str">
        <f>IF(OR(AND(OR(F35&lt;=G17, F35=0, F35="ABS"),OR(H35&lt;=I17, H35=0, H35="ABS"),OR(J35&lt;=K17, J35="ABS"))),IF(OR(AND(A35="",B35="",D35="",F35="",H35="",J35=""),AND(A35&lt;&gt;"",B35&lt;&gt;"",D35&lt;&gt;"",F35&lt;&gt;"",H35&lt;&gt;"",J35&lt;&gt;"", AD35="OK")),"","Given Marks or Format is incorrect"),"Given Marks or Format is incorrect")</f>
        <v/>
      </c>
      <c r="U35" s="203"/>
      <c r="V35" s="203"/>
      <c r="W35" s="203"/>
      <c r="X35" s="203"/>
      <c r="Y35" s="23" t="b">
        <f>IF(AND( EXACT(LEFT(B35,LEN(G8)), G8),ISNUMBER(INT(MID(B35,(LEN(G8)+1),1))),ISNUMBER(INT(MID(B35,(LEN(G8)+2),1))), MID(B35,(LEN(G8)+1),2)&lt;&gt;"00",OR(ISNUMBER(INT(MID(B35,(LEN(G8)+3),1))),MID(B35,(LEN(G8)+3),1)=""),  OR(AND(ISNUMBER(INT(MID(B35,(LEN(G8)+1),3))),MID(B35,(LEN(G8)+1),1)&lt;&gt;"0", MID(B35,(LEN(G8)+4),1)=""),AND((ISNUMBER(INT(MID(B35,(LEN(G8)+1),2)))),MID(B35,(LEN(G8)+3),1)=""))),"OK")</f>
        <v>0</v>
      </c>
      <c r="Z35" s="24"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25"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22"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32" t="b">
        <f t="shared" si="28"/>
        <v>0</v>
      </c>
      <c r="AD35" s="32" t="str">
        <f t="shared" si="1"/>
        <v>S# INCORRECT</v>
      </c>
      <c r="BL35" s="77" t="str">
        <f t="shared" si="2"/>
        <v/>
      </c>
      <c r="BM35" s="77" t="b">
        <f t="shared" si="3"/>
        <v>0</v>
      </c>
      <c r="BN35" s="77" t="b">
        <f t="shared" si="4"/>
        <v>0</v>
      </c>
      <c r="BO35" s="77" t="b">
        <f t="shared" si="5"/>
        <v>0</v>
      </c>
      <c r="BP35" s="77" t="str">
        <f t="shared" si="6"/>
        <v/>
      </c>
      <c r="BQ35" s="77" t="str">
        <f t="shared" si="7"/>
        <v/>
      </c>
      <c r="BR35" s="77" t="str">
        <f t="shared" si="8"/>
        <v/>
      </c>
      <c r="BS35" s="77" t="str">
        <f t="shared" si="9"/>
        <v/>
      </c>
      <c r="BT35" s="78" t="str">
        <f t="shared" si="10"/>
        <v/>
      </c>
      <c r="BU35" s="79" t="str">
        <f t="shared" si="29"/>
        <v>INCORRECT</v>
      </c>
      <c r="BV35" s="77" t="b">
        <f t="shared" si="30"/>
        <v>0</v>
      </c>
      <c r="BW35" s="80" t="str">
        <f t="shared" si="11"/>
        <v/>
      </c>
      <c r="BX35" s="77" t="b">
        <f t="shared" si="12"/>
        <v>0</v>
      </c>
      <c r="BY35" s="77" t="b">
        <f t="shared" si="13"/>
        <v>0</v>
      </c>
      <c r="BZ35" s="77" t="b">
        <f t="shared" si="14"/>
        <v>0</v>
      </c>
      <c r="CA35" s="77" t="b">
        <f t="shared" si="15"/>
        <v>0</v>
      </c>
      <c r="CB35" s="77" t="b">
        <f t="shared" si="16"/>
        <v>0</v>
      </c>
      <c r="CC35" s="77" t="b">
        <f t="shared" si="17"/>
        <v>0</v>
      </c>
      <c r="CD35" s="77" t="str">
        <f t="shared" si="18"/>
        <v/>
      </c>
      <c r="CE35" s="77" t="str">
        <f t="shared" si="19"/>
        <v/>
      </c>
      <c r="CF35" s="77" t="str">
        <f t="shared" si="20"/>
        <v/>
      </c>
      <c r="CG35" s="77" t="str">
        <f t="shared" si="21"/>
        <v/>
      </c>
      <c r="CH35" s="77" t="str">
        <f t="shared" si="22"/>
        <v/>
      </c>
      <c r="CI35" s="77" t="str">
        <f t="shared" si="23"/>
        <v/>
      </c>
      <c r="CJ35" s="80" t="str">
        <f t="shared" si="24"/>
        <v/>
      </c>
      <c r="CK35" s="80" t="str">
        <f t="shared" si="25"/>
        <v/>
      </c>
      <c r="CL35" s="81" t="str">
        <f t="shared" si="26"/>
        <v>NO</v>
      </c>
      <c r="CM35" s="81" t="str">
        <f t="shared" si="27"/>
        <v>NO</v>
      </c>
      <c r="CN35" s="79" t="str">
        <f t="shared" si="31"/>
        <v>NO</v>
      </c>
      <c r="CO35" s="79" t="str">
        <f t="shared" si="32"/>
        <v>NO</v>
      </c>
      <c r="CP35" s="81" t="str">
        <f t="shared" si="33"/>
        <v>OK</v>
      </c>
      <c r="CQ35" s="77" t="b">
        <f t="shared" si="34"/>
        <v>0</v>
      </c>
      <c r="CR35" s="77" t="b">
        <f t="shared" si="35"/>
        <v>0</v>
      </c>
      <c r="CS35" s="77" t="b">
        <f t="shared" si="36"/>
        <v>0</v>
      </c>
      <c r="CT35" s="77" t="b">
        <f t="shared" si="37"/>
        <v>0</v>
      </c>
      <c r="CU35" s="80" t="str">
        <f t="shared" si="38"/>
        <v>SEQUENCE INCORRECT</v>
      </c>
      <c r="CV35" s="82">
        <f>COUNTIF(B19:B34,T(B35))</f>
        <v>16</v>
      </c>
    </row>
    <row r="36" spans="1:100" s="32" customFormat="1" ht="18.95" customHeight="1" thickBot="1">
      <c r="A36" s="83"/>
      <c r="B36" s="244"/>
      <c r="C36" s="245"/>
      <c r="D36" s="244"/>
      <c r="E36" s="245"/>
      <c r="F36" s="244"/>
      <c r="G36" s="245"/>
      <c r="H36" s="244"/>
      <c r="I36" s="245"/>
      <c r="J36" s="244"/>
      <c r="K36" s="245"/>
      <c r="L36" s="256" t="str">
        <f>IF(AND(A36&lt;&gt;"",B36&lt;&gt;"",D36&lt;&gt;"", F36&lt;&gt;"", H36&lt;&gt;"", J36&lt;&gt;"",Q36="",P36="OK",T36="",OR(D36&lt;=E17,D36="ABS"),OR(F36&lt;=G17,F36="ABS"),OR(H36&lt;=I17,H36="ABS"),OR(J36&lt;=K17,J36="ABS")),IF(AND(D36="ABS",F36="ABS",H36="ABS",J36="ABS"),"ABS",IF(SUM(D36,F36,H36,J36)=0,"ZERO",SUM(D36,F36,H36,J36))),"")</f>
        <v/>
      </c>
      <c r="M36" s="257"/>
      <c r="N36" s="33" t="str">
        <f>IF(L36="","",IF(M17=200,LOOKUP(L36,{"ABS","ZERO",1,100,110,120,130,140,150,160,170},{"FAIL","FAIL","FAIL","D","D+","C","C+","B","B+","A","A+"}),IF(M17=150,LOOKUP(L36,{"ABS","ZERO",1,75,82,90,97,105,112,120,127},{"FAIL","FAIL","FAIL","D","D+","C","C+","B","B+","A","A+"}),IF(M17=100,LOOKUP(L36,{"ABS","ZERO",1,50,55,60,65,70,75,80,85},{"FAIL","FAIL","FAIL","D","D+","C","C+","B","B+","A","A+"}),IF(M17=50,LOOKUP(L36,{"ABS","ZERO",1,25,27,30,32,35,37,40,42},{"FAIL","FAIL","FAIL","D","D+","C","C+","B","B+","A","A+"}))))))</f>
        <v/>
      </c>
      <c r="O36" s="229"/>
      <c r="P36" s="87" t="str">
        <f t="shared" si="0"/>
        <v/>
      </c>
      <c r="Q36" s="224" t="str">
        <f>IF(AND(A36&lt;&gt;"",B36&lt;&gt;""),IF(OR(D36&lt;&gt;"ABS"),IF(OR(AND(D36&lt;ROUNDDOWN((0.7*E17),0),D36&lt;&gt;0),D36&gt;E17,D36=""),"Attendance Marks incorrect",""),""),"")</f>
        <v/>
      </c>
      <c r="R36" s="203"/>
      <c r="S36" s="203"/>
      <c r="T36" s="203" t="str">
        <f>IF(OR(AND(OR(F36&lt;=G17, F36=0, F36="ABS"),OR(H36&lt;=I17, H36=0, H36="ABS"),OR(J36&lt;=K17, J36="ABS"))),IF(OR(AND(A36="",B36="",D36="",F36="",H36="",J36=""),AND(A36&lt;&gt;"",B36&lt;&gt;"",D36&lt;&gt;"",F36&lt;&gt;"",H36&lt;&gt;"",J36&lt;&gt;"", AD36="OK")),"","Given Marks or Format is incorrect"),"Given Marks or Format is incorrect")</f>
        <v/>
      </c>
      <c r="U36" s="203"/>
      <c r="V36" s="203"/>
      <c r="W36" s="203"/>
      <c r="X36" s="203"/>
      <c r="Y36" s="23" t="b">
        <f>IF(AND( EXACT(LEFT(B36,LEN(G8)), G8),ISNUMBER(INT(MID(B36,(LEN(G8)+1),1))),ISNUMBER(INT(MID(B36,(LEN(G8)+2),1))), MID(B36,(LEN(G8)+1),2)&lt;&gt;"00",OR(ISNUMBER(INT(MID(B36,(LEN(G8)+3),1))),MID(B36,(LEN(G8)+3),1)=""),  OR(AND(ISNUMBER(INT(MID(B36,(LEN(G8)+1),3))),MID(B36,(LEN(G8)+1),1)&lt;&gt;"0", MID(B36,(LEN(G8)+4),1)=""),AND((ISNUMBER(INT(MID(B36,(LEN(G8)+1),2)))),MID(B36,(LEN(G8)+3),1)=""))),"OK")</f>
        <v>0</v>
      </c>
      <c r="Z36" s="24"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25"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22"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32" t="b">
        <f t="shared" si="28"/>
        <v>0</v>
      </c>
      <c r="AD36" s="32" t="str">
        <f t="shared" si="1"/>
        <v>S# INCORRECT</v>
      </c>
      <c r="BL36" s="77" t="str">
        <f t="shared" si="2"/>
        <v/>
      </c>
      <c r="BM36" s="77" t="b">
        <f t="shared" si="3"/>
        <v>0</v>
      </c>
      <c r="BN36" s="77" t="b">
        <f t="shared" si="4"/>
        <v>0</v>
      </c>
      <c r="BO36" s="77" t="b">
        <f t="shared" si="5"/>
        <v>0</v>
      </c>
      <c r="BP36" s="77" t="str">
        <f t="shared" si="6"/>
        <v/>
      </c>
      <c r="BQ36" s="77" t="str">
        <f t="shared" si="7"/>
        <v/>
      </c>
      <c r="BR36" s="77" t="str">
        <f t="shared" si="8"/>
        <v/>
      </c>
      <c r="BS36" s="77" t="str">
        <f t="shared" si="9"/>
        <v/>
      </c>
      <c r="BT36" s="78" t="str">
        <f t="shared" si="10"/>
        <v/>
      </c>
      <c r="BU36" s="79" t="str">
        <f t="shared" si="29"/>
        <v>INCORRECT</v>
      </c>
      <c r="BV36" s="77" t="b">
        <f t="shared" si="30"/>
        <v>0</v>
      </c>
      <c r="BW36" s="80" t="str">
        <f t="shared" si="11"/>
        <v/>
      </c>
      <c r="BX36" s="77" t="b">
        <f t="shared" si="12"/>
        <v>0</v>
      </c>
      <c r="BY36" s="77" t="b">
        <f t="shared" si="13"/>
        <v>0</v>
      </c>
      <c r="BZ36" s="77" t="b">
        <f t="shared" si="14"/>
        <v>0</v>
      </c>
      <c r="CA36" s="77" t="b">
        <f t="shared" si="15"/>
        <v>0</v>
      </c>
      <c r="CB36" s="77" t="b">
        <f t="shared" si="16"/>
        <v>0</v>
      </c>
      <c r="CC36" s="77" t="b">
        <f t="shared" si="17"/>
        <v>0</v>
      </c>
      <c r="CD36" s="77" t="str">
        <f t="shared" si="18"/>
        <v/>
      </c>
      <c r="CE36" s="77" t="str">
        <f t="shared" si="19"/>
        <v/>
      </c>
      <c r="CF36" s="77" t="str">
        <f t="shared" si="20"/>
        <v/>
      </c>
      <c r="CG36" s="77" t="str">
        <f t="shared" si="21"/>
        <v/>
      </c>
      <c r="CH36" s="77" t="str">
        <f t="shared" si="22"/>
        <v/>
      </c>
      <c r="CI36" s="77" t="str">
        <f t="shared" si="23"/>
        <v/>
      </c>
      <c r="CJ36" s="80" t="str">
        <f t="shared" si="24"/>
        <v/>
      </c>
      <c r="CK36" s="80" t="str">
        <f t="shared" si="25"/>
        <v/>
      </c>
      <c r="CL36" s="81" t="str">
        <f t="shared" si="26"/>
        <v>NO</v>
      </c>
      <c r="CM36" s="81" t="str">
        <f t="shared" si="27"/>
        <v>NO</v>
      </c>
      <c r="CN36" s="79" t="str">
        <f t="shared" si="31"/>
        <v>NO</v>
      </c>
      <c r="CO36" s="79" t="str">
        <f t="shared" si="32"/>
        <v>NO</v>
      </c>
      <c r="CP36" s="81" t="str">
        <f t="shared" si="33"/>
        <v>OK</v>
      </c>
      <c r="CQ36" s="77" t="b">
        <f t="shared" si="34"/>
        <v>0</v>
      </c>
      <c r="CR36" s="77" t="b">
        <f t="shared" si="35"/>
        <v>0</v>
      </c>
      <c r="CS36" s="77" t="b">
        <f t="shared" si="36"/>
        <v>0</v>
      </c>
      <c r="CT36" s="77" t="b">
        <f t="shared" si="37"/>
        <v>0</v>
      </c>
      <c r="CU36" s="80" t="str">
        <f t="shared" si="38"/>
        <v>SEQUENCE INCORRECT</v>
      </c>
      <c r="CV36" s="82">
        <f>COUNTIF(B19:B35,T(B36))</f>
        <v>17</v>
      </c>
    </row>
    <row r="37" spans="1:100" s="32" customFormat="1" ht="18.95" customHeight="1" thickBot="1">
      <c r="A37" s="65"/>
      <c r="B37" s="244"/>
      <c r="C37" s="245"/>
      <c r="D37" s="244"/>
      <c r="E37" s="245"/>
      <c r="F37" s="244"/>
      <c r="G37" s="245"/>
      <c r="H37" s="244"/>
      <c r="I37" s="245"/>
      <c r="J37" s="244"/>
      <c r="K37" s="245"/>
      <c r="L37" s="256" t="str">
        <f>IF(AND(A37&lt;&gt;"",B37&lt;&gt;"",D37&lt;&gt;"", F37&lt;&gt;"", H37&lt;&gt;"", J37&lt;&gt;"",Q37="",P37="OK",T37="",OR(D37&lt;=E17,D37="ABS"),OR(F37&lt;=G17,F37="ABS"),OR(H37&lt;=I17,H37="ABS"),OR(J37&lt;=K17,J37="ABS")),IF(AND(D37="ABS",F37="ABS",H37="ABS",J37="ABS"),"ABS",IF(SUM(D37,F37,H37,J37)=0,"ZERO",SUM(D37,F37,H37,J37))),"")</f>
        <v/>
      </c>
      <c r="M37" s="257"/>
      <c r="N37" s="33" t="str">
        <f>IF(L37="","",IF(M17=200,LOOKUP(L37,{"ABS","ZERO",1,100,110,120,130,140,150,160,170},{"FAIL","FAIL","FAIL","D","D+","C","C+","B","B+","A","A+"}),IF(M17=150,LOOKUP(L37,{"ABS","ZERO",1,75,82,90,97,105,112,120,127},{"FAIL","FAIL","FAIL","D","D+","C","C+","B","B+","A","A+"}),IF(M17=100,LOOKUP(L37,{"ABS","ZERO",1,50,55,60,65,70,75,80,85},{"FAIL","FAIL","FAIL","D","D+","C","C+","B","B+","A","A+"}),IF(M17=50,LOOKUP(L37,{"ABS","ZERO",1,25,27,30,32,35,37,40,42},{"FAIL","FAIL","FAIL","D","D+","C","C+","B","B+","A","A+"}))))))</f>
        <v/>
      </c>
      <c r="O37" s="229"/>
      <c r="P37" s="87" t="str">
        <f t="shared" si="0"/>
        <v/>
      </c>
      <c r="Q37" s="224" t="str">
        <f>IF(AND(A37&lt;&gt;"",B37&lt;&gt;""),IF(OR(D37&lt;&gt;"ABS"),IF(OR(AND(D37&lt;ROUNDDOWN((0.7*E17),0),D37&lt;&gt;0),D37&gt;E17,D37=""),"Attendance Marks incorrect",""),""),"")</f>
        <v/>
      </c>
      <c r="R37" s="203"/>
      <c r="S37" s="203"/>
      <c r="T37" s="203" t="str">
        <f>IF(OR(AND(OR(F37&lt;=G17, F37=0, F37="ABS"),OR(H37&lt;=I17, H37=0, H37="ABS"),OR(J37&lt;=K17, J37="ABS"))),IF(OR(AND(A37="",B37="",D37="",F37="",H37="",J37=""),AND(A37&lt;&gt;"",B37&lt;&gt;"",D37&lt;&gt;"",F37&lt;&gt;"",H37&lt;&gt;"",J37&lt;&gt;"", AD37="OK")),"","Given Marks or Format is incorrect"),"Given Marks or Format is incorrect")</f>
        <v/>
      </c>
      <c r="U37" s="203"/>
      <c r="V37" s="203"/>
      <c r="W37" s="203"/>
      <c r="X37" s="203"/>
      <c r="Y37" s="23" t="b">
        <f>IF(AND( EXACT(LEFT(B37,LEN(G8)), G8),ISNUMBER(INT(MID(B37,(LEN(G8)+1),1))),ISNUMBER(INT(MID(B37,(LEN(G8)+2),1))), MID(B37,(LEN(G8)+1),2)&lt;&gt;"00",OR(ISNUMBER(INT(MID(B37,(LEN(G8)+3),1))),MID(B37,(LEN(G8)+3),1)=""),  OR(AND(ISNUMBER(INT(MID(B37,(LEN(G8)+1),3))),MID(B37,(LEN(G8)+1),1)&lt;&gt;"0", MID(B37,(LEN(G8)+4),1)=""),AND((ISNUMBER(INT(MID(B37,(LEN(G8)+1),2)))),MID(B37,(LEN(G8)+3),1)=""))),"OK")</f>
        <v>0</v>
      </c>
      <c r="Z37" s="24"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25"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22"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32" t="b">
        <f t="shared" si="28"/>
        <v>0</v>
      </c>
      <c r="AD37" s="32" t="str">
        <f t="shared" si="1"/>
        <v>S# INCORRECT</v>
      </c>
      <c r="BL37" s="77" t="str">
        <f t="shared" si="2"/>
        <v/>
      </c>
      <c r="BM37" s="77" t="b">
        <f t="shared" si="3"/>
        <v>0</v>
      </c>
      <c r="BN37" s="77" t="b">
        <f t="shared" si="4"/>
        <v>0</v>
      </c>
      <c r="BO37" s="77" t="b">
        <f t="shared" si="5"/>
        <v>0</v>
      </c>
      <c r="BP37" s="77" t="str">
        <f t="shared" si="6"/>
        <v/>
      </c>
      <c r="BQ37" s="77" t="str">
        <f t="shared" si="7"/>
        <v/>
      </c>
      <c r="BR37" s="77" t="str">
        <f t="shared" si="8"/>
        <v/>
      </c>
      <c r="BS37" s="77" t="str">
        <f t="shared" si="9"/>
        <v/>
      </c>
      <c r="BT37" s="78" t="str">
        <f t="shared" si="10"/>
        <v/>
      </c>
      <c r="BU37" s="79" t="str">
        <f t="shared" si="29"/>
        <v>INCORRECT</v>
      </c>
      <c r="BV37" s="77" t="b">
        <f t="shared" si="30"/>
        <v>0</v>
      </c>
      <c r="BW37" s="80" t="str">
        <f t="shared" si="11"/>
        <v/>
      </c>
      <c r="BX37" s="77" t="b">
        <f t="shared" si="12"/>
        <v>0</v>
      </c>
      <c r="BY37" s="77" t="b">
        <f t="shared" si="13"/>
        <v>0</v>
      </c>
      <c r="BZ37" s="77" t="b">
        <f t="shared" si="14"/>
        <v>0</v>
      </c>
      <c r="CA37" s="77" t="b">
        <f t="shared" si="15"/>
        <v>0</v>
      </c>
      <c r="CB37" s="77" t="b">
        <f t="shared" si="16"/>
        <v>0</v>
      </c>
      <c r="CC37" s="77" t="b">
        <f t="shared" si="17"/>
        <v>0</v>
      </c>
      <c r="CD37" s="77" t="str">
        <f t="shared" si="18"/>
        <v/>
      </c>
      <c r="CE37" s="77" t="str">
        <f t="shared" si="19"/>
        <v/>
      </c>
      <c r="CF37" s="77" t="str">
        <f t="shared" si="20"/>
        <v/>
      </c>
      <c r="CG37" s="77" t="str">
        <f t="shared" si="21"/>
        <v/>
      </c>
      <c r="CH37" s="77" t="str">
        <f t="shared" si="22"/>
        <v/>
      </c>
      <c r="CI37" s="77" t="str">
        <f t="shared" si="23"/>
        <v/>
      </c>
      <c r="CJ37" s="80" t="str">
        <f t="shared" si="24"/>
        <v/>
      </c>
      <c r="CK37" s="80" t="str">
        <f t="shared" si="25"/>
        <v/>
      </c>
      <c r="CL37" s="81" t="str">
        <f t="shared" si="26"/>
        <v>NO</v>
      </c>
      <c r="CM37" s="81" t="str">
        <f t="shared" si="27"/>
        <v>NO</v>
      </c>
      <c r="CN37" s="79" t="str">
        <f t="shared" si="31"/>
        <v>NO</v>
      </c>
      <c r="CO37" s="79" t="str">
        <f t="shared" si="32"/>
        <v>NO</v>
      </c>
      <c r="CP37" s="81" t="str">
        <f t="shared" si="33"/>
        <v>OK</v>
      </c>
      <c r="CQ37" s="77" t="b">
        <f t="shared" si="34"/>
        <v>0</v>
      </c>
      <c r="CR37" s="77" t="b">
        <f t="shared" si="35"/>
        <v>0</v>
      </c>
      <c r="CS37" s="77" t="b">
        <f t="shared" si="36"/>
        <v>0</v>
      </c>
      <c r="CT37" s="77" t="b">
        <f t="shared" si="37"/>
        <v>0</v>
      </c>
      <c r="CU37" s="80" t="str">
        <f t="shared" si="38"/>
        <v>SEQUENCE INCORRECT</v>
      </c>
      <c r="CV37" s="82">
        <f>COUNTIF(B19:B36,T(B37))</f>
        <v>18</v>
      </c>
    </row>
    <row r="38" spans="1:100" s="32" customFormat="1" ht="18.95" customHeight="1">
      <c r="A38" s="83"/>
      <c r="B38" s="244"/>
      <c r="C38" s="245"/>
      <c r="D38" s="244"/>
      <c r="E38" s="245"/>
      <c r="F38" s="244"/>
      <c r="G38" s="245"/>
      <c r="H38" s="244"/>
      <c r="I38" s="245"/>
      <c r="J38" s="244"/>
      <c r="K38" s="245"/>
      <c r="L38" s="256" t="str">
        <f>IF(AND(A38&lt;&gt;"",B38&lt;&gt;"",D38&lt;&gt;"", F38&lt;&gt;"", H38&lt;&gt;"", J38&lt;&gt;"",Q38="",P38="OK",T38="",OR(D38&lt;=E17,D38="ABS"),OR(F38&lt;=G17,F38="ABS"),OR(H38&lt;=I17,H38="ABS"),OR(J38&lt;=K17,J38="ABS")),IF(AND(D38="ABS",F38="ABS",H38="ABS",J38="ABS"),"ABS",IF(SUM(D38,F38,H38,J38)=0,"ZERO",SUM(D38,F38,H38,J38))),"")</f>
        <v/>
      </c>
      <c r="M38" s="257"/>
      <c r="N38" s="33" t="str">
        <f>IF(L38="","",IF(M17=200,LOOKUP(L38,{"ABS","ZERO",1,100,110,120,130,140,150,160,170},{"FAIL","FAIL","FAIL","D","D+","C","C+","B","B+","A","A+"}),IF(M17=150,LOOKUP(L38,{"ABS","ZERO",1,75,82,90,97,105,112,120,127},{"FAIL","FAIL","FAIL","D","D+","C","C+","B","B+","A","A+"}),IF(M17=100,LOOKUP(L38,{"ABS","ZERO",1,50,55,60,65,70,75,80,85},{"FAIL","FAIL","FAIL","D","D+","C","C+","B","B+","A","A+"}),IF(M17=50,LOOKUP(L38,{"ABS","ZERO",1,25,27,30,32,35,37,40,42},{"FAIL","FAIL","FAIL","D","D+","C","C+","B","B+","A","A+"}))))))</f>
        <v/>
      </c>
      <c r="O38" s="229"/>
      <c r="P38" s="87" t="str">
        <f t="shared" si="0"/>
        <v/>
      </c>
      <c r="Q38" s="276" t="str">
        <f>IF(AND(A38&lt;&gt;"",B38&lt;&gt;""),IF(OR(D38&lt;&gt;"ABS"),IF(OR(AND(D38&lt;ROUNDDOWN((0.7*E17),0),D38&lt;&gt;0),D38&gt;E17,D38=""),"Attendance Marks incorrect",""),""),"")</f>
        <v/>
      </c>
      <c r="R38" s="255"/>
      <c r="S38" s="255"/>
      <c r="T38" s="255" t="str">
        <f>IF(OR(AND(OR(F38&lt;=G17, F38=0, F38="ABS"),OR(H38&lt;=I17, H38=0, H38="ABS"),OR(J38&lt;=K17, J38="ABS"))),IF(OR(AND(A38="",B38="",D38="",F38="",H38="",J38=""),AND(A38&lt;&gt;"",B38&lt;&gt;"",D38&lt;&gt;"",F38&lt;&gt;"",H38&lt;&gt;"",J38&lt;&gt;"", AD38="OK")),"","Given Marks or Format is incorrect"),"Given Marks or Format is incorrect")</f>
        <v/>
      </c>
      <c r="U38" s="255"/>
      <c r="V38" s="255"/>
      <c r="W38" s="255"/>
      <c r="X38" s="255"/>
      <c r="Y38" s="23" t="b">
        <f>IF(AND( EXACT(LEFT(B38,LEN(G8)), G8),ISNUMBER(INT(MID(B38,(LEN(G8)+1),1))),ISNUMBER(INT(MID(B38,(LEN(G8)+2),1))), MID(B38,(LEN(G8)+1),2)&lt;&gt;"00",OR(ISNUMBER(INT(MID(B38,(LEN(G8)+3),1))),MID(B38,(LEN(G8)+3),1)=""),  OR(AND(ISNUMBER(INT(MID(B38,(LEN(G8)+1),3))),MID(B38,(LEN(G8)+1),1)&lt;&gt;"0", MID(B38,(LEN(G8)+4),1)=""),AND((ISNUMBER(INT(MID(B38,(LEN(G8)+1),2)))),MID(B38,(LEN(G8)+3),1)=""))),"OK")</f>
        <v>0</v>
      </c>
      <c r="Z38" s="24"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25"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22"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32" t="b">
        <f t="shared" si="28"/>
        <v>0</v>
      </c>
      <c r="AD38" s="32" t="str">
        <f t="shared" si="1"/>
        <v>S# INCORRECT</v>
      </c>
      <c r="BL38" s="77" t="str">
        <f t="shared" si="2"/>
        <v/>
      </c>
      <c r="BM38" s="77" t="b">
        <f t="shared" si="3"/>
        <v>0</v>
      </c>
      <c r="BN38" s="77" t="b">
        <f t="shared" si="4"/>
        <v>0</v>
      </c>
      <c r="BO38" s="77" t="b">
        <f t="shared" si="5"/>
        <v>0</v>
      </c>
      <c r="BP38" s="77" t="str">
        <f t="shared" si="6"/>
        <v/>
      </c>
      <c r="BQ38" s="77" t="str">
        <f t="shared" si="7"/>
        <v/>
      </c>
      <c r="BR38" s="77" t="str">
        <f t="shared" si="8"/>
        <v/>
      </c>
      <c r="BS38" s="77" t="str">
        <f t="shared" si="9"/>
        <v/>
      </c>
      <c r="BT38" s="78" t="str">
        <f t="shared" si="10"/>
        <v/>
      </c>
      <c r="BU38" s="79" t="str">
        <f t="shared" si="29"/>
        <v>INCORRECT</v>
      </c>
      <c r="BV38" s="77" t="b">
        <f t="shared" si="30"/>
        <v>0</v>
      </c>
      <c r="BW38" s="80" t="str">
        <f t="shared" si="11"/>
        <v/>
      </c>
      <c r="BX38" s="77" t="b">
        <f t="shared" si="12"/>
        <v>0</v>
      </c>
      <c r="BY38" s="77" t="b">
        <f t="shared" si="13"/>
        <v>0</v>
      </c>
      <c r="BZ38" s="77" t="b">
        <f t="shared" si="14"/>
        <v>0</v>
      </c>
      <c r="CA38" s="77" t="b">
        <f t="shared" si="15"/>
        <v>0</v>
      </c>
      <c r="CB38" s="77" t="b">
        <f t="shared" si="16"/>
        <v>0</v>
      </c>
      <c r="CC38" s="77" t="b">
        <f t="shared" si="17"/>
        <v>0</v>
      </c>
      <c r="CD38" s="77" t="str">
        <f t="shared" si="18"/>
        <v/>
      </c>
      <c r="CE38" s="77" t="str">
        <f t="shared" si="19"/>
        <v/>
      </c>
      <c r="CF38" s="77" t="str">
        <f t="shared" si="20"/>
        <v/>
      </c>
      <c r="CG38" s="77" t="str">
        <f t="shared" si="21"/>
        <v/>
      </c>
      <c r="CH38" s="77" t="str">
        <f t="shared" si="22"/>
        <v/>
      </c>
      <c r="CI38" s="77" t="str">
        <f t="shared" si="23"/>
        <v/>
      </c>
      <c r="CJ38" s="80" t="str">
        <f t="shared" si="24"/>
        <v/>
      </c>
      <c r="CK38" s="80" t="str">
        <f t="shared" si="25"/>
        <v/>
      </c>
      <c r="CL38" s="81" t="str">
        <f t="shared" si="26"/>
        <v>NO</v>
      </c>
      <c r="CM38" s="81" t="str">
        <f t="shared" si="27"/>
        <v>NO</v>
      </c>
      <c r="CN38" s="79" t="str">
        <f t="shared" si="31"/>
        <v>NO</v>
      </c>
      <c r="CO38" s="79" t="str">
        <f t="shared" si="32"/>
        <v>NO</v>
      </c>
      <c r="CP38" s="81" t="str">
        <f t="shared" si="33"/>
        <v>OK</v>
      </c>
      <c r="CQ38" s="77" t="b">
        <f t="shared" si="34"/>
        <v>0</v>
      </c>
      <c r="CR38" s="77" t="b">
        <f t="shared" si="35"/>
        <v>0</v>
      </c>
      <c r="CS38" s="77" t="b">
        <f t="shared" si="36"/>
        <v>0</v>
      </c>
      <c r="CT38" s="77" t="b">
        <f t="shared" si="37"/>
        <v>0</v>
      </c>
      <c r="CU38" s="80" t="str">
        <f t="shared" si="38"/>
        <v>SEQUENCE INCORRECT</v>
      </c>
      <c r="CV38" s="82">
        <f>COUNTIF(B19:B37,T(B38))</f>
        <v>19</v>
      </c>
    </row>
    <row r="39" spans="1:100" s="71" customFormat="1" ht="7.5" customHeight="1" thickBot="1">
      <c r="A39" s="91" t="s">
        <v>415</v>
      </c>
      <c r="B39" s="90" t="s">
        <v>415</v>
      </c>
      <c r="C39" s="321" t="s">
        <v>300</v>
      </c>
      <c r="D39" s="321"/>
      <c r="E39" s="321"/>
      <c r="F39" s="321"/>
      <c r="G39" s="321"/>
      <c r="H39" s="321"/>
      <c r="I39" s="321"/>
      <c r="J39" s="321"/>
      <c r="K39" s="321"/>
      <c r="L39" s="321"/>
      <c r="M39" s="321"/>
      <c r="N39" s="321"/>
      <c r="O39" s="229"/>
      <c r="P39" s="72"/>
      <c r="Q39" s="277"/>
      <c r="R39" s="278"/>
      <c r="S39" s="279"/>
      <c r="T39" s="280"/>
      <c r="U39" s="280"/>
      <c r="V39" s="280"/>
      <c r="W39" s="280"/>
      <c r="X39" s="280"/>
      <c r="Y39" s="73"/>
      <c r="Z39" s="74"/>
      <c r="AA39" s="75"/>
      <c r="AB39" s="22"/>
    </row>
    <row r="40" spans="1:100" ht="15.75" customHeight="1" thickBot="1">
      <c r="A40" s="225" t="s">
        <v>415</v>
      </c>
      <c r="B40" s="227" t="s">
        <v>415</v>
      </c>
      <c r="C40" s="322"/>
      <c r="D40" s="322"/>
      <c r="E40" s="322"/>
      <c r="F40" s="322"/>
      <c r="G40" s="322"/>
      <c r="H40" s="322"/>
      <c r="I40" s="322"/>
      <c r="J40" s="322"/>
      <c r="K40" s="322"/>
      <c r="L40" s="322"/>
      <c r="M40" s="322"/>
      <c r="N40" s="322"/>
      <c r="O40" s="229"/>
      <c r="P40" s="30">
        <f>COUNTIF(P19:P38,"FORMAT INCORRECT")+COUNTIF(P19:P38,"SEQUENCE INCORRECT")</f>
        <v>0</v>
      </c>
      <c r="Q40" s="271">
        <f>COUNTIF(Q19:Q38,"Attendance Marks incorrect")</f>
        <v>0</v>
      </c>
      <c r="R40" s="272"/>
      <c r="S40" s="272"/>
      <c r="T40" s="271">
        <f>COUNTIF(T19:X38,"Given Marks or Format is incorrect")</f>
        <v>0</v>
      </c>
      <c r="U40" s="272"/>
      <c r="V40" s="272"/>
      <c r="W40" s="272"/>
      <c r="X40" s="273"/>
    </row>
    <row r="41" spans="1:100" ht="3" customHeight="1">
      <c r="A41" s="358"/>
      <c r="B41" s="228"/>
      <c r="C41" s="323"/>
      <c r="D41" s="323"/>
      <c r="E41" s="323"/>
      <c r="F41" s="323"/>
      <c r="G41" s="323"/>
      <c r="H41" s="323"/>
      <c r="I41" s="323"/>
      <c r="J41" s="323"/>
      <c r="K41" s="323"/>
      <c r="L41" s="323"/>
      <c r="M41" s="323"/>
      <c r="N41" s="323"/>
      <c r="O41" s="229"/>
      <c r="P41" s="316"/>
      <c r="Q41" s="316"/>
      <c r="R41" s="316"/>
      <c r="S41" s="316"/>
      <c r="T41" s="316"/>
      <c r="U41" s="316"/>
      <c r="V41" s="316"/>
      <c r="W41" s="316"/>
      <c r="X41" s="316"/>
    </row>
    <row r="42" spans="1:100" ht="16.5" thickBot="1">
      <c r="A42" s="293"/>
      <c r="B42" s="293"/>
      <c r="C42" s="293"/>
      <c r="D42" s="293"/>
      <c r="E42" s="293"/>
      <c r="F42" s="293"/>
      <c r="G42" s="293"/>
      <c r="H42" s="293"/>
      <c r="I42" s="293"/>
      <c r="J42" s="293"/>
      <c r="K42" s="293"/>
      <c r="L42" s="293"/>
      <c r="M42" s="293"/>
      <c r="N42" s="293"/>
      <c r="O42" s="229"/>
      <c r="P42" s="275"/>
      <c r="Q42" s="275"/>
      <c r="R42" s="275"/>
      <c r="S42" s="275"/>
      <c r="T42" s="275"/>
      <c r="U42" s="275"/>
      <c r="V42" s="275"/>
      <c r="W42" s="275"/>
      <c r="X42" s="275"/>
    </row>
    <row r="43" spans="1:100" ht="21" customHeight="1" thickBot="1">
      <c r="A43" s="316"/>
      <c r="B43" s="316"/>
      <c r="C43" s="316"/>
      <c r="D43" s="316"/>
      <c r="E43" s="316"/>
      <c r="F43" s="316"/>
      <c r="G43" s="316"/>
      <c r="H43" s="316"/>
      <c r="I43" s="316"/>
      <c r="J43" s="316"/>
      <c r="K43" s="316"/>
      <c r="L43" s="316"/>
      <c r="M43" s="316"/>
      <c r="N43" s="316"/>
      <c r="O43" s="229"/>
      <c r="P43" s="332" t="s">
        <v>302</v>
      </c>
      <c r="Q43" s="333"/>
      <c r="R43" s="334"/>
      <c r="S43" s="35">
        <f>SUM(P40:X40)</f>
        <v>0</v>
      </c>
      <c r="T43" s="274"/>
      <c r="U43" s="275"/>
      <c r="V43" s="275"/>
      <c r="W43" s="275"/>
      <c r="X43" s="275"/>
    </row>
    <row r="44" spans="1:100" ht="12.95" customHeight="1">
      <c r="A44" s="309" t="s">
        <v>301</v>
      </c>
      <c r="B44" s="309"/>
      <c r="C44" s="309"/>
      <c r="D44" s="275"/>
      <c r="E44" s="312" t="s">
        <v>87</v>
      </c>
      <c r="F44" s="313"/>
      <c r="G44" s="313"/>
      <c r="H44" s="313"/>
      <c r="I44" s="313"/>
      <c r="J44" s="275"/>
      <c r="K44" s="309" t="s">
        <v>17</v>
      </c>
      <c r="L44" s="309"/>
      <c r="M44" s="309"/>
      <c r="N44" s="309"/>
      <c r="O44" s="229"/>
      <c r="P44" s="294" t="s">
        <v>436</v>
      </c>
      <c r="Q44" s="295"/>
      <c r="R44" s="295"/>
      <c r="S44" s="295"/>
      <c r="T44" s="295"/>
      <c r="U44" s="295"/>
      <c r="V44" s="295"/>
      <c r="W44" s="295"/>
      <c r="X44" s="296"/>
    </row>
    <row r="45" spans="1:100" ht="15.95" customHeight="1">
      <c r="A45" s="310"/>
      <c r="B45" s="310"/>
      <c r="C45" s="310"/>
      <c r="D45" s="275"/>
      <c r="E45" s="314"/>
      <c r="F45" s="314"/>
      <c r="G45" s="314"/>
      <c r="H45" s="314"/>
      <c r="I45" s="314"/>
      <c r="J45" s="275"/>
      <c r="K45" s="310"/>
      <c r="L45" s="310"/>
      <c r="M45" s="310"/>
      <c r="N45" s="310"/>
      <c r="O45" s="229"/>
      <c r="P45" s="297"/>
      <c r="Q45" s="298"/>
      <c r="R45" s="298"/>
      <c r="S45" s="298"/>
      <c r="T45" s="298"/>
      <c r="U45" s="298"/>
      <c r="V45" s="298"/>
      <c r="W45" s="298"/>
      <c r="X45" s="299"/>
    </row>
    <row r="46" spans="1:100" ht="15.95" customHeight="1">
      <c r="A46" s="310"/>
      <c r="B46" s="310"/>
      <c r="C46" s="310"/>
      <c r="D46" s="275"/>
      <c r="E46" s="314"/>
      <c r="F46" s="314"/>
      <c r="G46" s="314"/>
      <c r="H46" s="314"/>
      <c r="I46" s="314"/>
      <c r="J46" s="275"/>
      <c r="K46" s="310"/>
      <c r="L46" s="310"/>
      <c r="M46" s="310"/>
      <c r="N46" s="310"/>
      <c r="O46" s="229"/>
      <c r="P46" s="297"/>
      <c r="Q46" s="298"/>
      <c r="R46" s="298"/>
      <c r="S46" s="298"/>
      <c r="T46" s="298"/>
      <c r="U46" s="298"/>
      <c r="V46" s="298"/>
      <c r="W46" s="298"/>
      <c r="X46" s="299"/>
    </row>
    <row r="47" spans="1:100" ht="20.25" customHeight="1">
      <c r="A47" s="311"/>
      <c r="B47" s="311"/>
      <c r="C47" s="311"/>
      <c r="D47" s="317"/>
      <c r="E47" s="315"/>
      <c r="F47" s="315"/>
      <c r="G47" s="315"/>
      <c r="H47" s="315"/>
      <c r="I47" s="315"/>
      <c r="J47" s="317"/>
      <c r="K47" s="311"/>
      <c r="L47" s="311"/>
      <c r="M47" s="311"/>
      <c r="N47" s="311"/>
      <c r="O47" s="229"/>
      <c r="P47" s="297"/>
      <c r="Q47" s="298"/>
      <c r="R47" s="298"/>
      <c r="S47" s="298"/>
      <c r="T47" s="298"/>
      <c r="U47" s="298"/>
      <c r="V47" s="298"/>
      <c r="W47" s="298"/>
      <c r="X47" s="299"/>
    </row>
    <row r="48" spans="1:100" ht="15.95" customHeight="1">
      <c r="A48" s="55" t="s">
        <v>19</v>
      </c>
      <c r="B48" s="303" t="s">
        <v>18</v>
      </c>
      <c r="C48" s="304"/>
      <c r="D48" s="304"/>
      <c r="E48" s="304"/>
      <c r="F48" s="304"/>
      <c r="G48" s="304"/>
      <c r="H48" s="304"/>
      <c r="I48" s="304"/>
      <c r="J48" s="304"/>
      <c r="K48" s="304"/>
      <c r="L48" s="304"/>
      <c r="M48" s="304"/>
      <c r="N48" s="305"/>
      <c r="O48" s="229"/>
      <c r="P48" s="297"/>
      <c r="Q48" s="298"/>
      <c r="R48" s="298"/>
      <c r="S48" s="298"/>
      <c r="T48" s="298"/>
      <c r="U48" s="298"/>
      <c r="V48" s="298"/>
      <c r="W48" s="298"/>
      <c r="X48" s="299"/>
    </row>
    <row r="49" spans="1:24" ht="15.95" customHeight="1" thickBot="1">
      <c r="A49" s="57">
        <f>$S$43</f>
        <v>0</v>
      </c>
      <c r="B49" s="306"/>
      <c r="C49" s="307"/>
      <c r="D49" s="307"/>
      <c r="E49" s="307"/>
      <c r="F49" s="307"/>
      <c r="G49" s="307"/>
      <c r="H49" s="307"/>
      <c r="I49" s="307"/>
      <c r="J49" s="307"/>
      <c r="K49" s="307"/>
      <c r="L49" s="307"/>
      <c r="M49" s="307"/>
      <c r="N49" s="308"/>
      <c r="O49" s="229"/>
      <c r="P49" s="300"/>
      <c r="Q49" s="301"/>
      <c r="R49" s="301"/>
      <c r="S49" s="301"/>
      <c r="T49" s="301"/>
      <c r="U49" s="301"/>
      <c r="V49" s="301"/>
      <c r="W49" s="301"/>
      <c r="X49" s="302"/>
    </row>
    <row r="50" spans="1:24">
      <c r="A50" s="293"/>
      <c r="B50" s="293"/>
      <c r="C50" s="293"/>
      <c r="D50" s="293"/>
      <c r="E50" s="293"/>
      <c r="F50" s="293"/>
      <c r="G50" s="293"/>
      <c r="H50" s="293"/>
      <c r="I50" s="293"/>
      <c r="J50" s="293"/>
      <c r="K50" s="293"/>
      <c r="L50" s="293"/>
      <c r="M50" s="293"/>
      <c r="N50" s="293"/>
      <c r="O50" s="275"/>
      <c r="P50" s="281" t="s">
        <v>433</v>
      </c>
      <c r="Q50" s="281"/>
      <c r="R50" s="281"/>
      <c r="S50" s="281"/>
      <c r="T50" s="281"/>
      <c r="U50" s="281"/>
      <c r="V50" s="281"/>
      <c r="W50" s="281"/>
      <c r="X50" s="281"/>
    </row>
    <row r="51" spans="1:24">
      <c r="A51" s="275"/>
      <c r="B51" s="275"/>
      <c r="C51" s="275"/>
      <c r="D51" s="275"/>
      <c r="E51" s="275"/>
      <c r="F51" s="275"/>
      <c r="G51" s="275"/>
      <c r="H51" s="275"/>
      <c r="I51" s="275"/>
      <c r="J51" s="275"/>
      <c r="K51" s="275"/>
      <c r="L51" s="275"/>
      <c r="M51" s="275"/>
      <c r="N51" s="275"/>
      <c r="O51" s="275"/>
      <c r="P51" s="282"/>
      <c r="Q51" s="282"/>
      <c r="R51" s="282"/>
      <c r="S51" s="282"/>
      <c r="T51" s="282"/>
      <c r="U51" s="282"/>
      <c r="V51" s="282"/>
      <c r="W51" s="282"/>
      <c r="X51" s="282"/>
    </row>
    <row r="52" spans="1:24">
      <c r="A52" s="275"/>
      <c r="B52" s="275"/>
      <c r="C52" s="275"/>
      <c r="D52" s="275"/>
      <c r="E52" s="275"/>
      <c r="F52" s="275"/>
      <c r="G52" s="275"/>
      <c r="H52" s="275"/>
      <c r="I52" s="275"/>
      <c r="J52" s="275"/>
      <c r="K52" s="275"/>
      <c r="L52" s="275"/>
      <c r="M52" s="275"/>
      <c r="N52" s="275"/>
      <c r="O52" s="275"/>
      <c r="P52" s="283"/>
      <c r="Q52" s="283"/>
      <c r="R52" s="283"/>
      <c r="S52" s="283"/>
      <c r="T52" s="283"/>
      <c r="U52" s="283"/>
      <c r="V52" s="283"/>
      <c r="W52" s="283"/>
      <c r="X52" s="283"/>
    </row>
    <row r="53" spans="1:24">
      <c r="A53" s="275"/>
      <c r="B53" s="275"/>
      <c r="C53" s="275"/>
      <c r="D53" s="275"/>
      <c r="E53" s="275"/>
      <c r="F53" s="275"/>
      <c r="G53" s="275"/>
      <c r="H53" s="275"/>
      <c r="I53" s="275"/>
      <c r="J53" s="275"/>
      <c r="K53" s="275"/>
      <c r="L53" s="275"/>
      <c r="M53" s="275"/>
      <c r="N53" s="275"/>
      <c r="O53" s="275"/>
      <c r="P53" s="324" t="s">
        <v>417</v>
      </c>
      <c r="Q53" s="325"/>
      <c r="R53" s="325"/>
      <c r="S53" s="325"/>
      <c r="T53" s="325"/>
      <c r="U53" s="325"/>
      <c r="V53" s="325"/>
      <c r="W53" s="325"/>
      <c r="X53" s="326"/>
    </row>
    <row r="54" spans="1:24" ht="16.5" thickBot="1">
      <c r="A54" s="275"/>
      <c r="B54" s="275"/>
      <c r="C54" s="275"/>
      <c r="D54" s="275"/>
      <c r="E54" s="275"/>
      <c r="F54" s="275"/>
      <c r="G54" s="275"/>
      <c r="H54" s="275"/>
      <c r="I54" s="275"/>
      <c r="J54" s="275"/>
      <c r="K54" s="275"/>
      <c r="L54" s="275"/>
      <c r="M54" s="275"/>
      <c r="N54" s="275"/>
      <c r="O54" s="275"/>
      <c r="P54" s="327"/>
      <c r="Q54" s="328"/>
      <c r="R54" s="328"/>
      <c r="S54" s="328"/>
      <c r="T54" s="328"/>
      <c r="U54" s="328"/>
      <c r="V54" s="328"/>
      <c r="W54" s="328"/>
      <c r="X54" s="329"/>
    </row>
    <row r="55" spans="1:24" ht="21" thickBot="1">
      <c r="A55" s="275"/>
      <c r="B55" s="275"/>
      <c r="C55" s="275"/>
      <c r="D55" s="275"/>
      <c r="E55" s="275"/>
      <c r="F55" s="275"/>
      <c r="G55" s="275"/>
      <c r="H55" s="275"/>
      <c r="I55" s="275"/>
      <c r="J55" s="275"/>
      <c r="K55" s="275"/>
      <c r="L55" s="275"/>
      <c r="M55" s="275"/>
      <c r="N55" s="275"/>
      <c r="O55" s="275"/>
      <c r="P55" s="84" t="s">
        <v>7</v>
      </c>
      <c r="Q55" s="330" t="s">
        <v>8</v>
      </c>
      <c r="R55" s="330"/>
      <c r="S55" s="330"/>
      <c r="T55" s="331" t="s">
        <v>418</v>
      </c>
      <c r="U55" s="331"/>
      <c r="V55" s="331"/>
      <c r="W55" s="331"/>
      <c r="X55" s="331"/>
    </row>
    <row r="56" spans="1:24" ht="16.5" thickBot="1">
      <c r="A56" s="275"/>
      <c r="B56" s="275"/>
      <c r="C56" s="275"/>
      <c r="D56" s="275"/>
      <c r="E56" s="275"/>
      <c r="F56" s="275"/>
      <c r="G56" s="275"/>
      <c r="H56" s="275"/>
      <c r="I56" s="275"/>
      <c r="J56" s="275"/>
      <c r="K56" s="275"/>
      <c r="L56" s="275"/>
      <c r="M56" s="275"/>
      <c r="N56" s="275"/>
      <c r="O56" s="275"/>
      <c r="P56" s="85">
        <v>1</v>
      </c>
      <c r="Q56" s="318" t="s">
        <v>419</v>
      </c>
      <c r="R56" s="318"/>
      <c r="S56" s="318"/>
      <c r="T56" s="214">
        <v>1</v>
      </c>
      <c r="U56" s="219"/>
      <c r="V56" s="318" t="s">
        <v>420</v>
      </c>
      <c r="W56" s="318"/>
      <c r="X56" s="318"/>
    </row>
    <row r="57" spans="1:24" ht="16.5" thickBot="1">
      <c r="A57" s="275"/>
      <c r="B57" s="275"/>
      <c r="C57" s="275"/>
      <c r="D57" s="275"/>
      <c r="E57" s="275"/>
      <c r="F57" s="275"/>
      <c r="G57" s="275"/>
      <c r="H57" s="275"/>
      <c r="I57" s="275"/>
      <c r="J57" s="275"/>
      <c r="K57" s="275"/>
      <c r="L57" s="275"/>
      <c r="M57" s="275"/>
      <c r="N57" s="275"/>
      <c r="O57" s="275"/>
      <c r="P57" s="85">
        <v>2</v>
      </c>
      <c r="Q57" s="318" t="s">
        <v>421</v>
      </c>
      <c r="R57" s="318"/>
      <c r="S57" s="318"/>
      <c r="T57" s="214">
        <v>2</v>
      </c>
      <c r="U57" s="219"/>
      <c r="V57" s="318" t="s">
        <v>422</v>
      </c>
      <c r="W57" s="318"/>
      <c r="X57" s="318"/>
    </row>
    <row r="58" spans="1:24" ht="16.5" thickBot="1">
      <c r="A58" s="275"/>
      <c r="B58" s="275"/>
      <c r="C58" s="275"/>
      <c r="D58" s="275"/>
      <c r="E58" s="275"/>
      <c r="F58" s="275"/>
      <c r="G58" s="275"/>
      <c r="H58" s="275"/>
      <c r="I58" s="275"/>
      <c r="J58" s="275"/>
      <c r="K58" s="275"/>
      <c r="L58" s="275"/>
      <c r="M58" s="275"/>
      <c r="N58" s="275"/>
      <c r="O58" s="275"/>
      <c r="P58" s="85">
        <v>3</v>
      </c>
      <c r="Q58" s="318" t="s">
        <v>423</v>
      </c>
      <c r="R58" s="318"/>
      <c r="S58" s="318"/>
      <c r="T58" s="214">
        <v>3</v>
      </c>
      <c r="U58" s="219"/>
      <c r="V58" s="318" t="s">
        <v>424</v>
      </c>
      <c r="W58" s="318"/>
      <c r="X58" s="318"/>
    </row>
    <row r="59" spans="1:24" ht="16.5" thickBot="1">
      <c r="A59" s="275"/>
      <c r="B59" s="275"/>
      <c r="C59" s="275"/>
      <c r="D59" s="275"/>
      <c r="E59" s="275"/>
      <c r="F59" s="275"/>
      <c r="G59" s="275"/>
      <c r="H59" s="275"/>
      <c r="I59" s="275"/>
      <c r="J59" s="275"/>
      <c r="K59" s="275"/>
      <c r="L59" s="275"/>
      <c r="M59" s="275"/>
      <c r="N59" s="275"/>
      <c r="O59" s="275"/>
      <c r="P59" s="85">
        <v>4</v>
      </c>
      <c r="Q59" s="318" t="s">
        <v>425</v>
      </c>
      <c r="R59" s="318"/>
      <c r="S59" s="318"/>
      <c r="T59" s="214">
        <v>4</v>
      </c>
      <c r="U59" s="219"/>
      <c r="V59" s="318" t="s">
        <v>426</v>
      </c>
      <c r="W59" s="318"/>
      <c r="X59" s="318"/>
    </row>
    <row r="60" spans="1:24" ht="16.5" thickBot="1">
      <c r="A60" s="275"/>
      <c r="B60" s="275"/>
      <c r="C60" s="275"/>
      <c r="D60" s="275"/>
      <c r="E60" s="275"/>
      <c r="F60" s="275"/>
      <c r="G60" s="275"/>
      <c r="H60" s="275"/>
      <c r="I60" s="275"/>
      <c r="J60" s="275"/>
      <c r="K60" s="275"/>
      <c r="L60" s="275"/>
      <c r="M60" s="275"/>
      <c r="N60" s="275"/>
      <c r="O60" s="275"/>
      <c r="P60" s="85">
        <v>5</v>
      </c>
      <c r="Q60" s="318" t="s">
        <v>427</v>
      </c>
      <c r="R60" s="318"/>
      <c r="S60" s="318"/>
      <c r="T60" s="214">
        <v>5</v>
      </c>
      <c r="U60" s="219"/>
      <c r="V60" s="318" t="s">
        <v>428</v>
      </c>
      <c r="W60" s="318"/>
      <c r="X60" s="318"/>
    </row>
    <row r="61" spans="1:24" ht="16.5" thickBot="1">
      <c r="A61" s="275"/>
      <c r="B61" s="275"/>
      <c r="C61" s="275"/>
      <c r="D61" s="275"/>
      <c r="E61" s="275"/>
      <c r="F61" s="275"/>
      <c r="G61" s="275"/>
      <c r="H61" s="275"/>
      <c r="I61" s="275"/>
      <c r="J61" s="275"/>
      <c r="K61" s="275"/>
      <c r="L61" s="275"/>
      <c r="M61" s="275"/>
      <c r="N61" s="275"/>
      <c r="O61" s="275"/>
      <c r="P61" s="85">
        <v>6</v>
      </c>
      <c r="Q61" s="318" t="s">
        <v>429</v>
      </c>
      <c r="R61" s="318"/>
      <c r="S61" s="318"/>
      <c r="T61" s="214">
        <v>6</v>
      </c>
      <c r="U61" s="219"/>
      <c r="V61" s="318" t="s">
        <v>430</v>
      </c>
      <c r="W61" s="318"/>
      <c r="X61" s="318"/>
    </row>
    <row r="62" spans="1:24" ht="16.5" thickBot="1">
      <c r="A62" s="275"/>
      <c r="B62" s="275"/>
      <c r="C62" s="275"/>
      <c r="D62" s="275"/>
      <c r="E62" s="275"/>
      <c r="F62" s="275"/>
      <c r="G62" s="275"/>
      <c r="H62" s="275"/>
      <c r="I62" s="275"/>
      <c r="J62" s="275"/>
      <c r="K62" s="275"/>
      <c r="L62" s="275"/>
      <c r="M62" s="275"/>
      <c r="N62" s="275"/>
      <c r="O62" s="275"/>
      <c r="P62" s="85">
        <v>7</v>
      </c>
      <c r="Q62" s="318" t="s">
        <v>431</v>
      </c>
      <c r="R62" s="318"/>
      <c r="S62" s="318"/>
      <c r="T62" s="214">
        <v>7</v>
      </c>
      <c r="U62" s="219"/>
      <c r="V62" s="318" t="s">
        <v>432</v>
      </c>
      <c r="W62" s="318"/>
      <c r="X62" s="318"/>
    </row>
  </sheetData>
  <sheetProtection password="B838"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0481" r:id="rId3"/>
    <oleObject progId="PBrush" shapeId="20482" r:id="rId4"/>
  </oleObjects>
</worksheet>
</file>

<file path=xl/worksheets/sheet4.xml><?xml version="1.0" encoding="utf-8"?>
<worksheet xmlns="http://schemas.openxmlformats.org/spreadsheetml/2006/main" xmlns:r="http://schemas.openxmlformats.org/officeDocument/2006/relationships">
  <sheetPr codeName="Sheet4"/>
  <dimension ref="A1:CV62"/>
  <sheetViews>
    <sheetView workbookViewId="0">
      <selection activeCell="A19" sqref="A19"/>
    </sheetView>
  </sheetViews>
  <sheetFormatPr defaultRowHeight="15.75"/>
  <cols>
    <col min="1" max="1" width="9.140625" style="2" customWidth="1"/>
    <col min="2" max="2" width="9.140625" style="31"/>
    <col min="3" max="3" width="5.7109375" style="31"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5" width="9.28515625" style="2" hidden="1" customWidth="1"/>
    <col min="26" max="26" width="9" style="2" hidden="1" customWidth="1"/>
    <col min="27" max="27" width="9.7109375" style="2" hidden="1" customWidth="1"/>
    <col min="28" max="28" width="15.140625" style="2" hidden="1" customWidth="1"/>
    <col min="29" max="29" width="15.85546875" style="2" hidden="1" customWidth="1"/>
    <col min="30" max="30" width="16" style="2" hidden="1" customWidth="1"/>
    <col min="31" max="100" width="0" style="2" hidden="1" customWidth="1"/>
    <col min="101" max="16384" width="9.140625" style="2"/>
  </cols>
  <sheetData>
    <row r="1" spans="1:24" s="32" customFormat="1" ht="12" customHeight="1">
      <c r="A1" s="260"/>
      <c r="B1" s="320" t="s">
        <v>799</v>
      </c>
      <c r="C1" s="319"/>
      <c r="D1" s="319"/>
      <c r="E1" s="319"/>
      <c r="F1" s="319"/>
      <c r="G1" s="319"/>
      <c r="H1" s="319"/>
      <c r="I1" s="319"/>
      <c r="J1" s="319"/>
      <c r="K1" s="319"/>
      <c r="L1" s="319"/>
      <c r="M1" s="319"/>
      <c r="N1" s="229"/>
      <c r="O1" s="229"/>
      <c r="P1" s="337" t="s">
        <v>88</v>
      </c>
      <c r="Q1" s="338"/>
      <c r="R1" s="338"/>
      <c r="S1" s="338"/>
      <c r="T1" s="338"/>
      <c r="U1" s="338"/>
      <c r="V1" s="338"/>
      <c r="W1" s="338"/>
      <c r="X1" s="339"/>
    </row>
    <row r="2" spans="1:24" s="32" customFormat="1" ht="12.95" customHeight="1">
      <c r="A2" s="260"/>
      <c r="B2" s="319" t="s">
        <v>0</v>
      </c>
      <c r="C2" s="319"/>
      <c r="D2" s="319"/>
      <c r="E2" s="319"/>
      <c r="F2" s="319"/>
      <c r="G2" s="319"/>
      <c r="H2" s="319"/>
      <c r="I2" s="319"/>
      <c r="J2" s="319"/>
      <c r="K2" s="319"/>
      <c r="L2" s="319"/>
      <c r="M2" s="319"/>
      <c r="N2" s="229"/>
      <c r="O2" s="229"/>
      <c r="P2" s="340"/>
      <c r="Q2" s="341"/>
      <c r="R2" s="341"/>
      <c r="S2" s="341"/>
      <c r="T2" s="341"/>
      <c r="U2" s="342"/>
      <c r="V2" s="342"/>
      <c r="W2" s="342"/>
      <c r="X2" s="343"/>
    </row>
    <row r="3" spans="1:24" s="32" customFormat="1" ht="12.95" customHeight="1">
      <c r="A3" s="260"/>
      <c r="B3" s="319"/>
      <c r="C3" s="319"/>
      <c r="D3" s="319"/>
      <c r="E3" s="319"/>
      <c r="F3" s="319"/>
      <c r="G3" s="319"/>
      <c r="H3" s="319"/>
      <c r="I3" s="319"/>
      <c r="J3" s="319"/>
      <c r="K3" s="319"/>
      <c r="L3" s="319"/>
      <c r="M3" s="319"/>
      <c r="N3" s="229"/>
      <c r="O3" s="229"/>
      <c r="P3" s="340"/>
      <c r="Q3" s="341"/>
      <c r="R3" s="341"/>
      <c r="S3" s="341"/>
      <c r="T3" s="341"/>
      <c r="U3" s="342"/>
      <c r="V3" s="342"/>
      <c r="W3" s="342"/>
      <c r="X3" s="343"/>
    </row>
    <row r="4" spans="1:24" s="32" customFormat="1" ht="15" customHeight="1">
      <c r="A4" s="260"/>
      <c r="B4" s="260"/>
      <c r="C4" s="260"/>
      <c r="D4" s="258" t="s">
        <v>1</v>
      </c>
      <c r="E4" s="258"/>
      <c r="F4" s="258"/>
      <c r="G4" s="258"/>
      <c r="H4" s="258"/>
      <c r="I4" s="258"/>
      <c r="J4" s="258"/>
      <c r="K4" s="258"/>
      <c r="L4" s="260"/>
      <c r="M4" s="260"/>
      <c r="N4" s="260"/>
      <c r="O4" s="229"/>
      <c r="P4" s="340"/>
      <c r="Q4" s="341"/>
      <c r="R4" s="341"/>
      <c r="S4" s="341"/>
      <c r="T4" s="341"/>
      <c r="U4" s="342"/>
      <c r="V4" s="342"/>
      <c r="W4" s="342"/>
      <c r="X4" s="343"/>
    </row>
    <row r="5" spans="1:24" s="32" customFormat="1" ht="8.25" customHeight="1">
      <c r="A5" s="260"/>
      <c r="B5" s="260"/>
      <c r="C5" s="260"/>
      <c r="D5" s="260"/>
      <c r="E5" s="260"/>
      <c r="F5" s="260"/>
      <c r="G5" s="260"/>
      <c r="H5" s="260"/>
      <c r="I5" s="260"/>
      <c r="J5" s="260"/>
      <c r="K5" s="260"/>
      <c r="L5" s="260"/>
      <c r="M5" s="260"/>
      <c r="N5" s="260"/>
      <c r="O5" s="229"/>
      <c r="P5" s="340"/>
      <c r="Q5" s="341"/>
      <c r="R5" s="341"/>
      <c r="S5" s="341"/>
      <c r="T5" s="341"/>
      <c r="U5" s="342"/>
      <c r="V5" s="342"/>
      <c r="W5" s="342"/>
      <c r="X5" s="343"/>
    </row>
    <row r="6" spans="1:24" s="32" customFormat="1" ht="20.100000000000001" customHeight="1">
      <c r="A6" s="261" t="s">
        <v>296</v>
      </c>
      <c r="B6" s="261"/>
      <c r="C6" s="261"/>
      <c r="D6" s="261"/>
      <c r="E6" s="357" t="str">
        <f>Sheet1!$E$6</f>
        <v>Environmental Engineering</v>
      </c>
      <c r="F6" s="357"/>
      <c r="G6" s="357"/>
      <c r="H6" s="357"/>
      <c r="I6" s="357"/>
      <c r="J6" s="357"/>
      <c r="K6" s="357"/>
      <c r="L6" s="357"/>
      <c r="M6" s="357"/>
      <c r="N6" s="357"/>
      <c r="O6" s="229"/>
      <c r="P6" s="340"/>
      <c r="Q6" s="341"/>
      <c r="R6" s="341"/>
      <c r="S6" s="341"/>
      <c r="T6" s="341"/>
      <c r="U6" s="342"/>
      <c r="V6" s="342"/>
      <c r="W6" s="342"/>
      <c r="X6" s="343"/>
    </row>
    <row r="7" spans="1:24" s="32" customFormat="1" ht="20.100000000000001" customHeight="1">
      <c r="A7" s="261" t="s">
        <v>297</v>
      </c>
      <c r="B7" s="261"/>
      <c r="C7" s="357" t="str">
        <f>Sheet1!$C$7</f>
        <v>B.E</v>
      </c>
      <c r="D7" s="357"/>
      <c r="E7" s="357"/>
      <c r="F7" s="357"/>
      <c r="G7" s="357"/>
      <c r="H7" s="357"/>
      <c r="I7" s="357"/>
      <c r="J7" s="357"/>
      <c r="K7" s="357"/>
      <c r="L7" s="357"/>
      <c r="M7" s="357"/>
      <c r="N7" s="357"/>
      <c r="O7" s="229"/>
      <c r="P7" s="340"/>
      <c r="Q7" s="341"/>
      <c r="R7" s="341"/>
      <c r="S7" s="341"/>
      <c r="T7" s="341"/>
      <c r="U7" s="342"/>
      <c r="V7" s="342"/>
      <c r="W7" s="342"/>
      <c r="X7" s="343"/>
    </row>
    <row r="8" spans="1:24" s="32" customFormat="1" ht="20.100000000000001" customHeight="1">
      <c r="A8" s="40" t="s">
        <v>2</v>
      </c>
      <c r="B8" s="42" t="str">
        <f>Sheet1!$B$8</f>
        <v>Eighth</v>
      </c>
      <c r="C8" s="37" t="s">
        <v>3</v>
      </c>
      <c r="D8" s="43" t="str">
        <f>Sheet1!$D$8</f>
        <v>Final</v>
      </c>
      <c r="E8" s="291" t="s">
        <v>4</v>
      </c>
      <c r="F8" s="291"/>
      <c r="G8" s="354" t="str">
        <f>Sheet1!$G$8</f>
        <v>16EE</v>
      </c>
      <c r="H8" s="354"/>
      <c r="I8" s="355" t="str">
        <f>Sheet1!$I$8</f>
        <v>Regular Exam</v>
      </c>
      <c r="J8" s="355"/>
      <c r="K8" s="355"/>
      <c r="L8" s="355"/>
      <c r="M8" s="356" t="str">
        <f>Sheet1!$M$8</f>
        <v>Sept/Oct, 2019</v>
      </c>
      <c r="N8" s="356"/>
      <c r="O8" s="229"/>
      <c r="P8" s="340"/>
      <c r="Q8" s="341"/>
      <c r="R8" s="341"/>
      <c r="S8" s="341"/>
      <c r="T8" s="341"/>
      <c r="U8" s="342"/>
      <c r="V8" s="342"/>
      <c r="W8" s="342"/>
      <c r="X8" s="343"/>
    </row>
    <row r="9" spans="1:24" s="32" customFormat="1" ht="20.100000000000001" customHeight="1">
      <c r="A9" s="41" t="s">
        <v>5</v>
      </c>
      <c r="B9" s="269" t="str">
        <f>Sheet1!$B$9</f>
        <v>Architecture Design v</v>
      </c>
      <c r="C9" s="269"/>
      <c r="D9" s="269"/>
      <c r="E9" s="269"/>
      <c r="F9" s="269"/>
      <c r="G9" s="269"/>
      <c r="H9" s="269"/>
      <c r="I9" s="269"/>
      <c r="J9" s="269"/>
      <c r="K9" s="291" t="s">
        <v>6</v>
      </c>
      <c r="L9" s="291"/>
      <c r="M9" s="291"/>
      <c r="N9" s="44" t="str">
        <f>Sheet1!$N$9</f>
        <v>13/09/2019</v>
      </c>
      <c r="O9" s="229"/>
      <c r="P9" s="340"/>
      <c r="Q9" s="341"/>
      <c r="R9" s="341"/>
      <c r="S9" s="341"/>
      <c r="T9" s="341"/>
      <c r="U9" s="342"/>
      <c r="V9" s="342"/>
      <c r="W9" s="342"/>
      <c r="X9" s="343"/>
    </row>
    <row r="10" spans="1:24" s="32" customFormat="1" ht="20.100000000000001" customHeight="1">
      <c r="A10" s="261" t="s">
        <v>20</v>
      </c>
      <c r="B10" s="261"/>
      <c r="C10" s="261"/>
      <c r="D10" s="261"/>
      <c r="E10" s="269" t="str">
        <f>Sheet1!$E$10</f>
        <v>Dr. Siraj Ahmed</v>
      </c>
      <c r="F10" s="269"/>
      <c r="G10" s="269"/>
      <c r="H10" s="269"/>
      <c r="I10" s="269"/>
      <c r="J10" s="269"/>
      <c r="K10" s="269"/>
      <c r="L10" s="269"/>
      <c r="M10" s="269"/>
      <c r="N10" s="269"/>
      <c r="O10" s="229"/>
      <c r="P10" s="340"/>
      <c r="Q10" s="341"/>
      <c r="R10" s="341"/>
      <c r="S10" s="341"/>
      <c r="T10" s="341"/>
      <c r="U10" s="342"/>
      <c r="V10" s="342"/>
      <c r="W10" s="342"/>
      <c r="X10" s="343"/>
    </row>
    <row r="11" spans="1:24" s="32" customFormat="1" ht="9.9499999999999993" customHeight="1">
      <c r="A11" s="256"/>
      <c r="B11" s="256"/>
      <c r="C11" s="256"/>
      <c r="D11" s="270" t="s">
        <v>391</v>
      </c>
      <c r="E11" s="270"/>
      <c r="F11" s="352" t="s">
        <v>391</v>
      </c>
      <c r="G11" s="352"/>
      <c r="H11" s="352" t="s">
        <v>391</v>
      </c>
      <c r="I11" s="352"/>
      <c r="J11" s="352" t="s">
        <v>391</v>
      </c>
      <c r="K11" s="352"/>
      <c r="L11" s="353"/>
      <c r="M11" s="353"/>
      <c r="N11" s="353"/>
      <c r="O11" s="229"/>
      <c r="P11" s="340"/>
      <c r="Q11" s="341"/>
      <c r="R11" s="341"/>
      <c r="S11" s="341"/>
      <c r="T11" s="341"/>
      <c r="U11" s="342"/>
      <c r="V11" s="342"/>
      <c r="W11" s="342"/>
      <c r="X11" s="343"/>
    </row>
    <row r="12" spans="1:24" s="32" customFormat="1" ht="18" customHeight="1">
      <c r="A12" s="264" t="s">
        <v>7</v>
      </c>
      <c r="B12" s="264" t="s">
        <v>8</v>
      </c>
      <c r="C12" s="264"/>
      <c r="D12" s="266" t="s">
        <v>9</v>
      </c>
      <c r="E12" s="266"/>
      <c r="F12" s="266"/>
      <c r="G12" s="266"/>
      <c r="H12" s="266"/>
      <c r="I12" s="266"/>
      <c r="J12" s="266"/>
      <c r="K12" s="266"/>
      <c r="L12" s="266"/>
      <c r="M12" s="266"/>
      <c r="N12" s="266"/>
      <c r="O12" s="229"/>
      <c r="P12" s="340"/>
      <c r="Q12" s="341"/>
      <c r="R12" s="341"/>
      <c r="S12" s="341"/>
      <c r="T12" s="341"/>
      <c r="U12" s="342"/>
      <c r="V12" s="342"/>
      <c r="W12" s="342"/>
      <c r="X12" s="343"/>
    </row>
    <row r="13" spans="1:24" s="32" customFormat="1" ht="18" customHeight="1">
      <c r="A13" s="264"/>
      <c r="B13" s="264"/>
      <c r="C13" s="264"/>
      <c r="D13" s="266"/>
      <c r="E13" s="266"/>
      <c r="F13" s="266"/>
      <c r="G13" s="266"/>
      <c r="H13" s="266"/>
      <c r="I13" s="266"/>
      <c r="J13" s="266"/>
      <c r="K13" s="266"/>
      <c r="L13" s="266"/>
      <c r="M13" s="266"/>
      <c r="N13" s="266"/>
      <c r="O13" s="229"/>
      <c r="P13" s="340"/>
      <c r="Q13" s="341"/>
      <c r="R13" s="341"/>
      <c r="S13" s="341"/>
      <c r="T13" s="341"/>
      <c r="U13" s="342"/>
      <c r="V13" s="342"/>
      <c r="W13" s="342"/>
      <c r="X13" s="343"/>
    </row>
    <row r="14" spans="1:24" s="32" customFormat="1" ht="18" customHeight="1">
      <c r="A14" s="264"/>
      <c r="B14" s="264"/>
      <c r="C14" s="264"/>
      <c r="D14" s="266" t="s">
        <v>10</v>
      </c>
      <c r="E14" s="266"/>
      <c r="F14" s="266" t="s">
        <v>11</v>
      </c>
      <c r="G14" s="266"/>
      <c r="H14" s="266" t="s">
        <v>12</v>
      </c>
      <c r="I14" s="266"/>
      <c r="J14" s="266" t="s">
        <v>13</v>
      </c>
      <c r="K14" s="266"/>
      <c r="L14" s="266" t="s">
        <v>15</v>
      </c>
      <c r="M14" s="266"/>
      <c r="N14" s="264" t="s">
        <v>16</v>
      </c>
      <c r="O14" s="229"/>
      <c r="P14" s="340"/>
      <c r="Q14" s="341"/>
      <c r="R14" s="341"/>
      <c r="S14" s="341"/>
      <c r="T14" s="341"/>
      <c r="U14" s="342"/>
      <c r="V14" s="342"/>
      <c r="W14" s="342"/>
      <c r="X14" s="343"/>
    </row>
    <row r="15" spans="1:24" s="32" customFormat="1" ht="18" customHeight="1">
      <c r="A15" s="264"/>
      <c r="B15" s="264"/>
      <c r="C15" s="264"/>
      <c r="D15" s="266"/>
      <c r="E15" s="266"/>
      <c r="F15" s="266"/>
      <c r="G15" s="266"/>
      <c r="H15" s="266"/>
      <c r="I15" s="266"/>
      <c r="J15" s="266"/>
      <c r="K15" s="266"/>
      <c r="L15" s="266"/>
      <c r="M15" s="266"/>
      <c r="N15" s="264"/>
      <c r="O15" s="229"/>
      <c r="P15" s="340"/>
      <c r="Q15" s="341"/>
      <c r="R15" s="341"/>
      <c r="S15" s="341"/>
      <c r="T15" s="341"/>
      <c r="U15" s="342"/>
      <c r="V15" s="342"/>
      <c r="W15" s="342"/>
      <c r="X15" s="343"/>
    </row>
    <row r="16" spans="1:24" s="32" customFormat="1" ht="18" customHeight="1" thickBot="1">
      <c r="A16" s="264"/>
      <c r="B16" s="264"/>
      <c r="C16" s="264"/>
      <c r="D16" s="267"/>
      <c r="E16" s="267"/>
      <c r="F16" s="267"/>
      <c r="G16" s="267"/>
      <c r="H16" s="267"/>
      <c r="I16" s="267"/>
      <c r="J16" s="267"/>
      <c r="K16" s="267"/>
      <c r="L16" s="267"/>
      <c r="M16" s="267"/>
      <c r="N16" s="264"/>
      <c r="O16" s="229"/>
      <c r="P16" s="344"/>
      <c r="Q16" s="280"/>
      <c r="R16" s="280"/>
      <c r="S16" s="280"/>
      <c r="T16" s="280"/>
      <c r="U16" s="345"/>
      <c r="V16" s="345"/>
      <c r="W16" s="345"/>
      <c r="X16" s="346"/>
    </row>
    <row r="17" spans="1:100" s="32" customFormat="1" ht="18" customHeight="1">
      <c r="A17" s="264"/>
      <c r="B17" s="264"/>
      <c r="C17" s="264"/>
      <c r="D17" s="34" t="s">
        <v>14</v>
      </c>
      <c r="E17" s="8">
        <f>(10*M17)/100</f>
        <v>10</v>
      </c>
      <c r="F17" s="34" t="s">
        <v>14</v>
      </c>
      <c r="G17" s="8">
        <f>(10*M17)/100</f>
        <v>10</v>
      </c>
      <c r="H17" s="34" t="s">
        <v>14</v>
      </c>
      <c r="I17" s="8">
        <f>(20*M17)/100</f>
        <v>20</v>
      </c>
      <c r="J17" s="34" t="s">
        <v>14</v>
      </c>
      <c r="K17" s="8">
        <f>(60*M17)/100</f>
        <v>60</v>
      </c>
      <c r="L17" s="34" t="s">
        <v>14</v>
      </c>
      <c r="M17" s="11">
        <f>Sheet1!$M$17</f>
        <v>100</v>
      </c>
      <c r="N17" s="264"/>
      <c r="O17" s="229"/>
      <c r="P17" s="29" t="s">
        <v>298</v>
      </c>
      <c r="Q17" s="256" t="s">
        <v>294</v>
      </c>
      <c r="R17" s="256"/>
      <c r="S17" s="257"/>
      <c r="T17" s="347" t="s">
        <v>295</v>
      </c>
      <c r="U17" s="256"/>
      <c r="V17" s="256"/>
      <c r="W17" s="256"/>
      <c r="X17" s="257"/>
    </row>
    <row r="18" spans="1:100" s="67" customFormat="1" ht="5.0999999999999996" customHeight="1">
      <c r="A18" s="69"/>
      <c r="B18" s="235"/>
      <c r="C18" s="236"/>
      <c r="D18" s="350" t="s">
        <v>391</v>
      </c>
      <c r="E18" s="351"/>
      <c r="F18" s="350" t="s">
        <v>391</v>
      </c>
      <c r="G18" s="351"/>
      <c r="H18" s="350" t="s">
        <v>391</v>
      </c>
      <c r="I18" s="351"/>
      <c r="J18" s="350" t="s">
        <v>391</v>
      </c>
      <c r="K18" s="351"/>
      <c r="L18" s="235"/>
      <c r="M18" s="236"/>
      <c r="N18" s="69"/>
      <c r="O18" s="229"/>
      <c r="P18" s="70"/>
      <c r="Q18" s="348"/>
      <c r="R18" s="349"/>
      <c r="S18" s="236"/>
      <c r="T18" s="235"/>
      <c r="U18" s="349"/>
      <c r="V18" s="349"/>
      <c r="W18" s="349"/>
      <c r="X18" s="236"/>
      <c r="AC18" s="67" t="b">
        <f>Sheet3!$AC$38</f>
        <v>0</v>
      </c>
      <c r="AD18" s="88" t="str">
        <f>IF(AND(AC19=TRUE, AC18=TRUE),IF(A19-Sheet3!A38=1,"OK","INCORRECT"),"")</f>
        <v/>
      </c>
      <c r="BL18" s="67" t="str">
        <f>Sheet3!BL38</f>
        <v/>
      </c>
      <c r="BM18" s="67" t="b">
        <f>Sheet3!BM38</f>
        <v>0</v>
      </c>
      <c r="BN18" s="67" t="b">
        <f>Sheet3!BN38</f>
        <v>0</v>
      </c>
      <c r="BO18" s="67" t="b">
        <f>Sheet3!BO38</f>
        <v>0</v>
      </c>
      <c r="BP18" s="67" t="str">
        <f>Sheet3!BP38</f>
        <v/>
      </c>
      <c r="BQ18" s="67" t="str">
        <f>Sheet3!BQ38</f>
        <v/>
      </c>
      <c r="BR18" s="67" t="str">
        <f>Sheet3!BR38</f>
        <v/>
      </c>
      <c r="BS18" s="67" t="str">
        <f>Sheet3!BS38</f>
        <v/>
      </c>
      <c r="BT18" s="67" t="str">
        <f>Sheet3!BT38</f>
        <v/>
      </c>
      <c r="BU18" s="67" t="str">
        <f>Sheet3!BU38</f>
        <v>INCORRECT</v>
      </c>
      <c r="BV18" s="67" t="b">
        <f>Sheet3!BV38</f>
        <v>0</v>
      </c>
      <c r="BW18" s="67" t="str">
        <f>Sheet3!BW38</f>
        <v/>
      </c>
      <c r="BX18" s="67" t="b">
        <f>Sheet3!BX38</f>
        <v>0</v>
      </c>
      <c r="BY18" s="67" t="b">
        <f>Sheet3!BY38</f>
        <v>0</v>
      </c>
      <c r="BZ18" s="67" t="b">
        <f>Sheet3!BZ38</f>
        <v>0</v>
      </c>
      <c r="CA18" s="67" t="b">
        <f>Sheet3!CA38</f>
        <v>0</v>
      </c>
      <c r="CB18" s="67" t="b">
        <f>Sheet3!CB38</f>
        <v>0</v>
      </c>
      <c r="CC18" s="67" t="b">
        <f>Sheet3!CC38</f>
        <v>0</v>
      </c>
      <c r="CD18" s="67" t="str">
        <f>Sheet3!CD38</f>
        <v/>
      </c>
      <c r="CE18" s="67" t="str">
        <f>Sheet3!CE38</f>
        <v/>
      </c>
      <c r="CF18" s="67" t="str">
        <f>Sheet3!CF38</f>
        <v/>
      </c>
      <c r="CG18" s="67" t="str">
        <f>Sheet3!CG38</f>
        <v/>
      </c>
      <c r="CH18" s="67" t="str">
        <f>Sheet3!CH38</f>
        <v/>
      </c>
      <c r="CI18" s="67" t="str">
        <f>Sheet3!CI38</f>
        <v/>
      </c>
      <c r="CJ18" s="67" t="str">
        <f>Sheet3!CJ38</f>
        <v/>
      </c>
      <c r="CK18" s="67" t="str">
        <f>Sheet3!CK38</f>
        <v/>
      </c>
      <c r="CL18" s="67" t="str">
        <f>Sheet3!CL38</f>
        <v>NO</v>
      </c>
      <c r="CM18" s="67" t="str">
        <f>Sheet3!CM38</f>
        <v>NO</v>
      </c>
      <c r="CN18" s="67" t="str">
        <f>Sheet3!CN38</f>
        <v>NO</v>
      </c>
      <c r="CO18" s="67" t="str">
        <f>Sheet3!CO38</f>
        <v>NO</v>
      </c>
      <c r="CP18" s="67" t="str">
        <f>Sheet3!CP38</f>
        <v>OK</v>
      </c>
      <c r="CQ18" s="67" t="b">
        <f>Sheet3!CQ38</f>
        <v>0</v>
      </c>
      <c r="CR18" s="67" t="b">
        <f>Sheet3!CR38</f>
        <v>0</v>
      </c>
      <c r="CS18" s="67" t="b">
        <f>Sheet3!CS38</f>
        <v>0</v>
      </c>
      <c r="CT18" s="67" t="b">
        <f>Sheet3!CT38</f>
        <v>0</v>
      </c>
      <c r="CU18" s="67" t="str">
        <f>Sheet3!CU38</f>
        <v>SEQUENCE INCORRECT</v>
      </c>
      <c r="CV18" s="67">
        <f>Sheet3!CV38</f>
        <v>19</v>
      </c>
    </row>
    <row r="19" spans="1:100" s="32" customFormat="1" ht="18.95" customHeight="1" thickBot="1">
      <c r="A19" s="65"/>
      <c r="B19" s="244"/>
      <c r="C19" s="245"/>
      <c r="D19" s="244"/>
      <c r="E19" s="245"/>
      <c r="F19" s="244"/>
      <c r="G19" s="245"/>
      <c r="H19" s="244"/>
      <c r="I19" s="245"/>
      <c r="J19" s="244"/>
      <c r="K19" s="245"/>
      <c r="L19" s="256" t="str">
        <f>IF(AND(A19&lt;&gt;"",B19&lt;&gt;"",D19&lt;&gt;"",F19&lt;&gt;"",H19&lt;&gt;"",J19&lt;&gt;"",Q19="",P19="OK",T19="",OR(D19&lt;=E17,D19="ABS"),OR(F19&lt;=G17,F19="ABS"),OR(H19&lt;=I17,H19="ABS"),OR(J19&lt;=K17,J19="ABS")),IF(AND(D19="ABS",F19="ABS",H19="ABS",J19="ABS"),"ABS",IF(SUM(D19,F19,H19,J19)=0,"ZERO",SUM(D19,F19,H19,J19))),"")</f>
        <v/>
      </c>
      <c r="M19" s="257"/>
      <c r="N19" s="33" t="str">
        <f>IF(L19="","",IF(M17=200,LOOKUP(L19,{"ABS","ZERO",1,100,110,120,130,140,150,160,170},{"FAIL","FAIL","FAIL","D","D+","C","C+","B","B+","A","A+"}),IF(M17=150,LOOKUP(L19,{"ABS","ZERO",1,75,82,90,97,105,112,120,127},{"FAIL","FAIL","FAIL","D","D+","C","C+","B","B+","A","A+"}),IF(M17=100,LOOKUP(L19,{"ABS","ZERO",1,50,55,60,65,70,75,80,85},{"FAIL","FAIL","FAIL","D","D+","C","C+","B","B+","A","A+"}),IF(M17=50,LOOKUP(L19,{"ABS","ZERO",1,25,27,30,32,35,37,40,42},{"FAIL","FAIL","FAIL","D","D+","C","C+","B","B+","A","A+"}))))))</f>
        <v/>
      </c>
      <c r="O19" s="229"/>
      <c r="P19" s="87" t="str">
        <f>IF(A19&lt;&gt;"",IF(CU19="SEQUENCE CORRECT",IF(OR(T(Y19)="OK",T(Z19)="oOk",T(AA19)="Okk", AB19="ok"),"OK","FORMAT INCORRECT"),"SEQUENCE INCORRECT"),"")</f>
        <v/>
      </c>
      <c r="Q19" s="284" t="str">
        <f>IF(AND(A19&lt;&gt;"",B19&lt;&gt;""),IF(OR(D19&lt;&gt;"ABS"),IF(OR(AND(D19&lt;ROUNDDOWN((0.7*E17),0),D19&lt;&gt;0),D19&gt;E17,D19=""),"Attendance Marks incorrect",""),""),"")</f>
        <v/>
      </c>
      <c r="R19" s="204"/>
      <c r="S19" s="204"/>
      <c r="T19" s="204" t="str">
        <f>IF(OR(AND(OR(F19&lt;=G17, F19=0, F19="ABS"),OR(H19&lt;=I17, H19=0, H19="ABS"),OR(J19&lt;=K17, J19="ABS"))),IF(OR(AND(A19="",B19="",D19="",F19="",H19="",J19=""),AND(A19&lt;&gt;"",B19&lt;&gt;"",D19&lt;&gt;"",F19&lt;&gt;"",H19&lt;&gt;"",J19&lt;&gt;"", AD19="OK")),"","Given Marks or Format is incorrect"),"Given Marks or Format is incorrect")</f>
        <v/>
      </c>
      <c r="U19" s="204"/>
      <c r="V19" s="204"/>
      <c r="W19" s="204"/>
      <c r="X19" s="204"/>
      <c r="Y19" s="23" t="b">
        <f>IF(AND( EXACT(LEFT(B19,LEN(G8)), G8),ISNUMBER(INT(MID(B19,(LEN(G8)+1),1))),ISNUMBER(INT(MID(B19,(LEN(G8)+2),1))), MID(B19,(LEN(G8)+1),2)&lt;&gt;"00",OR(ISNUMBER(INT(MID(B19,(LEN(G8)+3),1))),MID(B19,(LEN(G8)+3),1)=""),  OR(AND(ISNUMBER(INT(MID(B19,(LEN(G8)+1),3))),MID(B19,(LEN(G8)+1),1)&lt;&gt;"0", MID(B19,(LEN(G8)+4),1)=""),AND((ISNUMBER(INT(MID(B19,(LEN(G8)+1),2)))),MID(B19,(LEN(G8)+3),1)=""))),"OK")</f>
        <v>0</v>
      </c>
      <c r="Z19" s="24"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A19" s="25"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B19" s="22"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C19" s="32" t="b">
        <f>IF(ISNUMBER(A19)&lt;&gt;"",AND(ISNUMBER(INT(MID(A19,1,3))),MID(A19,4,1)="",MID(A19,1,1)&lt;&gt;"0"))</f>
        <v>0</v>
      </c>
      <c r="AD19" s="88" t="str">
        <f>IF(AND(AD18="OK",AC19=TRUE),"OK","S# INCORRECT")</f>
        <v>S# INCORRECT</v>
      </c>
      <c r="BL19" s="77" t="str">
        <f>RIGHT(B19,3)</f>
        <v/>
      </c>
      <c r="BM19" s="77" t="b">
        <f>ISNUMBER(INT((MID(BL19,1,1))))</f>
        <v>0</v>
      </c>
      <c r="BN19" s="77" t="b">
        <f>ISNUMBER(INT((MID(BL19,2,1))))</f>
        <v>0</v>
      </c>
      <c r="BO19" s="77" t="b">
        <f>ISNUMBER(INT((MID(BL19,3,1))))</f>
        <v>0</v>
      </c>
      <c r="BP19" s="77" t="str">
        <f>IF(BM19=TRUE, MID(BL19,1,1),"")</f>
        <v/>
      </c>
      <c r="BQ19" s="77" t="str">
        <f>IF(BN19=TRUE, MID(BL19,2,1),"")</f>
        <v/>
      </c>
      <c r="BR19" s="77" t="str">
        <f>IF(BO19=TRUE, MID(BL19,3,1),"")</f>
        <v/>
      </c>
      <c r="BS19" s="77" t="str">
        <f>T(BP19)&amp;T(BQ19)&amp;T(BR19)</f>
        <v/>
      </c>
      <c r="BT19" s="78" t="str">
        <f>IF(BS19="","",INT(TRIM(BS19)))</f>
        <v/>
      </c>
      <c r="BU19" s="79" t="str">
        <f>"OK"</f>
        <v>OK</v>
      </c>
      <c r="BV19" s="77" t="b">
        <f>BT19&gt;BT18</f>
        <v>0</v>
      </c>
      <c r="BW19" s="80" t="str">
        <f>LEFT(B19,6)</f>
        <v/>
      </c>
      <c r="BX19" s="77" t="b">
        <f>ISNUMBER(INT((MID(BW19,1,1))))</f>
        <v>0</v>
      </c>
      <c r="BY19" s="77" t="b">
        <f>ISNUMBER(INT((MID(BW19,2,1))))</f>
        <v>0</v>
      </c>
      <c r="BZ19" s="77" t="b">
        <f>ISNUMBER(INT((MID(BW19,3,1))))</f>
        <v>0</v>
      </c>
      <c r="CA19" s="77" t="b">
        <f>ISNUMBER(INT((MID(BW19,4,1))))</f>
        <v>0</v>
      </c>
      <c r="CB19" s="77" t="b">
        <f>ISNUMBER(INT((MID(BW19,5,1))))</f>
        <v>0</v>
      </c>
      <c r="CC19" s="77" t="b">
        <f>ISNUMBER(INT((MID(BW19,6,1))))</f>
        <v>0</v>
      </c>
      <c r="CD19" s="77" t="str">
        <f>IF(BX19=TRUE, MID(BW19,1,1),"")</f>
        <v/>
      </c>
      <c r="CE19" s="77" t="str">
        <f>IF(BY19=TRUE, MID(BW19,2,1),"")</f>
        <v/>
      </c>
      <c r="CF19" s="77" t="str">
        <f>IF(BZ19=TRUE, MID(BW19,3,1),"")</f>
        <v/>
      </c>
      <c r="CG19" s="77" t="str">
        <f>IF(CA19=TRUE, MID(BW19,4,1),"")</f>
        <v/>
      </c>
      <c r="CH19" s="77" t="str">
        <f>IF(CB19=TRUE, MID(BW19,5,1),"")</f>
        <v/>
      </c>
      <c r="CI19" s="77" t="str">
        <f>IF(CC19=TRUE, MID(BW19,6,1),"")</f>
        <v/>
      </c>
      <c r="CJ19" s="80" t="str">
        <f>TRIM(T(CD19)&amp;T(CE19)&amp;T(CF19))</f>
        <v/>
      </c>
      <c r="CK19" s="80" t="str">
        <f>TRIM(T(CG19)&amp;T(CH19)&amp;T(CI19))</f>
        <v/>
      </c>
      <c r="CL19" s="81" t="str">
        <f>IF(OR(MID(BW19,3,1)="-",MID(BW19,4,1)="-"),T(CJ19),"NO")</f>
        <v>NO</v>
      </c>
      <c r="CM19" s="81" t="str">
        <f>IF(OR(MID(BW19,3,1)="-",MID(BW19,4,1)="-"),T(CK19),"NO")</f>
        <v>NO</v>
      </c>
      <c r="CN19" s="79" t="str">
        <f>IF(AND(CL19&lt;&gt;"NO", CM19&lt;&gt;"NO"),IF(CM19&lt;CL19,"OK","INCORRECT"),"NO")</f>
        <v>NO</v>
      </c>
      <c r="CO19" s="79" t="str">
        <f>IF(AND(CL19&lt;&gt;"NO", CM19&lt;&gt;"NO"),IF(CM19&lt;=CM18,"OK","INCORRECT"),"NO")</f>
        <v>NO</v>
      </c>
      <c r="CP19" s="81" t="str">
        <f>IF(OR(AND(OR(AND(CN19="NO",CO19="NO"),AND(CN19="OK", CO19="OK")),AND(CN18="NO", CO18="NO")),AND(AND(CN19="OK",CO19="OK",OR(AND(CN18="NO", CO18="NO"),AND(CN18="OK", CO18="OK"))))),"OK","INCORRECT")</f>
        <v>OK</v>
      </c>
      <c r="CQ19" s="77" t="b">
        <f>IF(CP19="OK",IF(AND(CL18="NO",CL19="NO"),BT19&gt;BT18))</f>
        <v>0</v>
      </c>
      <c r="CR19" s="77" t="b">
        <f>IF(CP19="OK",AND(CN19="OK",CO19="OK",CN18="NO",CO18="NO"))</f>
        <v>0</v>
      </c>
      <c r="CS19" s="77" t="b">
        <f>IF(CP19="OK",IF(AND(EXACT(CK18,CK19)),BT19&gt;BT18))</f>
        <v>0</v>
      </c>
      <c r="CT19" s="77" t="b">
        <f>IF(CP19="OK",CM19&lt;CM18)</f>
        <v>0</v>
      </c>
      <c r="CU19" s="80" t="str">
        <f>IF(AND(CQ19=FALSE,CR19=FALSE,CS19=FALSE,CT19=FALSE),"SEQUENCE INCORRECT","SEQUENCE CORRECT")</f>
        <v>SEQUENCE INCORRECT</v>
      </c>
      <c r="CV19" s="82">
        <f>COUNTIF(B18:B18,T(B19))</f>
        <v>1</v>
      </c>
    </row>
    <row r="20" spans="1:100" s="32" customFormat="1" ht="18.95" customHeight="1" thickBot="1">
      <c r="A20" s="83"/>
      <c r="B20" s="244"/>
      <c r="C20" s="245"/>
      <c r="D20" s="244"/>
      <c r="E20" s="245"/>
      <c r="F20" s="244"/>
      <c r="G20" s="245"/>
      <c r="H20" s="244"/>
      <c r="I20" s="245"/>
      <c r="J20" s="244"/>
      <c r="K20" s="245"/>
      <c r="L20" s="256" t="str">
        <f>IF(AND(A20&lt;&gt;"",B20&lt;&gt;"",D20&lt;&gt;"", F20&lt;&gt;"", H20&lt;&gt;"", J20&lt;&gt;"",Q20="",P20="OK",T20="",OR(D20&lt;=E17,D20="ABS"),OR(F20&lt;=G17,F20="ABS"),OR(H20&lt;=I17,H20="ABS"),OR(J20&lt;=K17,J20="ABS")),IF(AND(D20="ABS",F20="ABS",H20="ABS",J20="ABS"),"ABS",IF(SUM(D20,F20,H20,J20)=0,"ZERO",SUM(D20,F20,H20,J20))),"")</f>
        <v/>
      </c>
      <c r="M20" s="257"/>
      <c r="N20" s="33" t="str">
        <f>IF(L20="","",IF(M17=200,LOOKUP(L20,{"ABS","ZERO",1,100,110,120,130,140,150,160,170},{"FAIL","FAIL","FAIL","D","D+","C","C+","B","B+","A","A+"}),IF(M17=150,LOOKUP(L20,{"ABS","ZERO",1,75,82,90,97,105,112,120,127},{"FAIL","FAIL","FAIL","D","D+","C","C+","B","B+","A","A+"}),IF(M17=100,LOOKUP(L20,{"ABS","ZERO",1,50,55,60,65,70,75,80,85},{"FAIL","FAIL","FAIL","D","D+","C","C+","B","B+","A","A+"}),IF(M17=50,LOOKUP(L20,{"ABS","ZERO",1,25,27,30,32,35,37,40,42},{"FAIL","FAIL","FAIL","D","D+","C","C+","B","B+","A","A+"}))))))</f>
        <v/>
      </c>
      <c r="O20" s="229"/>
      <c r="P20" s="87" t="str">
        <f t="shared" ref="P20:P38" si="0">IF(A20&lt;&gt;"",IF(CU20="SEQUENCE CORRECT",IF(OR(T(Y20)="OK",T(Z20)="oOk",T(AA20)="Okk", AB20="ok"),"OK","FORMAT INCORRECT"),"SEQUENCE INCORRECT"),"")</f>
        <v/>
      </c>
      <c r="Q20" s="224" t="str">
        <f>IF(AND(A20&lt;&gt;"",B20&lt;&gt;""),IF(OR(D20&lt;&gt;"ABS"),IF(OR(AND(D20&lt;ROUNDDOWN((0.7*E17),0),D20&lt;&gt;0),D20&gt;E17,D20=""),"Attendance Marks incorrect",""),""),"")</f>
        <v/>
      </c>
      <c r="R20" s="203"/>
      <c r="S20" s="203"/>
      <c r="T20" s="203" t="str">
        <f>IF(OR(AND(OR(F20&lt;=G17, F20=0, F20="ABS"),OR(H20&lt;=I17, H20=0, H20="ABS"),OR(J20&lt;=K17, J20="ABS"))),IF(OR(AND(A20="",B20="",D20="",F20="",H20="",J20=""),AND(A20&lt;&gt;"",B20&lt;&gt;"",D20&lt;&gt;"",F20&lt;&gt;"",H20&lt;&gt;"",J20&lt;&gt;"", AD20="OK")),"","Given Marks or Format is incorrect"),"Given Marks or Format is incorrect")</f>
        <v/>
      </c>
      <c r="U20" s="203"/>
      <c r="V20" s="203"/>
      <c r="W20" s="203"/>
      <c r="X20" s="203"/>
      <c r="Y20" s="23" t="b">
        <f>IF(AND( EXACT(LEFT(B20,LEN(G8)), G8),ISNUMBER(INT(MID(B20,(LEN(G8)+1),1))),ISNUMBER(INT(MID(B20,(LEN(G8)+2),1))), MID(B20,(LEN(G8)+1),2)&lt;&gt;"00",OR(ISNUMBER(INT(MID(B20,(LEN(G8)+3),1))),MID(B20,(LEN(G8)+3),1)=""),  OR(AND(ISNUMBER(INT(MID(B20,(LEN(G8)+1),3))),MID(B20,(LEN(G8)+1),1)&lt;&gt;"0", MID(B20,(LEN(G8)+4),1)=""),AND((ISNUMBER(INT(MID(B20,(LEN(G8)+1),2)))),MID(B20,(LEN(G8)+3),1)=""))),"OK")</f>
        <v>0</v>
      </c>
      <c r="Z20" s="24"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A20" s="25"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B20" s="22"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C20" s="32" t="b">
        <f>IF(AND(ISNUMBER(A19)&lt;&gt;"",ISNUMBER(A20)&lt;&gt;""),IF(AND(ISNUMBER(A20),ISNUMBER(A19)),IF(A20-A19=1,AND(ISNUMBER(INT(MID(A20,1,3))),MID(A20,4,1)="",MID(A20,1,1)&lt;&gt;"0"))))</f>
        <v>0</v>
      </c>
      <c r="AD20" s="32" t="str">
        <f t="shared" ref="AD20:AD38" si="1">IF(AC20=TRUE,"OK","S# INCORRECT")</f>
        <v>S# INCORRECT</v>
      </c>
      <c r="BL20" s="77" t="str">
        <f t="shared" ref="BL20:BL38" si="2">RIGHT(B20,3)</f>
        <v/>
      </c>
      <c r="BM20" s="77" t="b">
        <f t="shared" ref="BM20:BM38" si="3">ISNUMBER(INT((MID(BL20,1,1))))</f>
        <v>0</v>
      </c>
      <c r="BN20" s="77" t="b">
        <f t="shared" ref="BN20:BN38" si="4">ISNUMBER(INT((MID(BL20,2,1))))</f>
        <v>0</v>
      </c>
      <c r="BO20" s="77" t="b">
        <f t="shared" ref="BO20:BO38" si="5">ISNUMBER(INT((MID(BL20,3,1))))</f>
        <v>0</v>
      </c>
      <c r="BP20" s="77" t="str">
        <f t="shared" ref="BP20:BP38" si="6">IF(BM20=TRUE, MID(BL20,1,1),"")</f>
        <v/>
      </c>
      <c r="BQ20" s="77" t="str">
        <f t="shared" ref="BQ20:BQ38" si="7">IF(BN20=TRUE, MID(BL20,2,1),"")</f>
        <v/>
      </c>
      <c r="BR20" s="77" t="str">
        <f t="shared" ref="BR20:BR38" si="8">IF(BO20=TRUE, MID(BL20,3,1),"")</f>
        <v/>
      </c>
      <c r="BS20" s="77" t="str">
        <f t="shared" ref="BS20:BS38" si="9">T(BP20)&amp;T(BQ20)&amp;T(BR20)</f>
        <v/>
      </c>
      <c r="BT20" s="78" t="str">
        <f t="shared" ref="BT20:BT38" si="10">IF(BS20="","",INT(TRIM(BS20)))</f>
        <v/>
      </c>
      <c r="BU20" s="79" t="str">
        <f>IF(BT20&gt;BT19,"OK","INCORRECT")</f>
        <v>INCORRECT</v>
      </c>
      <c r="BV20" s="77" t="b">
        <f>BT20&gt;BT19</f>
        <v>0</v>
      </c>
      <c r="BW20" s="80" t="str">
        <f t="shared" ref="BW20:BW38" si="11">LEFT(B20,6)</f>
        <v/>
      </c>
      <c r="BX20" s="77" t="b">
        <f t="shared" ref="BX20:BX38" si="12">ISNUMBER(INT((MID(BW20,1,1))))</f>
        <v>0</v>
      </c>
      <c r="BY20" s="77" t="b">
        <f t="shared" ref="BY20:BY38" si="13">ISNUMBER(INT((MID(BW20,2,1))))</f>
        <v>0</v>
      </c>
      <c r="BZ20" s="77" t="b">
        <f t="shared" ref="BZ20:BZ38" si="14">ISNUMBER(INT((MID(BW20,3,1))))</f>
        <v>0</v>
      </c>
      <c r="CA20" s="77" t="b">
        <f t="shared" ref="CA20:CA38" si="15">ISNUMBER(INT((MID(BW20,4,1))))</f>
        <v>0</v>
      </c>
      <c r="CB20" s="77" t="b">
        <f t="shared" ref="CB20:CB38" si="16">ISNUMBER(INT((MID(BW20,5,1))))</f>
        <v>0</v>
      </c>
      <c r="CC20" s="77" t="b">
        <f t="shared" ref="CC20:CC38" si="17">ISNUMBER(INT((MID(BW20,6,1))))</f>
        <v>0</v>
      </c>
      <c r="CD20" s="77" t="str">
        <f t="shared" ref="CD20:CD38" si="18">IF(BX20=TRUE, MID(BW20,1,1),"")</f>
        <v/>
      </c>
      <c r="CE20" s="77" t="str">
        <f t="shared" ref="CE20:CE38" si="19">IF(BY20=TRUE, MID(BW20,2,1),"")</f>
        <v/>
      </c>
      <c r="CF20" s="77" t="str">
        <f t="shared" ref="CF20:CF38" si="20">IF(BZ20=TRUE, MID(BW20,3,1),"")</f>
        <v/>
      </c>
      <c r="CG20" s="77" t="str">
        <f t="shared" ref="CG20:CG38" si="21">IF(CA20=TRUE, MID(BW20,4,1),"")</f>
        <v/>
      </c>
      <c r="CH20" s="77" t="str">
        <f t="shared" ref="CH20:CH38" si="22">IF(CB20=TRUE, MID(BW20,5,1),"")</f>
        <v/>
      </c>
      <c r="CI20" s="77" t="str">
        <f t="shared" ref="CI20:CI38" si="23">IF(CC20=TRUE, MID(BW20,6,1),"")</f>
        <v/>
      </c>
      <c r="CJ20" s="80" t="str">
        <f t="shared" ref="CJ20:CJ38" si="24">TRIM(T(CD20)&amp;T(CE20)&amp;T(CF20))</f>
        <v/>
      </c>
      <c r="CK20" s="80" t="str">
        <f t="shared" ref="CK20:CK38" si="25">TRIM(T(CG20)&amp;T(CH20)&amp;T(CI20))</f>
        <v/>
      </c>
      <c r="CL20" s="81" t="str">
        <f t="shared" ref="CL20:CL38" si="26">IF(OR(MID(BW20,3,1)="-",MID(BW20,4,1)="-"),T(CJ20),"NO")</f>
        <v>NO</v>
      </c>
      <c r="CM20" s="81" t="str">
        <f t="shared" ref="CM20:CM38" si="27">IF(OR(MID(BW20,3,1)="-",MID(BW20,4,1)="-"),T(CK20),"NO")</f>
        <v>NO</v>
      </c>
      <c r="CN20" s="79" t="str">
        <f>IF(AND(CL20&lt;&gt;"NO", CM20&lt;&gt;"NO"),IF(CM20&lt;CL20,"OK","INCORRECT"),"NO")</f>
        <v>NO</v>
      </c>
      <c r="CO20" s="79" t="str">
        <f>IF(AND(CL20&lt;&gt;"NO", CM20&lt;&gt;"NO"),IF(CM20&lt;=CM19,"OK","INCORRECT"),"NO")</f>
        <v>NO</v>
      </c>
      <c r="CP20" s="81" t="str">
        <f>IF(OR(AND(OR(AND(CN20="NO",CO20="NO"),AND(CN20="OK", CO20="OK")),AND(CN19="NO", CO19="NO")),AND(AND(CN20="OK",CO20="OK",OR(AND(CN19="NO", CO19="NO"),AND(CN19="OK", CO19="OK"))))),"OK","INCORRECT")</f>
        <v>OK</v>
      </c>
      <c r="CQ20" s="77" t="b">
        <f>IF(CP20="OK",IF(AND(CL19="NO",CL20="NO"),BT20&gt;BT19))</f>
        <v>0</v>
      </c>
      <c r="CR20" s="77" t="b">
        <f>IF(CP20="OK",AND(CN20="OK",CO20="OK",CN19="NO",CO19="NO"))</f>
        <v>0</v>
      </c>
      <c r="CS20" s="77" t="b">
        <f>IF(CP20="OK",IF(AND(EXACT(CK19,CK20)),BT20&gt;BT19))</f>
        <v>0</v>
      </c>
      <c r="CT20" s="77" t="b">
        <f>IF(CP20="OK",CM20&lt;CM19)</f>
        <v>0</v>
      </c>
      <c r="CU20" s="80" t="str">
        <f>IF(AND(CQ20=FALSE,CR20=FALSE,CS20=FALSE,CT20=FALSE),"SEQUENCE INCORRECT","SEQUENCE CORRECT")</f>
        <v>SEQUENCE INCORRECT</v>
      </c>
      <c r="CV20" s="82">
        <f>COUNTIF(B19:B19,T(B20))</f>
        <v>1</v>
      </c>
    </row>
    <row r="21" spans="1:100" s="32" customFormat="1" ht="18.95" customHeight="1" thickBot="1">
      <c r="A21" s="65"/>
      <c r="B21" s="244"/>
      <c r="C21" s="245"/>
      <c r="D21" s="244"/>
      <c r="E21" s="245"/>
      <c r="F21" s="244"/>
      <c r="G21" s="245"/>
      <c r="H21" s="244"/>
      <c r="I21" s="245"/>
      <c r="J21" s="244"/>
      <c r="K21" s="245"/>
      <c r="L21" s="256" t="str">
        <f>IF(AND(A21&lt;&gt;"",B21&lt;&gt;"",D21&lt;&gt;"", F21&lt;&gt;"", H21&lt;&gt;"", J21&lt;&gt;"",Q21="",P21="OK",T21="",OR(D21&lt;=E17,D21="ABS"),OR(F21&lt;=G17,F21="ABS"),OR(H21&lt;=I17,H21="ABS"),OR(J21&lt;=K17,J21="ABS")),IF(AND(D21="ABS",F21="ABS",H21="ABS",J21="ABS"),"ABS",IF(SUM(D21,F21,H21,J21)=0,"ZERO",SUM(D21,F21,H21,J21))),"")</f>
        <v/>
      </c>
      <c r="M21" s="257"/>
      <c r="N21" s="33" t="str">
        <f>IF(L21="","",IF(M17=200,LOOKUP(L21,{"ABS","ZERO",1,100,110,120,130,140,150,160,170},{"FAIL","FAIL","FAIL","D","D+","C","C+","B","B+","A","A+"}),IF(M17=150,LOOKUP(L21,{"ABS","ZERO",1,75,82,90,97,105,112,120,127},{"FAIL","FAIL","FAIL","D","D+","C","C+","B","B+","A","A+"}),IF(M17=100,LOOKUP(L21,{"ABS","ZERO",1,50,55,60,65,70,75,80,85},{"FAIL","FAIL","FAIL","D","D+","C","C+","B","B+","A","A+"}),IF(M17=50,LOOKUP(L21,{"ABS","ZERO",1,25,27,30,32,35,37,40,42},{"FAIL","FAIL","FAIL","D","D+","C","C+","B","B+","A","A+"}))))))</f>
        <v/>
      </c>
      <c r="O21" s="229"/>
      <c r="P21" s="87" t="str">
        <f t="shared" si="0"/>
        <v/>
      </c>
      <c r="Q21" s="224" t="str">
        <f>IF(AND(A21&lt;&gt;"",B21&lt;&gt;""),IF(OR(D21&lt;&gt;"ABS"),IF(OR(AND(D21&lt;ROUNDDOWN((0.7*E17),0),D21&lt;&gt;0),D21&gt;E17,D21=""),"Attendance Marks incorrect",""),""),"")</f>
        <v/>
      </c>
      <c r="R21" s="203"/>
      <c r="S21" s="203"/>
      <c r="T21" s="203" t="str">
        <f>IF(OR(AND(OR(F21&lt;=G17, F21=0, F21="ABS"),OR(H21&lt;=I17, H21=0, H21="ABS"),OR(J21&lt;=K17, J21="ABS"))),IF(OR(AND(A21="",B21="",D21="",F21="",H21="",J21=""),AND(A21&lt;&gt;"",B21&lt;&gt;"",D21&lt;&gt;"",F21&lt;&gt;"",H21&lt;&gt;"",J21&lt;&gt;"", AD21="OK")),"","Given Marks or Format is incorrect"),"Given Marks or Format is incorrect")</f>
        <v/>
      </c>
      <c r="U21" s="203"/>
      <c r="V21" s="203"/>
      <c r="W21" s="203"/>
      <c r="X21" s="203"/>
      <c r="Y21" s="23" t="b">
        <f>IF(AND( EXACT(LEFT(B21,LEN(G8)), G8),ISNUMBER(INT(MID(B21,(LEN(G8)+1),1))),ISNUMBER(INT(MID(B21,(LEN(G8)+2),1))), MID(B21,(LEN(G8)+1),2)&lt;&gt;"00",OR(ISNUMBER(INT(MID(B21,(LEN(G8)+3),1))),MID(B21,(LEN(G8)+3),1)=""),  OR(AND(ISNUMBER(INT(MID(B21,(LEN(G8)+1),3))),MID(B21,(LEN(G8)+1),1)&lt;&gt;"0", MID(B21,(LEN(G8)+4),1)=""),AND((ISNUMBER(INT(MID(B21,(LEN(G8)+1),2)))),MID(B21,(LEN(G8)+3),1)=""))),"OK")</f>
        <v>0</v>
      </c>
      <c r="Z21" s="24"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25"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22"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32" t="b">
        <f t="shared" ref="AC21:AC38" si="28">IF(AND(ISNUMBER(A20)&lt;&gt;"",ISNUMBER(A21)&lt;&gt;""),IF(AND(ISNUMBER(A21),ISNUMBER(A20)),IF(A21-A20=1,AND(ISNUMBER(INT(MID(A21,1,3))),MID(A21,4,1)="",MID(A21,1,1)&lt;&gt;"0"))))</f>
        <v>0</v>
      </c>
      <c r="AD21" s="32" t="str">
        <f t="shared" si="1"/>
        <v>S# INCORRECT</v>
      </c>
      <c r="BL21" s="77" t="str">
        <f t="shared" si="2"/>
        <v/>
      </c>
      <c r="BM21" s="77" t="b">
        <f t="shared" si="3"/>
        <v>0</v>
      </c>
      <c r="BN21" s="77" t="b">
        <f t="shared" si="4"/>
        <v>0</v>
      </c>
      <c r="BO21" s="77" t="b">
        <f t="shared" si="5"/>
        <v>0</v>
      </c>
      <c r="BP21" s="77" t="str">
        <f t="shared" si="6"/>
        <v/>
      </c>
      <c r="BQ21" s="77" t="str">
        <f t="shared" si="7"/>
        <v/>
      </c>
      <c r="BR21" s="77" t="str">
        <f t="shared" si="8"/>
        <v/>
      </c>
      <c r="BS21" s="77" t="str">
        <f t="shared" si="9"/>
        <v/>
      </c>
      <c r="BT21" s="78" t="str">
        <f t="shared" si="10"/>
        <v/>
      </c>
      <c r="BU21" s="79" t="str">
        <f t="shared" ref="BU21:BU38" si="29">IF(BT21&gt;BT20,"OK","INCORRECT")</f>
        <v>INCORRECT</v>
      </c>
      <c r="BV21" s="77" t="b">
        <f t="shared" ref="BV21:BV38" si="30">BT21&gt;BT20</f>
        <v>0</v>
      </c>
      <c r="BW21" s="80" t="str">
        <f t="shared" si="11"/>
        <v/>
      </c>
      <c r="BX21" s="77" t="b">
        <f t="shared" si="12"/>
        <v>0</v>
      </c>
      <c r="BY21" s="77" t="b">
        <f t="shared" si="13"/>
        <v>0</v>
      </c>
      <c r="BZ21" s="77" t="b">
        <f t="shared" si="14"/>
        <v>0</v>
      </c>
      <c r="CA21" s="77" t="b">
        <f t="shared" si="15"/>
        <v>0</v>
      </c>
      <c r="CB21" s="77" t="b">
        <f t="shared" si="16"/>
        <v>0</v>
      </c>
      <c r="CC21" s="77" t="b">
        <f t="shared" si="17"/>
        <v>0</v>
      </c>
      <c r="CD21" s="77" t="str">
        <f t="shared" si="18"/>
        <v/>
      </c>
      <c r="CE21" s="77" t="str">
        <f t="shared" si="19"/>
        <v/>
      </c>
      <c r="CF21" s="77" t="str">
        <f t="shared" si="20"/>
        <v/>
      </c>
      <c r="CG21" s="77" t="str">
        <f t="shared" si="21"/>
        <v/>
      </c>
      <c r="CH21" s="77" t="str">
        <f t="shared" si="22"/>
        <v/>
      </c>
      <c r="CI21" s="77" t="str">
        <f t="shared" si="23"/>
        <v/>
      </c>
      <c r="CJ21" s="80" t="str">
        <f t="shared" si="24"/>
        <v/>
      </c>
      <c r="CK21" s="80" t="str">
        <f t="shared" si="25"/>
        <v/>
      </c>
      <c r="CL21" s="81" t="str">
        <f t="shared" si="26"/>
        <v>NO</v>
      </c>
      <c r="CM21" s="81" t="str">
        <f t="shared" si="27"/>
        <v>NO</v>
      </c>
      <c r="CN21" s="79" t="str">
        <f t="shared" ref="CN21:CN38" si="31">IF(AND(CL21&lt;&gt;"NO", CM21&lt;&gt;"NO"),IF(CM21&lt;CL21,"OK","INCORRECT"),"NO")</f>
        <v>NO</v>
      </c>
      <c r="CO21" s="79" t="str">
        <f t="shared" ref="CO21:CO38" si="32">IF(AND(CL21&lt;&gt;"NO", CM21&lt;&gt;"NO"),IF(CM21&lt;=CM20,"OK","INCORRECT"),"NO")</f>
        <v>NO</v>
      </c>
      <c r="CP21" s="81" t="str">
        <f t="shared" ref="CP21:CP38" si="33">IF(OR(AND(OR(AND(CN21="NO",CO21="NO"),AND(CN21="OK", CO21="OK")),AND(CN20="NO", CO20="NO")),AND(AND(CN21="OK",CO21="OK",OR(AND(CN20="NO", CO20="NO"),AND(CN20="OK", CO20="OK"))))),"OK","INCORRECT")</f>
        <v>OK</v>
      </c>
      <c r="CQ21" s="77" t="b">
        <f t="shared" ref="CQ21:CQ38" si="34">IF(CP21="OK",IF(AND(CL20="NO",CL21="NO"),BT21&gt;BT20))</f>
        <v>0</v>
      </c>
      <c r="CR21" s="77" t="b">
        <f t="shared" ref="CR21:CR38" si="35">IF(CP21="OK",AND(CN21="OK",CO21="OK",CN20="NO",CO20="NO"))</f>
        <v>0</v>
      </c>
      <c r="CS21" s="77" t="b">
        <f t="shared" ref="CS21:CS38" si="36">IF(CP21="OK",IF(AND(EXACT(CK20,CK21)),BT21&gt;BT20))</f>
        <v>0</v>
      </c>
      <c r="CT21" s="77" t="b">
        <f t="shared" ref="CT21:CT38" si="37">IF(CP21="OK",CM21&lt;CM20)</f>
        <v>0</v>
      </c>
      <c r="CU21" s="80" t="str">
        <f t="shared" ref="CU21:CU38" si="38">IF(AND(CQ21=FALSE,CR21=FALSE,CS21=FALSE,CT21=FALSE),"SEQUENCE INCORRECT","SEQUENCE CORRECT")</f>
        <v>SEQUENCE INCORRECT</v>
      </c>
      <c r="CV21" s="82">
        <f>COUNTIF(B19:B20,T(B21))</f>
        <v>2</v>
      </c>
    </row>
    <row r="22" spans="1:100" s="32" customFormat="1" ht="18.95" customHeight="1" thickBot="1">
      <c r="A22" s="83"/>
      <c r="B22" s="244"/>
      <c r="C22" s="245"/>
      <c r="D22" s="244"/>
      <c r="E22" s="245"/>
      <c r="F22" s="244"/>
      <c r="G22" s="245"/>
      <c r="H22" s="244"/>
      <c r="I22" s="245"/>
      <c r="J22" s="244"/>
      <c r="K22" s="245"/>
      <c r="L22" s="256" t="str">
        <f>IF(AND(A22&lt;&gt;"",B22&lt;&gt;"",D22&lt;&gt;"", F22&lt;&gt;"", H22&lt;&gt;"", J22&lt;&gt;"",Q22="",P22="OK",T22="",OR(D22&lt;=E17,D22="ABS"),OR(F22&lt;=G17,F22="ABS"),OR(H22&lt;=I17,H22="ABS"),OR(J22&lt;=K17,J22="ABS")),IF(AND(D22="ABS",F22="ABS",H22="ABS",J22="ABS"),"ABS",IF(SUM(D22,F22,H22,J22)=0,"ZERO",SUM(D22,F22,H22,J22))),"")</f>
        <v/>
      </c>
      <c r="M22" s="257"/>
      <c r="N22" s="33" t="str">
        <f>IF(L22="","",IF(M17=200,LOOKUP(L22,{"ABS","ZERO",1,100,110,120,130,140,150,160,170},{"FAIL","FAIL","FAIL","D","D+","C","C+","B","B+","A","A+"}),IF(M17=150,LOOKUP(L22,{"ABS","ZERO",1,75,82,90,97,105,112,120,127},{"FAIL","FAIL","FAIL","D","D+","C","C+","B","B+","A","A+"}),IF(M17=100,LOOKUP(L22,{"ABS","ZERO",1,50,55,60,65,70,75,80,85},{"FAIL","FAIL","FAIL","D","D+","C","C+","B","B+","A","A+"}),IF(M17=50,LOOKUP(L22,{"ABS","ZERO",1,25,27,30,32,35,37,40,42},{"FAIL","FAIL","FAIL","D","D+","C","C+","B","B+","A","A+"}))))))</f>
        <v/>
      </c>
      <c r="O22" s="229"/>
      <c r="P22" s="87" t="str">
        <f t="shared" si="0"/>
        <v/>
      </c>
      <c r="Q22" s="224" t="str">
        <f>IF(AND(A22&lt;&gt;"",B22&lt;&gt;""),IF(OR(D22&lt;&gt;"ABS"),IF(OR(AND(D22&lt;ROUNDDOWN((0.7*E17),0),D22&lt;&gt;0),D22&gt;E17,D22=""),"Attendance Marks incorrect",""),""),"")</f>
        <v/>
      </c>
      <c r="R22" s="203"/>
      <c r="S22" s="203"/>
      <c r="T22" s="203" t="str">
        <f>IF(OR(AND(OR(F22&lt;=G17, F22=0, F22="ABS"),OR(H22&lt;=I17, H22=0, H22="ABS"),OR(J22&lt;=K17, J22="ABS"))),IF(OR(AND(A22="",B22="",D22="",F22="",H22="",J22=""),AND(A22&lt;&gt;"",B22&lt;&gt;"",D22&lt;&gt;"",F22&lt;&gt;"",H22&lt;&gt;"",J22&lt;&gt;"", AD22="OK")),"","Given Marks or Format is incorrect"),"Given Marks or Format is incorrect")</f>
        <v/>
      </c>
      <c r="U22" s="203"/>
      <c r="V22" s="203"/>
      <c r="W22" s="203"/>
      <c r="X22" s="203"/>
      <c r="Y22" s="23" t="b">
        <f>IF(AND( EXACT(LEFT(B22,LEN(G8)), G8),ISNUMBER(INT(MID(B22,(LEN(G8)+1),1))),ISNUMBER(INT(MID(B22,(LEN(G8)+2),1))), MID(B22,(LEN(G8)+1),2)&lt;&gt;"00",OR(ISNUMBER(INT(MID(B22,(LEN(G8)+3),1))),MID(B22,(LEN(G8)+3),1)=""),  OR(AND(ISNUMBER(INT(MID(B22,(LEN(G8)+1),3))),MID(B22,(LEN(G8)+1),1)&lt;&gt;"0", MID(B22,(LEN(G8)+4),1)=""),AND((ISNUMBER(INT(MID(B22,(LEN(G8)+1),2)))),MID(B22,(LEN(G8)+3),1)=""))),"OK")</f>
        <v>0</v>
      </c>
      <c r="Z22" s="24"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25"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22"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32" t="b">
        <f t="shared" si="28"/>
        <v>0</v>
      </c>
      <c r="AD22" s="32" t="str">
        <f t="shared" si="1"/>
        <v>S# INCORRECT</v>
      </c>
      <c r="BL22" s="77" t="str">
        <f t="shared" si="2"/>
        <v/>
      </c>
      <c r="BM22" s="77" t="b">
        <f t="shared" si="3"/>
        <v>0</v>
      </c>
      <c r="BN22" s="77" t="b">
        <f t="shared" si="4"/>
        <v>0</v>
      </c>
      <c r="BO22" s="77" t="b">
        <f t="shared" si="5"/>
        <v>0</v>
      </c>
      <c r="BP22" s="77" t="str">
        <f t="shared" si="6"/>
        <v/>
      </c>
      <c r="BQ22" s="77" t="str">
        <f t="shared" si="7"/>
        <v/>
      </c>
      <c r="BR22" s="77" t="str">
        <f t="shared" si="8"/>
        <v/>
      </c>
      <c r="BS22" s="77" t="str">
        <f t="shared" si="9"/>
        <v/>
      </c>
      <c r="BT22" s="78" t="str">
        <f t="shared" si="10"/>
        <v/>
      </c>
      <c r="BU22" s="79" t="str">
        <f t="shared" si="29"/>
        <v>INCORRECT</v>
      </c>
      <c r="BV22" s="77" t="b">
        <f t="shared" si="30"/>
        <v>0</v>
      </c>
      <c r="BW22" s="80" t="str">
        <f t="shared" si="11"/>
        <v/>
      </c>
      <c r="BX22" s="77" t="b">
        <f t="shared" si="12"/>
        <v>0</v>
      </c>
      <c r="BY22" s="77" t="b">
        <f t="shared" si="13"/>
        <v>0</v>
      </c>
      <c r="BZ22" s="77" t="b">
        <f t="shared" si="14"/>
        <v>0</v>
      </c>
      <c r="CA22" s="77" t="b">
        <f t="shared" si="15"/>
        <v>0</v>
      </c>
      <c r="CB22" s="77" t="b">
        <f t="shared" si="16"/>
        <v>0</v>
      </c>
      <c r="CC22" s="77" t="b">
        <f t="shared" si="17"/>
        <v>0</v>
      </c>
      <c r="CD22" s="77" t="str">
        <f t="shared" si="18"/>
        <v/>
      </c>
      <c r="CE22" s="77" t="str">
        <f t="shared" si="19"/>
        <v/>
      </c>
      <c r="CF22" s="77" t="str">
        <f t="shared" si="20"/>
        <v/>
      </c>
      <c r="CG22" s="77" t="str">
        <f t="shared" si="21"/>
        <v/>
      </c>
      <c r="CH22" s="77" t="str">
        <f t="shared" si="22"/>
        <v/>
      </c>
      <c r="CI22" s="77" t="str">
        <f t="shared" si="23"/>
        <v/>
      </c>
      <c r="CJ22" s="80" t="str">
        <f t="shared" si="24"/>
        <v/>
      </c>
      <c r="CK22" s="80" t="str">
        <f t="shared" si="25"/>
        <v/>
      </c>
      <c r="CL22" s="81" t="str">
        <f t="shared" si="26"/>
        <v>NO</v>
      </c>
      <c r="CM22" s="81" t="str">
        <f t="shared" si="27"/>
        <v>NO</v>
      </c>
      <c r="CN22" s="79" t="str">
        <f t="shared" si="31"/>
        <v>NO</v>
      </c>
      <c r="CO22" s="79" t="str">
        <f t="shared" si="32"/>
        <v>NO</v>
      </c>
      <c r="CP22" s="81" t="str">
        <f t="shared" si="33"/>
        <v>OK</v>
      </c>
      <c r="CQ22" s="77" t="b">
        <f t="shared" si="34"/>
        <v>0</v>
      </c>
      <c r="CR22" s="77" t="b">
        <f t="shared" si="35"/>
        <v>0</v>
      </c>
      <c r="CS22" s="77" t="b">
        <f t="shared" si="36"/>
        <v>0</v>
      </c>
      <c r="CT22" s="77" t="b">
        <f t="shared" si="37"/>
        <v>0</v>
      </c>
      <c r="CU22" s="80" t="str">
        <f t="shared" si="38"/>
        <v>SEQUENCE INCORRECT</v>
      </c>
      <c r="CV22" s="82">
        <f>COUNTIF(B19:B21,T(B22))</f>
        <v>3</v>
      </c>
    </row>
    <row r="23" spans="1:100" s="32" customFormat="1" ht="18.95" customHeight="1" thickBot="1">
      <c r="A23" s="83"/>
      <c r="B23" s="244"/>
      <c r="C23" s="245"/>
      <c r="D23" s="244"/>
      <c r="E23" s="245"/>
      <c r="F23" s="244"/>
      <c r="G23" s="245"/>
      <c r="H23" s="244"/>
      <c r="I23" s="245"/>
      <c r="J23" s="244"/>
      <c r="K23" s="245"/>
      <c r="L23" s="256" t="str">
        <f>IF(AND(A23&lt;&gt;"",B23&lt;&gt;"",D23&lt;&gt;"", F23&lt;&gt;"", H23&lt;&gt;"", J23&lt;&gt;"",Q23="",P23="OK",T23="",OR(D23&lt;=E17,D23="ABS"),OR(F23&lt;=G17,F23="ABS"),OR(H23&lt;=I17,H23="ABS"),OR(J23&lt;=K17,J23="ABS")),IF(AND(D23="ABS",F23="ABS",H23="ABS",J23="ABS"),"ABS",IF(SUM(D23,F23,H23,J23)=0,"ZERO",SUM(D23,F23,H23,J23))),"")</f>
        <v/>
      </c>
      <c r="M23" s="257"/>
      <c r="N23" s="33" t="str">
        <f>IF(L23="","",IF(M17=200,LOOKUP(L23,{"ABS","ZERO",1,100,110,120,130,140,150,160,170},{"FAIL","FAIL","FAIL","D","D+","C","C+","B","B+","A","A+"}),IF(M17=150,LOOKUP(L23,{"ABS","ZERO",1,75,82,90,97,105,112,120,127},{"FAIL","FAIL","FAIL","D","D+","C","C+","B","B+","A","A+"}),IF(M17=100,LOOKUP(L23,{"ABS","ZERO",1,50,55,60,65,70,75,80,85},{"FAIL","FAIL","FAIL","D","D+","C","C+","B","B+","A","A+"}),IF(M17=50,LOOKUP(L23,{"ABS","ZERO",1,25,27,30,32,35,37,40,42},{"FAIL","FAIL","FAIL","D","D+","C","C+","B","B+","A","A+"}))))))</f>
        <v/>
      </c>
      <c r="O23" s="229"/>
      <c r="P23" s="87" t="str">
        <f t="shared" si="0"/>
        <v/>
      </c>
      <c r="Q23" s="224" t="str">
        <f>IF(AND(A23&lt;&gt;"",B23&lt;&gt;""),IF(OR(D23&lt;&gt;"ABS"),IF(OR(AND(D23&lt;ROUNDDOWN((0.7*E17),0),D23&lt;&gt;0),D23&gt;E17,D23=""),"Attendance Marks incorrect",""),""),"")</f>
        <v/>
      </c>
      <c r="R23" s="203"/>
      <c r="S23" s="203"/>
      <c r="T23" s="203" t="str">
        <f>IF(OR(AND(OR(F23&lt;=G17, F23=0, F23="ABS"),OR(H23&lt;=I17, H23=0, H23="ABS"),OR(J23&lt;=K17, J23="ABS"))),IF(OR(AND(A23="",B23="",D23="",F23="",H23="",J23=""),AND(A23&lt;&gt;"",B23&lt;&gt;"",D23&lt;&gt;"",F23&lt;&gt;"",H23&lt;&gt;"",J23&lt;&gt;"", AD23="OK")),"","Given Marks or Format is incorrect"),"Given Marks or Format is incorrect")</f>
        <v/>
      </c>
      <c r="U23" s="203"/>
      <c r="V23" s="203"/>
      <c r="W23" s="203"/>
      <c r="X23" s="203"/>
      <c r="Y23" s="23" t="b">
        <f>IF(AND( EXACT(LEFT(B23,LEN(G8)), G8),ISNUMBER(INT(MID(B23,(LEN(G8)+1),1))),ISNUMBER(INT(MID(B23,(LEN(G8)+2),1))), MID(B23,(LEN(G8)+1),2)&lt;&gt;"00",OR(ISNUMBER(INT(MID(B23,(LEN(G8)+3),1))),MID(B23,(LEN(G8)+3),1)=""),  OR(AND(ISNUMBER(INT(MID(B23,(LEN(G8)+1),3))),MID(B23,(LEN(G8)+1),1)&lt;&gt;"0", MID(B23,(LEN(G8)+4),1)=""),AND((ISNUMBER(INT(MID(B23,(LEN(G8)+1),2)))),MID(B23,(LEN(G8)+3),1)=""))),"OK")</f>
        <v>0</v>
      </c>
      <c r="Z23" s="24"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25"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22"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32" t="b">
        <f t="shared" si="28"/>
        <v>0</v>
      </c>
      <c r="AD23" s="32" t="str">
        <f t="shared" si="1"/>
        <v>S# INCORRECT</v>
      </c>
      <c r="BL23" s="77" t="str">
        <f t="shared" si="2"/>
        <v/>
      </c>
      <c r="BM23" s="77" t="b">
        <f t="shared" si="3"/>
        <v>0</v>
      </c>
      <c r="BN23" s="77" t="b">
        <f t="shared" si="4"/>
        <v>0</v>
      </c>
      <c r="BO23" s="77" t="b">
        <f t="shared" si="5"/>
        <v>0</v>
      </c>
      <c r="BP23" s="77" t="str">
        <f t="shared" si="6"/>
        <v/>
      </c>
      <c r="BQ23" s="77" t="str">
        <f t="shared" si="7"/>
        <v/>
      </c>
      <c r="BR23" s="77" t="str">
        <f t="shared" si="8"/>
        <v/>
      </c>
      <c r="BS23" s="77" t="str">
        <f t="shared" si="9"/>
        <v/>
      </c>
      <c r="BT23" s="78" t="str">
        <f t="shared" si="10"/>
        <v/>
      </c>
      <c r="BU23" s="79" t="str">
        <f t="shared" si="29"/>
        <v>INCORRECT</v>
      </c>
      <c r="BV23" s="77" t="b">
        <f t="shared" si="30"/>
        <v>0</v>
      </c>
      <c r="BW23" s="80" t="str">
        <f t="shared" si="11"/>
        <v/>
      </c>
      <c r="BX23" s="77" t="b">
        <f t="shared" si="12"/>
        <v>0</v>
      </c>
      <c r="BY23" s="77" t="b">
        <f t="shared" si="13"/>
        <v>0</v>
      </c>
      <c r="BZ23" s="77" t="b">
        <f t="shared" si="14"/>
        <v>0</v>
      </c>
      <c r="CA23" s="77" t="b">
        <f t="shared" si="15"/>
        <v>0</v>
      </c>
      <c r="CB23" s="77" t="b">
        <f t="shared" si="16"/>
        <v>0</v>
      </c>
      <c r="CC23" s="77" t="b">
        <f t="shared" si="17"/>
        <v>0</v>
      </c>
      <c r="CD23" s="77" t="str">
        <f t="shared" si="18"/>
        <v/>
      </c>
      <c r="CE23" s="77" t="str">
        <f t="shared" si="19"/>
        <v/>
      </c>
      <c r="CF23" s="77" t="str">
        <f t="shared" si="20"/>
        <v/>
      </c>
      <c r="CG23" s="77" t="str">
        <f t="shared" si="21"/>
        <v/>
      </c>
      <c r="CH23" s="77" t="str">
        <f t="shared" si="22"/>
        <v/>
      </c>
      <c r="CI23" s="77" t="str">
        <f t="shared" si="23"/>
        <v/>
      </c>
      <c r="CJ23" s="80" t="str">
        <f t="shared" si="24"/>
        <v/>
      </c>
      <c r="CK23" s="80" t="str">
        <f t="shared" si="25"/>
        <v/>
      </c>
      <c r="CL23" s="81" t="str">
        <f t="shared" si="26"/>
        <v>NO</v>
      </c>
      <c r="CM23" s="81" t="str">
        <f t="shared" si="27"/>
        <v>NO</v>
      </c>
      <c r="CN23" s="79" t="str">
        <f t="shared" si="31"/>
        <v>NO</v>
      </c>
      <c r="CO23" s="79" t="str">
        <f t="shared" si="32"/>
        <v>NO</v>
      </c>
      <c r="CP23" s="81" t="str">
        <f t="shared" si="33"/>
        <v>OK</v>
      </c>
      <c r="CQ23" s="77" t="b">
        <f t="shared" si="34"/>
        <v>0</v>
      </c>
      <c r="CR23" s="77" t="b">
        <f t="shared" si="35"/>
        <v>0</v>
      </c>
      <c r="CS23" s="77" t="b">
        <f t="shared" si="36"/>
        <v>0</v>
      </c>
      <c r="CT23" s="77" t="b">
        <f t="shared" si="37"/>
        <v>0</v>
      </c>
      <c r="CU23" s="80" t="str">
        <f t="shared" si="38"/>
        <v>SEQUENCE INCORRECT</v>
      </c>
      <c r="CV23" s="82">
        <f>COUNTIF(B19:B22,T(B23))</f>
        <v>4</v>
      </c>
    </row>
    <row r="24" spans="1:100" s="32" customFormat="1" ht="18.95" customHeight="1" thickBot="1">
      <c r="A24" s="83"/>
      <c r="B24" s="244"/>
      <c r="C24" s="245"/>
      <c r="D24" s="244"/>
      <c r="E24" s="245"/>
      <c r="F24" s="244"/>
      <c r="G24" s="245"/>
      <c r="H24" s="244"/>
      <c r="I24" s="245"/>
      <c r="J24" s="244"/>
      <c r="K24" s="245"/>
      <c r="L24" s="256" t="str">
        <f>IF(AND(A24&lt;&gt;"",B24&lt;&gt;"",D24&lt;&gt;"", F24&lt;&gt;"", H24&lt;&gt;"", J24&lt;&gt;"",Q24="",P24="OK",T24="",OR(D24&lt;=E17,D24="ABS"),OR(F24&lt;=G17,F24="ABS"),OR(H24&lt;=I17,H24="ABS"),OR(J24&lt;=K17,J24="ABS")),IF(AND(D24="ABS",F24="ABS",H24="ABS",J24="ABS"),"ABS",IF(SUM(D24,F24,H24,J24)=0,"ZERO",SUM(D24,F24,H24,J24))),"")</f>
        <v/>
      </c>
      <c r="M24" s="257"/>
      <c r="N24" s="33" t="str">
        <f>IF(L24="","",IF(M17=200,LOOKUP(L24,{"ABS","ZERO",1,100,110,120,130,140,150,160,170},{"FAIL","FAIL","FAIL","D","D+","C","C+","B","B+","A","A+"}),IF(M17=150,LOOKUP(L24,{"ABS","ZERO",1,75,82,90,97,105,112,120,127},{"FAIL","FAIL","FAIL","D","D+","C","C+","B","B+","A","A+"}),IF(M17=100,LOOKUP(L24,{"ABS","ZERO",1,50,55,60,65,70,75,80,85},{"FAIL","FAIL","FAIL","D","D+","C","C+","B","B+","A","A+"}),IF(M17=50,LOOKUP(L24,{"ABS","ZERO",1,25,27,30,32,35,37,40,42},{"FAIL","FAIL","FAIL","D","D+","C","C+","B","B+","A","A+"}))))))</f>
        <v/>
      </c>
      <c r="O24" s="229"/>
      <c r="P24" s="87" t="str">
        <f t="shared" si="0"/>
        <v/>
      </c>
      <c r="Q24" s="224" t="str">
        <f>IF(AND(A24&lt;&gt;"",B24&lt;&gt;""),IF(OR(D24&lt;&gt;"ABS"),IF(OR(AND(D24&lt;ROUNDDOWN((0.7*E17),0),D24&lt;&gt;0),D24&gt;E17,D24=""),"Attendance Marks incorrect",""),""),"")</f>
        <v/>
      </c>
      <c r="R24" s="203"/>
      <c r="S24" s="203"/>
      <c r="T24" s="203" t="str">
        <f>IF(OR(AND(OR(F24&lt;=G17, F24=0, F24="ABS"),OR(H24&lt;=I17, H24=0, H24="ABS"),OR(J24&lt;=K17, J24="ABS"))),IF(OR(AND(A24="",B24="",D24="",F24="",H24="",J24=""),AND(A24&lt;&gt;"",B24&lt;&gt;"",D24&lt;&gt;"",F24&lt;&gt;"",H24&lt;&gt;"",J24&lt;&gt;"", AD24="OK")),"","Given Marks or Format is incorrect"),"Given Marks or Format is incorrect")</f>
        <v/>
      </c>
      <c r="U24" s="203"/>
      <c r="V24" s="203"/>
      <c r="W24" s="203"/>
      <c r="X24" s="203"/>
      <c r="Y24" s="23" t="b">
        <f>IF(AND( EXACT(LEFT(B24,LEN(G8)), G8),ISNUMBER(INT(MID(B24,(LEN(G8)+1),1))),ISNUMBER(INT(MID(B24,(LEN(G8)+2),1))), MID(B24,(LEN(G8)+1),2)&lt;&gt;"00",OR(ISNUMBER(INT(MID(B24,(LEN(G8)+3),1))),MID(B24,(LEN(G8)+3),1)=""),  OR(AND(ISNUMBER(INT(MID(B24,(LEN(G8)+1),3))),MID(B24,(LEN(G8)+1),1)&lt;&gt;"0", MID(B24,(LEN(G8)+4),1)=""),AND((ISNUMBER(INT(MID(B24,(LEN(G8)+1),2)))),MID(B24,(LEN(G8)+3),1)=""))),"OK")</f>
        <v>0</v>
      </c>
      <c r="Z24" s="24"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25"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22"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32" t="b">
        <f t="shared" si="28"/>
        <v>0</v>
      </c>
      <c r="AD24" s="32" t="str">
        <f t="shared" si="1"/>
        <v>S# INCORRECT</v>
      </c>
      <c r="BL24" s="77" t="str">
        <f t="shared" si="2"/>
        <v/>
      </c>
      <c r="BM24" s="77" t="b">
        <f t="shared" si="3"/>
        <v>0</v>
      </c>
      <c r="BN24" s="77" t="b">
        <f t="shared" si="4"/>
        <v>0</v>
      </c>
      <c r="BO24" s="77" t="b">
        <f t="shared" si="5"/>
        <v>0</v>
      </c>
      <c r="BP24" s="77" t="str">
        <f t="shared" si="6"/>
        <v/>
      </c>
      <c r="BQ24" s="77" t="str">
        <f t="shared" si="7"/>
        <v/>
      </c>
      <c r="BR24" s="77" t="str">
        <f t="shared" si="8"/>
        <v/>
      </c>
      <c r="BS24" s="77" t="str">
        <f t="shared" si="9"/>
        <v/>
      </c>
      <c r="BT24" s="78" t="str">
        <f t="shared" si="10"/>
        <v/>
      </c>
      <c r="BU24" s="79" t="str">
        <f t="shared" si="29"/>
        <v>INCORRECT</v>
      </c>
      <c r="BV24" s="77" t="b">
        <f t="shared" si="30"/>
        <v>0</v>
      </c>
      <c r="BW24" s="80" t="str">
        <f t="shared" si="11"/>
        <v/>
      </c>
      <c r="BX24" s="77" t="b">
        <f t="shared" si="12"/>
        <v>0</v>
      </c>
      <c r="BY24" s="77" t="b">
        <f t="shared" si="13"/>
        <v>0</v>
      </c>
      <c r="BZ24" s="77" t="b">
        <f t="shared" si="14"/>
        <v>0</v>
      </c>
      <c r="CA24" s="77" t="b">
        <f t="shared" si="15"/>
        <v>0</v>
      </c>
      <c r="CB24" s="77" t="b">
        <f t="shared" si="16"/>
        <v>0</v>
      </c>
      <c r="CC24" s="77" t="b">
        <f t="shared" si="17"/>
        <v>0</v>
      </c>
      <c r="CD24" s="77" t="str">
        <f t="shared" si="18"/>
        <v/>
      </c>
      <c r="CE24" s="77" t="str">
        <f t="shared" si="19"/>
        <v/>
      </c>
      <c r="CF24" s="77" t="str">
        <f t="shared" si="20"/>
        <v/>
      </c>
      <c r="CG24" s="77" t="str">
        <f t="shared" si="21"/>
        <v/>
      </c>
      <c r="CH24" s="77" t="str">
        <f t="shared" si="22"/>
        <v/>
      </c>
      <c r="CI24" s="77" t="str">
        <f t="shared" si="23"/>
        <v/>
      </c>
      <c r="CJ24" s="80" t="str">
        <f t="shared" si="24"/>
        <v/>
      </c>
      <c r="CK24" s="80" t="str">
        <f t="shared" si="25"/>
        <v/>
      </c>
      <c r="CL24" s="81" t="str">
        <f t="shared" si="26"/>
        <v>NO</v>
      </c>
      <c r="CM24" s="81" t="str">
        <f t="shared" si="27"/>
        <v>NO</v>
      </c>
      <c r="CN24" s="79" t="str">
        <f t="shared" si="31"/>
        <v>NO</v>
      </c>
      <c r="CO24" s="79" t="str">
        <f t="shared" si="32"/>
        <v>NO</v>
      </c>
      <c r="CP24" s="81" t="str">
        <f t="shared" si="33"/>
        <v>OK</v>
      </c>
      <c r="CQ24" s="77" t="b">
        <f t="shared" si="34"/>
        <v>0</v>
      </c>
      <c r="CR24" s="77" t="b">
        <f t="shared" si="35"/>
        <v>0</v>
      </c>
      <c r="CS24" s="77" t="b">
        <f t="shared" si="36"/>
        <v>0</v>
      </c>
      <c r="CT24" s="77" t="b">
        <f t="shared" si="37"/>
        <v>0</v>
      </c>
      <c r="CU24" s="80" t="str">
        <f t="shared" si="38"/>
        <v>SEQUENCE INCORRECT</v>
      </c>
      <c r="CV24" s="82">
        <f>COUNTIF(B19:B23,T(B24))</f>
        <v>5</v>
      </c>
    </row>
    <row r="25" spans="1:100" s="32" customFormat="1" ht="18.95" customHeight="1" thickBot="1">
      <c r="A25" s="65"/>
      <c r="B25" s="244"/>
      <c r="C25" s="245"/>
      <c r="D25" s="244"/>
      <c r="E25" s="245"/>
      <c r="F25" s="244"/>
      <c r="G25" s="245"/>
      <c r="H25" s="244"/>
      <c r="I25" s="245"/>
      <c r="J25" s="244"/>
      <c r="K25" s="245"/>
      <c r="L25" s="256" t="str">
        <f>IF(AND(A25&lt;&gt;"",B25&lt;&gt;"",D25&lt;&gt;"", F25&lt;&gt;"", H25&lt;&gt;"", J25&lt;&gt;"",Q25="",P25="OK",T25="",OR(D25&lt;=E17,D25="ABS"),OR(F25&lt;=G17,F25="ABS"),OR(H25&lt;=I17,H25="ABS"),OR(J25&lt;=K17,J25="ABS")),IF(AND(D25="ABS",F25="ABS",H25="ABS",J25="ABS"),"ABS",IF(SUM(D25,F25,H25,J25)=0,"ZERO",SUM(D25,F25,H25,J25))),"")</f>
        <v/>
      </c>
      <c r="M25" s="257"/>
      <c r="N25" s="33" t="str">
        <f>IF(L25="","",IF(M17=200,LOOKUP(L25,{"ABS","ZERO",1,100,110,120,130,140,150,160,170},{"FAIL","FAIL","FAIL","D","D+","C","C+","B","B+","A","A+"}),IF(M17=150,LOOKUP(L25,{"ABS","ZERO",1,75,82,90,97,105,112,120,127},{"FAIL","FAIL","FAIL","D","D+","C","C+","B","B+","A","A+"}),IF(M17=100,LOOKUP(L25,{"ABS","ZERO",1,50,55,60,65,70,75,80,85},{"FAIL","FAIL","FAIL","D","D+","C","C+","B","B+","A","A+"}),IF(M17=50,LOOKUP(L25,{"ABS","ZERO",1,25,27,30,32,35,37,40,42},{"FAIL","FAIL","FAIL","D","D+","C","C+","B","B+","A","A+"}))))))</f>
        <v/>
      </c>
      <c r="O25" s="229"/>
      <c r="P25" s="87" t="str">
        <f t="shared" si="0"/>
        <v/>
      </c>
      <c r="Q25" s="224" t="str">
        <f>IF(AND(A25&lt;&gt;"",B25&lt;&gt;""),IF(OR(D25&lt;&gt;"ABS"),IF(OR(AND(D25&lt;ROUNDDOWN((0.7*E17),0),D25&lt;&gt;0),D25&gt;E17,D25=""),"Attendance Marks incorrect",""),""),"")</f>
        <v/>
      </c>
      <c r="R25" s="203"/>
      <c r="S25" s="203"/>
      <c r="T25" s="203" t="str">
        <f>IF(OR(AND(OR(F25&lt;=G17, F25=0, F25="ABS"),OR(H25&lt;=I17, H25=0, H25="ABS"),OR(J25&lt;=K17, J25="ABS"))),IF(OR(AND(A25="",B25="",D25="",F25="",H25="",J25=""),AND(A25&lt;&gt;"",B25&lt;&gt;"",D25&lt;&gt;"",F25&lt;&gt;"",H25&lt;&gt;"",J25&lt;&gt;"", AD25="OK")),"","Given Marks or Format is incorrect"),"Given Marks or Format is incorrect")</f>
        <v/>
      </c>
      <c r="U25" s="203"/>
      <c r="V25" s="203"/>
      <c r="W25" s="203"/>
      <c r="X25" s="203"/>
      <c r="Y25" s="23" t="b">
        <f>IF(AND( EXACT(LEFT(B25,LEN(G8)), G8),ISNUMBER(INT(MID(B25,(LEN(G8)+1),1))),ISNUMBER(INT(MID(B25,(LEN(G8)+2),1))), MID(B25,(LEN(G8)+1),2)&lt;&gt;"00",OR(ISNUMBER(INT(MID(B25,(LEN(G8)+3),1))),MID(B25,(LEN(G8)+3),1)=""),  OR(AND(ISNUMBER(INT(MID(B25,(LEN(G8)+1),3))),MID(B25,(LEN(G8)+1),1)&lt;&gt;"0", MID(B25,(LEN(G8)+4),1)=""),AND((ISNUMBER(INT(MID(B25,(LEN(G8)+1),2)))),MID(B25,(LEN(G8)+3),1)=""))),"OK")</f>
        <v>0</v>
      </c>
      <c r="Z25" s="24"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25"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22"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32" t="b">
        <f t="shared" si="28"/>
        <v>0</v>
      </c>
      <c r="AD25" s="32" t="str">
        <f t="shared" si="1"/>
        <v>S# INCORRECT</v>
      </c>
      <c r="BL25" s="77" t="str">
        <f t="shared" si="2"/>
        <v/>
      </c>
      <c r="BM25" s="77" t="b">
        <f t="shared" si="3"/>
        <v>0</v>
      </c>
      <c r="BN25" s="77" t="b">
        <f t="shared" si="4"/>
        <v>0</v>
      </c>
      <c r="BO25" s="77" t="b">
        <f t="shared" si="5"/>
        <v>0</v>
      </c>
      <c r="BP25" s="77" t="str">
        <f t="shared" si="6"/>
        <v/>
      </c>
      <c r="BQ25" s="77" t="str">
        <f t="shared" si="7"/>
        <v/>
      </c>
      <c r="BR25" s="77" t="str">
        <f t="shared" si="8"/>
        <v/>
      </c>
      <c r="BS25" s="77" t="str">
        <f t="shared" si="9"/>
        <v/>
      </c>
      <c r="BT25" s="78" t="str">
        <f t="shared" si="10"/>
        <v/>
      </c>
      <c r="BU25" s="79" t="str">
        <f t="shared" si="29"/>
        <v>INCORRECT</v>
      </c>
      <c r="BV25" s="77" t="b">
        <f t="shared" si="30"/>
        <v>0</v>
      </c>
      <c r="BW25" s="80" t="str">
        <f t="shared" si="11"/>
        <v/>
      </c>
      <c r="BX25" s="77" t="b">
        <f t="shared" si="12"/>
        <v>0</v>
      </c>
      <c r="BY25" s="77" t="b">
        <f t="shared" si="13"/>
        <v>0</v>
      </c>
      <c r="BZ25" s="77" t="b">
        <f t="shared" si="14"/>
        <v>0</v>
      </c>
      <c r="CA25" s="77" t="b">
        <f t="shared" si="15"/>
        <v>0</v>
      </c>
      <c r="CB25" s="77" t="b">
        <f t="shared" si="16"/>
        <v>0</v>
      </c>
      <c r="CC25" s="77" t="b">
        <f t="shared" si="17"/>
        <v>0</v>
      </c>
      <c r="CD25" s="77" t="str">
        <f t="shared" si="18"/>
        <v/>
      </c>
      <c r="CE25" s="77" t="str">
        <f t="shared" si="19"/>
        <v/>
      </c>
      <c r="CF25" s="77" t="str">
        <f t="shared" si="20"/>
        <v/>
      </c>
      <c r="CG25" s="77" t="str">
        <f t="shared" si="21"/>
        <v/>
      </c>
      <c r="CH25" s="77" t="str">
        <f t="shared" si="22"/>
        <v/>
      </c>
      <c r="CI25" s="77" t="str">
        <f t="shared" si="23"/>
        <v/>
      </c>
      <c r="CJ25" s="80" t="str">
        <f t="shared" si="24"/>
        <v/>
      </c>
      <c r="CK25" s="80" t="str">
        <f t="shared" si="25"/>
        <v/>
      </c>
      <c r="CL25" s="81" t="str">
        <f t="shared" si="26"/>
        <v>NO</v>
      </c>
      <c r="CM25" s="81" t="str">
        <f t="shared" si="27"/>
        <v>NO</v>
      </c>
      <c r="CN25" s="79" t="str">
        <f t="shared" si="31"/>
        <v>NO</v>
      </c>
      <c r="CO25" s="79" t="str">
        <f t="shared" si="32"/>
        <v>NO</v>
      </c>
      <c r="CP25" s="81" t="str">
        <f t="shared" si="33"/>
        <v>OK</v>
      </c>
      <c r="CQ25" s="77" t="b">
        <f t="shared" si="34"/>
        <v>0</v>
      </c>
      <c r="CR25" s="77" t="b">
        <f t="shared" si="35"/>
        <v>0</v>
      </c>
      <c r="CS25" s="77" t="b">
        <f t="shared" si="36"/>
        <v>0</v>
      </c>
      <c r="CT25" s="77" t="b">
        <f t="shared" si="37"/>
        <v>0</v>
      </c>
      <c r="CU25" s="80" t="str">
        <f t="shared" si="38"/>
        <v>SEQUENCE INCORRECT</v>
      </c>
      <c r="CV25" s="82">
        <f>COUNTIF(B19:B24,T(B25))</f>
        <v>6</v>
      </c>
    </row>
    <row r="26" spans="1:100" s="32" customFormat="1" ht="18.95" customHeight="1" thickBot="1">
      <c r="A26" s="83"/>
      <c r="B26" s="244"/>
      <c r="C26" s="245"/>
      <c r="D26" s="244"/>
      <c r="E26" s="245"/>
      <c r="F26" s="244"/>
      <c r="G26" s="245"/>
      <c r="H26" s="244"/>
      <c r="I26" s="245"/>
      <c r="J26" s="244"/>
      <c r="K26" s="245"/>
      <c r="L26" s="256" t="str">
        <f>IF(AND(A26&lt;&gt;"",B26&lt;&gt;"",D26&lt;&gt;"", F26&lt;&gt;"", H26&lt;&gt;"", J26&lt;&gt;"",Q26="",P26="OK",T26="",OR(D26&lt;=E17,D26="ABS"),OR(F26&lt;=G17,F26="ABS"),OR(H26&lt;=I17,H26="ABS"),OR(J26&lt;=K17,J26="ABS")),IF(AND(D26="ABS",F26="ABS",H26="ABS",J26="ABS"),"ABS",IF(SUM(D26,F26,H26,J26)=0,"ZERO",SUM(D26,F26,H26,J26))),"")</f>
        <v/>
      </c>
      <c r="M26" s="257"/>
      <c r="N26" s="33" t="str">
        <f>IF(L26="","",IF(M17=200,LOOKUP(L26,{"ABS","ZERO",1,100,110,120,130,140,150,160,170},{"FAIL","FAIL","FAIL","D","D+","C","C+","B","B+","A","A+"}),IF(M17=150,LOOKUP(L26,{"ABS","ZERO",1,75,82,90,97,105,112,120,127},{"FAIL","FAIL","FAIL","D","D+","C","C+","B","B+","A","A+"}),IF(M17=100,LOOKUP(L26,{"ABS","ZERO",1,50,55,60,65,70,75,80,85},{"FAIL","FAIL","FAIL","D","D+","C","C+","B","B+","A","A+"}),IF(M17=50,LOOKUP(L26,{"ABS","ZERO",1,25,27,30,32,35,37,40,42},{"FAIL","FAIL","FAIL","D","D+","C","C+","B","B+","A","A+"}))))))</f>
        <v/>
      </c>
      <c r="O26" s="229"/>
      <c r="P26" s="87" t="str">
        <f t="shared" si="0"/>
        <v/>
      </c>
      <c r="Q26" s="224" t="str">
        <f>IF(AND(A26&lt;&gt;"",B26&lt;&gt;""),IF(OR(D26&lt;&gt;"ABS"),IF(OR(AND(D26&lt;ROUNDDOWN((0.7*E17),0),D26&lt;&gt;0),D26&gt;E17,D26=""),"Attendance Marks incorrect",""),""),"")</f>
        <v/>
      </c>
      <c r="R26" s="203"/>
      <c r="S26" s="203"/>
      <c r="T26" s="203" t="str">
        <f>IF(OR(AND(OR(F26&lt;=G17, F26=0, F26="ABS"),OR(H26&lt;=I17, H26=0, H26="ABS"),OR(J26&lt;=K17, J26="ABS"))),IF(OR(AND(A26="",B26="",D26="",F26="",H26="",J26=""),AND(A26&lt;&gt;"",B26&lt;&gt;"",D26&lt;&gt;"",F26&lt;&gt;"",H26&lt;&gt;"",J26&lt;&gt;"", AD26="OK")),"","Given Marks or Format is incorrect"),"Given Marks or Format is incorrect")</f>
        <v/>
      </c>
      <c r="U26" s="203"/>
      <c r="V26" s="203"/>
      <c r="W26" s="203"/>
      <c r="X26" s="203"/>
      <c r="Y26" s="23" t="b">
        <f>IF(AND( EXACT(LEFT(B26,LEN(G8)), G8),ISNUMBER(INT(MID(B26,(LEN(G8)+1),1))),ISNUMBER(INT(MID(B26,(LEN(G8)+2),1))), MID(B26,(LEN(G8)+1),2)&lt;&gt;"00",OR(ISNUMBER(INT(MID(B26,(LEN(G8)+3),1))),MID(B26,(LEN(G8)+3),1)=""),  OR(AND(ISNUMBER(INT(MID(B26,(LEN(G8)+1),3))),MID(B26,(LEN(G8)+1),1)&lt;&gt;"0", MID(B26,(LEN(G8)+4),1)=""),AND((ISNUMBER(INT(MID(B26,(LEN(G8)+1),2)))),MID(B26,(LEN(G8)+3),1)=""))),"OK")</f>
        <v>0</v>
      </c>
      <c r="Z26" s="24"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25"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22"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32" t="b">
        <f t="shared" si="28"/>
        <v>0</v>
      </c>
      <c r="AD26" s="32" t="str">
        <f t="shared" si="1"/>
        <v>S# INCORRECT</v>
      </c>
      <c r="BL26" s="77" t="str">
        <f t="shared" si="2"/>
        <v/>
      </c>
      <c r="BM26" s="77" t="b">
        <f t="shared" si="3"/>
        <v>0</v>
      </c>
      <c r="BN26" s="77" t="b">
        <f t="shared" si="4"/>
        <v>0</v>
      </c>
      <c r="BO26" s="77" t="b">
        <f t="shared" si="5"/>
        <v>0</v>
      </c>
      <c r="BP26" s="77" t="str">
        <f t="shared" si="6"/>
        <v/>
      </c>
      <c r="BQ26" s="77" t="str">
        <f t="shared" si="7"/>
        <v/>
      </c>
      <c r="BR26" s="77" t="str">
        <f t="shared" si="8"/>
        <v/>
      </c>
      <c r="BS26" s="77" t="str">
        <f t="shared" si="9"/>
        <v/>
      </c>
      <c r="BT26" s="78" t="str">
        <f t="shared" si="10"/>
        <v/>
      </c>
      <c r="BU26" s="79" t="str">
        <f t="shared" si="29"/>
        <v>INCORRECT</v>
      </c>
      <c r="BV26" s="77" t="b">
        <f t="shared" si="30"/>
        <v>0</v>
      </c>
      <c r="BW26" s="80" t="str">
        <f t="shared" si="11"/>
        <v/>
      </c>
      <c r="BX26" s="77" t="b">
        <f t="shared" si="12"/>
        <v>0</v>
      </c>
      <c r="BY26" s="77" t="b">
        <f t="shared" si="13"/>
        <v>0</v>
      </c>
      <c r="BZ26" s="77" t="b">
        <f t="shared" si="14"/>
        <v>0</v>
      </c>
      <c r="CA26" s="77" t="b">
        <f t="shared" si="15"/>
        <v>0</v>
      </c>
      <c r="CB26" s="77" t="b">
        <f t="shared" si="16"/>
        <v>0</v>
      </c>
      <c r="CC26" s="77" t="b">
        <f t="shared" si="17"/>
        <v>0</v>
      </c>
      <c r="CD26" s="77" t="str">
        <f t="shared" si="18"/>
        <v/>
      </c>
      <c r="CE26" s="77" t="str">
        <f t="shared" si="19"/>
        <v/>
      </c>
      <c r="CF26" s="77" t="str">
        <f t="shared" si="20"/>
        <v/>
      </c>
      <c r="CG26" s="77" t="str">
        <f t="shared" si="21"/>
        <v/>
      </c>
      <c r="CH26" s="77" t="str">
        <f t="shared" si="22"/>
        <v/>
      </c>
      <c r="CI26" s="77" t="str">
        <f t="shared" si="23"/>
        <v/>
      </c>
      <c r="CJ26" s="80" t="str">
        <f t="shared" si="24"/>
        <v/>
      </c>
      <c r="CK26" s="80" t="str">
        <f t="shared" si="25"/>
        <v/>
      </c>
      <c r="CL26" s="81" t="str">
        <f t="shared" si="26"/>
        <v>NO</v>
      </c>
      <c r="CM26" s="81" t="str">
        <f t="shared" si="27"/>
        <v>NO</v>
      </c>
      <c r="CN26" s="79" t="str">
        <f t="shared" si="31"/>
        <v>NO</v>
      </c>
      <c r="CO26" s="79" t="str">
        <f t="shared" si="32"/>
        <v>NO</v>
      </c>
      <c r="CP26" s="81" t="str">
        <f t="shared" si="33"/>
        <v>OK</v>
      </c>
      <c r="CQ26" s="77" t="b">
        <f t="shared" si="34"/>
        <v>0</v>
      </c>
      <c r="CR26" s="77" t="b">
        <f t="shared" si="35"/>
        <v>0</v>
      </c>
      <c r="CS26" s="77" t="b">
        <f t="shared" si="36"/>
        <v>0</v>
      </c>
      <c r="CT26" s="77" t="b">
        <f t="shared" si="37"/>
        <v>0</v>
      </c>
      <c r="CU26" s="80" t="str">
        <f t="shared" si="38"/>
        <v>SEQUENCE INCORRECT</v>
      </c>
      <c r="CV26" s="82">
        <f>COUNTIF(B19:B25,T(B26))</f>
        <v>7</v>
      </c>
    </row>
    <row r="27" spans="1:100" s="32" customFormat="1" ht="18.95" customHeight="1" thickBot="1">
      <c r="A27" s="65"/>
      <c r="B27" s="244"/>
      <c r="C27" s="245"/>
      <c r="D27" s="244"/>
      <c r="E27" s="245"/>
      <c r="F27" s="244"/>
      <c r="G27" s="245"/>
      <c r="H27" s="244"/>
      <c r="I27" s="245"/>
      <c r="J27" s="244"/>
      <c r="K27" s="245"/>
      <c r="L27" s="256" t="str">
        <f>IF(AND(A27&lt;&gt;"",B27&lt;&gt;"",D27&lt;&gt;"", F27&lt;&gt;"", H27&lt;&gt;"", J27&lt;&gt;"",Q27="",P27="OK",T27="",OR(D27&lt;=E17,D27="ABS"),OR(F27&lt;=G17,F27="ABS"),OR(H27&lt;=I17,H27="ABS"),OR(J27&lt;=K17,J27="ABS")),IF(AND(D27="ABS",F27="ABS",H27="ABS",J27="ABS"),"ABS",IF(SUM(D27,F27,H27,J27)=0,"ZERO",SUM(D27,F27,H27,J27))),"")</f>
        <v/>
      </c>
      <c r="M27" s="257"/>
      <c r="N27" s="33" t="str">
        <f>IF(L27="","",IF(M17=200,LOOKUP(L27,{"ABS","ZERO",1,100,110,120,130,140,150,160,170},{"FAIL","FAIL","FAIL","D","D+","C","C+","B","B+","A","A+"}),IF(M17=150,LOOKUP(L27,{"ABS","ZERO",1,75,82,90,97,105,112,120,127},{"FAIL","FAIL","FAIL","D","D+","C","C+","B","B+","A","A+"}),IF(M17=100,LOOKUP(L27,{"ABS","ZERO",1,50,55,60,65,70,75,80,85},{"FAIL","FAIL","FAIL","D","D+","C","C+","B","B+","A","A+"}),IF(M17=50,LOOKUP(L27,{"ABS","ZERO",1,25,27,30,32,35,37,40,42},{"FAIL","FAIL","FAIL","D","D+","C","C+","B","B+","A","A+"}))))))</f>
        <v/>
      </c>
      <c r="O27" s="229"/>
      <c r="P27" s="87" t="str">
        <f t="shared" si="0"/>
        <v/>
      </c>
      <c r="Q27" s="224" t="str">
        <f>IF(AND(A27&lt;&gt;"",B27&lt;&gt;""),IF(OR(D27&lt;&gt;"ABS"),IF(OR(AND(D27&lt;ROUNDDOWN((0.7*E17),0),D27&lt;&gt;0),D27&gt;E17,D27=""),"Attendance Marks incorrect",""),""),"")</f>
        <v/>
      </c>
      <c r="R27" s="203"/>
      <c r="S27" s="203"/>
      <c r="T27" s="203" t="str">
        <f>IF(OR(AND(OR(F27&lt;=G17, F27=0, F27="ABS"),OR(H27&lt;=I17, H27=0, H27="ABS"),OR(J27&lt;=K17, J27="ABS"))),IF(OR(AND(A27="",B27="",D27="",F27="",H27="",J27=""),AND(A27&lt;&gt;"",B27&lt;&gt;"",D27&lt;&gt;"",F27&lt;&gt;"",H27&lt;&gt;"",J27&lt;&gt;"", AD27="OK")),"","Given Marks or Format is incorrect"),"Given Marks or Format is incorrect")</f>
        <v/>
      </c>
      <c r="U27" s="203"/>
      <c r="V27" s="203"/>
      <c r="W27" s="203"/>
      <c r="X27" s="203"/>
      <c r="Y27" s="23" t="b">
        <f>IF(AND( EXACT(LEFT(B27,LEN(G8)), G8),ISNUMBER(INT(MID(B27,(LEN(G8)+1),1))),ISNUMBER(INT(MID(B27,(LEN(G8)+2),1))), MID(B27,(LEN(G8)+1),2)&lt;&gt;"00",OR(ISNUMBER(INT(MID(B27,(LEN(G8)+3),1))),MID(B27,(LEN(G8)+3),1)=""),  OR(AND(ISNUMBER(INT(MID(B27,(LEN(G8)+1),3))),MID(B27,(LEN(G8)+1),1)&lt;&gt;"0", MID(B27,(LEN(G8)+4),1)=""),AND((ISNUMBER(INT(MID(B27,(LEN(G8)+1),2)))),MID(B27,(LEN(G8)+3),1)=""))),"OK")</f>
        <v>0</v>
      </c>
      <c r="Z27" s="24"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25"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22"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32" t="b">
        <f t="shared" si="28"/>
        <v>0</v>
      </c>
      <c r="AD27" s="32" t="str">
        <f t="shared" si="1"/>
        <v>S# INCORRECT</v>
      </c>
      <c r="BL27" s="77" t="str">
        <f t="shared" si="2"/>
        <v/>
      </c>
      <c r="BM27" s="77" t="b">
        <f t="shared" si="3"/>
        <v>0</v>
      </c>
      <c r="BN27" s="77" t="b">
        <f t="shared" si="4"/>
        <v>0</v>
      </c>
      <c r="BO27" s="77" t="b">
        <f t="shared" si="5"/>
        <v>0</v>
      </c>
      <c r="BP27" s="77" t="str">
        <f t="shared" si="6"/>
        <v/>
      </c>
      <c r="BQ27" s="77" t="str">
        <f t="shared" si="7"/>
        <v/>
      </c>
      <c r="BR27" s="77" t="str">
        <f t="shared" si="8"/>
        <v/>
      </c>
      <c r="BS27" s="77" t="str">
        <f t="shared" si="9"/>
        <v/>
      </c>
      <c r="BT27" s="78" t="str">
        <f t="shared" si="10"/>
        <v/>
      </c>
      <c r="BU27" s="79" t="str">
        <f t="shared" si="29"/>
        <v>INCORRECT</v>
      </c>
      <c r="BV27" s="77" t="b">
        <f t="shared" si="30"/>
        <v>0</v>
      </c>
      <c r="BW27" s="80" t="str">
        <f t="shared" si="11"/>
        <v/>
      </c>
      <c r="BX27" s="77" t="b">
        <f t="shared" si="12"/>
        <v>0</v>
      </c>
      <c r="BY27" s="77" t="b">
        <f t="shared" si="13"/>
        <v>0</v>
      </c>
      <c r="BZ27" s="77" t="b">
        <f t="shared" si="14"/>
        <v>0</v>
      </c>
      <c r="CA27" s="77" t="b">
        <f t="shared" si="15"/>
        <v>0</v>
      </c>
      <c r="CB27" s="77" t="b">
        <f t="shared" si="16"/>
        <v>0</v>
      </c>
      <c r="CC27" s="77" t="b">
        <f t="shared" si="17"/>
        <v>0</v>
      </c>
      <c r="CD27" s="77" t="str">
        <f t="shared" si="18"/>
        <v/>
      </c>
      <c r="CE27" s="77" t="str">
        <f t="shared" si="19"/>
        <v/>
      </c>
      <c r="CF27" s="77" t="str">
        <f t="shared" si="20"/>
        <v/>
      </c>
      <c r="CG27" s="77" t="str">
        <f t="shared" si="21"/>
        <v/>
      </c>
      <c r="CH27" s="77" t="str">
        <f t="shared" si="22"/>
        <v/>
      </c>
      <c r="CI27" s="77" t="str">
        <f t="shared" si="23"/>
        <v/>
      </c>
      <c r="CJ27" s="80" t="str">
        <f t="shared" si="24"/>
        <v/>
      </c>
      <c r="CK27" s="80" t="str">
        <f t="shared" si="25"/>
        <v/>
      </c>
      <c r="CL27" s="81" t="str">
        <f t="shared" si="26"/>
        <v>NO</v>
      </c>
      <c r="CM27" s="81" t="str">
        <f t="shared" si="27"/>
        <v>NO</v>
      </c>
      <c r="CN27" s="79" t="str">
        <f t="shared" si="31"/>
        <v>NO</v>
      </c>
      <c r="CO27" s="79" t="str">
        <f t="shared" si="32"/>
        <v>NO</v>
      </c>
      <c r="CP27" s="81" t="str">
        <f t="shared" si="33"/>
        <v>OK</v>
      </c>
      <c r="CQ27" s="77" t="b">
        <f t="shared" si="34"/>
        <v>0</v>
      </c>
      <c r="CR27" s="77" t="b">
        <f t="shared" si="35"/>
        <v>0</v>
      </c>
      <c r="CS27" s="77" t="b">
        <f t="shared" si="36"/>
        <v>0</v>
      </c>
      <c r="CT27" s="77" t="b">
        <f t="shared" si="37"/>
        <v>0</v>
      </c>
      <c r="CU27" s="80" t="str">
        <f t="shared" si="38"/>
        <v>SEQUENCE INCORRECT</v>
      </c>
      <c r="CV27" s="82">
        <f>COUNTIF(B19:B26,T(B27))</f>
        <v>8</v>
      </c>
    </row>
    <row r="28" spans="1:100" s="32" customFormat="1" ht="18.95" customHeight="1" thickBot="1">
      <c r="A28" s="83"/>
      <c r="B28" s="244"/>
      <c r="C28" s="245"/>
      <c r="D28" s="244"/>
      <c r="E28" s="245"/>
      <c r="F28" s="244"/>
      <c r="G28" s="245"/>
      <c r="H28" s="244"/>
      <c r="I28" s="245"/>
      <c r="J28" s="244"/>
      <c r="K28" s="245"/>
      <c r="L28" s="256" t="str">
        <f>IF(AND(A28&lt;&gt;"",B28&lt;&gt;"",D28&lt;&gt;"", F28&lt;&gt;"", H28&lt;&gt;"", J28&lt;&gt;"",Q28="",P28="OK",T28="",OR(D28&lt;=E17,D28="ABS"),OR(F28&lt;=G17,F28="ABS"),OR(H28&lt;=I17,H28="ABS"),OR(J28&lt;=K17,J28="ABS")),IF(AND(D28="ABS",F28="ABS",H28="ABS",J28="ABS"),"ABS",IF(SUM(D28,F28,H28,J28)=0,"ZERO",SUM(D28,F28,H28,J28))),"")</f>
        <v/>
      </c>
      <c r="M28" s="257"/>
      <c r="N28" s="33" t="str">
        <f>IF(L28="","",IF(M17=200,LOOKUP(L28,{"ABS","ZERO",1,100,110,120,130,140,150,160,170},{"FAIL","FAIL","FAIL","D","D+","C","C+","B","B+","A","A+"}),IF(M17=150,LOOKUP(L28,{"ABS","ZERO",1,75,82,90,97,105,112,120,127},{"FAIL","FAIL","FAIL","D","D+","C","C+","B","B+","A","A+"}),IF(M17=100,LOOKUP(L28,{"ABS","ZERO",1,50,55,60,65,70,75,80,85},{"FAIL","FAIL","FAIL","D","D+","C","C+","B","B+","A","A+"}),IF(M17=50,LOOKUP(L28,{"ABS","ZERO",1,25,27,30,32,35,37,40,42},{"FAIL","FAIL","FAIL","D","D+","C","C+","B","B+","A","A+"}))))))</f>
        <v/>
      </c>
      <c r="O28" s="229"/>
      <c r="P28" s="87" t="str">
        <f t="shared" si="0"/>
        <v/>
      </c>
      <c r="Q28" s="224" t="str">
        <f>IF(AND(A28&lt;&gt;"",B28&lt;&gt;""),IF(OR(D28&lt;&gt;"ABS"),IF(OR(AND(D28&lt;ROUNDDOWN((0.7*E17),0),D28&lt;&gt;0),D28&gt;E17,D28=""),"Attendance Marks incorrect",""),""),"")</f>
        <v/>
      </c>
      <c r="R28" s="203"/>
      <c r="S28" s="203"/>
      <c r="T28" s="203" t="str">
        <f>IF(OR(AND(OR(F28&lt;=G17, F28=0, F28="ABS"),OR(H28&lt;=I17, H28=0, H28="ABS"),OR(J28&lt;=K17, J28="ABS"))),IF(OR(AND(A28="",B28="",D28="",F28="",H28="",J28=""),AND(A28&lt;&gt;"",B28&lt;&gt;"",D28&lt;&gt;"",F28&lt;&gt;"",H28&lt;&gt;"",J28&lt;&gt;"", AD28="OK")),"","Given Marks or Format is incorrect"),"Given Marks or Format is incorrect")</f>
        <v/>
      </c>
      <c r="U28" s="203"/>
      <c r="V28" s="203"/>
      <c r="W28" s="203"/>
      <c r="X28" s="203"/>
      <c r="Y28" s="23" t="b">
        <f>IF(AND( EXACT(LEFT(B28,LEN(G8)), G8),ISNUMBER(INT(MID(B28,(LEN(G8)+1),1))),ISNUMBER(INT(MID(B28,(LEN(G8)+2),1))), MID(B28,(LEN(G8)+1),2)&lt;&gt;"00",OR(ISNUMBER(INT(MID(B28,(LEN(G8)+3),1))),MID(B28,(LEN(G8)+3),1)=""),  OR(AND(ISNUMBER(INT(MID(B28,(LEN(G8)+1),3))),MID(B28,(LEN(G8)+1),1)&lt;&gt;"0", MID(B28,(LEN(G8)+4),1)=""),AND((ISNUMBER(INT(MID(B28,(LEN(G8)+1),2)))),MID(B28,(LEN(G8)+3),1)=""))),"OK")</f>
        <v>0</v>
      </c>
      <c r="Z28" s="24"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25"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22"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32" t="b">
        <f t="shared" si="28"/>
        <v>0</v>
      </c>
      <c r="AD28" s="32" t="str">
        <f t="shared" si="1"/>
        <v>S# INCORRECT</v>
      </c>
      <c r="BL28" s="77" t="str">
        <f t="shared" si="2"/>
        <v/>
      </c>
      <c r="BM28" s="77" t="b">
        <f t="shared" si="3"/>
        <v>0</v>
      </c>
      <c r="BN28" s="77" t="b">
        <f t="shared" si="4"/>
        <v>0</v>
      </c>
      <c r="BO28" s="77" t="b">
        <f t="shared" si="5"/>
        <v>0</v>
      </c>
      <c r="BP28" s="77" t="str">
        <f t="shared" si="6"/>
        <v/>
      </c>
      <c r="BQ28" s="77" t="str">
        <f t="shared" si="7"/>
        <v/>
      </c>
      <c r="BR28" s="77" t="str">
        <f t="shared" si="8"/>
        <v/>
      </c>
      <c r="BS28" s="77" t="str">
        <f t="shared" si="9"/>
        <v/>
      </c>
      <c r="BT28" s="78" t="str">
        <f t="shared" si="10"/>
        <v/>
      </c>
      <c r="BU28" s="79" t="str">
        <f t="shared" si="29"/>
        <v>INCORRECT</v>
      </c>
      <c r="BV28" s="77" t="b">
        <f t="shared" si="30"/>
        <v>0</v>
      </c>
      <c r="BW28" s="80" t="str">
        <f t="shared" si="11"/>
        <v/>
      </c>
      <c r="BX28" s="77" t="b">
        <f t="shared" si="12"/>
        <v>0</v>
      </c>
      <c r="BY28" s="77" t="b">
        <f t="shared" si="13"/>
        <v>0</v>
      </c>
      <c r="BZ28" s="77" t="b">
        <f t="shared" si="14"/>
        <v>0</v>
      </c>
      <c r="CA28" s="77" t="b">
        <f t="shared" si="15"/>
        <v>0</v>
      </c>
      <c r="CB28" s="77" t="b">
        <f t="shared" si="16"/>
        <v>0</v>
      </c>
      <c r="CC28" s="77" t="b">
        <f t="shared" si="17"/>
        <v>0</v>
      </c>
      <c r="CD28" s="77" t="str">
        <f t="shared" si="18"/>
        <v/>
      </c>
      <c r="CE28" s="77" t="str">
        <f t="shared" si="19"/>
        <v/>
      </c>
      <c r="CF28" s="77" t="str">
        <f t="shared" si="20"/>
        <v/>
      </c>
      <c r="CG28" s="77" t="str">
        <f t="shared" si="21"/>
        <v/>
      </c>
      <c r="CH28" s="77" t="str">
        <f t="shared" si="22"/>
        <v/>
      </c>
      <c r="CI28" s="77" t="str">
        <f t="shared" si="23"/>
        <v/>
      </c>
      <c r="CJ28" s="80" t="str">
        <f t="shared" si="24"/>
        <v/>
      </c>
      <c r="CK28" s="80" t="str">
        <f t="shared" si="25"/>
        <v/>
      </c>
      <c r="CL28" s="81" t="str">
        <f t="shared" si="26"/>
        <v>NO</v>
      </c>
      <c r="CM28" s="81" t="str">
        <f t="shared" si="27"/>
        <v>NO</v>
      </c>
      <c r="CN28" s="79" t="str">
        <f t="shared" si="31"/>
        <v>NO</v>
      </c>
      <c r="CO28" s="79" t="str">
        <f t="shared" si="32"/>
        <v>NO</v>
      </c>
      <c r="CP28" s="81" t="str">
        <f t="shared" si="33"/>
        <v>OK</v>
      </c>
      <c r="CQ28" s="77" t="b">
        <f t="shared" si="34"/>
        <v>0</v>
      </c>
      <c r="CR28" s="77" t="b">
        <f t="shared" si="35"/>
        <v>0</v>
      </c>
      <c r="CS28" s="77" t="b">
        <f t="shared" si="36"/>
        <v>0</v>
      </c>
      <c r="CT28" s="77" t="b">
        <f t="shared" si="37"/>
        <v>0</v>
      </c>
      <c r="CU28" s="80" t="str">
        <f t="shared" si="38"/>
        <v>SEQUENCE INCORRECT</v>
      </c>
      <c r="CV28" s="82">
        <f>COUNTIF(B19:B27,T(B28))</f>
        <v>9</v>
      </c>
    </row>
    <row r="29" spans="1:100" s="32" customFormat="1" ht="18.95" customHeight="1" thickBot="1">
      <c r="A29" s="65"/>
      <c r="B29" s="244"/>
      <c r="C29" s="245"/>
      <c r="D29" s="244"/>
      <c r="E29" s="245"/>
      <c r="F29" s="244"/>
      <c r="G29" s="245"/>
      <c r="H29" s="244"/>
      <c r="I29" s="245"/>
      <c r="J29" s="244"/>
      <c r="K29" s="245"/>
      <c r="L29" s="256" t="str">
        <f>IF(AND(A29&lt;&gt;"",B29&lt;&gt;"",D29&lt;&gt;"", F29&lt;&gt;"", H29&lt;&gt;"", J29&lt;&gt;"",Q29="",P29="OK",T29="",OR(D29&lt;=E17,D29="ABS"),OR(F29&lt;=G17,F29="ABS"),OR(H29&lt;=I17,H29="ABS"),OR(J29&lt;=K17,J29="ABS")),IF(AND(D29="ABS",F29="ABS",H29="ABS",J29="ABS"),"ABS",IF(SUM(D29,F29,H29,J29)=0,"ZERO",SUM(D29,F29,H29,J29))),"")</f>
        <v/>
      </c>
      <c r="M29" s="257"/>
      <c r="N29" s="33" t="str">
        <f>IF(L29="","",IF(M17=200,LOOKUP(L29,{"ABS","ZERO",1,100,110,120,130,140,150,160,170},{"FAIL","FAIL","FAIL","D","D+","C","C+","B","B+","A","A+"}),IF(M17=150,LOOKUP(L29,{"ABS","ZERO",1,75,82,90,97,105,112,120,127},{"FAIL","FAIL","FAIL","D","D+","C","C+","B","B+","A","A+"}),IF(M17=100,LOOKUP(L29,{"ABS","ZERO",1,50,55,60,65,70,75,80,85},{"FAIL","FAIL","FAIL","D","D+","C","C+","B","B+","A","A+"}),IF(M17=50,LOOKUP(L29,{"ABS","ZERO",1,25,27,30,32,35,37,40,42},{"FAIL","FAIL","FAIL","D","D+","C","C+","B","B+","A","A+"}))))))</f>
        <v/>
      </c>
      <c r="O29" s="229"/>
      <c r="P29" s="87" t="str">
        <f t="shared" si="0"/>
        <v/>
      </c>
      <c r="Q29" s="224" t="str">
        <f>IF(AND(A29&lt;&gt;"",B29&lt;&gt;""),IF(OR(D29&lt;&gt;"ABS"),IF(OR(AND(D29&lt;ROUNDDOWN((0.7*E17),0),D29&lt;&gt;0),D29&gt;E17,D29=""),"Attendance Marks incorrect",""),""),"")</f>
        <v/>
      </c>
      <c r="R29" s="203"/>
      <c r="S29" s="203"/>
      <c r="T29" s="203" t="str">
        <f>IF(OR(AND(OR(F29&lt;=G17, F29=0, F29="ABS"),OR(H29&lt;=I17, H29=0, H29="ABS"),OR(J29&lt;=K17, J29="ABS"))),IF(OR(AND(A29="",B29="",D29="",F29="",H29="",J29=""),AND(A29&lt;&gt;"",B29&lt;&gt;"",D29&lt;&gt;"",F29&lt;&gt;"",H29&lt;&gt;"",J29&lt;&gt;"", AD29="OK")),"","Given Marks or Format is incorrect"),"Given Marks or Format is incorrect")</f>
        <v/>
      </c>
      <c r="U29" s="203"/>
      <c r="V29" s="203"/>
      <c r="W29" s="203"/>
      <c r="X29" s="203"/>
      <c r="Y29" s="23" t="b">
        <f>IF(AND( EXACT(LEFT(B29,LEN(G8)), G8),ISNUMBER(INT(MID(B29,(LEN(G8)+1),1))),ISNUMBER(INT(MID(B29,(LEN(G8)+2),1))), MID(B29,(LEN(G8)+1),2)&lt;&gt;"00",OR(ISNUMBER(INT(MID(B29,(LEN(G8)+3),1))),MID(B29,(LEN(G8)+3),1)=""),  OR(AND(ISNUMBER(INT(MID(B29,(LEN(G8)+1),3))),MID(B29,(LEN(G8)+1),1)&lt;&gt;"0", MID(B29,(LEN(G8)+4),1)=""),AND((ISNUMBER(INT(MID(B29,(LEN(G8)+1),2)))),MID(B29,(LEN(G8)+3),1)=""))),"OK")</f>
        <v>0</v>
      </c>
      <c r="Z29" s="24"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25"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22"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32" t="b">
        <f t="shared" si="28"/>
        <v>0</v>
      </c>
      <c r="AD29" s="32" t="str">
        <f t="shared" si="1"/>
        <v>S# INCORRECT</v>
      </c>
      <c r="BL29" s="77" t="str">
        <f t="shared" si="2"/>
        <v/>
      </c>
      <c r="BM29" s="77" t="b">
        <f t="shared" si="3"/>
        <v>0</v>
      </c>
      <c r="BN29" s="77" t="b">
        <f t="shared" si="4"/>
        <v>0</v>
      </c>
      <c r="BO29" s="77" t="b">
        <f t="shared" si="5"/>
        <v>0</v>
      </c>
      <c r="BP29" s="77" t="str">
        <f t="shared" si="6"/>
        <v/>
      </c>
      <c r="BQ29" s="77" t="str">
        <f t="shared" si="7"/>
        <v/>
      </c>
      <c r="BR29" s="77" t="str">
        <f t="shared" si="8"/>
        <v/>
      </c>
      <c r="BS29" s="77" t="str">
        <f t="shared" si="9"/>
        <v/>
      </c>
      <c r="BT29" s="78" t="str">
        <f t="shared" si="10"/>
        <v/>
      </c>
      <c r="BU29" s="79" t="str">
        <f t="shared" si="29"/>
        <v>INCORRECT</v>
      </c>
      <c r="BV29" s="77" t="b">
        <f t="shared" si="30"/>
        <v>0</v>
      </c>
      <c r="BW29" s="80" t="str">
        <f t="shared" si="11"/>
        <v/>
      </c>
      <c r="BX29" s="77" t="b">
        <f t="shared" si="12"/>
        <v>0</v>
      </c>
      <c r="BY29" s="77" t="b">
        <f t="shared" si="13"/>
        <v>0</v>
      </c>
      <c r="BZ29" s="77" t="b">
        <f t="shared" si="14"/>
        <v>0</v>
      </c>
      <c r="CA29" s="77" t="b">
        <f t="shared" si="15"/>
        <v>0</v>
      </c>
      <c r="CB29" s="77" t="b">
        <f t="shared" si="16"/>
        <v>0</v>
      </c>
      <c r="CC29" s="77" t="b">
        <f t="shared" si="17"/>
        <v>0</v>
      </c>
      <c r="CD29" s="77" t="str">
        <f t="shared" si="18"/>
        <v/>
      </c>
      <c r="CE29" s="77" t="str">
        <f t="shared" si="19"/>
        <v/>
      </c>
      <c r="CF29" s="77" t="str">
        <f t="shared" si="20"/>
        <v/>
      </c>
      <c r="CG29" s="77" t="str">
        <f t="shared" si="21"/>
        <v/>
      </c>
      <c r="CH29" s="77" t="str">
        <f t="shared" si="22"/>
        <v/>
      </c>
      <c r="CI29" s="77" t="str">
        <f t="shared" si="23"/>
        <v/>
      </c>
      <c r="CJ29" s="80" t="str">
        <f t="shared" si="24"/>
        <v/>
      </c>
      <c r="CK29" s="80" t="str">
        <f t="shared" si="25"/>
        <v/>
      </c>
      <c r="CL29" s="81" t="str">
        <f t="shared" si="26"/>
        <v>NO</v>
      </c>
      <c r="CM29" s="81" t="str">
        <f t="shared" si="27"/>
        <v>NO</v>
      </c>
      <c r="CN29" s="79" t="str">
        <f t="shared" si="31"/>
        <v>NO</v>
      </c>
      <c r="CO29" s="79" t="str">
        <f t="shared" si="32"/>
        <v>NO</v>
      </c>
      <c r="CP29" s="81" t="str">
        <f t="shared" si="33"/>
        <v>OK</v>
      </c>
      <c r="CQ29" s="77" t="b">
        <f t="shared" si="34"/>
        <v>0</v>
      </c>
      <c r="CR29" s="77" t="b">
        <f t="shared" si="35"/>
        <v>0</v>
      </c>
      <c r="CS29" s="77" t="b">
        <f t="shared" si="36"/>
        <v>0</v>
      </c>
      <c r="CT29" s="77" t="b">
        <f t="shared" si="37"/>
        <v>0</v>
      </c>
      <c r="CU29" s="80" t="str">
        <f t="shared" si="38"/>
        <v>SEQUENCE INCORRECT</v>
      </c>
      <c r="CV29" s="82">
        <f>COUNTIF(B19:B28,T(B29))</f>
        <v>10</v>
      </c>
    </row>
    <row r="30" spans="1:100" s="32" customFormat="1" ht="18.95" customHeight="1" thickBot="1">
      <c r="A30" s="83"/>
      <c r="B30" s="244"/>
      <c r="C30" s="245"/>
      <c r="D30" s="244"/>
      <c r="E30" s="245"/>
      <c r="F30" s="244"/>
      <c r="G30" s="245"/>
      <c r="H30" s="244"/>
      <c r="I30" s="245"/>
      <c r="J30" s="244"/>
      <c r="K30" s="245"/>
      <c r="L30" s="256" t="str">
        <f>IF(AND(A30&lt;&gt;"",B30&lt;&gt;"",D30&lt;&gt;"", F30&lt;&gt;"", H30&lt;&gt;"", J30&lt;&gt;"",Q30="",P30="OK",T30="",OR(D30&lt;=E17,D30="ABS"),OR(F30&lt;=G17,F30="ABS"),OR(H30&lt;=I17,H30="ABS"),OR(J30&lt;=K17,J30="ABS")),IF(AND(D30="ABS",F30="ABS",H30="ABS",J30="ABS"),"ABS",IF(SUM(D30,F30,H30,J30)=0,"ZERO",SUM(D30,F30,H30,J30))),"")</f>
        <v/>
      </c>
      <c r="M30" s="257"/>
      <c r="N30" s="33" t="str">
        <f>IF(L30="","",IF(M17=200,LOOKUP(L30,{"ABS","ZERO",1,100,110,120,130,140,150,160,170},{"FAIL","FAIL","FAIL","D","D+","C","C+","B","B+","A","A+"}),IF(M17=150,LOOKUP(L30,{"ABS","ZERO",1,75,82,90,97,105,112,120,127},{"FAIL","FAIL","FAIL","D","D+","C","C+","B","B+","A","A+"}),IF(M17=100,LOOKUP(L30,{"ABS","ZERO",1,50,55,60,65,70,75,80,85},{"FAIL","FAIL","FAIL","D","D+","C","C+","B","B+","A","A+"}),IF(M17=50,LOOKUP(L30,{"ABS","ZERO",1,25,27,30,32,35,37,40,42},{"FAIL","FAIL","FAIL","D","D+","C","C+","B","B+","A","A+"}))))))</f>
        <v/>
      </c>
      <c r="O30" s="229"/>
      <c r="P30" s="87" t="str">
        <f t="shared" si="0"/>
        <v/>
      </c>
      <c r="Q30" s="224" t="str">
        <f>IF(AND(A30&lt;&gt;"",B30&lt;&gt;""),IF(OR(D30&lt;&gt;"ABS"),IF(OR(AND(D30&lt;ROUNDDOWN((0.7*E17),0),D30&lt;&gt;0),D30&gt;E17,D30=""),"Attendance Marks incorrect",""),""),"")</f>
        <v/>
      </c>
      <c r="R30" s="203"/>
      <c r="S30" s="203"/>
      <c r="T30" s="203" t="str">
        <f>IF(OR(AND(OR(F30&lt;=G17, F30=0, F30="ABS"),OR(H30&lt;=I17, H30=0, H30="ABS"),OR(J30&lt;=K17, J30="ABS"))),IF(OR(AND(A30="",B30="",D30="",F30="",H30="",J30=""),AND(A30&lt;&gt;"",B30&lt;&gt;"",D30&lt;&gt;"",F30&lt;&gt;"",H30&lt;&gt;"",J30&lt;&gt;"", AD30="OK")),"","Given Marks or Format is incorrect"),"Given Marks or Format is incorrect")</f>
        <v/>
      </c>
      <c r="U30" s="203"/>
      <c r="V30" s="203"/>
      <c r="W30" s="203"/>
      <c r="X30" s="203"/>
      <c r="Y30" s="23" t="b">
        <f>IF(AND( EXACT(LEFT(B30,LEN(G8)), G8),ISNUMBER(INT(MID(B30,(LEN(G8)+1),1))),ISNUMBER(INT(MID(B30,(LEN(G8)+2),1))), MID(B30,(LEN(G8)+1),2)&lt;&gt;"00",OR(ISNUMBER(INT(MID(B30,(LEN(G8)+3),1))),MID(B30,(LEN(G8)+3),1)=""),  OR(AND(ISNUMBER(INT(MID(B30,(LEN(G8)+1),3))),MID(B30,(LEN(G8)+1),1)&lt;&gt;"0", MID(B30,(LEN(G8)+4),1)=""),AND((ISNUMBER(INT(MID(B30,(LEN(G8)+1),2)))),MID(B30,(LEN(G8)+3),1)=""))),"OK")</f>
        <v>0</v>
      </c>
      <c r="Z30" s="24"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25"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22"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32" t="b">
        <f t="shared" si="28"/>
        <v>0</v>
      </c>
      <c r="AD30" s="32" t="str">
        <f t="shared" si="1"/>
        <v>S# INCORRECT</v>
      </c>
      <c r="BL30" s="77" t="str">
        <f t="shared" si="2"/>
        <v/>
      </c>
      <c r="BM30" s="77" t="b">
        <f t="shared" si="3"/>
        <v>0</v>
      </c>
      <c r="BN30" s="77" t="b">
        <f t="shared" si="4"/>
        <v>0</v>
      </c>
      <c r="BO30" s="77" t="b">
        <f t="shared" si="5"/>
        <v>0</v>
      </c>
      <c r="BP30" s="77" t="str">
        <f t="shared" si="6"/>
        <v/>
      </c>
      <c r="BQ30" s="77" t="str">
        <f t="shared" si="7"/>
        <v/>
      </c>
      <c r="BR30" s="77" t="str">
        <f t="shared" si="8"/>
        <v/>
      </c>
      <c r="BS30" s="77" t="str">
        <f t="shared" si="9"/>
        <v/>
      </c>
      <c r="BT30" s="78" t="str">
        <f t="shared" si="10"/>
        <v/>
      </c>
      <c r="BU30" s="79" t="str">
        <f t="shared" si="29"/>
        <v>INCORRECT</v>
      </c>
      <c r="BV30" s="77" t="b">
        <f t="shared" si="30"/>
        <v>0</v>
      </c>
      <c r="BW30" s="80" t="str">
        <f t="shared" si="11"/>
        <v/>
      </c>
      <c r="BX30" s="77" t="b">
        <f t="shared" si="12"/>
        <v>0</v>
      </c>
      <c r="BY30" s="77" t="b">
        <f t="shared" si="13"/>
        <v>0</v>
      </c>
      <c r="BZ30" s="77" t="b">
        <f t="shared" si="14"/>
        <v>0</v>
      </c>
      <c r="CA30" s="77" t="b">
        <f t="shared" si="15"/>
        <v>0</v>
      </c>
      <c r="CB30" s="77" t="b">
        <f t="shared" si="16"/>
        <v>0</v>
      </c>
      <c r="CC30" s="77" t="b">
        <f t="shared" si="17"/>
        <v>0</v>
      </c>
      <c r="CD30" s="77" t="str">
        <f t="shared" si="18"/>
        <v/>
      </c>
      <c r="CE30" s="77" t="str">
        <f t="shared" si="19"/>
        <v/>
      </c>
      <c r="CF30" s="77" t="str">
        <f t="shared" si="20"/>
        <v/>
      </c>
      <c r="CG30" s="77" t="str">
        <f t="shared" si="21"/>
        <v/>
      </c>
      <c r="CH30" s="77" t="str">
        <f t="shared" si="22"/>
        <v/>
      </c>
      <c r="CI30" s="77" t="str">
        <f t="shared" si="23"/>
        <v/>
      </c>
      <c r="CJ30" s="80" t="str">
        <f t="shared" si="24"/>
        <v/>
      </c>
      <c r="CK30" s="80" t="str">
        <f t="shared" si="25"/>
        <v/>
      </c>
      <c r="CL30" s="81" t="str">
        <f t="shared" si="26"/>
        <v>NO</v>
      </c>
      <c r="CM30" s="81" t="str">
        <f t="shared" si="27"/>
        <v>NO</v>
      </c>
      <c r="CN30" s="79" t="str">
        <f t="shared" si="31"/>
        <v>NO</v>
      </c>
      <c r="CO30" s="79" t="str">
        <f t="shared" si="32"/>
        <v>NO</v>
      </c>
      <c r="CP30" s="81" t="str">
        <f t="shared" si="33"/>
        <v>OK</v>
      </c>
      <c r="CQ30" s="77" t="b">
        <f t="shared" si="34"/>
        <v>0</v>
      </c>
      <c r="CR30" s="77" t="b">
        <f t="shared" si="35"/>
        <v>0</v>
      </c>
      <c r="CS30" s="77" t="b">
        <f t="shared" si="36"/>
        <v>0</v>
      </c>
      <c r="CT30" s="77" t="b">
        <f t="shared" si="37"/>
        <v>0</v>
      </c>
      <c r="CU30" s="80" t="str">
        <f t="shared" si="38"/>
        <v>SEQUENCE INCORRECT</v>
      </c>
      <c r="CV30" s="82">
        <f>COUNTIF(B19:B29,T(B30))</f>
        <v>11</v>
      </c>
    </row>
    <row r="31" spans="1:100" s="32" customFormat="1" ht="18.95" customHeight="1" thickBot="1">
      <c r="A31" s="65"/>
      <c r="B31" s="244"/>
      <c r="C31" s="245"/>
      <c r="D31" s="244"/>
      <c r="E31" s="245"/>
      <c r="F31" s="244"/>
      <c r="G31" s="245"/>
      <c r="H31" s="244"/>
      <c r="I31" s="245"/>
      <c r="J31" s="244"/>
      <c r="K31" s="245"/>
      <c r="L31" s="256" t="str">
        <f>IF(AND(A31&lt;&gt;"",B31&lt;&gt;"",D31&lt;&gt;"", F31&lt;&gt;"", H31&lt;&gt;"", J31&lt;&gt;"",Q31="",P31="OK",T31="",OR(D31&lt;=E17,D31="ABS"),OR(F31&lt;=G17,F31="ABS"),OR(H31&lt;=I17,H31="ABS"),OR(J31&lt;=K17,J31="ABS")),IF(AND(D31="ABS",F31="ABS",H31="ABS",J31="ABS"),"ABS",IF(SUM(D31,F31,H31,J31)=0,"ZERO",SUM(D31,F31,H31,J31))),"")</f>
        <v/>
      </c>
      <c r="M31" s="257"/>
      <c r="N31" s="33" t="str">
        <f>IF(L31="","",IF(M17=200,LOOKUP(L31,{"ABS","ZERO",1,100,110,120,130,140,150,160,170},{"FAIL","FAIL","FAIL","D","D+","C","C+","B","B+","A","A+"}),IF(M17=150,LOOKUP(L31,{"ABS","ZERO",1,75,82,90,97,105,112,120,127},{"FAIL","FAIL","FAIL","D","D+","C","C+","B","B+","A","A+"}),IF(M17=100,LOOKUP(L31,{"ABS","ZERO",1,50,55,60,65,70,75,80,85},{"FAIL","FAIL","FAIL","D","D+","C","C+","B","B+","A","A+"}),IF(M17=50,LOOKUP(L31,{"ABS","ZERO",1,25,27,30,32,35,37,40,42},{"FAIL","FAIL","FAIL","D","D+","C","C+","B","B+","A","A+"}))))))</f>
        <v/>
      </c>
      <c r="O31" s="229"/>
      <c r="P31" s="87" t="str">
        <f t="shared" si="0"/>
        <v/>
      </c>
      <c r="Q31" s="224" t="str">
        <f>IF(AND(A31&lt;&gt;"",B31&lt;&gt;""),IF(OR(D31&lt;&gt;"ABS"),IF(OR(AND(D31&lt;ROUNDDOWN((0.7*E17),0),D31&lt;&gt;0),D31&gt;E17,D31=""),"Attendance Marks incorrect",""),""),"")</f>
        <v/>
      </c>
      <c r="R31" s="203"/>
      <c r="S31" s="203"/>
      <c r="T31" s="203" t="str">
        <f>IF(OR(AND(OR(F31&lt;=G17, F31=0, F31="ABS"),OR(H31&lt;=I17, H31=0, H31="ABS"),OR(J31&lt;=K17, J31="ABS"))),IF(OR(AND(A31="",B31="",D31="",F31="",H31="",J31=""),AND(A31&lt;&gt;"",B31&lt;&gt;"",D31&lt;&gt;"",F31&lt;&gt;"",H31&lt;&gt;"",J31&lt;&gt;"", AD31="OK")),"","Given Marks or Format is incorrect"),"Given Marks or Format is incorrect")</f>
        <v/>
      </c>
      <c r="U31" s="203"/>
      <c r="V31" s="203"/>
      <c r="W31" s="203"/>
      <c r="X31" s="203"/>
      <c r="Y31" s="23" t="b">
        <f>IF(AND( EXACT(LEFT(B31,LEN(G8)), G8),ISNUMBER(INT(MID(B31,(LEN(G8)+1),1))),ISNUMBER(INT(MID(B31,(LEN(G8)+2),1))), MID(B31,(LEN(G8)+1),2)&lt;&gt;"00",OR(ISNUMBER(INT(MID(B31,(LEN(G8)+3),1))),MID(B31,(LEN(G8)+3),1)=""),  OR(AND(ISNUMBER(INT(MID(B31,(LEN(G8)+1),3))),MID(B31,(LEN(G8)+1),1)&lt;&gt;"0", MID(B31,(LEN(G8)+4),1)=""),AND((ISNUMBER(INT(MID(B31,(LEN(G8)+1),2)))),MID(B31,(LEN(G8)+3),1)=""))),"OK")</f>
        <v>0</v>
      </c>
      <c r="Z31" s="24"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25"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22"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32" t="b">
        <f t="shared" si="28"/>
        <v>0</v>
      </c>
      <c r="AD31" s="32" t="str">
        <f t="shared" si="1"/>
        <v>S# INCORRECT</v>
      </c>
      <c r="BL31" s="77" t="str">
        <f t="shared" si="2"/>
        <v/>
      </c>
      <c r="BM31" s="77" t="b">
        <f t="shared" si="3"/>
        <v>0</v>
      </c>
      <c r="BN31" s="77" t="b">
        <f t="shared" si="4"/>
        <v>0</v>
      </c>
      <c r="BO31" s="77" t="b">
        <f t="shared" si="5"/>
        <v>0</v>
      </c>
      <c r="BP31" s="77" t="str">
        <f t="shared" si="6"/>
        <v/>
      </c>
      <c r="BQ31" s="77" t="str">
        <f t="shared" si="7"/>
        <v/>
      </c>
      <c r="BR31" s="77" t="str">
        <f t="shared" si="8"/>
        <v/>
      </c>
      <c r="BS31" s="77" t="str">
        <f t="shared" si="9"/>
        <v/>
      </c>
      <c r="BT31" s="78" t="str">
        <f t="shared" si="10"/>
        <v/>
      </c>
      <c r="BU31" s="79" t="str">
        <f t="shared" si="29"/>
        <v>INCORRECT</v>
      </c>
      <c r="BV31" s="77" t="b">
        <f t="shared" si="30"/>
        <v>0</v>
      </c>
      <c r="BW31" s="80" t="str">
        <f t="shared" si="11"/>
        <v/>
      </c>
      <c r="BX31" s="77" t="b">
        <f t="shared" si="12"/>
        <v>0</v>
      </c>
      <c r="BY31" s="77" t="b">
        <f t="shared" si="13"/>
        <v>0</v>
      </c>
      <c r="BZ31" s="77" t="b">
        <f t="shared" si="14"/>
        <v>0</v>
      </c>
      <c r="CA31" s="77" t="b">
        <f t="shared" si="15"/>
        <v>0</v>
      </c>
      <c r="CB31" s="77" t="b">
        <f t="shared" si="16"/>
        <v>0</v>
      </c>
      <c r="CC31" s="77" t="b">
        <f t="shared" si="17"/>
        <v>0</v>
      </c>
      <c r="CD31" s="77" t="str">
        <f t="shared" si="18"/>
        <v/>
      </c>
      <c r="CE31" s="77" t="str">
        <f t="shared" si="19"/>
        <v/>
      </c>
      <c r="CF31" s="77" t="str">
        <f t="shared" si="20"/>
        <v/>
      </c>
      <c r="CG31" s="77" t="str">
        <f t="shared" si="21"/>
        <v/>
      </c>
      <c r="CH31" s="77" t="str">
        <f t="shared" si="22"/>
        <v/>
      </c>
      <c r="CI31" s="77" t="str">
        <f t="shared" si="23"/>
        <v/>
      </c>
      <c r="CJ31" s="80" t="str">
        <f t="shared" si="24"/>
        <v/>
      </c>
      <c r="CK31" s="80" t="str">
        <f t="shared" si="25"/>
        <v/>
      </c>
      <c r="CL31" s="81" t="str">
        <f t="shared" si="26"/>
        <v>NO</v>
      </c>
      <c r="CM31" s="81" t="str">
        <f t="shared" si="27"/>
        <v>NO</v>
      </c>
      <c r="CN31" s="79" t="str">
        <f t="shared" si="31"/>
        <v>NO</v>
      </c>
      <c r="CO31" s="79" t="str">
        <f t="shared" si="32"/>
        <v>NO</v>
      </c>
      <c r="CP31" s="81" t="str">
        <f t="shared" si="33"/>
        <v>OK</v>
      </c>
      <c r="CQ31" s="77" t="b">
        <f t="shared" si="34"/>
        <v>0</v>
      </c>
      <c r="CR31" s="77" t="b">
        <f t="shared" si="35"/>
        <v>0</v>
      </c>
      <c r="CS31" s="77" t="b">
        <f t="shared" si="36"/>
        <v>0</v>
      </c>
      <c r="CT31" s="77" t="b">
        <f t="shared" si="37"/>
        <v>0</v>
      </c>
      <c r="CU31" s="80" t="str">
        <f t="shared" si="38"/>
        <v>SEQUENCE INCORRECT</v>
      </c>
      <c r="CV31" s="82">
        <f>COUNTIF(B19:B30,T(B31))</f>
        <v>12</v>
      </c>
    </row>
    <row r="32" spans="1:100" s="32" customFormat="1" ht="18.95" customHeight="1" thickBot="1">
      <c r="A32" s="83"/>
      <c r="B32" s="244"/>
      <c r="C32" s="245"/>
      <c r="D32" s="244"/>
      <c r="E32" s="245"/>
      <c r="F32" s="244"/>
      <c r="G32" s="245"/>
      <c r="H32" s="244"/>
      <c r="I32" s="245"/>
      <c r="J32" s="244"/>
      <c r="K32" s="245"/>
      <c r="L32" s="256" t="str">
        <f>IF(AND(A32&lt;&gt;"",B32&lt;&gt;"",D32&lt;&gt;"", F32&lt;&gt;"", H32&lt;&gt;"", J32&lt;&gt;"",Q32="",P32="OK",T32="",OR(D32&lt;=E17,D32="ABS"),OR(F32&lt;=G17,F32="ABS"),OR(H32&lt;=I17,H32="ABS"),OR(J32&lt;=K17,J32="ABS")),IF(AND(D32="ABS",F32="ABS",H32="ABS",J32="ABS"),"ABS",IF(SUM(D32,F32,H32,J32)=0,"ZERO",SUM(D32,F32,H32,J32))),"")</f>
        <v/>
      </c>
      <c r="M32" s="257"/>
      <c r="N32" s="33" t="str">
        <f>IF(L32="","",IF(M17=200,LOOKUP(L32,{"ABS","ZERO",1,100,110,120,130,140,150,160,170},{"FAIL","FAIL","FAIL","D","D+","C","C+","B","B+","A","A+"}),IF(M17=150,LOOKUP(L32,{"ABS","ZERO",1,75,82,90,97,105,112,120,127},{"FAIL","FAIL","FAIL","D","D+","C","C+","B","B+","A","A+"}),IF(M17=100,LOOKUP(L32,{"ABS","ZERO",1,50,55,60,65,70,75,80,85},{"FAIL","FAIL","FAIL","D","D+","C","C+","B","B+","A","A+"}),IF(M17=50,LOOKUP(L32,{"ABS","ZERO",1,25,27,30,32,35,37,40,42},{"FAIL","FAIL","FAIL","D","D+","C","C+","B","B+","A","A+"}))))))</f>
        <v/>
      </c>
      <c r="O32" s="229"/>
      <c r="P32" s="87" t="str">
        <f t="shared" si="0"/>
        <v/>
      </c>
      <c r="Q32" s="224" t="str">
        <f>IF(AND(A32&lt;&gt;"",B32&lt;&gt;""),IF(OR(D32&lt;&gt;"ABS"),IF(OR(AND(D32&lt;ROUNDDOWN((0.7*E17),0),D32&lt;&gt;0),D32&gt;E17,D32=""),"Attendance Marks incorrect",""),""),"")</f>
        <v/>
      </c>
      <c r="R32" s="203"/>
      <c r="S32" s="203"/>
      <c r="T32" s="203" t="str">
        <f>IF(OR(AND(OR(F32&lt;=G17, F32=0, F32="ABS"),OR(H32&lt;=I17, H32=0, H32="ABS"),OR(J32&lt;=K17, J32="ABS"))),IF(OR(AND(A32="",B32="",D32="",F32="",H32="",J32=""),AND(A32&lt;&gt;"",B32&lt;&gt;"",D32&lt;&gt;"",F32&lt;&gt;"",H32&lt;&gt;"",J32&lt;&gt;"", AD32="OK")),"","Given Marks or Format is incorrect"),"Given Marks or Format is incorrect")</f>
        <v/>
      </c>
      <c r="U32" s="203"/>
      <c r="V32" s="203"/>
      <c r="W32" s="203"/>
      <c r="X32" s="203"/>
      <c r="Y32" s="23" t="b">
        <f>IF(AND( EXACT(LEFT(B32,LEN(G8)), G8),ISNUMBER(INT(MID(B32,(LEN(G8)+1),1))),ISNUMBER(INT(MID(B32,(LEN(G8)+2),1))), MID(B32,(LEN(G8)+1),2)&lt;&gt;"00",OR(ISNUMBER(INT(MID(B32,(LEN(G8)+3),1))),MID(B32,(LEN(G8)+3),1)=""),  OR(AND(ISNUMBER(INT(MID(B32,(LEN(G8)+1),3))),MID(B32,(LEN(G8)+1),1)&lt;&gt;"0", MID(B32,(LEN(G8)+4),1)=""),AND((ISNUMBER(INT(MID(B32,(LEN(G8)+1),2)))),MID(B32,(LEN(G8)+3),1)=""))),"OK")</f>
        <v>0</v>
      </c>
      <c r="Z32" s="24"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25"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22"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32" t="b">
        <f t="shared" si="28"/>
        <v>0</v>
      </c>
      <c r="AD32" s="32" t="str">
        <f t="shared" si="1"/>
        <v>S# INCORRECT</v>
      </c>
      <c r="BL32" s="77" t="str">
        <f t="shared" si="2"/>
        <v/>
      </c>
      <c r="BM32" s="77" t="b">
        <f t="shared" si="3"/>
        <v>0</v>
      </c>
      <c r="BN32" s="77" t="b">
        <f t="shared" si="4"/>
        <v>0</v>
      </c>
      <c r="BO32" s="77" t="b">
        <f t="shared" si="5"/>
        <v>0</v>
      </c>
      <c r="BP32" s="77" t="str">
        <f t="shared" si="6"/>
        <v/>
      </c>
      <c r="BQ32" s="77" t="str">
        <f t="shared" si="7"/>
        <v/>
      </c>
      <c r="BR32" s="77" t="str">
        <f t="shared" si="8"/>
        <v/>
      </c>
      <c r="BS32" s="77" t="str">
        <f t="shared" si="9"/>
        <v/>
      </c>
      <c r="BT32" s="78" t="str">
        <f t="shared" si="10"/>
        <v/>
      </c>
      <c r="BU32" s="79" t="str">
        <f t="shared" si="29"/>
        <v>INCORRECT</v>
      </c>
      <c r="BV32" s="77" t="b">
        <f t="shared" si="30"/>
        <v>0</v>
      </c>
      <c r="BW32" s="80" t="str">
        <f t="shared" si="11"/>
        <v/>
      </c>
      <c r="BX32" s="77" t="b">
        <f t="shared" si="12"/>
        <v>0</v>
      </c>
      <c r="BY32" s="77" t="b">
        <f t="shared" si="13"/>
        <v>0</v>
      </c>
      <c r="BZ32" s="77" t="b">
        <f t="shared" si="14"/>
        <v>0</v>
      </c>
      <c r="CA32" s="77" t="b">
        <f t="shared" si="15"/>
        <v>0</v>
      </c>
      <c r="CB32" s="77" t="b">
        <f t="shared" si="16"/>
        <v>0</v>
      </c>
      <c r="CC32" s="77" t="b">
        <f t="shared" si="17"/>
        <v>0</v>
      </c>
      <c r="CD32" s="77" t="str">
        <f t="shared" si="18"/>
        <v/>
      </c>
      <c r="CE32" s="77" t="str">
        <f t="shared" si="19"/>
        <v/>
      </c>
      <c r="CF32" s="77" t="str">
        <f t="shared" si="20"/>
        <v/>
      </c>
      <c r="CG32" s="77" t="str">
        <f t="shared" si="21"/>
        <v/>
      </c>
      <c r="CH32" s="77" t="str">
        <f t="shared" si="22"/>
        <v/>
      </c>
      <c r="CI32" s="77" t="str">
        <f t="shared" si="23"/>
        <v/>
      </c>
      <c r="CJ32" s="80" t="str">
        <f t="shared" si="24"/>
        <v/>
      </c>
      <c r="CK32" s="80" t="str">
        <f t="shared" si="25"/>
        <v/>
      </c>
      <c r="CL32" s="81" t="str">
        <f t="shared" si="26"/>
        <v>NO</v>
      </c>
      <c r="CM32" s="81" t="str">
        <f t="shared" si="27"/>
        <v>NO</v>
      </c>
      <c r="CN32" s="79" t="str">
        <f t="shared" si="31"/>
        <v>NO</v>
      </c>
      <c r="CO32" s="79" t="str">
        <f t="shared" si="32"/>
        <v>NO</v>
      </c>
      <c r="CP32" s="81" t="str">
        <f t="shared" si="33"/>
        <v>OK</v>
      </c>
      <c r="CQ32" s="77" t="b">
        <f t="shared" si="34"/>
        <v>0</v>
      </c>
      <c r="CR32" s="77" t="b">
        <f t="shared" si="35"/>
        <v>0</v>
      </c>
      <c r="CS32" s="77" t="b">
        <f t="shared" si="36"/>
        <v>0</v>
      </c>
      <c r="CT32" s="77" t="b">
        <f t="shared" si="37"/>
        <v>0</v>
      </c>
      <c r="CU32" s="80" t="str">
        <f t="shared" si="38"/>
        <v>SEQUENCE INCORRECT</v>
      </c>
      <c r="CV32" s="82">
        <f>COUNTIF(B19:B31,T(B32))</f>
        <v>13</v>
      </c>
    </row>
    <row r="33" spans="1:100" s="32" customFormat="1" ht="18.95" customHeight="1" thickBot="1">
      <c r="A33" s="65"/>
      <c r="B33" s="244"/>
      <c r="C33" s="245"/>
      <c r="D33" s="244"/>
      <c r="E33" s="245"/>
      <c r="F33" s="244"/>
      <c r="G33" s="245"/>
      <c r="H33" s="244"/>
      <c r="I33" s="245"/>
      <c r="J33" s="244"/>
      <c r="K33" s="245"/>
      <c r="L33" s="256" t="str">
        <f>IF(AND(A33&lt;&gt;"",B33&lt;&gt;"",D33&lt;&gt;"", F33&lt;&gt;"", H33&lt;&gt;"", J33&lt;&gt;"",Q33="",P33="OK",T33="",OR(D33&lt;=E17,D33="ABS"),OR(F33&lt;=G17,F33="ABS"),OR(H33&lt;=I17,H33="ABS"),OR(J33&lt;=K17,J33="ABS")),IF(AND(D33="ABS",F33="ABS",H33="ABS",J33="ABS"),"ABS",IF(SUM(D33,F33,H33,J33)=0,"ZERO",SUM(D33,F33,H33,J33))),"")</f>
        <v/>
      </c>
      <c r="M33" s="257"/>
      <c r="N33" s="33" t="str">
        <f>IF(L33="","",IF(M17=200,LOOKUP(L33,{"ABS","ZERO",1,100,110,120,130,140,150,160,170},{"FAIL","FAIL","FAIL","D","D+","C","C+","B","B+","A","A+"}),IF(M17=150,LOOKUP(L33,{"ABS","ZERO",1,75,82,90,97,105,112,120,127},{"FAIL","FAIL","FAIL","D","D+","C","C+","B","B+","A","A+"}),IF(M17=100,LOOKUP(L33,{"ABS","ZERO",1,50,55,60,65,70,75,80,85},{"FAIL","FAIL","FAIL","D","D+","C","C+","B","B+","A","A+"}),IF(M17=50,LOOKUP(L33,{"ABS","ZERO",1,25,27,30,32,35,37,40,42},{"FAIL","FAIL","FAIL","D","D+","C","C+","B","B+","A","A+"}))))))</f>
        <v/>
      </c>
      <c r="O33" s="229"/>
      <c r="P33" s="87" t="str">
        <f t="shared" si="0"/>
        <v/>
      </c>
      <c r="Q33" s="224" t="str">
        <f>IF(AND(A33&lt;&gt;"",B33&lt;&gt;""),IF(OR(D33&lt;&gt;"ABS"),IF(OR(AND(D33&lt;ROUNDDOWN((0.7*E17),0),D33&lt;&gt;0),D33&gt;E17,D33=""),"Attendance Marks incorrect",""),""),"")</f>
        <v/>
      </c>
      <c r="R33" s="203"/>
      <c r="S33" s="203"/>
      <c r="T33" s="203" t="str">
        <f>IF(OR(AND(OR(F33&lt;=G17, F33=0, F33="ABS"),OR(H33&lt;=I17, H33=0, H33="ABS"),OR(J33&lt;=K17, J33="ABS"))),IF(OR(AND(A33="",B33="",D33="",F33="",H33="",J33=""),AND(A33&lt;&gt;"",B33&lt;&gt;"",D33&lt;&gt;"",F33&lt;&gt;"",H33&lt;&gt;"",J33&lt;&gt;"", AD33="OK")),"","Given Marks or Format is incorrect"),"Given Marks or Format is incorrect")</f>
        <v/>
      </c>
      <c r="U33" s="203"/>
      <c r="V33" s="203"/>
      <c r="W33" s="203"/>
      <c r="X33" s="203"/>
      <c r="Y33" s="23" t="b">
        <f>IF(AND( EXACT(LEFT(B33,LEN(G8)), G8),ISNUMBER(INT(MID(B33,(LEN(G8)+1),1))),ISNUMBER(INT(MID(B33,(LEN(G8)+2),1))), MID(B33,(LEN(G8)+1),2)&lt;&gt;"00",OR(ISNUMBER(INT(MID(B33,(LEN(G8)+3),1))),MID(B33,(LEN(G8)+3),1)=""),  OR(AND(ISNUMBER(INT(MID(B33,(LEN(G8)+1),3))),MID(B33,(LEN(G8)+1),1)&lt;&gt;"0", MID(B33,(LEN(G8)+4),1)=""),AND((ISNUMBER(INT(MID(B33,(LEN(G8)+1),2)))),MID(B33,(LEN(G8)+3),1)=""))),"OK")</f>
        <v>0</v>
      </c>
      <c r="Z33" s="24"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25"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22"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32" t="b">
        <f t="shared" si="28"/>
        <v>0</v>
      </c>
      <c r="AD33" s="32" t="str">
        <f t="shared" si="1"/>
        <v>S# INCORRECT</v>
      </c>
      <c r="BL33" s="77" t="str">
        <f t="shared" si="2"/>
        <v/>
      </c>
      <c r="BM33" s="77" t="b">
        <f t="shared" si="3"/>
        <v>0</v>
      </c>
      <c r="BN33" s="77" t="b">
        <f t="shared" si="4"/>
        <v>0</v>
      </c>
      <c r="BO33" s="77" t="b">
        <f t="shared" si="5"/>
        <v>0</v>
      </c>
      <c r="BP33" s="77" t="str">
        <f t="shared" si="6"/>
        <v/>
      </c>
      <c r="BQ33" s="77" t="str">
        <f t="shared" si="7"/>
        <v/>
      </c>
      <c r="BR33" s="77" t="str">
        <f t="shared" si="8"/>
        <v/>
      </c>
      <c r="BS33" s="77" t="str">
        <f t="shared" si="9"/>
        <v/>
      </c>
      <c r="BT33" s="78" t="str">
        <f t="shared" si="10"/>
        <v/>
      </c>
      <c r="BU33" s="79" t="str">
        <f t="shared" si="29"/>
        <v>INCORRECT</v>
      </c>
      <c r="BV33" s="77" t="b">
        <f t="shared" si="30"/>
        <v>0</v>
      </c>
      <c r="BW33" s="80" t="str">
        <f t="shared" si="11"/>
        <v/>
      </c>
      <c r="BX33" s="77" t="b">
        <f t="shared" si="12"/>
        <v>0</v>
      </c>
      <c r="BY33" s="77" t="b">
        <f t="shared" si="13"/>
        <v>0</v>
      </c>
      <c r="BZ33" s="77" t="b">
        <f t="shared" si="14"/>
        <v>0</v>
      </c>
      <c r="CA33" s="77" t="b">
        <f t="shared" si="15"/>
        <v>0</v>
      </c>
      <c r="CB33" s="77" t="b">
        <f t="shared" si="16"/>
        <v>0</v>
      </c>
      <c r="CC33" s="77" t="b">
        <f t="shared" si="17"/>
        <v>0</v>
      </c>
      <c r="CD33" s="77" t="str">
        <f t="shared" si="18"/>
        <v/>
      </c>
      <c r="CE33" s="77" t="str">
        <f t="shared" si="19"/>
        <v/>
      </c>
      <c r="CF33" s="77" t="str">
        <f t="shared" si="20"/>
        <v/>
      </c>
      <c r="CG33" s="77" t="str">
        <f t="shared" si="21"/>
        <v/>
      </c>
      <c r="CH33" s="77" t="str">
        <f t="shared" si="22"/>
        <v/>
      </c>
      <c r="CI33" s="77" t="str">
        <f t="shared" si="23"/>
        <v/>
      </c>
      <c r="CJ33" s="80" t="str">
        <f t="shared" si="24"/>
        <v/>
      </c>
      <c r="CK33" s="80" t="str">
        <f t="shared" si="25"/>
        <v/>
      </c>
      <c r="CL33" s="81" t="str">
        <f t="shared" si="26"/>
        <v>NO</v>
      </c>
      <c r="CM33" s="81" t="str">
        <f t="shared" si="27"/>
        <v>NO</v>
      </c>
      <c r="CN33" s="79" t="str">
        <f t="shared" si="31"/>
        <v>NO</v>
      </c>
      <c r="CO33" s="79" t="str">
        <f t="shared" si="32"/>
        <v>NO</v>
      </c>
      <c r="CP33" s="81" t="str">
        <f t="shared" si="33"/>
        <v>OK</v>
      </c>
      <c r="CQ33" s="77" t="b">
        <f t="shared" si="34"/>
        <v>0</v>
      </c>
      <c r="CR33" s="77" t="b">
        <f t="shared" si="35"/>
        <v>0</v>
      </c>
      <c r="CS33" s="77" t="b">
        <f t="shared" si="36"/>
        <v>0</v>
      </c>
      <c r="CT33" s="77" t="b">
        <f t="shared" si="37"/>
        <v>0</v>
      </c>
      <c r="CU33" s="80" t="str">
        <f t="shared" si="38"/>
        <v>SEQUENCE INCORRECT</v>
      </c>
      <c r="CV33" s="82">
        <f>COUNTIF(B19:B32,T(B33))</f>
        <v>14</v>
      </c>
    </row>
    <row r="34" spans="1:100" s="32" customFormat="1" ht="18.95" customHeight="1" thickBot="1">
      <c r="A34" s="83"/>
      <c r="B34" s="244"/>
      <c r="C34" s="245"/>
      <c r="D34" s="244"/>
      <c r="E34" s="245"/>
      <c r="F34" s="244"/>
      <c r="G34" s="245"/>
      <c r="H34" s="244"/>
      <c r="I34" s="245"/>
      <c r="J34" s="244"/>
      <c r="K34" s="245"/>
      <c r="L34" s="256" t="str">
        <f>IF(AND(A34&lt;&gt;"",B34&lt;&gt;"",D34&lt;&gt;"", F34&lt;&gt;"", H34&lt;&gt;"", J34&lt;&gt;"",Q34="",P34="OK",T34="",OR(D34&lt;=E17,D34="ABS"),OR(F34&lt;=G17,F34="ABS"),OR(H34&lt;=I17,H34="ABS"),OR(J34&lt;=K17,J34="ABS")),IF(AND(D34="ABS",F34="ABS",H34="ABS",J34="ABS"),"ABS",IF(SUM(D34,F34,H34,J34)=0,"ZERO",SUM(D34,F34,H34,J34))),"")</f>
        <v/>
      </c>
      <c r="M34" s="257"/>
      <c r="N34" s="33" t="str">
        <f>IF(L34="","",IF(M17=200,LOOKUP(L34,{"ABS","ZERO",1,100,110,120,130,140,150,160,170},{"FAIL","FAIL","FAIL","D","D+","C","C+","B","B+","A","A+"}),IF(M17=150,LOOKUP(L34,{"ABS","ZERO",1,75,82,90,97,105,112,120,127},{"FAIL","FAIL","FAIL","D","D+","C","C+","B","B+","A","A+"}),IF(M17=100,LOOKUP(L34,{"ABS","ZERO",1,50,55,60,65,70,75,80,85},{"FAIL","FAIL","FAIL","D","D+","C","C+","B","B+","A","A+"}),IF(M17=50,LOOKUP(L34,{"ABS","ZERO",1,25,27,30,32,35,37,40,42},{"FAIL","FAIL","FAIL","D","D+","C","C+","B","B+","A","A+"}))))))</f>
        <v/>
      </c>
      <c r="O34" s="229"/>
      <c r="P34" s="87" t="str">
        <f t="shared" si="0"/>
        <v/>
      </c>
      <c r="Q34" s="224" t="str">
        <f>IF(AND(A34&lt;&gt;"",B34&lt;&gt;""),IF(OR(D34&lt;&gt;"ABS"),IF(OR(AND(D34&lt;ROUNDDOWN((0.7*E17),0),D34&lt;&gt;0),D34&gt;E17,D34=""),"Attendance Marks incorrect",""),""),"")</f>
        <v/>
      </c>
      <c r="R34" s="203"/>
      <c r="S34" s="203"/>
      <c r="T34" s="203" t="str">
        <f>IF(OR(AND(OR(F34&lt;=G17, F34=0, F34="ABS"),OR(H34&lt;=I17, H34=0, H34="ABS"),OR(J34&lt;=K17, J34="ABS"))),IF(OR(AND(A34="",B34="",D34="",F34="",H34="",J34=""),AND(A34&lt;&gt;"",B34&lt;&gt;"",D34&lt;&gt;"",F34&lt;&gt;"",H34&lt;&gt;"",J34&lt;&gt;"", AD34="OK")),"","Given Marks or Format is incorrect"),"Given Marks or Format is incorrect")</f>
        <v/>
      </c>
      <c r="U34" s="203"/>
      <c r="V34" s="203"/>
      <c r="W34" s="203"/>
      <c r="X34" s="203"/>
      <c r="Y34" s="23" t="b">
        <f>IF(AND( EXACT(LEFT(B34,LEN(G8)), G8),ISNUMBER(INT(MID(B34,(LEN(G8)+1),1))),ISNUMBER(INT(MID(B34,(LEN(G8)+2),1))), MID(B34,(LEN(G8)+1),2)&lt;&gt;"00",OR(ISNUMBER(INT(MID(B34,(LEN(G8)+3),1))),MID(B34,(LEN(G8)+3),1)=""),  OR(AND(ISNUMBER(INT(MID(B34,(LEN(G8)+1),3))),MID(B34,(LEN(G8)+1),1)&lt;&gt;"0", MID(B34,(LEN(G8)+4),1)=""),AND((ISNUMBER(INT(MID(B34,(LEN(G8)+1),2)))),MID(B34,(LEN(G8)+3),1)=""))),"OK")</f>
        <v>0</v>
      </c>
      <c r="Z34" s="24"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25"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22"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32" t="b">
        <f t="shared" si="28"/>
        <v>0</v>
      </c>
      <c r="AD34" s="32" t="str">
        <f t="shared" si="1"/>
        <v>S# INCORRECT</v>
      </c>
      <c r="BL34" s="77" t="str">
        <f t="shared" si="2"/>
        <v/>
      </c>
      <c r="BM34" s="77" t="b">
        <f t="shared" si="3"/>
        <v>0</v>
      </c>
      <c r="BN34" s="77" t="b">
        <f t="shared" si="4"/>
        <v>0</v>
      </c>
      <c r="BO34" s="77" t="b">
        <f t="shared" si="5"/>
        <v>0</v>
      </c>
      <c r="BP34" s="77" t="str">
        <f t="shared" si="6"/>
        <v/>
      </c>
      <c r="BQ34" s="77" t="str">
        <f t="shared" si="7"/>
        <v/>
      </c>
      <c r="BR34" s="77" t="str">
        <f t="shared" si="8"/>
        <v/>
      </c>
      <c r="BS34" s="77" t="str">
        <f t="shared" si="9"/>
        <v/>
      </c>
      <c r="BT34" s="78" t="str">
        <f t="shared" si="10"/>
        <v/>
      </c>
      <c r="BU34" s="79" t="str">
        <f t="shared" si="29"/>
        <v>INCORRECT</v>
      </c>
      <c r="BV34" s="77" t="b">
        <f t="shared" si="30"/>
        <v>0</v>
      </c>
      <c r="BW34" s="80" t="str">
        <f t="shared" si="11"/>
        <v/>
      </c>
      <c r="BX34" s="77" t="b">
        <f t="shared" si="12"/>
        <v>0</v>
      </c>
      <c r="BY34" s="77" t="b">
        <f t="shared" si="13"/>
        <v>0</v>
      </c>
      <c r="BZ34" s="77" t="b">
        <f t="shared" si="14"/>
        <v>0</v>
      </c>
      <c r="CA34" s="77" t="b">
        <f t="shared" si="15"/>
        <v>0</v>
      </c>
      <c r="CB34" s="77" t="b">
        <f t="shared" si="16"/>
        <v>0</v>
      </c>
      <c r="CC34" s="77" t="b">
        <f t="shared" si="17"/>
        <v>0</v>
      </c>
      <c r="CD34" s="77" t="str">
        <f t="shared" si="18"/>
        <v/>
      </c>
      <c r="CE34" s="77" t="str">
        <f t="shared" si="19"/>
        <v/>
      </c>
      <c r="CF34" s="77" t="str">
        <f t="shared" si="20"/>
        <v/>
      </c>
      <c r="CG34" s="77" t="str">
        <f t="shared" si="21"/>
        <v/>
      </c>
      <c r="CH34" s="77" t="str">
        <f t="shared" si="22"/>
        <v/>
      </c>
      <c r="CI34" s="77" t="str">
        <f t="shared" si="23"/>
        <v/>
      </c>
      <c r="CJ34" s="80" t="str">
        <f t="shared" si="24"/>
        <v/>
      </c>
      <c r="CK34" s="80" t="str">
        <f t="shared" si="25"/>
        <v/>
      </c>
      <c r="CL34" s="81" t="str">
        <f t="shared" si="26"/>
        <v>NO</v>
      </c>
      <c r="CM34" s="81" t="str">
        <f t="shared" si="27"/>
        <v>NO</v>
      </c>
      <c r="CN34" s="79" t="str">
        <f t="shared" si="31"/>
        <v>NO</v>
      </c>
      <c r="CO34" s="79" t="str">
        <f t="shared" si="32"/>
        <v>NO</v>
      </c>
      <c r="CP34" s="81" t="str">
        <f t="shared" si="33"/>
        <v>OK</v>
      </c>
      <c r="CQ34" s="77" t="b">
        <f t="shared" si="34"/>
        <v>0</v>
      </c>
      <c r="CR34" s="77" t="b">
        <f t="shared" si="35"/>
        <v>0</v>
      </c>
      <c r="CS34" s="77" t="b">
        <f t="shared" si="36"/>
        <v>0</v>
      </c>
      <c r="CT34" s="77" t="b">
        <f t="shared" si="37"/>
        <v>0</v>
      </c>
      <c r="CU34" s="80" t="str">
        <f t="shared" si="38"/>
        <v>SEQUENCE INCORRECT</v>
      </c>
      <c r="CV34" s="82">
        <f>COUNTIF(B19:B33,T(B34))</f>
        <v>15</v>
      </c>
    </row>
    <row r="35" spans="1:100" s="32" customFormat="1" ht="18.95" customHeight="1" thickBot="1">
      <c r="A35" s="65"/>
      <c r="B35" s="244"/>
      <c r="C35" s="245"/>
      <c r="D35" s="244"/>
      <c r="E35" s="245"/>
      <c r="F35" s="244"/>
      <c r="G35" s="245"/>
      <c r="H35" s="244"/>
      <c r="I35" s="245"/>
      <c r="J35" s="244"/>
      <c r="K35" s="245"/>
      <c r="L35" s="256" t="str">
        <f>IF(AND(A35&lt;&gt;"",B35&lt;&gt;"",D35&lt;&gt;"", F35&lt;&gt;"", H35&lt;&gt;"", J35&lt;&gt;"",Q35="",P35="OK",T35="",OR(D35&lt;=E17,D35="ABS"),OR(F35&lt;=G17,F35="ABS"),OR(H35&lt;=I17,H35="ABS"),OR(J35&lt;=K17,J35="ABS")),IF(AND(D35="ABS",F35="ABS",H35="ABS",J35="ABS"),"ABS",IF(SUM(D35,F35,H35,J35)=0,"ZERO",SUM(D35,F35,H35,J35))),"")</f>
        <v/>
      </c>
      <c r="M35" s="257"/>
      <c r="N35" s="33" t="str">
        <f>IF(L35="","",IF(M17=200,LOOKUP(L35,{"ABS","ZERO",1,100,110,120,130,140,150,160,170},{"FAIL","FAIL","FAIL","D","D+","C","C+","B","B+","A","A+"}),IF(M17=150,LOOKUP(L35,{"ABS","ZERO",1,75,82,90,97,105,112,120,127},{"FAIL","FAIL","FAIL","D","D+","C","C+","B","B+","A","A+"}),IF(M17=100,LOOKUP(L35,{"ABS","ZERO",1,50,55,60,65,70,75,80,85},{"FAIL","FAIL","FAIL","D","D+","C","C+","B","B+","A","A+"}),IF(M17=50,LOOKUP(L35,{"ABS","ZERO",1,25,27,30,32,35,37,40,42},{"FAIL","FAIL","FAIL","D","D+","C","C+","B","B+","A","A+"}))))))</f>
        <v/>
      </c>
      <c r="O35" s="229"/>
      <c r="P35" s="87" t="str">
        <f t="shared" si="0"/>
        <v/>
      </c>
      <c r="Q35" s="224" t="str">
        <f>IF(AND(A35&lt;&gt;"",B35&lt;&gt;""),IF(OR(D35&lt;&gt;"ABS"),IF(OR(AND(D35&lt;ROUNDDOWN((0.7*E17),0),D35&lt;&gt;0),D35&gt;E17,D35=""),"Attendance Marks incorrect",""),""),"")</f>
        <v/>
      </c>
      <c r="R35" s="203"/>
      <c r="S35" s="203"/>
      <c r="T35" s="203" t="str">
        <f>IF(OR(AND(OR(F35&lt;=G17, F35=0, F35="ABS"),OR(H35&lt;=I17, H35=0, H35="ABS"),OR(J35&lt;=K17, J35="ABS"))),IF(OR(AND(A35="",B35="",D35="",F35="",H35="",J35=""),AND(A35&lt;&gt;"",B35&lt;&gt;"",D35&lt;&gt;"",F35&lt;&gt;"",H35&lt;&gt;"",J35&lt;&gt;"", AD35="OK")),"","Given Marks or Format is incorrect"),"Given Marks or Format is incorrect")</f>
        <v/>
      </c>
      <c r="U35" s="203"/>
      <c r="V35" s="203"/>
      <c r="W35" s="203"/>
      <c r="X35" s="203"/>
      <c r="Y35" s="23" t="b">
        <f>IF(AND( EXACT(LEFT(B35,LEN(G8)), G8),ISNUMBER(INT(MID(B35,(LEN(G8)+1),1))),ISNUMBER(INT(MID(B35,(LEN(G8)+2),1))), MID(B35,(LEN(G8)+1),2)&lt;&gt;"00",OR(ISNUMBER(INT(MID(B35,(LEN(G8)+3),1))),MID(B35,(LEN(G8)+3),1)=""),  OR(AND(ISNUMBER(INT(MID(B35,(LEN(G8)+1),3))),MID(B35,(LEN(G8)+1),1)&lt;&gt;"0", MID(B35,(LEN(G8)+4),1)=""),AND((ISNUMBER(INT(MID(B35,(LEN(G8)+1),2)))),MID(B35,(LEN(G8)+3),1)=""))),"OK")</f>
        <v>0</v>
      </c>
      <c r="Z35" s="24"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25"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22"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32" t="b">
        <f t="shared" si="28"/>
        <v>0</v>
      </c>
      <c r="AD35" s="32" t="str">
        <f t="shared" si="1"/>
        <v>S# INCORRECT</v>
      </c>
      <c r="BL35" s="77" t="str">
        <f t="shared" si="2"/>
        <v/>
      </c>
      <c r="BM35" s="77" t="b">
        <f t="shared" si="3"/>
        <v>0</v>
      </c>
      <c r="BN35" s="77" t="b">
        <f t="shared" si="4"/>
        <v>0</v>
      </c>
      <c r="BO35" s="77" t="b">
        <f t="shared" si="5"/>
        <v>0</v>
      </c>
      <c r="BP35" s="77" t="str">
        <f t="shared" si="6"/>
        <v/>
      </c>
      <c r="BQ35" s="77" t="str">
        <f t="shared" si="7"/>
        <v/>
      </c>
      <c r="BR35" s="77" t="str">
        <f t="shared" si="8"/>
        <v/>
      </c>
      <c r="BS35" s="77" t="str">
        <f t="shared" si="9"/>
        <v/>
      </c>
      <c r="BT35" s="78" t="str">
        <f t="shared" si="10"/>
        <v/>
      </c>
      <c r="BU35" s="79" t="str">
        <f t="shared" si="29"/>
        <v>INCORRECT</v>
      </c>
      <c r="BV35" s="77" t="b">
        <f t="shared" si="30"/>
        <v>0</v>
      </c>
      <c r="BW35" s="80" t="str">
        <f t="shared" si="11"/>
        <v/>
      </c>
      <c r="BX35" s="77" t="b">
        <f t="shared" si="12"/>
        <v>0</v>
      </c>
      <c r="BY35" s="77" t="b">
        <f t="shared" si="13"/>
        <v>0</v>
      </c>
      <c r="BZ35" s="77" t="b">
        <f t="shared" si="14"/>
        <v>0</v>
      </c>
      <c r="CA35" s="77" t="b">
        <f t="shared" si="15"/>
        <v>0</v>
      </c>
      <c r="CB35" s="77" t="b">
        <f t="shared" si="16"/>
        <v>0</v>
      </c>
      <c r="CC35" s="77" t="b">
        <f t="shared" si="17"/>
        <v>0</v>
      </c>
      <c r="CD35" s="77" t="str">
        <f t="shared" si="18"/>
        <v/>
      </c>
      <c r="CE35" s="77" t="str">
        <f t="shared" si="19"/>
        <v/>
      </c>
      <c r="CF35" s="77" t="str">
        <f t="shared" si="20"/>
        <v/>
      </c>
      <c r="CG35" s="77" t="str">
        <f t="shared" si="21"/>
        <v/>
      </c>
      <c r="CH35" s="77" t="str">
        <f t="shared" si="22"/>
        <v/>
      </c>
      <c r="CI35" s="77" t="str">
        <f t="shared" si="23"/>
        <v/>
      </c>
      <c r="CJ35" s="80" t="str">
        <f t="shared" si="24"/>
        <v/>
      </c>
      <c r="CK35" s="80" t="str">
        <f t="shared" si="25"/>
        <v/>
      </c>
      <c r="CL35" s="81" t="str">
        <f t="shared" si="26"/>
        <v>NO</v>
      </c>
      <c r="CM35" s="81" t="str">
        <f t="shared" si="27"/>
        <v>NO</v>
      </c>
      <c r="CN35" s="79" t="str">
        <f t="shared" si="31"/>
        <v>NO</v>
      </c>
      <c r="CO35" s="79" t="str">
        <f t="shared" si="32"/>
        <v>NO</v>
      </c>
      <c r="CP35" s="81" t="str">
        <f t="shared" si="33"/>
        <v>OK</v>
      </c>
      <c r="CQ35" s="77" t="b">
        <f t="shared" si="34"/>
        <v>0</v>
      </c>
      <c r="CR35" s="77" t="b">
        <f t="shared" si="35"/>
        <v>0</v>
      </c>
      <c r="CS35" s="77" t="b">
        <f t="shared" si="36"/>
        <v>0</v>
      </c>
      <c r="CT35" s="77" t="b">
        <f t="shared" si="37"/>
        <v>0</v>
      </c>
      <c r="CU35" s="80" t="str">
        <f t="shared" si="38"/>
        <v>SEQUENCE INCORRECT</v>
      </c>
      <c r="CV35" s="82">
        <f>COUNTIF(B19:B34,T(B35))</f>
        <v>16</v>
      </c>
    </row>
    <row r="36" spans="1:100" s="32" customFormat="1" ht="18.95" customHeight="1" thickBot="1">
      <c r="A36" s="83"/>
      <c r="B36" s="244"/>
      <c r="C36" s="245"/>
      <c r="D36" s="244"/>
      <c r="E36" s="245"/>
      <c r="F36" s="244"/>
      <c r="G36" s="245"/>
      <c r="H36" s="244"/>
      <c r="I36" s="245"/>
      <c r="J36" s="244"/>
      <c r="K36" s="245"/>
      <c r="L36" s="256" t="str">
        <f>IF(AND(A36&lt;&gt;"",B36&lt;&gt;"",D36&lt;&gt;"", F36&lt;&gt;"", H36&lt;&gt;"", J36&lt;&gt;"",Q36="",P36="OK",T36="",OR(D36&lt;=E17,D36="ABS"),OR(F36&lt;=G17,F36="ABS"),OR(H36&lt;=I17,H36="ABS"),OR(J36&lt;=K17,J36="ABS")),IF(AND(D36="ABS",F36="ABS",H36="ABS",J36="ABS"),"ABS",IF(SUM(D36,F36,H36,J36)=0,"ZERO",SUM(D36,F36,H36,J36))),"")</f>
        <v/>
      </c>
      <c r="M36" s="257"/>
      <c r="N36" s="33" t="str">
        <f>IF(L36="","",IF(M17=200,LOOKUP(L36,{"ABS","ZERO",1,100,110,120,130,140,150,160,170},{"FAIL","FAIL","FAIL","D","D+","C","C+","B","B+","A","A+"}),IF(M17=150,LOOKUP(L36,{"ABS","ZERO",1,75,82,90,97,105,112,120,127},{"FAIL","FAIL","FAIL","D","D+","C","C+","B","B+","A","A+"}),IF(M17=100,LOOKUP(L36,{"ABS","ZERO",1,50,55,60,65,70,75,80,85},{"FAIL","FAIL","FAIL","D","D+","C","C+","B","B+","A","A+"}),IF(M17=50,LOOKUP(L36,{"ABS","ZERO",1,25,27,30,32,35,37,40,42},{"FAIL","FAIL","FAIL","D","D+","C","C+","B","B+","A","A+"}))))))</f>
        <v/>
      </c>
      <c r="O36" s="229"/>
      <c r="P36" s="87" t="str">
        <f t="shared" si="0"/>
        <v/>
      </c>
      <c r="Q36" s="224" t="str">
        <f>IF(AND(A36&lt;&gt;"",B36&lt;&gt;""),IF(OR(D36&lt;&gt;"ABS"),IF(OR(AND(D36&lt;ROUNDDOWN((0.7*E17),0),D36&lt;&gt;0),D36&gt;E17,D36=""),"Attendance Marks incorrect",""),""),"")</f>
        <v/>
      </c>
      <c r="R36" s="203"/>
      <c r="S36" s="203"/>
      <c r="T36" s="203" t="str">
        <f>IF(OR(AND(OR(F36&lt;=G17, F36=0, F36="ABS"),OR(H36&lt;=I17, H36=0, H36="ABS"),OR(J36&lt;=K17, J36="ABS"))),IF(OR(AND(A36="",B36="",D36="",F36="",H36="",J36=""),AND(A36&lt;&gt;"",B36&lt;&gt;"",D36&lt;&gt;"",F36&lt;&gt;"",H36&lt;&gt;"",J36&lt;&gt;"", AD36="OK")),"","Given Marks or Format is incorrect"),"Given Marks or Format is incorrect")</f>
        <v/>
      </c>
      <c r="U36" s="203"/>
      <c r="V36" s="203"/>
      <c r="W36" s="203"/>
      <c r="X36" s="203"/>
      <c r="Y36" s="23" t="b">
        <f>IF(AND( EXACT(LEFT(B36,LEN(G8)), G8),ISNUMBER(INT(MID(B36,(LEN(G8)+1),1))),ISNUMBER(INT(MID(B36,(LEN(G8)+2),1))), MID(B36,(LEN(G8)+1),2)&lt;&gt;"00",OR(ISNUMBER(INT(MID(B36,(LEN(G8)+3),1))),MID(B36,(LEN(G8)+3),1)=""),  OR(AND(ISNUMBER(INT(MID(B36,(LEN(G8)+1),3))),MID(B36,(LEN(G8)+1),1)&lt;&gt;"0", MID(B36,(LEN(G8)+4),1)=""),AND((ISNUMBER(INT(MID(B36,(LEN(G8)+1),2)))),MID(B36,(LEN(G8)+3),1)=""))),"OK")</f>
        <v>0</v>
      </c>
      <c r="Z36" s="24"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25"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22"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32" t="b">
        <f t="shared" si="28"/>
        <v>0</v>
      </c>
      <c r="AD36" s="32" t="str">
        <f t="shared" si="1"/>
        <v>S# INCORRECT</v>
      </c>
      <c r="BL36" s="77" t="str">
        <f t="shared" si="2"/>
        <v/>
      </c>
      <c r="BM36" s="77" t="b">
        <f t="shared" si="3"/>
        <v>0</v>
      </c>
      <c r="BN36" s="77" t="b">
        <f t="shared" si="4"/>
        <v>0</v>
      </c>
      <c r="BO36" s="77" t="b">
        <f t="shared" si="5"/>
        <v>0</v>
      </c>
      <c r="BP36" s="77" t="str">
        <f t="shared" si="6"/>
        <v/>
      </c>
      <c r="BQ36" s="77" t="str">
        <f t="shared" si="7"/>
        <v/>
      </c>
      <c r="BR36" s="77" t="str">
        <f t="shared" si="8"/>
        <v/>
      </c>
      <c r="BS36" s="77" t="str">
        <f t="shared" si="9"/>
        <v/>
      </c>
      <c r="BT36" s="78" t="str">
        <f t="shared" si="10"/>
        <v/>
      </c>
      <c r="BU36" s="79" t="str">
        <f t="shared" si="29"/>
        <v>INCORRECT</v>
      </c>
      <c r="BV36" s="77" t="b">
        <f t="shared" si="30"/>
        <v>0</v>
      </c>
      <c r="BW36" s="80" t="str">
        <f t="shared" si="11"/>
        <v/>
      </c>
      <c r="BX36" s="77" t="b">
        <f t="shared" si="12"/>
        <v>0</v>
      </c>
      <c r="BY36" s="77" t="b">
        <f t="shared" si="13"/>
        <v>0</v>
      </c>
      <c r="BZ36" s="77" t="b">
        <f t="shared" si="14"/>
        <v>0</v>
      </c>
      <c r="CA36" s="77" t="b">
        <f t="shared" si="15"/>
        <v>0</v>
      </c>
      <c r="CB36" s="77" t="b">
        <f t="shared" si="16"/>
        <v>0</v>
      </c>
      <c r="CC36" s="77" t="b">
        <f t="shared" si="17"/>
        <v>0</v>
      </c>
      <c r="CD36" s="77" t="str">
        <f t="shared" si="18"/>
        <v/>
      </c>
      <c r="CE36" s="77" t="str">
        <f t="shared" si="19"/>
        <v/>
      </c>
      <c r="CF36" s="77" t="str">
        <f t="shared" si="20"/>
        <v/>
      </c>
      <c r="CG36" s="77" t="str">
        <f t="shared" si="21"/>
        <v/>
      </c>
      <c r="CH36" s="77" t="str">
        <f t="shared" si="22"/>
        <v/>
      </c>
      <c r="CI36" s="77" t="str">
        <f t="shared" si="23"/>
        <v/>
      </c>
      <c r="CJ36" s="80" t="str">
        <f t="shared" si="24"/>
        <v/>
      </c>
      <c r="CK36" s="80" t="str">
        <f t="shared" si="25"/>
        <v/>
      </c>
      <c r="CL36" s="81" t="str">
        <f t="shared" si="26"/>
        <v>NO</v>
      </c>
      <c r="CM36" s="81" t="str">
        <f t="shared" si="27"/>
        <v>NO</v>
      </c>
      <c r="CN36" s="79" t="str">
        <f t="shared" si="31"/>
        <v>NO</v>
      </c>
      <c r="CO36" s="79" t="str">
        <f t="shared" si="32"/>
        <v>NO</v>
      </c>
      <c r="CP36" s="81" t="str">
        <f t="shared" si="33"/>
        <v>OK</v>
      </c>
      <c r="CQ36" s="77" t="b">
        <f t="shared" si="34"/>
        <v>0</v>
      </c>
      <c r="CR36" s="77" t="b">
        <f t="shared" si="35"/>
        <v>0</v>
      </c>
      <c r="CS36" s="77" t="b">
        <f t="shared" si="36"/>
        <v>0</v>
      </c>
      <c r="CT36" s="77" t="b">
        <f t="shared" si="37"/>
        <v>0</v>
      </c>
      <c r="CU36" s="80" t="str">
        <f t="shared" si="38"/>
        <v>SEQUENCE INCORRECT</v>
      </c>
      <c r="CV36" s="82">
        <f>COUNTIF(B19:B35,T(B36))</f>
        <v>17</v>
      </c>
    </row>
    <row r="37" spans="1:100" s="32" customFormat="1" ht="18.95" customHeight="1" thickBot="1">
      <c r="A37" s="65"/>
      <c r="B37" s="244"/>
      <c r="C37" s="245"/>
      <c r="D37" s="244"/>
      <c r="E37" s="245"/>
      <c r="F37" s="244"/>
      <c r="G37" s="245"/>
      <c r="H37" s="244"/>
      <c r="I37" s="245"/>
      <c r="J37" s="244"/>
      <c r="K37" s="245"/>
      <c r="L37" s="256" t="str">
        <f>IF(AND(A37&lt;&gt;"",B37&lt;&gt;"",D37&lt;&gt;"", F37&lt;&gt;"", H37&lt;&gt;"", J37&lt;&gt;"",Q37="",P37="OK",T37="",OR(D37&lt;=E17,D37="ABS"),OR(F37&lt;=G17,F37="ABS"),OR(H37&lt;=I17,H37="ABS"),OR(J37&lt;=K17,J37="ABS")),IF(AND(D37="ABS",F37="ABS",H37="ABS",J37="ABS"),"ABS",IF(SUM(D37,F37,H37,J37)=0,"ZERO",SUM(D37,F37,H37,J37))),"")</f>
        <v/>
      </c>
      <c r="M37" s="257"/>
      <c r="N37" s="33" t="str">
        <f>IF(L37="","",IF(M17=200,LOOKUP(L37,{"ABS","ZERO",1,100,110,120,130,140,150,160,170},{"FAIL","FAIL","FAIL","D","D+","C","C+","B","B+","A","A+"}),IF(M17=150,LOOKUP(L37,{"ABS","ZERO",1,75,82,90,97,105,112,120,127},{"FAIL","FAIL","FAIL","D","D+","C","C+","B","B+","A","A+"}),IF(M17=100,LOOKUP(L37,{"ABS","ZERO",1,50,55,60,65,70,75,80,85},{"FAIL","FAIL","FAIL","D","D+","C","C+","B","B+","A","A+"}),IF(M17=50,LOOKUP(L37,{"ABS","ZERO",1,25,27,30,32,35,37,40,42},{"FAIL","FAIL","FAIL","D","D+","C","C+","B","B+","A","A+"}))))))</f>
        <v/>
      </c>
      <c r="O37" s="229"/>
      <c r="P37" s="87" t="str">
        <f t="shared" si="0"/>
        <v/>
      </c>
      <c r="Q37" s="224" t="str">
        <f>IF(AND(A37&lt;&gt;"",B37&lt;&gt;""),IF(OR(D37&lt;&gt;"ABS"),IF(OR(AND(D37&lt;ROUNDDOWN((0.7*E17),0),D37&lt;&gt;0),D37&gt;E17,D37=""),"Attendance Marks incorrect",""),""),"")</f>
        <v/>
      </c>
      <c r="R37" s="203"/>
      <c r="S37" s="203"/>
      <c r="T37" s="203" t="str">
        <f>IF(OR(AND(OR(F37&lt;=G17, F37=0, F37="ABS"),OR(H37&lt;=I17, H37=0, H37="ABS"),OR(J37&lt;=K17, J37="ABS"))),IF(OR(AND(A37="",B37="",D37="",F37="",H37="",J37=""),AND(A37&lt;&gt;"",B37&lt;&gt;"",D37&lt;&gt;"",F37&lt;&gt;"",H37&lt;&gt;"",J37&lt;&gt;"", AD37="OK")),"","Given Marks or Format is incorrect"),"Given Marks or Format is incorrect")</f>
        <v/>
      </c>
      <c r="U37" s="203"/>
      <c r="V37" s="203"/>
      <c r="W37" s="203"/>
      <c r="X37" s="203"/>
      <c r="Y37" s="23" t="b">
        <f>IF(AND( EXACT(LEFT(B37,LEN(G8)), G8),ISNUMBER(INT(MID(B37,(LEN(G8)+1),1))),ISNUMBER(INT(MID(B37,(LEN(G8)+2),1))), MID(B37,(LEN(G8)+1),2)&lt;&gt;"00",OR(ISNUMBER(INT(MID(B37,(LEN(G8)+3),1))),MID(B37,(LEN(G8)+3),1)=""),  OR(AND(ISNUMBER(INT(MID(B37,(LEN(G8)+1),3))),MID(B37,(LEN(G8)+1),1)&lt;&gt;"0", MID(B37,(LEN(G8)+4),1)=""),AND((ISNUMBER(INT(MID(B37,(LEN(G8)+1),2)))),MID(B37,(LEN(G8)+3),1)=""))),"OK")</f>
        <v>0</v>
      </c>
      <c r="Z37" s="24"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25"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22"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32" t="b">
        <f t="shared" si="28"/>
        <v>0</v>
      </c>
      <c r="AD37" s="32" t="str">
        <f t="shared" si="1"/>
        <v>S# INCORRECT</v>
      </c>
      <c r="BL37" s="77" t="str">
        <f t="shared" si="2"/>
        <v/>
      </c>
      <c r="BM37" s="77" t="b">
        <f t="shared" si="3"/>
        <v>0</v>
      </c>
      <c r="BN37" s="77" t="b">
        <f t="shared" si="4"/>
        <v>0</v>
      </c>
      <c r="BO37" s="77" t="b">
        <f t="shared" si="5"/>
        <v>0</v>
      </c>
      <c r="BP37" s="77" t="str">
        <f t="shared" si="6"/>
        <v/>
      </c>
      <c r="BQ37" s="77" t="str">
        <f t="shared" si="7"/>
        <v/>
      </c>
      <c r="BR37" s="77" t="str">
        <f t="shared" si="8"/>
        <v/>
      </c>
      <c r="BS37" s="77" t="str">
        <f t="shared" si="9"/>
        <v/>
      </c>
      <c r="BT37" s="78" t="str">
        <f t="shared" si="10"/>
        <v/>
      </c>
      <c r="BU37" s="79" t="str">
        <f t="shared" si="29"/>
        <v>INCORRECT</v>
      </c>
      <c r="BV37" s="77" t="b">
        <f t="shared" si="30"/>
        <v>0</v>
      </c>
      <c r="BW37" s="80" t="str">
        <f t="shared" si="11"/>
        <v/>
      </c>
      <c r="BX37" s="77" t="b">
        <f t="shared" si="12"/>
        <v>0</v>
      </c>
      <c r="BY37" s="77" t="b">
        <f t="shared" si="13"/>
        <v>0</v>
      </c>
      <c r="BZ37" s="77" t="b">
        <f t="shared" si="14"/>
        <v>0</v>
      </c>
      <c r="CA37" s="77" t="b">
        <f t="shared" si="15"/>
        <v>0</v>
      </c>
      <c r="CB37" s="77" t="b">
        <f t="shared" si="16"/>
        <v>0</v>
      </c>
      <c r="CC37" s="77" t="b">
        <f t="shared" si="17"/>
        <v>0</v>
      </c>
      <c r="CD37" s="77" t="str">
        <f t="shared" si="18"/>
        <v/>
      </c>
      <c r="CE37" s="77" t="str">
        <f t="shared" si="19"/>
        <v/>
      </c>
      <c r="CF37" s="77" t="str">
        <f t="shared" si="20"/>
        <v/>
      </c>
      <c r="CG37" s="77" t="str">
        <f t="shared" si="21"/>
        <v/>
      </c>
      <c r="CH37" s="77" t="str">
        <f t="shared" si="22"/>
        <v/>
      </c>
      <c r="CI37" s="77" t="str">
        <f t="shared" si="23"/>
        <v/>
      </c>
      <c r="CJ37" s="80" t="str">
        <f t="shared" si="24"/>
        <v/>
      </c>
      <c r="CK37" s="80" t="str">
        <f t="shared" si="25"/>
        <v/>
      </c>
      <c r="CL37" s="81" t="str">
        <f t="shared" si="26"/>
        <v>NO</v>
      </c>
      <c r="CM37" s="81" t="str">
        <f t="shared" si="27"/>
        <v>NO</v>
      </c>
      <c r="CN37" s="79" t="str">
        <f t="shared" si="31"/>
        <v>NO</v>
      </c>
      <c r="CO37" s="79" t="str">
        <f t="shared" si="32"/>
        <v>NO</v>
      </c>
      <c r="CP37" s="81" t="str">
        <f t="shared" si="33"/>
        <v>OK</v>
      </c>
      <c r="CQ37" s="77" t="b">
        <f t="shared" si="34"/>
        <v>0</v>
      </c>
      <c r="CR37" s="77" t="b">
        <f t="shared" si="35"/>
        <v>0</v>
      </c>
      <c r="CS37" s="77" t="b">
        <f t="shared" si="36"/>
        <v>0</v>
      </c>
      <c r="CT37" s="77" t="b">
        <f t="shared" si="37"/>
        <v>0</v>
      </c>
      <c r="CU37" s="80" t="str">
        <f t="shared" si="38"/>
        <v>SEQUENCE INCORRECT</v>
      </c>
      <c r="CV37" s="82">
        <f>COUNTIF(B19:B36,T(B37))</f>
        <v>18</v>
      </c>
    </row>
    <row r="38" spans="1:100" s="32" customFormat="1" ht="18.95" customHeight="1">
      <c r="A38" s="83"/>
      <c r="B38" s="244"/>
      <c r="C38" s="245"/>
      <c r="D38" s="244"/>
      <c r="E38" s="245"/>
      <c r="F38" s="244"/>
      <c r="G38" s="245"/>
      <c r="H38" s="244"/>
      <c r="I38" s="245"/>
      <c r="J38" s="244"/>
      <c r="K38" s="245"/>
      <c r="L38" s="256" t="str">
        <f>IF(AND(A38&lt;&gt;"",B38&lt;&gt;"",D38&lt;&gt;"", F38&lt;&gt;"", H38&lt;&gt;"", J38&lt;&gt;"",Q38="",P38="OK",T38="",OR(D38&lt;=E17,D38="ABS"),OR(F38&lt;=G17,F38="ABS"),OR(H38&lt;=I17,H38="ABS"),OR(J38&lt;=K17,J38="ABS")),IF(AND(D38="ABS",F38="ABS",H38="ABS",J38="ABS"),"ABS",IF(SUM(D38,F38,H38,J38)=0,"ZERO",SUM(D38,F38,H38,J38))),"")</f>
        <v/>
      </c>
      <c r="M38" s="257"/>
      <c r="N38" s="33" t="str">
        <f>IF(L38="","",IF(M17=200,LOOKUP(L38,{"ABS","ZERO",1,100,110,120,130,140,150,160,170},{"FAIL","FAIL","FAIL","D","D+","C","C+","B","B+","A","A+"}),IF(M17=150,LOOKUP(L38,{"ABS","ZERO",1,75,82,90,97,105,112,120,127},{"FAIL","FAIL","FAIL","D","D+","C","C+","B","B+","A","A+"}),IF(M17=100,LOOKUP(L38,{"ABS","ZERO",1,50,55,60,65,70,75,80,85},{"FAIL","FAIL","FAIL","D","D+","C","C+","B","B+","A","A+"}),IF(M17=50,LOOKUP(L38,{"ABS","ZERO",1,25,27,30,32,35,37,40,42},{"FAIL","FAIL","FAIL","D","D+","C","C+","B","B+","A","A+"}))))))</f>
        <v/>
      </c>
      <c r="O38" s="229"/>
      <c r="P38" s="87" t="str">
        <f t="shared" si="0"/>
        <v/>
      </c>
      <c r="Q38" s="276" t="str">
        <f>IF(AND(A38&lt;&gt;"",B38&lt;&gt;""),IF(OR(D38&lt;&gt;"ABS"),IF(OR(AND(D38&lt;ROUNDDOWN((0.7*E17),0),D38&lt;&gt;0),D38&gt;E17,D38=""),"Attendance Marks incorrect",""),""),"")</f>
        <v/>
      </c>
      <c r="R38" s="255"/>
      <c r="S38" s="255"/>
      <c r="T38" s="255" t="str">
        <f>IF(OR(AND(OR(F38&lt;=G17, F38=0, F38="ABS"),OR(H38&lt;=I17, H38=0, H38="ABS"),OR(J38&lt;=K17, J38="ABS"))),IF(OR(AND(A38="",B38="",D38="",F38="",H38="",J38=""),AND(A38&lt;&gt;"",B38&lt;&gt;"",D38&lt;&gt;"",F38&lt;&gt;"",H38&lt;&gt;"",J38&lt;&gt;"", AD38="OK")),"","Given Marks or Format is incorrect"),"Given Marks or Format is incorrect")</f>
        <v/>
      </c>
      <c r="U38" s="255"/>
      <c r="V38" s="255"/>
      <c r="W38" s="255"/>
      <c r="X38" s="255"/>
      <c r="Y38" s="23" t="b">
        <f>IF(AND( EXACT(LEFT(B38,LEN(G8)), G8),ISNUMBER(INT(MID(B38,(LEN(G8)+1),1))),ISNUMBER(INT(MID(B38,(LEN(G8)+2),1))), MID(B38,(LEN(G8)+1),2)&lt;&gt;"00",OR(ISNUMBER(INT(MID(B38,(LEN(G8)+3),1))),MID(B38,(LEN(G8)+3),1)=""),  OR(AND(ISNUMBER(INT(MID(B38,(LEN(G8)+1),3))),MID(B38,(LEN(G8)+1),1)&lt;&gt;"0", MID(B38,(LEN(G8)+4),1)=""),AND((ISNUMBER(INT(MID(B38,(LEN(G8)+1),2)))),MID(B38,(LEN(G8)+3),1)=""))),"OK")</f>
        <v>0</v>
      </c>
      <c r="Z38" s="24"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25"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22"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32" t="b">
        <f t="shared" si="28"/>
        <v>0</v>
      </c>
      <c r="AD38" s="32" t="str">
        <f t="shared" si="1"/>
        <v>S# INCORRECT</v>
      </c>
      <c r="BL38" s="77" t="str">
        <f t="shared" si="2"/>
        <v/>
      </c>
      <c r="BM38" s="77" t="b">
        <f t="shared" si="3"/>
        <v>0</v>
      </c>
      <c r="BN38" s="77" t="b">
        <f t="shared" si="4"/>
        <v>0</v>
      </c>
      <c r="BO38" s="77" t="b">
        <f t="shared" si="5"/>
        <v>0</v>
      </c>
      <c r="BP38" s="77" t="str">
        <f t="shared" si="6"/>
        <v/>
      </c>
      <c r="BQ38" s="77" t="str">
        <f t="shared" si="7"/>
        <v/>
      </c>
      <c r="BR38" s="77" t="str">
        <f t="shared" si="8"/>
        <v/>
      </c>
      <c r="BS38" s="77" t="str">
        <f t="shared" si="9"/>
        <v/>
      </c>
      <c r="BT38" s="78" t="str">
        <f t="shared" si="10"/>
        <v/>
      </c>
      <c r="BU38" s="79" t="str">
        <f t="shared" si="29"/>
        <v>INCORRECT</v>
      </c>
      <c r="BV38" s="77" t="b">
        <f t="shared" si="30"/>
        <v>0</v>
      </c>
      <c r="BW38" s="80" t="str">
        <f t="shared" si="11"/>
        <v/>
      </c>
      <c r="BX38" s="77" t="b">
        <f t="shared" si="12"/>
        <v>0</v>
      </c>
      <c r="BY38" s="77" t="b">
        <f t="shared" si="13"/>
        <v>0</v>
      </c>
      <c r="BZ38" s="77" t="b">
        <f t="shared" si="14"/>
        <v>0</v>
      </c>
      <c r="CA38" s="77" t="b">
        <f t="shared" si="15"/>
        <v>0</v>
      </c>
      <c r="CB38" s="77" t="b">
        <f t="shared" si="16"/>
        <v>0</v>
      </c>
      <c r="CC38" s="77" t="b">
        <f t="shared" si="17"/>
        <v>0</v>
      </c>
      <c r="CD38" s="77" t="str">
        <f t="shared" si="18"/>
        <v/>
      </c>
      <c r="CE38" s="77" t="str">
        <f t="shared" si="19"/>
        <v/>
      </c>
      <c r="CF38" s="77" t="str">
        <f t="shared" si="20"/>
        <v/>
      </c>
      <c r="CG38" s="77" t="str">
        <f t="shared" si="21"/>
        <v/>
      </c>
      <c r="CH38" s="77" t="str">
        <f t="shared" si="22"/>
        <v/>
      </c>
      <c r="CI38" s="77" t="str">
        <f t="shared" si="23"/>
        <v/>
      </c>
      <c r="CJ38" s="80" t="str">
        <f t="shared" si="24"/>
        <v/>
      </c>
      <c r="CK38" s="80" t="str">
        <f t="shared" si="25"/>
        <v/>
      </c>
      <c r="CL38" s="81" t="str">
        <f t="shared" si="26"/>
        <v>NO</v>
      </c>
      <c r="CM38" s="81" t="str">
        <f t="shared" si="27"/>
        <v>NO</v>
      </c>
      <c r="CN38" s="79" t="str">
        <f t="shared" si="31"/>
        <v>NO</v>
      </c>
      <c r="CO38" s="79" t="str">
        <f t="shared" si="32"/>
        <v>NO</v>
      </c>
      <c r="CP38" s="81" t="str">
        <f t="shared" si="33"/>
        <v>OK</v>
      </c>
      <c r="CQ38" s="77" t="b">
        <f t="shared" si="34"/>
        <v>0</v>
      </c>
      <c r="CR38" s="77" t="b">
        <f t="shared" si="35"/>
        <v>0</v>
      </c>
      <c r="CS38" s="77" t="b">
        <f t="shared" si="36"/>
        <v>0</v>
      </c>
      <c r="CT38" s="77" t="b">
        <f t="shared" si="37"/>
        <v>0</v>
      </c>
      <c r="CU38" s="80" t="str">
        <f t="shared" si="38"/>
        <v>SEQUENCE INCORRECT</v>
      </c>
      <c r="CV38" s="82">
        <f>COUNTIF(B19:B37,T(B38))</f>
        <v>19</v>
      </c>
    </row>
    <row r="39" spans="1:100" s="71" customFormat="1" ht="7.5" customHeight="1" thickBot="1">
      <c r="A39" s="76" t="s">
        <v>415</v>
      </c>
      <c r="B39" s="90" t="s">
        <v>415</v>
      </c>
      <c r="C39" s="321" t="s">
        <v>300</v>
      </c>
      <c r="D39" s="321"/>
      <c r="E39" s="321"/>
      <c r="F39" s="321"/>
      <c r="G39" s="321"/>
      <c r="H39" s="321"/>
      <c r="I39" s="321"/>
      <c r="J39" s="321"/>
      <c r="K39" s="321"/>
      <c r="L39" s="321"/>
      <c r="M39" s="321"/>
      <c r="N39" s="321"/>
      <c r="O39" s="229"/>
      <c r="P39" s="72"/>
      <c r="Q39" s="277"/>
      <c r="R39" s="278"/>
      <c r="S39" s="279"/>
      <c r="T39" s="280"/>
      <c r="U39" s="280"/>
      <c r="V39" s="280"/>
      <c r="W39" s="280"/>
      <c r="X39" s="280"/>
      <c r="Y39" s="73"/>
      <c r="Z39" s="74"/>
      <c r="AA39" s="75"/>
      <c r="AB39" s="22"/>
    </row>
    <row r="40" spans="1:100" ht="15.75" customHeight="1" thickBot="1">
      <c r="A40" s="225" t="s">
        <v>415</v>
      </c>
      <c r="B40" s="227" t="s">
        <v>415</v>
      </c>
      <c r="C40" s="322"/>
      <c r="D40" s="322"/>
      <c r="E40" s="322"/>
      <c r="F40" s="322"/>
      <c r="G40" s="322"/>
      <c r="H40" s="322"/>
      <c r="I40" s="322"/>
      <c r="J40" s="322"/>
      <c r="K40" s="322"/>
      <c r="L40" s="322"/>
      <c r="M40" s="322"/>
      <c r="N40" s="322"/>
      <c r="O40" s="229"/>
      <c r="P40" s="30">
        <f>COUNTIF(P19:P38,"FORMAT INCORRECT")+COUNTIF(P19:P38,"SEQUENCE INCORRECT")</f>
        <v>0</v>
      </c>
      <c r="Q40" s="271">
        <f>COUNTIF(Q19:Q38,"Attendance Marks incorrect")</f>
        <v>0</v>
      </c>
      <c r="R40" s="272"/>
      <c r="S40" s="272"/>
      <c r="T40" s="271">
        <f>COUNTIF(T19:X38,"Given Marks or Format is incorrect")</f>
        <v>0</v>
      </c>
      <c r="U40" s="272"/>
      <c r="V40" s="272"/>
      <c r="W40" s="272"/>
      <c r="X40" s="273"/>
    </row>
    <row r="41" spans="1:100" ht="3" customHeight="1">
      <c r="A41" s="226"/>
      <c r="B41" s="228"/>
      <c r="C41" s="323"/>
      <c r="D41" s="323"/>
      <c r="E41" s="323"/>
      <c r="F41" s="323"/>
      <c r="G41" s="323"/>
      <c r="H41" s="323"/>
      <c r="I41" s="323"/>
      <c r="J41" s="323"/>
      <c r="K41" s="323"/>
      <c r="L41" s="323"/>
      <c r="M41" s="323"/>
      <c r="N41" s="323"/>
      <c r="O41" s="229"/>
      <c r="P41" s="316"/>
      <c r="Q41" s="316"/>
      <c r="R41" s="316"/>
      <c r="S41" s="316"/>
      <c r="T41" s="316"/>
      <c r="U41" s="316"/>
      <c r="V41" s="316"/>
      <c r="W41" s="316"/>
      <c r="X41" s="316"/>
    </row>
    <row r="42" spans="1:100" ht="16.5" thickBot="1">
      <c r="A42" s="293"/>
      <c r="B42" s="293"/>
      <c r="C42" s="293"/>
      <c r="D42" s="293"/>
      <c r="E42" s="293"/>
      <c r="F42" s="293"/>
      <c r="G42" s="293"/>
      <c r="H42" s="293"/>
      <c r="I42" s="293"/>
      <c r="J42" s="293"/>
      <c r="K42" s="293"/>
      <c r="L42" s="293"/>
      <c r="M42" s="293"/>
      <c r="N42" s="293"/>
      <c r="O42" s="229"/>
      <c r="P42" s="275"/>
      <c r="Q42" s="275"/>
      <c r="R42" s="275"/>
      <c r="S42" s="275"/>
      <c r="T42" s="275"/>
      <c r="U42" s="275"/>
      <c r="V42" s="275"/>
      <c r="W42" s="275"/>
      <c r="X42" s="275"/>
    </row>
    <row r="43" spans="1:100" ht="21" customHeight="1" thickBot="1">
      <c r="A43" s="316"/>
      <c r="B43" s="316"/>
      <c r="C43" s="316"/>
      <c r="D43" s="316"/>
      <c r="E43" s="316"/>
      <c r="F43" s="316"/>
      <c r="G43" s="316"/>
      <c r="H43" s="316"/>
      <c r="I43" s="316"/>
      <c r="J43" s="316"/>
      <c r="K43" s="316"/>
      <c r="L43" s="316"/>
      <c r="M43" s="316"/>
      <c r="N43" s="316"/>
      <c r="O43" s="229"/>
      <c r="P43" s="332" t="s">
        <v>302</v>
      </c>
      <c r="Q43" s="333"/>
      <c r="R43" s="334"/>
      <c r="S43" s="35">
        <f>SUM(P40:X40)</f>
        <v>0</v>
      </c>
      <c r="T43" s="274"/>
      <c r="U43" s="275"/>
      <c r="V43" s="275"/>
      <c r="W43" s="275"/>
      <c r="X43" s="275"/>
    </row>
    <row r="44" spans="1:100" ht="12.95" customHeight="1">
      <c r="A44" s="309" t="s">
        <v>301</v>
      </c>
      <c r="B44" s="309"/>
      <c r="C44" s="309"/>
      <c r="D44" s="275"/>
      <c r="E44" s="312" t="s">
        <v>87</v>
      </c>
      <c r="F44" s="313"/>
      <c r="G44" s="313"/>
      <c r="H44" s="313"/>
      <c r="I44" s="313"/>
      <c r="J44" s="275"/>
      <c r="K44" s="309" t="s">
        <v>17</v>
      </c>
      <c r="L44" s="309"/>
      <c r="M44" s="309"/>
      <c r="N44" s="309"/>
      <c r="O44" s="229"/>
      <c r="P44" s="294" t="s">
        <v>437</v>
      </c>
      <c r="Q44" s="295"/>
      <c r="R44" s="295"/>
      <c r="S44" s="295"/>
      <c r="T44" s="295"/>
      <c r="U44" s="295"/>
      <c r="V44" s="295"/>
      <c r="W44" s="295"/>
      <c r="X44" s="296"/>
    </row>
    <row r="45" spans="1:100" ht="15.95" customHeight="1">
      <c r="A45" s="310"/>
      <c r="B45" s="310"/>
      <c r="C45" s="310"/>
      <c r="D45" s="275"/>
      <c r="E45" s="314"/>
      <c r="F45" s="314"/>
      <c r="G45" s="314"/>
      <c r="H45" s="314"/>
      <c r="I45" s="314"/>
      <c r="J45" s="275"/>
      <c r="K45" s="310"/>
      <c r="L45" s="310"/>
      <c r="M45" s="310"/>
      <c r="N45" s="310"/>
      <c r="O45" s="229"/>
      <c r="P45" s="297"/>
      <c r="Q45" s="298"/>
      <c r="R45" s="298"/>
      <c r="S45" s="298"/>
      <c r="T45" s="298"/>
      <c r="U45" s="298"/>
      <c r="V45" s="298"/>
      <c r="W45" s="298"/>
      <c r="X45" s="299"/>
    </row>
    <row r="46" spans="1:100" ht="15.95" customHeight="1">
      <c r="A46" s="310"/>
      <c r="B46" s="310"/>
      <c r="C46" s="310"/>
      <c r="D46" s="275"/>
      <c r="E46" s="314"/>
      <c r="F46" s="314"/>
      <c r="G46" s="314"/>
      <c r="H46" s="314"/>
      <c r="I46" s="314"/>
      <c r="J46" s="275"/>
      <c r="K46" s="310"/>
      <c r="L46" s="310"/>
      <c r="M46" s="310"/>
      <c r="N46" s="310"/>
      <c r="O46" s="229"/>
      <c r="P46" s="297"/>
      <c r="Q46" s="298"/>
      <c r="R46" s="298"/>
      <c r="S46" s="298"/>
      <c r="T46" s="298"/>
      <c r="U46" s="298"/>
      <c r="V46" s="298"/>
      <c r="W46" s="298"/>
      <c r="X46" s="299"/>
    </row>
    <row r="47" spans="1:100" ht="20.25" customHeight="1">
      <c r="A47" s="311"/>
      <c r="B47" s="311"/>
      <c r="C47" s="311"/>
      <c r="D47" s="317"/>
      <c r="E47" s="315"/>
      <c r="F47" s="315"/>
      <c r="G47" s="315"/>
      <c r="H47" s="315"/>
      <c r="I47" s="315"/>
      <c r="J47" s="317"/>
      <c r="K47" s="311"/>
      <c r="L47" s="311"/>
      <c r="M47" s="311"/>
      <c r="N47" s="311"/>
      <c r="O47" s="229"/>
      <c r="P47" s="297"/>
      <c r="Q47" s="298"/>
      <c r="R47" s="298"/>
      <c r="S47" s="298"/>
      <c r="T47" s="298"/>
      <c r="U47" s="298"/>
      <c r="V47" s="298"/>
      <c r="W47" s="298"/>
      <c r="X47" s="299"/>
    </row>
    <row r="48" spans="1:100" ht="15.95" customHeight="1">
      <c r="A48" s="55" t="s">
        <v>19</v>
      </c>
      <c r="B48" s="303" t="s">
        <v>18</v>
      </c>
      <c r="C48" s="304"/>
      <c r="D48" s="304"/>
      <c r="E48" s="304"/>
      <c r="F48" s="304"/>
      <c r="G48" s="304"/>
      <c r="H48" s="304"/>
      <c r="I48" s="304"/>
      <c r="J48" s="304"/>
      <c r="K48" s="304"/>
      <c r="L48" s="304"/>
      <c r="M48" s="304"/>
      <c r="N48" s="305"/>
      <c r="O48" s="229"/>
      <c r="P48" s="297"/>
      <c r="Q48" s="298"/>
      <c r="R48" s="298"/>
      <c r="S48" s="298"/>
      <c r="T48" s="298"/>
      <c r="U48" s="298"/>
      <c r="V48" s="298"/>
      <c r="W48" s="298"/>
      <c r="X48" s="299"/>
    </row>
    <row r="49" spans="1:24" ht="15.95" customHeight="1" thickBot="1">
      <c r="A49" s="57">
        <f>$S$43</f>
        <v>0</v>
      </c>
      <c r="B49" s="306"/>
      <c r="C49" s="307"/>
      <c r="D49" s="307"/>
      <c r="E49" s="307"/>
      <c r="F49" s="307"/>
      <c r="G49" s="307"/>
      <c r="H49" s="307"/>
      <c r="I49" s="307"/>
      <c r="J49" s="307"/>
      <c r="K49" s="307"/>
      <c r="L49" s="307"/>
      <c r="M49" s="307"/>
      <c r="N49" s="308"/>
      <c r="O49" s="229"/>
      <c r="P49" s="300"/>
      <c r="Q49" s="301"/>
      <c r="R49" s="301"/>
      <c r="S49" s="301"/>
      <c r="T49" s="301"/>
      <c r="U49" s="301"/>
      <c r="V49" s="301"/>
      <c r="W49" s="301"/>
      <c r="X49" s="302"/>
    </row>
    <row r="50" spans="1:24">
      <c r="A50" s="293"/>
      <c r="B50" s="293"/>
      <c r="C50" s="293"/>
      <c r="D50" s="293"/>
      <c r="E50" s="293"/>
      <c r="F50" s="293"/>
      <c r="G50" s="293"/>
      <c r="H50" s="293"/>
      <c r="I50" s="293"/>
      <c r="J50" s="293"/>
      <c r="K50" s="293"/>
      <c r="L50" s="293"/>
      <c r="M50" s="293"/>
      <c r="N50" s="293"/>
      <c r="O50" s="275"/>
      <c r="P50" s="281" t="s">
        <v>433</v>
      </c>
      <c r="Q50" s="281"/>
      <c r="R50" s="281"/>
      <c r="S50" s="281"/>
      <c r="T50" s="281"/>
      <c r="U50" s="281"/>
      <c r="V50" s="281"/>
      <c r="W50" s="281"/>
      <c r="X50" s="281"/>
    </row>
    <row r="51" spans="1:24">
      <c r="A51" s="275"/>
      <c r="B51" s="275"/>
      <c r="C51" s="275"/>
      <c r="D51" s="275"/>
      <c r="E51" s="275"/>
      <c r="F51" s="275"/>
      <c r="G51" s="275"/>
      <c r="H51" s="275"/>
      <c r="I51" s="275"/>
      <c r="J51" s="275"/>
      <c r="K51" s="275"/>
      <c r="L51" s="275"/>
      <c r="M51" s="275"/>
      <c r="N51" s="275"/>
      <c r="O51" s="275"/>
      <c r="P51" s="282"/>
      <c r="Q51" s="282"/>
      <c r="R51" s="282"/>
      <c r="S51" s="282"/>
      <c r="T51" s="282"/>
      <c r="U51" s="282"/>
      <c r="V51" s="282"/>
      <c r="W51" s="282"/>
      <c r="X51" s="282"/>
    </row>
    <row r="52" spans="1:24">
      <c r="A52" s="275"/>
      <c r="B52" s="275"/>
      <c r="C52" s="275"/>
      <c r="D52" s="275"/>
      <c r="E52" s="275"/>
      <c r="F52" s="275"/>
      <c r="G52" s="275"/>
      <c r="H52" s="275"/>
      <c r="I52" s="275"/>
      <c r="J52" s="275"/>
      <c r="K52" s="275"/>
      <c r="L52" s="275"/>
      <c r="M52" s="275"/>
      <c r="N52" s="275"/>
      <c r="O52" s="275"/>
      <c r="P52" s="283"/>
      <c r="Q52" s="283"/>
      <c r="R52" s="283"/>
      <c r="S52" s="283"/>
      <c r="T52" s="283"/>
      <c r="U52" s="283"/>
      <c r="V52" s="283"/>
      <c r="W52" s="283"/>
      <c r="X52" s="283"/>
    </row>
    <row r="53" spans="1:24">
      <c r="A53" s="275"/>
      <c r="B53" s="275"/>
      <c r="C53" s="275"/>
      <c r="D53" s="275"/>
      <c r="E53" s="275"/>
      <c r="F53" s="275"/>
      <c r="G53" s="275"/>
      <c r="H53" s="275"/>
      <c r="I53" s="275"/>
      <c r="J53" s="275"/>
      <c r="K53" s="275"/>
      <c r="L53" s="275"/>
      <c r="M53" s="275"/>
      <c r="N53" s="275"/>
      <c r="O53" s="275"/>
      <c r="P53" s="324" t="s">
        <v>417</v>
      </c>
      <c r="Q53" s="325"/>
      <c r="R53" s="325"/>
      <c r="S53" s="325"/>
      <c r="T53" s="325"/>
      <c r="U53" s="325"/>
      <c r="V53" s="325"/>
      <c r="W53" s="325"/>
      <c r="X53" s="326"/>
    </row>
    <row r="54" spans="1:24" ht="16.5" thickBot="1">
      <c r="A54" s="275"/>
      <c r="B54" s="275"/>
      <c r="C54" s="275"/>
      <c r="D54" s="275"/>
      <c r="E54" s="275"/>
      <c r="F54" s="275"/>
      <c r="G54" s="275"/>
      <c r="H54" s="275"/>
      <c r="I54" s="275"/>
      <c r="J54" s="275"/>
      <c r="K54" s="275"/>
      <c r="L54" s="275"/>
      <c r="M54" s="275"/>
      <c r="N54" s="275"/>
      <c r="O54" s="275"/>
      <c r="P54" s="327"/>
      <c r="Q54" s="328"/>
      <c r="R54" s="328"/>
      <c r="S54" s="328"/>
      <c r="T54" s="328"/>
      <c r="U54" s="328"/>
      <c r="V54" s="328"/>
      <c r="W54" s="328"/>
      <c r="X54" s="329"/>
    </row>
    <row r="55" spans="1:24" ht="21" thickBot="1">
      <c r="A55" s="275"/>
      <c r="B55" s="275"/>
      <c r="C55" s="275"/>
      <c r="D55" s="275"/>
      <c r="E55" s="275"/>
      <c r="F55" s="275"/>
      <c r="G55" s="275"/>
      <c r="H55" s="275"/>
      <c r="I55" s="275"/>
      <c r="J55" s="275"/>
      <c r="K55" s="275"/>
      <c r="L55" s="275"/>
      <c r="M55" s="275"/>
      <c r="N55" s="275"/>
      <c r="O55" s="275"/>
      <c r="P55" s="84" t="s">
        <v>7</v>
      </c>
      <c r="Q55" s="330" t="s">
        <v>8</v>
      </c>
      <c r="R55" s="330"/>
      <c r="S55" s="330"/>
      <c r="T55" s="331" t="s">
        <v>418</v>
      </c>
      <c r="U55" s="331"/>
      <c r="V55" s="331"/>
      <c r="W55" s="331"/>
      <c r="X55" s="331"/>
    </row>
    <row r="56" spans="1:24" ht="16.5" thickBot="1">
      <c r="A56" s="275"/>
      <c r="B56" s="275"/>
      <c r="C56" s="275"/>
      <c r="D56" s="275"/>
      <c r="E56" s="275"/>
      <c r="F56" s="275"/>
      <c r="G56" s="275"/>
      <c r="H56" s="275"/>
      <c r="I56" s="275"/>
      <c r="J56" s="275"/>
      <c r="K56" s="275"/>
      <c r="L56" s="275"/>
      <c r="M56" s="275"/>
      <c r="N56" s="275"/>
      <c r="O56" s="275"/>
      <c r="P56" s="85">
        <v>1</v>
      </c>
      <c r="Q56" s="318" t="s">
        <v>419</v>
      </c>
      <c r="R56" s="318"/>
      <c r="S56" s="318"/>
      <c r="T56" s="214">
        <v>1</v>
      </c>
      <c r="U56" s="219"/>
      <c r="V56" s="318" t="s">
        <v>420</v>
      </c>
      <c r="W56" s="318"/>
      <c r="X56" s="318"/>
    </row>
    <row r="57" spans="1:24" ht="16.5" thickBot="1">
      <c r="A57" s="275"/>
      <c r="B57" s="275"/>
      <c r="C57" s="275"/>
      <c r="D57" s="275"/>
      <c r="E57" s="275"/>
      <c r="F57" s="275"/>
      <c r="G57" s="275"/>
      <c r="H57" s="275"/>
      <c r="I57" s="275"/>
      <c r="J57" s="275"/>
      <c r="K57" s="275"/>
      <c r="L57" s="275"/>
      <c r="M57" s="275"/>
      <c r="N57" s="275"/>
      <c r="O57" s="275"/>
      <c r="P57" s="85">
        <v>2</v>
      </c>
      <c r="Q57" s="318" t="s">
        <v>421</v>
      </c>
      <c r="R57" s="318"/>
      <c r="S57" s="318"/>
      <c r="T57" s="214">
        <v>2</v>
      </c>
      <c r="U57" s="219"/>
      <c r="V57" s="318" t="s">
        <v>422</v>
      </c>
      <c r="W57" s="318"/>
      <c r="X57" s="318"/>
    </row>
    <row r="58" spans="1:24" ht="16.5" thickBot="1">
      <c r="A58" s="275"/>
      <c r="B58" s="275"/>
      <c r="C58" s="275"/>
      <c r="D58" s="275"/>
      <c r="E58" s="275"/>
      <c r="F58" s="275"/>
      <c r="G58" s="275"/>
      <c r="H58" s="275"/>
      <c r="I58" s="275"/>
      <c r="J58" s="275"/>
      <c r="K58" s="275"/>
      <c r="L58" s="275"/>
      <c r="M58" s="275"/>
      <c r="N58" s="275"/>
      <c r="O58" s="275"/>
      <c r="P58" s="85">
        <v>3</v>
      </c>
      <c r="Q58" s="318" t="s">
        <v>423</v>
      </c>
      <c r="R58" s="318"/>
      <c r="S58" s="318"/>
      <c r="T58" s="214">
        <v>3</v>
      </c>
      <c r="U58" s="219"/>
      <c r="V58" s="318" t="s">
        <v>424</v>
      </c>
      <c r="W58" s="318"/>
      <c r="X58" s="318"/>
    </row>
    <row r="59" spans="1:24" ht="16.5" thickBot="1">
      <c r="A59" s="275"/>
      <c r="B59" s="275"/>
      <c r="C59" s="275"/>
      <c r="D59" s="275"/>
      <c r="E59" s="275"/>
      <c r="F59" s="275"/>
      <c r="G59" s="275"/>
      <c r="H59" s="275"/>
      <c r="I59" s="275"/>
      <c r="J59" s="275"/>
      <c r="K59" s="275"/>
      <c r="L59" s="275"/>
      <c r="M59" s="275"/>
      <c r="N59" s="275"/>
      <c r="O59" s="275"/>
      <c r="P59" s="85">
        <v>4</v>
      </c>
      <c r="Q59" s="318" t="s">
        <v>425</v>
      </c>
      <c r="R59" s="318"/>
      <c r="S59" s="318"/>
      <c r="T59" s="214">
        <v>4</v>
      </c>
      <c r="U59" s="219"/>
      <c r="V59" s="318" t="s">
        <v>426</v>
      </c>
      <c r="W59" s="318"/>
      <c r="X59" s="318"/>
    </row>
    <row r="60" spans="1:24" ht="16.5" thickBot="1">
      <c r="A60" s="275"/>
      <c r="B60" s="275"/>
      <c r="C60" s="275"/>
      <c r="D60" s="275"/>
      <c r="E60" s="275"/>
      <c r="F60" s="275"/>
      <c r="G60" s="275"/>
      <c r="H60" s="275"/>
      <c r="I60" s="275"/>
      <c r="J60" s="275"/>
      <c r="K60" s="275"/>
      <c r="L60" s="275"/>
      <c r="M60" s="275"/>
      <c r="N60" s="275"/>
      <c r="O60" s="275"/>
      <c r="P60" s="85">
        <v>5</v>
      </c>
      <c r="Q60" s="318" t="s">
        <v>427</v>
      </c>
      <c r="R60" s="318"/>
      <c r="S60" s="318"/>
      <c r="T60" s="214">
        <v>5</v>
      </c>
      <c r="U60" s="219"/>
      <c r="V60" s="318" t="s">
        <v>428</v>
      </c>
      <c r="W60" s="318"/>
      <c r="X60" s="318"/>
    </row>
    <row r="61" spans="1:24" ht="16.5" thickBot="1">
      <c r="A61" s="275"/>
      <c r="B61" s="275"/>
      <c r="C61" s="275"/>
      <c r="D61" s="275"/>
      <c r="E61" s="275"/>
      <c r="F61" s="275"/>
      <c r="G61" s="275"/>
      <c r="H61" s="275"/>
      <c r="I61" s="275"/>
      <c r="J61" s="275"/>
      <c r="K61" s="275"/>
      <c r="L61" s="275"/>
      <c r="M61" s="275"/>
      <c r="N61" s="275"/>
      <c r="O61" s="275"/>
      <c r="P61" s="85">
        <v>6</v>
      </c>
      <c r="Q61" s="318" t="s">
        <v>429</v>
      </c>
      <c r="R61" s="318"/>
      <c r="S61" s="318"/>
      <c r="T61" s="214">
        <v>6</v>
      </c>
      <c r="U61" s="219"/>
      <c r="V61" s="318" t="s">
        <v>430</v>
      </c>
      <c r="W61" s="318"/>
      <c r="X61" s="318"/>
    </row>
    <row r="62" spans="1:24" ht="16.5" thickBot="1">
      <c r="A62" s="275"/>
      <c r="B62" s="275"/>
      <c r="C62" s="275"/>
      <c r="D62" s="275"/>
      <c r="E62" s="275"/>
      <c r="F62" s="275"/>
      <c r="G62" s="275"/>
      <c r="H62" s="275"/>
      <c r="I62" s="275"/>
      <c r="J62" s="275"/>
      <c r="K62" s="275"/>
      <c r="L62" s="275"/>
      <c r="M62" s="275"/>
      <c r="N62" s="275"/>
      <c r="O62" s="275"/>
      <c r="P62" s="85">
        <v>7</v>
      </c>
      <c r="Q62" s="318" t="s">
        <v>431</v>
      </c>
      <c r="R62" s="318"/>
      <c r="S62" s="318"/>
      <c r="T62" s="214">
        <v>7</v>
      </c>
      <c r="U62" s="219"/>
      <c r="V62" s="318" t="s">
        <v>432</v>
      </c>
      <c r="W62" s="318"/>
      <c r="X62" s="318"/>
    </row>
  </sheetData>
  <sheetProtection password="B998"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1505" r:id="rId3"/>
    <oleObject progId="PBrush" shapeId="21506" r:id="rId4"/>
  </oleObjects>
</worksheet>
</file>

<file path=xl/worksheets/sheet5.xml><?xml version="1.0" encoding="utf-8"?>
<worksheet xmlns="http://schemas.openxmlformats.org/spreadsheetml/2006/main" xmlns:r="http://schemas.openxmlformats.org/officeDocument/2006/relationships">
  <sheetPr codeName="Sheet5"/>
  <dimension ref="A1:CV62"/>
  <sheetViews>
    <sheetView workbookViewId="0">
      <selection activeCell="A19" sqref="A19"/>
    </sheetView>
  </sheetViews>
  <sheetFormatPr defaultRowHeight="15.75"/>
  <cols>
    <col min="1" max="1" width="9.140625" style="2" customWidth="1"/>
    <col min="2" max="2" width="9.140625" style="31"/>
    <col min="3" max="3" width="5.7109375" style="31"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5" width="9.28515625" style="2" hidden="1" customWidth="1"/>
    <col min="26" max="26" width="9" style="2" hidden="1" customWidth="1"/>
    <col min="27" max="27" width="9.7109375" style="2" hidden="1" customWidth="1"/>
    <col min="28" max="28" width="15.140625" style="2" hidden="1" customWidth="1"/>
    <col min="29" max="29" width="15.85546875" style="2" hidden="1" customWidth="1"/>
    <col min="30" max="30" width="16" style="2" hidden="1" customWidth="1"/>
    <col min="31" max="100" width="0" style="2" hidden="1" customWidth="1"/>
    <col min="101" max="16384" width="9.140625" style="2"/>
  </cols>
  <sheetData>
    <row r="1" spans="1:24" s="32" customFormat="1" ht="12" customHeight="1">
      <c r="A1" s="260"/>
      <c r="B1" s="320" t="s">
        <v>799</v>
      </c>
      <c r="C1" s="319"/>
      <c r="D1" s="319"/>
      <c r="E1" s="319"/>
      <c r="F1" s="319"/>
      <c r="G1" s="319"/>
      <c r="H1" s="319"/>
      <c r="I1" s="319"/>
      <c r="J1" s="319"/>
      <c r="K1" s="319"/>
      <c r="L1" s="319"/>
      <c r="M1" s="319"/>
      <c r="N1" s="229"/>
      <c r="O1" s="229"/>
      <c r="P1" s="337" t="s">
        <v>88</v>
      </c>
      <c r="Q1" s="338"/>
      <c r="R1" s="338"/>
      <c r="S1" s="338"/>
      <c r="T1" s="338"/>
      <c r="U1" s="338"/>
      <c r="V1" s="338"/>
      <c r="W1" s="338"/>
      <c r="X1" s="339"/>
    </row>
    <row r="2" spans="1:24" s="32" customFormat="1" ht="12.95" customHeight="1">
      <c r="A2" s="260"/>
      <c r="B2" s="319" t="s">
        <v>0</v>
      </c>
      <c r="C2" s="319"/>
      <c r="D2" s="319"/>
      <c r="E2" s="319"/>
      <c r="F2" s="319"/>
      <c r="G2" s="319"/>
      <c r="H2" s="319"/>
      <c r="I2" s="319"/>
      <c r="J2" s="319"/>
      <c r="K2" s="319"/>
      <c r="L2" s="319"/>
      <c r="M2" s="319"/>
      <c r="N2" s="229"/>
      <c r="O2" s="229"/>
      <c r="P2" s="340"/>
      <c r="Q2" s="341"/>
      <c r="R2" s="341"/>
      <c r="S2" s="341"/>
      <c r="T2" s="341"/>
      <c r="U2" s="342"/>
      <c r="V2" s="342"/>
      <c r="W2" s="342"/>
      <c r="X2" s="343"/>
    </row>
    <row r="3" spans="1:24" s="32" customFormat="1" ht="12.95" customHeight="1">
      <c r="A3" s="260"/>
      <c r="B3" s="319"/>
      <c r="C3" s="319"/>
      <c r="D3" s="319"/>
      <c r="E3" s="319"/>
      <c r="F3" s="319"/>
      <c r="G3" s="319"/>
      <c r="H3" s="319"/>
      <c r="I3" s="319"/>
      <c r="J3" s="319"/>
      <c r="K3" s="319"/>
      <c r="L3" s="319"/>
      <c r="M3" s="319"/>
      <c r="N3" s="229"/>
      <c r="O3" s="229"/>
      <c r="P3" s="340"/>
      <c r="Q3" s="341"/>
      <c r="R3" s="341"/>
      <c r="S3" s="341"/>
      <c r="T3" s="341"/>
      <c r="U3" s="342"/>
      <c r="V3" s="342"/>
      <c r="W3" s="342"/>
      <c r="X3" s="343"/>
    </row>
    <row r="4" spans="1:24" s="32" customFormat="1" ht="15" customHeight="1">
      <c r="A4" s="260"/>
      <c r="B4" s="260"/>
      <c r="C4" s="260"/>
      <c r="D4" s="258" t="s">
        <v>1</v>
      </c>
      <c r="E4" s="258"/>
      <c r="F4" s="258"/>
      <c r="G4" s="258"/>
      <c r="H4" s="258"/>
      <c r="I4" s="258"/>
      <c r="J4" s="258"/>
      <c r="K4" s="258"/>
      <c r="L4" s="260"/>
      <c r="M4" s="260"/>
      <c r="N4" s="260"/>
      <c r="O4" s="229"/>
      <c r="P4" s="340"/>
      <c r="Q4" s="341"/>
      <c r="R4" s="341"/>
      <c r="S4" s="341"/>
      <c r="T4" s="341"/>
      <c r="U4" s="342"/>
      <c r="V4" s="342"/>
      <c r="W4" s="342"/>
      <c r="X4" s="343"/>
    </row>
    <row r="5" spans="1:24" s="32" customFormat="1" ht="8.25" customHeight="1">
      <c r="A5" s="260"/>
      <c r="B5" s="260"/>
      <c r="C5" s="260"/>
      <c r="D5" s="260"/>
      <c r="E5" s="260"/>
      <c r="F5" s="260"/>
      <c r="G5" s="260"/>
      <c r="H5" s="260"/>
      <c r="I5" s="260"/>
      <c r="J5" s="260"/>
      <c r="K5" s="260"/>
      <c r="L5" s="260"/>
      <c r="M5" s="260"/>
      <c r="N5" s="260"/>
      <c r="O5" s="229"/>
      <c r="P5" s="340"/>
      <c r="Q5" s="341"/>
      <c r="R5" s="341"/>
      <c r="S5" s="341"/>
      <c r="T5" s="341"/>
      <c r="U5" s="342"/>
      <c r="V5" s="342"/>
      <c r="W5" s="342"/>
      <c r="X5" s="343"/>
    </row>
    <row r="6" spans="1:24" s="32" customFormat="1" ht="20.100000000000001" customHeight="1">
      <c r="A6" s="261" t="s">
        <v>296</v>
      </c>
      <c r="B6" s="261"/>
      <c r="C6" s="261"/>
      <c r="D6" s="261"/>
      <c r="E6" s="357" t="str">
        <f>Sheet1!$E$6</f>
        <v>Environmental Engineering</v>
      </c>
      <c r="F6" s="357"/>
      <c r="G6" s="357"/>
      <c r="H6" s="357"/>
      <c r="I6" s="357"/>
      <c r="J6" s="357"/>
      <c r="K6" s="357"/>
      <c r="L6" s="357"/>
      <c r="M6" s="357"/>
      <c r="N6" s="357"/>
      <c r="O6" s="229"/>
      <c r="P6" s="340"/>
      <c r="Q6" s="341"/>
      <c r="R6" s="341"/>
      <c r="S6" s="341"/>
      <c r="T6" s="341"/>
      <c r="U6" s="342"/>
      <c r="V6" s="342"/>
      <c r="W6" s="342"/>
      <c r="X6" s="343"/>
    </row>
    <row r="7" spans="1:24" s="32" customFormat="1" ht="20.100000000000001" customHeight="1">
      <c r="A7" s="261" t="s">
        <v>297</v>
      </c>
      <c r="B7" s="261"/>
      <c r="C7" s="357" t="str">
        <f>Sheet1!$C$7</f>
        <v>B.E</v>
      </c>
      <c r="D7" s="357"/>
      <c r="E7" s="357"/>
      <c r="F7" s="357"/>
      <c r="G7" s="357"/>
      <c r="H7" s="357"/>
      <c r="I7" s="357"/>
      <c r="J7" s="357"/>
      <c r="K7" s="357"/>
      <c r="L7" s="357"/>
      <c r="M7" s="357"/>
      <c r="N7" s="357"/>
      <c r="O7" s="229"/>
      <c r="P7" s="340"/>
      <c r="Q7" s="341"/>
      <c r="R7" s="341"/>
      <c r="S7" s="341"/>
      <c r="T7" s="341"/>
      <c r="U7" s="342"/>
      <c r="V7" s="342"/>
      <c r="W7" s="342"/>
      <c r="X7" s="343"/>
    </row>
    <row r="8" spans="1:24" s="32" customFormat="1" ht="20.100000000000001" customHeight="1">
      <c r="A8" s="40" t="s">
        <v>2</v>
      </c>
      <c r="B8" s="42" t="str">
        <f>Sheet1!$B$8</f>
        <v>Eighth</v>
      </c>
      <c r="C8" s="37" t="s">
        <v>3</v>
      </c>
      <c r="D8" s="43" t="str">
        <f>Sheet1!$D$8</f>
        <v>Final</v>
      </c>
      <c r="E8" s="291" t="s">
        <v>4</v>
      </c>
      <c r="F8" s="291"/>
      <c r="G8" s="354" t="str">
        <f>Sheet1!$G$8</f>
        <v>16EE</v>
      </c>
      <c r="H8" s="354"/>
      <c r="I8" s="355" t="str">
        <f>Sheet1!$I$8</f>
        <v>Regular Exam</v>
      </c>
      <c r="J8" s="355"/>
      <c r="K8" s="355"/>
      <c r="L8" s="355"/>
      <c r="M8" s="356" t="str">
        <f>Sheet1!$M$8</f>
        <v>Sept/Oct, 2019</v>
      </c>
      <c r="N8" s="356"/>
      <c r="O8" s="229"/>
      <c r="P8" s="340"/>
      <c r="Q8" s="341"/>
      <c r="R8" s="341"/>
      <c r="S8" s="341"/>
      <c r="T8" s="341"/>
      <c r="U8" s="342"/>
      <c r="V8" s="342"/>
      <c r="W8" s="342"/>
      <c r="X8" s="343"/>
    </row>
    <row r="9" spans="1:24" s="32" customFormat="1" ht="20.100000000000001" customHeight="1">
      <c r="A9" s="41" t="s">
        <v>5</v>
      </c>
      <c r="B9" s="269" t="str">
        <f>Sheet1!$B$9</f>
        <v>Architecture Design v</v>
      </c>
      <c r="C9" s="269"/>
      <c r="D9" s="269"/>
      <c r="E9" s="269"/>
      <c r="F9" s="269"/>
      <c r="G9" s="269"/>
      <c r="H9" s="269"/>
      <c r="I9" s="269"/>
      <c r="J9" s="269"/>
      <c r="K9" s="291" t="s">
        <v>6</v>
      </c>
      <c r="L9" s="291"/>
      <c r="M9" s="291"/>
      <c r="N9" s="44" t="str">
        <f>Sheet1!$N$9</f>
        <v>13/09/2019</v>
      </c>
      <c r="O9" s="229"/>
      <c r="P9" s="340"/>
      <c r="Q9" s="341"/>
      <c r="R9" s="341"/>
      <c r="S9" s="341"/>
      <c r="T9" s="341"/>
      <c r="U9" s="342"/>
      <c r="V9" s="342"/>
      <c r="W9" s="342"/>
      <c r="X9" s="343"/>
    </row>
    <row r="10" spans="1:24" s="32" customFormat="1" ht="20.100000000000001" customHeight="1">
      <c r="A10" s="261" t="s">
        <v>20</v>
      </c>
      <c r="B10" s="261"/>
      <c r="C10" s="261"/>
      <c r="D10" s="261"/>
      <c r="E10" s="269" t="str">
        <f>Sheet1!$E$10</f>
        <v>Dr. Siraj Ahmed</v>
      </c>
      <c r="F10" s="269"/>
      <c r="G10" s="269"/>
      <c r="H10" s="269"/>
      <c r="I10" s="269"/>
      <c r="J10" s="269"/>
      <c r="K10" s="269"/>
      <c r="L10" s="269"/>
      <c r="M10" s="269"/>
      <c r="N10" s="269"/>
      <c r="O10" s="229"/>
      <c r="P10" s="340"/>
      <c r="Q10" s="341"/>
      <c r="R10" s="341"/>
      <c r="S10" s="341"/>
      <c r="T10" s="341"/>
      <c r="U10" s="342"/>
      <c r="V10" s="342"/>
      <c r="W10" s="342"/>
      <c r="X10" s="343"/>
    </row>
    <row r="11" spans="1:24" s="32" customFormat="1" ht="9.9499999999999993" customHeight="1">
      <c r="A11" s="256"/>
      <c r="B11" s="256"/>
      <c r="C11" s="256"/>
      <c r="D11" s="270" t="s">
        <v>391</v>
      </c>
      <c r="E11" s="270"/>
      <c r="F11" s="352" t="s">
        <v>391</v>
      </c>
      <c r="G11" s="352"/>
      <c r="H11" s="352" t="s">
        <v>391</v>
      </c>
      <c r="I11" s="352"/>
      <c r="J11" s="352" t="s">
        <v>391</v>
      </c>
      <c r="K11" s="352"/>
      <c r="L11" s="353"/>
      <c r="M11" s="353"/>
      <c r="N11" s="353"/>
      <c r="O11" s="229"/>
      <c r="P11" s="340"/>
      <c r="Q11" s="341"/>
      <c r="R11" s="341"/>
      <c r="S11" s="341"/>
      <c r="T11" s="341"/>
      <c r="U11" s="342"/>
      <c r="V11" s="342"/>
      <c r="W11" s="342"/>
      <c r="X11" s="343"/>
    </row>
    <row r="12" spans="1:24" s="32" customFormat="1" ht="18" customHeight="1">
      <c r="A12" s="264" t="s">
        <v>7</v>
      </c>
      <c r="B12" s="264" t="s">
        <v>8</v>
      </c>
      <c r="C12" s="264"/>
      <c r="D12" s="266" t="s">
        <v>9</v>
      </c>
      <c r="E12" s="266"/>
      <c r="F12" s="266"/>
      <c r="G12" s="266"/>
      <c r="H12" s="266"/>
      <c r="I12" s="266"/>
      <c r="J12" s="266"/>
      <c r="K12" s="266"/>
      <c r="L12" s="266"/>
      <c r="M12" s="266"/>
      <c r="N12" s="266"/>
      <c r="O12" s="229"/>
      <c r="P12" s="340"/>
      <c r="Q12" s="341"/>
      <c r="R12" s="341"/>
      <c r="S12" s="341"/>
      <c r="T12" s="341"/>
      <c r="U12" s="342"/>
      <c r="V12" s="342"/>
      <c r="W12" s="342"/>
      <c r="X12" s="343"/>
    </row>
    <row r="13" spans="1:24" s="32" customFormat="1" ht="18" customHeight="1">
      <c r="A13" s="264"/>
      <c r="B13" s="264"/>
      <c r="C13" s="264"/>
      <c r="D13" s="266"/>
      <c r="E13" s="266"/>
      <c r="F13" s="266"/>
      <c r="G13" s="266"/>
      <c r="H13" s="266"/>
      <c r="I13" s="266"/>
      <c r="J13" s="266"/>
      <c r="K13" s="266"/>
      <c r="L13" s="266"/>
      <c r="M13" s="266"/>
      <c r="N13" s="266"/>
      <c r="O13" s="229"/>
      <c r="P13" s="340"/>
      <c r="Q13" s="341"/>
      <c r="R13" s="341"/>
      <c r="S13" s="341"/>
      <c r="T13" s="341"/>
      <c r="U13" s="342"/>
      <c r="V13" s="342"/>
      <c r="W13" s="342"/>
      <c r="X13" s="343"/>
    </row>
    <row r="14" spans="1:24" s="32" customFormat="1" ht="18" customHeight="1">
      <c r="A14" s="264"/>
      <c r="B14" s="264"/>
      <c r="C14" s="264"/>
      <c r="D14" s="266" t="s">
        <v>10</v>
      </c>
      <c r="E14" s="266"/>
      <c r="F14" s="266" t="s">
        <v>11</v>
      </c>
      <c r="G14" s="266"/>
      <c r="H14" s="266" t="s">
        <v>12</v>
      </c>
      <c r="I14" s="266"/>
      <c r="J14" s="266" t="s">
        <v>13</v>
      </c>
      <c r="K14" s="266"/>
      <c r="L14" s="266" t="s">
        <v>15</v>
      </c>
      <c r="M14" s="266"/>
      <c r="N14" s="264" t="s">
        <v>16</v>
      </c>
      <c r="O14" s="229"/>
      <c r="P14" s="340"/>
      <c r="Q14" s="341"/>
      <c r="R14" s="341"/>
      <c r="S14" s="341"/>
      <c r="T14" s="341"/>
      <c r="U14" s="342"/>
      <c r="V14" s="342"/>
      <c r="W14" s="342"/>
      <c r="X14" s="343"/>
    </row>
    <row r="15" spans="1:24" s="32" customFormat="1" ht="18" customHeight="1">
      <c r="A15" s="264"/>
      <c r="B15" s="264"/>
      <c r="C15" s="264"/>
      <c r="D15" s="266"/>
      <c r="E15" s="266"/>
      <c r="F15" s="266"/>
      <c r="G15" s="266"/>
      <c r="H15" s="266"/>
      <c r="I15" s="266"/>
      <c r="J15" s="266"/>
      <c r="K15" s="266"/>
      <c r="L15" s="266"/>
      <c r="M15" s="266"/>
      <c r="N15" s="264"/>
      <c r="O15" s="229"/>
      <c r="P15" s="340"/>
      <c r="Q15" s="341"/>
      <c r="R15" s="341"/>
      <c r="S15" s="341"/>
      <c r="T15" s="341"/>
      <c r="U15" s="342"/>
      <c r="V15" s="342"/>
      <c r="W15" s="342"/>
      <c r="X15" s="343"/>
    </row>
    <row r="16" spans="1:24" s="32" customFormat="1" ht="18" customHeight="1" thickBot="1">
      <c r="A16" s="264"/>
      <c r="B16" s="264"/>
      <c r="C16" s="264"/>
      <c r="D16" s="267"/>
      <c r="E16" s="267"/>
      <c r="F16" s="267"/>
      <c r="G16" s="267"/>
      <c r="H16" s="267"/>
      <c r="I16" s="267"/>
      <c r="J16" s="267"/>
      <c r="K16" s="267"/>
      <c r="L16" s="267"/>
      <c r="M16" s="267"/>
      <c r="N16" s="264"/>
      <c r="O16" s="229"/>
      <c r="P16" s="344"/>
      <c r="Q16" s="280"/>
      <c r="R16" s="280"/>
      <c r="S16" s="280"/>
      <c r="T16" s="280"/>
      <c r="U16" s="345"/>
      <c r="V16" s="345"/>
      <c r="W16" s="345"/>
      <c r="X16" s="346"/>
    </row>
    <row r="17" spans="1:100" s="32" customFormat="1" ht="18" customHeight="1">
      <c r="A17" s="264"/>
      <c r="B17" s="264"/>
      <c r="C17" s="264"/>
      <c r="D17" s="34" t="s">
        <v>14</v>
      </c>
      <c r="E17" s="8">
        <f>(10*M17)/100</f>
        <v>10</v>
      </c>
      <c r="F17" s="34" t="s">
        <v>14</v>
      </c>
      <c r="G17" s="8">
        <f>(10*M17)/100</f>
        <v>10</v>
      </c>
      <c r="H17" s="34" t="s">
        <v>14</v>
      </c>
      <c r="I17" s="8">
        <f>(20*M17)/100</f>
        <v>20</v>
      </c>
      <c r="J17" s="34" t="s">
        <v>14</v>
      </c>
      <c r="K17" s="8">
        <f>(60*M17)/100</f>
        <v>60</v>
      </c>
      <c r="L17" s="34" t="s">
        <v>14</v>
      </c>
      <c r="M17" s="11">
        <f>Sheet1!$M$17</f>
        <v>100</v>
      </c>
      <c r="N17" s="264"/>
      <c r="O17" s="229"/>
      <c r="P17" s="29" t="s">
        <v>298</v>
      </c>
      <c r="Q17" s="256" t="s">
        <v>294</v>
      </c>
      <c r="R17" s="256"/>
      <c r="S17" s="257"/>
      <c r="T17" s="347" t="s">
        <v>295</v>
      </c>
      <c r="U17" s="256"/>
      <c r="V17" s="256"/>
      <c r="W17" s="256"/>
      <c r="X17" s="257"/>
    </row>
    <row r="18" spans="1:100" s="67" customFormat="1" ht="5.0999999999999996" customHeight="1">
      <c r="A18" s="69"/>
      <c r="B18" s="235"/>
      <c r="C18" s="236"/>
      <c r="D18" s="350" t="s">
        <v>391</v>
      </c>
      <c r="E18" s="351"/>
      <c r="F18" s="350" t="s">
        <v>391</v>
      </c>
      <c r="G18" s="351"/>
      <c r="H18" s="350" t="s">
        <v>391</v>
      </c>
      <c r="I18" s="351"/>
      <c r="J18" s="350" t="s">
        <v>391</v>
      </c>
      <c r="K18" s="351"/>
      <c r="L18" s="235"/>
      <c r="M18" s="236"/>
      <c r="N18" s="69"/>
      <c r="O18" s="229"/>
      <c r="P18" s="70"/>
      <c r="Q18" s="348"/>
      <c r="R18" s="349"/>
      <c r="S18" s="236"/>
      <c r="T18" s="235"/>
      <c r="U18" s="349"/>
      <c r="V18" s="349"/>
      <c r="W18" s="349"/>
      <c r="X18" s="236"/>
      <c r="AC18" s="67" t="b">
        <f>Sheet4!$AC$38</f>
        <v>0</v>
      </c>
      <c r="AD18" s="88" t="str">
        <f>IF(AND(AC19=TRUE, AC18=TRUE),IF(A19-Sheet4!A38=1,"OK","INCORRECT"),"")</f>
        <v/>
      </c>
      <c r="BL18" s="67" t="str">
        <f>Sheet4!BL38</f>
        <v/>
      </c>
      <c r="BM18" s="67" t="b">
        <f>Sheet4!BM38</f>
        <v>0</v>
      </c>
      <c r="BN18" s="67" t="b">
        <f>Sheet4!BN38</f>
        <v>0</v>
      </c>
      <c r="BO18" s="67" t="b">
        <f>Sheet4!BO38</f>
        <v>0</v>
      </c>
      <c r="BP18" s="67" t="str">
        <f>Sheet4!BP38</f>
        <v/>
      </c>
      <c r="BQ18" s="67" t="str">
        <f>Sheet4!BQ38</f>
        <v/>
      </c>
      <c r="BR18" s="67" t="str">
        <f>Sheet4!BR38</f>
        <v/>
      </c>
      <c r="BS18" s="67" t="str">
        <f>Sheet4!BS38</f>
        <v/>
      </c>
      <c r="BT18" s="67" t="str">
        <f>Sheet4!BT38</f>
        <v/>
      </c>
      <c r="BU18" s="67" t="str">
        <f>Sheet4!BU38</f>
        <v>INCORRECT</v>
      </c>
      <c r="BV18" s="67" t="b">
        <f>Sheet4!BV38</f>
        <v>0</v>
      </c>
      <c r="BW18" s="67" t="str">
        <f>Sheet4!BW38</f>
        <v/>
      </c>
      <c r="BX18" s="67" t="b">
        <f>Sheet4!BX38</f>
        <v>0</v>
      </c>
      <c r="BY18" s="67" t="b">
        <f>Sheet4!BY38</f>
        <v>0</v>
      </c>
      <c r="BZ18" s="67" t="b">
        <f>Sheet4!BZ38</f>
        <v>0</v>
      </c>
      <c r="CA18" s="67" t="b">
        <f>Sheet4!CA38</f>
        <v>0</v>
      </c>
      <c r="CB18" s="67" t="b">
        <f>Sheet4!CB38</f>
        <v>0</v>
      </c>
      <c r="CC18" s="67" t="b">
        <f>Sheet4!CC38</f>
        <v>0</v>
      </c>
      <c r="CD18" s="67" t="str">
        <f>Sheet4!CD38</f>
        <v/>
      </c>
      <c r="CE18" s="67" t="str">
        <f>Sheet4!CE38</f>
        <v/>
      </c>
      <c r="CF18" s="67" t="str">
        <f>Sheet4!CF38</f>
        <v/>
      </c>
      <c r="CG18" s="67" t="str">
        <f>Sheet4!CG38</f>
        <v/>
      </c>
      <c r="CH18" s="67" t="str">
        <f>Sheet4!CH38</f>
        <v/>
      </c>
      <c r="CI18" s="67" t="str">
        <f>Sheet4!CI38</f>
        <v/>
      </c>
      <c r="CJ18" s="67" t="str">
        <f>Sheet4!CJ38</f>
        <v/>
      </c>
      <c r="CK18" s="67" t="str">
        <f>Sheet4!CK38</f>
        <v/>
      </c>
      <c r="CL18" s="67" t="str">
        <f>Sheet4!CL38</f>
        <v>NO</v>
      </c>
      <c r="CM18" s="67" t="str">
        <f>Sheet4!CM38</f>
        <v>NO</v>
      </c>
      <c r="CN18" s="67" t="str">
        <f>Sheet4!CN38</f>
        <v>NO</v>
      </c>
      <c r="CO18" s="67" t="str">
        <f>Sheet4!CO38</f>
        <v>NO</v>
      </c>
      <c r="CP18" s="67" t="str">
        <f>Sheet4!CP38</f>
        <v>OK</v>
      </c>
      <c r="CQ18" s="67" t="b">
        <f>Sheet4!CQ38</f>
        <v>0</v>
      </c>
      <c r="CR18" s="67" t="b">
        <f>Sheet4!CR38</f>
        <v>0</v>
      </c>
      <c r="CS18" s="67" t="b">
        <f>Sheet4!CS38</f>
        <v>0</v>
      </c>
      <c r="CT18" s="67" t="b">
        <f>Sheet4!CT38</f>
        <v>0</v>
      </c>
      <c r="CU18" s="67" t="str">
        <f>Sheet4!CU38</f>
        <v>SEQUENCE INCORRECT</v>
      </c>
      <c r="CV18" s="67">
        <f>Sheet4!CV38</f>
        <v>19</v>
      </c>
    </row>
    <row r="19" spans="1:100" s="32" customFormat="1" ht="18.95" customHeight="1" thickBot="1">
      <c r="A19" s="65"/>
      <c r="B19" s="244"/>
      <c r="C19" s="245"/>
      <c r="D19" s="244"/>
      <c r="E19" s="245"/>
      <c r="F19" s="244"/>
      <c r="G19" s="245"/>
      <c r="H19" s="244"/>
      <c r="I19" s="245"/>
      <c r="J19" s="244"/>
      <c r="K19" s="245"/>
      <c r="L19" s="256" t="str">
        <f>IF(AND(A19&lt;&gt;"",B19&lt;&gt;"",D19&lt;&gt;"",F19&lt;&gt;"",H19&lt;&gt;"",J19&lt;&gt;"",Q19="",P19="OK",T19="",OR(D19&lt;=E17,D19="ABS"),OR(F19&lt;=G17,F19="ABS"),OR(H19&lt;=I17,H19="ABS"),OR(J19&lt;=K17,J19="ABS")),IF(AND(D19="ABS",F19="ABS",H19="ABS",J19="ABS"),"ABS",IF(SUM(D19,F19,H19,J19)=0,"ZERO",SUM(D19,F19,H19,J19))),"")</f>
        <v/>
      </c>
      <c r="M19" s="257"/>
      <c r="N19" s="33" t="str">
        <f>IF(L19="","",IF(M17=200,LOOKUP(L19,{"ABS","ZERO",1,100,110,120,130,140,150,160,170},{"FAIL","FAIL","FAIL","D","D+","C","C+","B","B+","A","A+"}),IF(M17=150,LOOKUP(L19,{"ABS","ZERO",1,75,82,90,97,105,112,120,127},{"FAIL","FAIL","FAIL","D","D+","C","C+","B","B+","A","A+"}),IF(M17=100,LOOKUP(L19,{"ABS","ZERO",1,50,55,60,65,70,75,80,85},{"FAIL","FAIL","FAIL","D","D+","C","C+","B","B+","A","A+"}),IF(M17=50,LOOKUP(L19,{"ABS","ZERO",1,25,27,30,32,35,37,40,42},{"FAIL","FAIL","FAIL","D","D+","C","C+","B","B+","A","A+"}))))))</f>
        <v/>
      </c>
      <c r="O19" s="229"/>
      <c r="P19" s="87" t="str">
        <f>IF(A19&lt;&gt;"",IF(CU19="SEQUENCE CORRECT",IF(OR(T(Y19)="OK",T(Z19)="oOk",T(AA19)="Okk", AB19="ok"),"OK","FORMAT INCORRECT"),"SEQUENCE INCORRECT"),"")</f>
        <v/>
      </c>
      <c r="Q19" s="284" t="str">
        <f>IF(AND(A19&lt;&gt;"",B19&lt;&gt;""),IF(OR(D19&lt;&gt;"ABS"),IF(OR(AND(D19&lt;ROUNDDOWN((0.7*E17),0),D19&lt;&gt;0),D19&gt;E17,D19=""),"Attendance Marks incorrect",""),""),"")</f>
        <v/>
      </c>
      <c r="R19" s="204"/>
      <c r="S19" s="204"/>
      <c r="T19" s="204" t="str">
        <f>IF(OR(AND(OR(F19&lt;=G17, F19=0, F19="ABS"),OR(H19&lt;=I17, H19=0, H19="ABS"),OR(J19&lt;=K17, J19="ABS"))),IF(OR(AND(A19="",B19="",D19="",F19="",H19="",J19=""),AND(A19&lt;&gt;"",B19&lt;&gt;"",D19&lt;&gt;"",F19&lt;&gt;"",H19&lt;&gt;"",J19&lt;&gt;"", AD19="OK")),"","Given Marks or Format is incorrect"),"Given Marks or Format is incorrect")</f>
        <v/>
      </c>
      <c r="U19" s="204"/>
      <c r="V19" s="204"/>
      <c r="W19" s="204"/>
      <c r="X19" s="204"/>
      <c r="Y19" s="23" t="b">
        <f>IF(AND( EXACT(LEFT(B19,LEN(G8)), G8),ISNUMBER(INT(MID(B19,(LEN(G8)+1),1))),ISNUMBER(INT(MID(B19,(LEN(G8)+2),1))), MID(B19,(LEN(G8)+1),2)&lt;&gt;"00",OR(ISNUMBER(INT(MID(B19,(LEN(G8)+3),1))),MID(B19,(LEN(G8)+3),1)=""),  OR(AND(ISNUMBER(INT(MID(B19,(LEN(G8)+1),3))),MID(B19,(LEN(G8)+1),1)&lt;&gt;"0", MID(B19,(LEN(G8)+4),1)=""),AND((ISNUMBER(INT(MID(B19,(LEN(G8)+1),2)))),MID(B19,(LEN(G8)+3),1)=""))),"OK")</f>
        <v>0</v>
      </c>
      <c r="Z19" s="24"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A19" s="25"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B19" s="22"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C19" s="32" t="b">
        <f>IF(ISNUMBER(A19)&lt;&gt;"",AND(ISNUMBER(INT(MID(A19,1,3))),MID(A19,4,1)="",MID(A19,1,1)&lt;&gt;"0"))</f>
        <v>0</v>
      </c>
      <c r="AD19" s="88" t="str">
        <f>IF(AND(AD18="OK",AC19=TRUE),"OK","S# INCORRECT")</f>
        <v>S# INCORRECT</v>
      </c>
      <c r="BL19" s="77" t="str">
        <f>RIGHT(B19,3)</f>
        <v/>
      </c>
      <c r="BM19" s="77" t="b">
        <f>ISNUMBER(INT((MID(BL19,1,1))))</f>
        <v>0</v>
      </c>
      <c r="BN19" s="77" t="b">
        <f>ISNUMBER(INT((MID(BL19,2,1))))</f>
        <v>0</v>
      </c>
      <c r="BO19" s="77" t="b">
        <f>ISNUMBER(INT((MID(BL19,3,1))))</f>
        <v>0</v>
      </c>
      <c r="BP19" s="77" t="str">
        <f>IF(BM19=TRUE, MID(BL19,1,1),"")</f>
        <v/>
      </c>
      <c r="BQ19" s="77" t="str">
        <f>IF(BN19=TRUE, MID(BL19,2,1),"")</f>
        <v/>
      </c>
      <c r="BR19" s="77" t="str">
        <f>IF(BO19=TRUE, MID(BL19,3,1),"")</f>
        <v/>
      </c>
      <c r="BS19" s="77" t="str">
        <f>T(BP19)&amp;T(BQ19)&amp;T(BR19)</f>
        <v/>
      </c>
      <c r="BT19" s="78" t="str">
        <f>IF(BS19="","",INT(TRIM(BS19)))</f>
        <v/>
      </c>
      <c r="BU19" s="79" t="str">
        <f>"OK"</f>
        <v>OK</v>
      </c>
      <c r="BV19" s="77" t="b">
        <f>BT19&gt;BT18</f>
        <v>0</v>
      </c>
      <c r="BW19" s="80" t="str">
        <f>LEFT(B19,6)</f>
        <v/>
      </c>
      <c r="BX19" s="77" t="b">
        <f>ISNUMBER(INT((MID(BW19,1,1))))</f>
        <v>0</v>
      </c>
      <c r="BY19" s="77" t="b">
        <f>ISNUMBER(INT((MID(BW19,2,1))))</f>
        <v>0</v>
      </c>
      <c r="BZ19" s="77" t="b">
        <f>ISNUMBER(INT((MID(BW19,3,1))))</f>
        <v>0</v>
      </c>
      <c r="CA19" s="77" t="b">
        <f>ISNUMBER(INT((MID(BW19,4,1))))</f>
        <v>0</v>
      </c>
      <c r="CB19" s="77" t="b">
        <f>ISNUMBER(INT((MID(BW19,5,1))))</f>
        <v>0</v>
      </c>
      <c r="CC19" s="77" t="b">
        <f>ISNUMBER(INT((MID(BW19,6,1))))</f>
        <v>0</v>
      </c>
      <c r="CD19" s="77" t="str">
        <f>IF(BX19=TRUE, MID(BW19,1,1),"")</f>
        <v/>
      </c>
      <c r="CE19" s="77" t="str">
        <f>IF(BY19=TRUE, MID(BW19,2,1),"")</f>
        <v/>
      </c>
      <c r="CF19" s="77" t="str">
        <f>IF(BZ19=TRUE, MID(BW19,3,1),"")</f>
        <v/>
      </c>
      <c r="CG19" s="77" t="str">
        <f>IF(CA19=TRUE, MID(BW19,4,1),"")</f>
        <v/>
      </c>
      <c r="CH19" s="77" t="str">
        <f>IF(CB19=TRUE, MID(BW19,5,1),"")</f>
        <v/>
      </c>
      <c r="CI19" s="77" t="str">
        <f>IF(CC19=TRUE, MID(BW19,6,1),"")</f>
        <v/>
      </c>
      <c r="CJ19" s="80" t="str">
        <f>TRIM(T(CD19)&amp;T(CE19)&amp;T(CF19))</f>
        <v/>
      </c>
      <c r="CK19" s="80" t="str">
        <f>TRIM(T(CG19)&amp;T(CH19)&amp;T(CI19))</f>
        <v/>
      </c>
      <c r="CL19" s="81" t="str">
        <f>IF(OR(MID(BW19,3,1)="-",MID(BW19,4,1)="-"),T(CJ19),"NO")</f>
        <v>NO</v>
      </c>
      <c r="CM19" s="81" t="str">
        <f>IF(OR(MID(BW19,3,1)="-",MID(BW19,4,1)="-"),T(CK19),"NO")</f>
        <v>NO</v>
      </c>
      <c r="CN19" s="79" t="str">
        <f>IF(AND(CL19&lt;&gt;"NO", CM19&lt;&gt;"NO"),IF(CM19&lt;CL19,"OK","INCORRECT"),"NO")</f>
        <v>NO</v>
      </c>
      <c r="CO19" s="79" t="str">
        <f>IF(AND(CL19&lt;&gt;"NO", CM19&lt;&gt;"NO"),IF(CM19&lt;=CM18,"OK","INCORRECT"),"NO")</f>
        <v>NO</v>
      </c>
      <c r="CP19" s="81" t="str">
        <f>IF(OR(AND(OR(AND(CN19="NO",CO19="NO"),AND(CN19="OK", CO19="OK")),AND(CN18="NO", CO18="NO")),AND(AND(CN19="OK",CO19="OK",OR(AND(CN18="NO", CO18="NO"),AND(CN18="OK", CO18="OK"))))),"OK","INCORRECT")</f>
        <v>OK</v>
      </c>
      <c r="CQ19" s="77" t="b">
        <f>IF(CP19="OK",IF(AND(CL18="NO",CL19="NO"),BT19&gt;BT18))</f>
        <v>0</v>
      </c>
      <c r="CR19" s="77" t="b">
        <f>IF(CP19="OK",AND(CN19="OK",CO19="OK",CN18="NO",CO18="NO"))</f>
        <v>0</v>
      </c>
      <c r="CS19" s="77" t="b">
        <f>IF(CP19="OK",IF(AND(EXACT(CK18,CK19)),BT19&gt;BT18))</f>
        <v>0</v>
      </c>
      <c r="CT19" s="77" t="b">
        <f>IF(CP19="OK",CM19&lt;CM18)</f>
        <v>0</v>
      </c>
      <c r="CU19" s="80" t="str">
        <f>IF(AND(CQ19=FALSE,CR19=FALSE,CS19=FALSE,CT19=FALSE),"SEQUENCE INCORRECT","SEQUENCE CORRECT")</f>
        <v>SEQUENCE INCORRECT</v>
      </c>
      <c r="CV19" s="82">
        <f>COUNTIF(B18:B18,T(B19))</f>
        <v>1</v>
      </c>
    </row>
    <row r="20" spans="1:100" s="32" customFormat="1" ht="18.95" customHeight="1" thickBot="1">
      <c r="A20" s="83"/>
      <c r="B20" s="244"/>
      <c r="C20" s="245"/>
      <c r="D20" s="244"/>
      <c r="E20" s="245"/>
      <c r="F20" s="244"/>
      <c r="G20" s="245"/>
      <c r="H20" s="244"/>
      <c r="I20" s="245"/>
      <c r="J20" s="244"/>
      <c r="K20" s="245"/>
      <c r="L20" s="256" t="str">
        <f>IF(AND(A20&lt;&gt;"",B20&lt;&gt;"",D20&lt;&gt;"", F20&lt;&gt;"", H20&lt;&gt;"", J20&lt;&gt;"",Q20="",P20="OK",T20="",OR(D20&lt;=E17,D20="ABS"),OR(F20&lt;=G17,F20="ABS"),OR(H20&lt;=I17,H20="ABS"),OR(J20&lt;=K17,J20="ABS")),IF(AND(D20="ABS",F20="ABS",H20="ABS",J20="ABS"),"ABS",IF(SUM(D20,F20,H20,J20)=0,"ZERO",SUM(D20,F20,H20,J20))),"")</f>
        <v/>
      </c>
      <c r="M20" s="257"/>
      <c r="N20" s="33" t="str">
        <f>IF(L20="","",IF(M17=200,LOOKUP(L20,{"ABS","ZERO",1,100,110,120,130,140,150,160,170},{"FAIL","FAIL","FAIL","D","D+","C","C+","B","B+","A","A+"}),IF(M17=150,LOOKUP(L20,{"ABS","ZERO",1,75,82,90,97,105,112,120,127},{"FAIL","FAIL","FAIL","D","D+","C","C+","B","B+","A","A+"}),IF(M17=100,LOOKUP(L20,{"ABS","ZERO",1,50,55,60,65,70,75,80,85},{"FAIL","FAIL","FAIL","D","D+","C","C+","B","B+","A","A+"}),IF(M17=50,LOOKUP(L20,{"ABS","ZERO",1,25,27,30,32,35,37,40,42},{"FAIL","FAIL","FAIL","D","D+","C","C+","B","B+","A","A+"}))))))</f>
        <v/>
      </c>
      <c r="O20" s="229"/>
      <c r="P20" s="87" t="str">
        <f t="shared" ref="P20:P38" si="0">IF(A20&lt;&gt;"",IF(CU20="SEQUENCE CORRECT",IF(OR(T(Y20)="OK",T(Z20)="oOk",T(AA20)="Okk", AB20="ok"),"OK","FORMAT INCORRECT"),"SEQUENCE INCORRECT"),"")</f>
        <v/>
      </c>
      <c r="Q20" s="224" t="str">
        <f>IF(AND(A20&lt;&gt;"",B20&lt;&gt;""),IF(OR(D20&lt;&gt;"ABS"),IF(OR(AND(D20&lt;ROUNDDOWN((0.7*E17),0),D20&lt;&gt;0),D20&gt;E17,D20=""),"Attendance Marks incorrect",""),""),"")</f>
        <v/>
      </c>
      <c r="R20" s="203"/>
      <c r="S20" s="203"/>
      <c r="T20" s="203" t="str">
        <f>IF(OR(AND(OR(F20&lt;=G17, F20=0, F20="ABS"),OR(H20&lt;=I17, H20=0, H20="ABS"),OR(J20&lt;=K17, J20="ABS"))),IF(OR(AND(A20="",B20="",D20="",F20="",H20="",J20=""),AND(A20&lt;&gt;"",B20&lt;&gt;"",D20&lt;&gt;"",F20&lt;&gt;"",H20&lt;&gt;"",J20&lt;&gt;"", AD20="OK")),"","Given Marks or Format is incorrect"),"Given Marks or Format is incorrect")</f>
        <v/>
      </c>
      <c r="U20" s="203"/>
      <c r="V20" s="203"/>
      <c r="W20" s="203"/>
      <c r="X20" s="203"/>
      <c r="Y20" s="23" t="b">
        <f>IF(AND( EXACT(LEFT(B20,LEN(G8)), G8),ISNUMBER(INT(MID(B20,(LEN(G8)+1),1))),ISNUMBER(INT(MID(B20,(LEN(G8)+2),1))), MID(B20,(LEN(G8)+1),2)&lt;&gt;"00",OR(ISNUMBER(INT(MID(B20,(LEN(G8)+3),1))),MID(B20,(LEN(G8)+3),1)=""),  OR(AND(ISNUMBER(INT(MID(B20,(LEN(G8)+1),3))),MID(B20,(LEN(G8)+1),1)&lt;&gt;"0", MID(B20,(LEN(G8)+4),1)=""),AND((ISNUMBER(INT(MID(B20,(LEN(G8)+1),2)))),MID(B20,(LEN(G8)+3),1)=""))),"OK")</f>
        <v>0</v>
      </c>
      <c r="Z20" s="24"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A20" s="25"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B20" s="22"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C20" s="32" t="b">
        <f>IF(AND(ISNUMBER(A19)&lt;&gt;"",ISNUMBER(A20)&lt;&gt;""),IF(AND(ISNUMBER(A20),ISNUMBER(A19)),IF(A20-A19=1,AND(ISNUMBER(INT(MID(A20,1,3))),MID(A20,4,1)="",MID(A20,1,1)&lt;&gt;"0"))))</f>
        <v>0</v>
      </c>
      <c r="AD20" s="32" t="str">
        <f t="shared" ref="AD20:AD38" si="1">IF(AC20=TRUE,"OK","S# INCORRECT")</f>
        <v>S# INCORRECT</v>
      </c>
      <c r="BL20" s="77" t="str">
        <f t="shared" ref="BL20:BL38" si="2">RIGHT(B20,3)</f>
        <v/>
      </c>
      <c r="BM20" s="77" t="b">
        <f t="shared" ref="BM20:BM38" si="3">ISNUMBER(INT((MID(BL20,1,1))))</f>
        <v>0</v>
      </c>
      <c r="BN20" s="77" t="b">
        <f t="shared" ref="BN20:BN38" si="4">ISNUMBER(INT((MID(BL20,2,1))))</f>
        <v>0</v>
      </c>
      <c r="BO20" s="77" t="b">
        <f t="shared" ref="BO20:BO38" si="5">ISNUMBER(INT((MID(BL20,3,1))))</f>
        <v>0</v>
      </c>
      <c r="BP20" s="77" t="str">
        <f t="shared" ref="BP20:BP38" si="6">IF(BM20=TRUE, MID(BL20,1,1),"")</f>
        <v/>
      </c>
      <c r="BQ20" s="77" t="str">
        <f t="shared" ref="BQ20:BQ38" si="7">IF(BN20=TRUE, MID(BL20,2,1),"")</f>
        <v/>
      </c>
      <c r="BR20" s="77" t="str">
        <f t="shared" ref="BR20:BR38" si="8">IF(BO20=TRUE, MID(BL20,3,1),"")</f>
        <v/>
      </c>
      <c r="BS20" s="77" t="str">
        <f t="shared" ref="BS20:BS38" si="9">T(BP20)&amp;T(BQ20)&amp;T(BR20)</f>
        <v/>
      </c>
      <c r="BT20" s="78" t="str">
        <f t="shared" ref="BT20:BT38" si="10">IF(BS20="","",INT(TRIM(BS20)))</f>
        <v/>
      </c>
      <c r="BU20" s="79" t="str">
        <f>IF(BT20&gt;BT19,"OK","INCORRECT")</f>
        <v>INCORRECT</v>
      </c>
      <c r="BV20" s="77" t="b">
        <f>BT20&gt;BT19</f>
        <v>0</v>
      </c>
      <c r="BW20" s="80" t="str">
        <f t="shared" ref="BW20:BW38" si="11">LEFT(B20,6)</f>
        <v/>
      </c>
      <c r="BX20" s="77" t="b">
        <f t="shared" ref="BX20:BX38" si="12">ISNUMBER(INT((MID(BW20,1,1))))</f>
        <v>0</v>
      </c>
      <c r="BY20" s="77" t="b">
        <f t="shared" ref="BY20:BY38" si="13">ISNUMBER(INT((MID(BW20,2,1))))</f>
        <v>0</v>
      </c>
      <c r="BZ20" s="77" t="b">
        <f t="shared" ref="BZ20:BZ38" si="14">ISNUMBER(INT((MID(BW20,3,1))))</f>
        <v>0</v>
      </c>
      <c r="CA20" s="77" t="b">
        <f t="shared" ref="CA20:CA38" si="15">ISNUMBER(INT((MID(BW20,4,1))))</f>
        <v>0</v>
      </c>
      <c r="CB20" s="77" t="b">
        <f t="shared" ref="CB20:CB38" si="16">ISNUMBER(INT((MID(BW20,5,1))))</f>
        <v>0</v>
      </c>
      <c r="CC20" s="77" t="b">
        <f t="shared" ref="CC20:CC38" si="17">ISNUMBER(INT((MID(BW20,6,1))))</f>
        <v>0</v>
      </c>
      <c r="CD20" s="77" t="str">
        <f t="shared" ref="CD20:CD38" si="18">IF(BX20=TRUE, MID(BW20,1,1),"")</f>
        <v/>
      </c>
      <c r="CE20" s="77" t="str">
        <f t="shared" ref="CE20:CE38" si="19">IF(BY20=TRUE, MID(BW20,2,1),"")</f>
        <v/>
      </c>
      <c r="CF20" s="77" t="str">
        <f t="shared" ref="CF20:CF38" si="20">IF(BZ20=TRUE, MID(BW20,3,1),"")</f>
        <v/>
      </c>
      <c r="CG20" s="77" t="str">
        <f t="shared" ref="CG20:CG38" si="21">IF(CA20=TRUE, MID(BW20,4,1),"")</f>
        <v/>
      </c>
      <c r="CH20" s="77" t="str">
        <f t="shared" ref="CH20:CH38" si="22">IF(CB20=TRUE, MID(BW20,5,1),"")</f>
        <v/>
      </c>
      <c r="CI20" s="77" t="str">
        <f t="shared" ref="CI20:CI38" si="23">IF(CC20=TRUE, MID(BW20,6,1),"")</f>
        <v/>
      </c>
      <c r="CJ20" s="80" t="str">
        <f t="shared" ref="CJ20:CJ38" si="24">TRIM(T(CD20)&amp;T(CE20)&amp;T(CF20))</f>
        <v/>
      </c>
      <c r="CK20" s="80" t="str">
        <f t="shared" ref="CK20:CK38" si="25">TRIM(T(CG20)&amp;T(CH20)&amp;T(CI20))</f>
        <v/>
      </c>
      <c r="CL20" s="81" t="str">
        <f t="shared" ref="CL20:CL38" si="26">IF(OR(MID(BW20,3,1)="-",MID(BW20,4,1)="-"),T(CJ20),"NO")</f>
        <v>NO</v>
      </c>
      <c r="CM20" s="81" t="str">
        <f t="shared" ref="CM20:CM38" si="27">IF(OR(MID(BW20,3,1)="-",MID(BW20,4,1)="-"),T(CK20),"NO")</f>
        <v>NO</v>
      </c>
      <c r="CN20" s="79" t="str">
        <f>IF(AND(CL20&lt;&gt;"NO", CM20&lt;&gt;"NO"),IF(CM20&lt;CL20,"OK","INCORRECT"),"NO")</f>
        <v>NO</v>
      </c>
      <c r="CO20" s="79" t="str">
        <f>IF(AND(CL20&lt;&gt;"NO", CM20&lt;&gt;"NO"),IF(CM20&lt;=CM19,"OK","INCORRECT"),"NO")</f>
        <v>NO</v>
      </c>
      <c r="CP20" s="81" t="str">
        <f>IF(OR(AND(OR(AND(CN20="NO",CO20="NO"),AND(CN20="OK", CO20="OK")),AND(CN19="NO", CO19="NO")),AND(AND(CN20="OK",CO20="OK",OR(AND(CN19="NO", CO19="NO"),AND(CN19="OK", CO19="OK"))))),"OK","INCORRECT")</f>
        <v>OK</v>
      </c>
      <c r="CQ20" s="77" t="b">
        <f>IF(CP20="OK",IF(AND(CL19="NO",CL20="NO"),BT20&gt;BT19))</f>
        <v>0</v>
      </c>
      <c r="CR20" s="77" t="b">
        <f>IF(CP20="OK",AND(CN20="OK",CO20="OK",CN19="NO",CO19="NO"))</f>
        <v>0</v>
      </c>
      <c r="CS20" s="77" t="b">
        <f>IF(CP20="OK",IF(AND(EXACT(CK19,CK20)),BT20&gt;BT19))</f>
        <v>0</v>
      </c>
      <c r="CT20" s="77" t="b">
        <f>IF(CP20="OK",CM20&lt;CM19)</f>
        <v>0</v>
      </c>
      <c r="CU20" s="80" t="str">
        <f>IF(AND(CQ20=FALSE,CR20=FALSE,CS20=FALSE,CT20=FALSE),"SEQUENCE INCORRECT","SEQUENCE CORRECT")</f>
        <v>SEQUENCE INCORRECT</v>
      </c>
      <c r="CV20" s="82">
        <f>COUNTIF(B19:B19,T(B20))</f>
        <v>1</v>
      </c>
    </row>
    <row r="21" spans="1:100" s="32" customFormat="1" ht="18.95" customHeight="1" thickBot="1">
      <c r="A21" s="65"/>
      <c r="B21" s="244"/>
      <c r="C21" s="245"/>
      <c r="D21" s="244"/>
      <c r="E21" s="245"/>
      <c r="F21" s="244"/>
      <c r="G21" s="245"/>
      <c r="H21" s="244"/>
      <c r="I21" s="245"/>
      <c r="J21" s="244"/>
      <c r="K21" s="245"/>
      <c r="L21" s="256" t="str">
        <f>IF(AND(A21&lt;&gt;"",B21&lt;&gt;"",D21&lt;&gt;"", F21&lt;&gt;"", H21&lt;&gt;"", J21&lt;&gt;"",Q21="",P21="OK",T21="",OR(D21&lt;=E17,D21="ABS"),OR(F21&lt;=G17,F21="ABS"),OR(H21&lt;=I17,H21="ABS"),OR(J21&lt;=K17,J21="ABS")),IF(AND(D21="ABS",F21="ABS",H21="ABS",J21="ABS"),"ABS",IF(SUM(D21,F21,H21,J21)=0,"ZERO",SUM(D21,F21,H21,J21))),"")</f>
        <v/>
      </c>
      <c r="M21" s="257"/>
      <c r="N21" s="33" t="str">
        <f>IF(L21="","",IF(M17=200,LOOKUP(L21,{"ABS","ZERO",1,100,110,120,130,140,150,160,170},{"FAIL","FAIL","FAIL","D","D+","C","C+","B","B+","A","A+"}),IF(M17=150,LOOKUP(L21,{"ABS","ZERO",1,75,82,90,97,105,112,120,127},{"FAIL","FAIL","FAIL","D","D+","C","C+","B","B+","A","A+"}),IF(M17=100,LOOKUP(L21,{"ABS","ZERO",1,50,55,60,65,70,75,80,85},{"FAIL","FAIL","FAIL","D","D+","C","C+","B","B+","A","A+"}),IF(M17=50,LOOKUP(L21,{"ABS","ZERO",1,25,27,30,32,35,37,40,42},{"FAIL","FAIL","FAIL","D","D+","C","C+","B","B+","A","A+"}))))))</f>
        <v/>
      </c>
      <c r="O21" s="229"/>
      <c r="P21" s="87" t="str">
        <f t="shared" si="0"/>
        <v/>
      </c>
      <c r="Q21" s="224" t="str">
        <f>IF(AND(A21&lt;&gt;"",B21&lt;&gt;""),IF(OR(D21&lt;&gt;"ABS"),IF(OR(AND(D21&lt;ROUNDDOWN((0.7*E17),0),D21&lt;&gt;0),D21&gt;E17,D21=""),"Attendance Marks incorrect",""),""),"")</f>
        <v/>
      </c>
      <c r="R21" s="203"/>
      <c r="S21" s="203"/>
      <c r="T21" s="203" t="str">
        <f>IF(OR(AND(OR(F21&lt;=G17, F21=0, F21="ABS"),OR(H21&lt;=I17, H21=0, H21="ABS"),OR(J21&lt;=K17, J21="ABS"))),IF(OR(AND(A21="",B21="",D21="",F21="",H21="",J21=""),AND(A21&lt;&gt;"",B21&lt;&gt;"",D21&lt;&gt;"",F21&lt;&gt;"",H21&lt;&gt;"",J21&lt;&gt;"", AD21="OK")),"","Given Marks or Format is incorrect"),"Given Marks or Format is incorrect")</f>
        <v/>
      </c>
      <c r="U21" s="203"/>
      <c r="V21" s="203"/>
      <c r="W21" s="203"/>
      <c r="X21" s="203"/>
      <c r="Y21" s="23" t="b">
        <f>IF(AND( EXACT(LEFT(B21,LEN(G8)), G8),ISNUMBER(INT(MID(B21,(LEN(G8)+1),1))),ISNUMBER(INT(MID(B21,(LEN(G8)+2),1))), MID(B21,(LEN(G8)+1),2)&lt;&gt;"00",OR(ISNUMBER(INT(MID(B21,(LEN(G8)+3),1))),MID(B21,(LEN(G8)+3),1)=""),  OR(AND(ISNUMBER(INT(MID(B21,(LEN(G8)+1),3))),MID(B21,(LEN(G8)+1),1)&lt;&gt;"0", MID(B21,(LEN(G8)+4),1)=""),AND((ISNUMBER(INT(MID(B21,(LEN(G8)+1),2)))),MID(B21,(LEN(G8)+3),1)=""))),"OK")</f>
        <v>0</v>
      </c>
      <c r="Z21" s="24"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25"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22"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32" t="b">
        <f t="shared" ref="AC21:AC38" si="28">IF(AND(ISNUMBER(A20)&lt;&gt;"",ISNUMBER(A21)&lt;&gt;""),IF(AND(ISNUMBER(A21),ISNUMBER(A20)),IF(A21-A20=1,AND(ISNUMBER(INT(MID(A21,1,3))),MID(A21,4,1)="",MID(A21,1,1)&lt;&gt;"0"))))</f>
        <v>0</v>
      </c>
      <c r="AD21" s="32" t="str">
        <f t="shared" si="1"/>
        <v>S# INCORRECT</v>
      </c>
      <c r="BL21" s="77" t="str">
        <f t="shared" si="2"/>
        <v/>
      </c>
      <c r="BM21" s="77" t="b">
        <f t="shared" si="3"/>
        <v>0</v>
      </c>
      <c r="BN21" s="77" t="b">
        <f t="shared" si="4"/>
        <v>0</v>
      </c>
      <c r="BO21" s="77" t="b">
        <f t="shared" si="5"/>
        <v>0</v>
      </c>
      <c r="BP21" s="77" t="str">
        <f t="shared" si="6"/>
        <v/>
      </c>
      <c r="BQ21" s="77" t="str">
        <f t="shared" si="7"/>
        <v/>
      </c>
      <c r="BR21" s="77" t="str">
        <f t="shared" si="8"/>
        <v/>
      </c>
      <c r="BS21" s="77" t="str">
        <f t="shared" si="9"/>
        <v/>
      </c>
      <c r="BT21" s="78" t="str">
        <f t="shared" si="10"/>
        <v/>
      </c>
      <c r="BU21" s="79" t="str">
        <f t="shared" ref="BU21:BU38" si="29">IF(BT21&gt;BT20,"OK","INCORRECT")</f>
        <v>INCORRECT</v>
      </c>
      <c r="BV21" s="77" t="b">
        <f t="shared" ref="BV21:BV38" si="30">BT21&gt;BT20</f>
        <v>0</v>
      </c>
      <c r="BW21" s="80" t="str">
        <f t="shared" si="11"/>
        <v/>
      </c>
      <c r="BX21" s="77" t="b">
        <f t="shared" si="12"/>
        <v>0</v>
      </c>
      <c r="BY21" s="77" t="b">
        <f t="shared" si="13"/>
        <v>0</v>
      </c>
      <c r="BZ21" s="77" t="b">
        <f t="shared" si="14"/>
        <v>0</v>
      </c>
      <c r="CA21" s="77" t="b">
        <f t="shared" si="15"/>
        <v>0</v>
      </c>
      <c r="CB21" s="77" t="b">
        <f t="shared" si="16"/>
        <v>0</v>
      </c>
      <c r="CC21" s="77" t="b">
        <f t="shared" si="17"/>
        <v>0</v>
      </c>
      <c r="CD21" s="77" t="str">
        <f t="shared" si="18"/>
        <v/>
      </c>
      <c r="CE21" s="77" t="str">
        <f t="shared" si="19"/>
        <v/>
      </c>
      <c r="CF21" s="77" t="str">
        <f t="shared" si="20"/>
        <v/>
      </c>
      <c r="CG21" s="77" t="str">
        <f t="shared" si="21"/>
        <v/>
      </c>
      <c r="CH21" s="77" t="str">
        <f t="shared" si="22"/>
        <v/>
      </c>
      <c r="CI21" s="77" t="str">
        <f t="shared" si="23"/>
        <v/>
      </c>
      <c r="CJ21" s="80" t="str">
        <f t="shared" si="24"/>
        <v/>
      </c>
      <c r="CK21" s="80" t="str">
        <f t="shared" si="25"/>
        <v/>
      </c>
      <c r="CL21" s="81" t="str">
        <f t="shared" si="26"/>
        <v>NO</v>
      </c>
      <c r="CM21" s="81" t="str">
        <f t="shared" si="27"/>
        <v>NO</v>
      </c>
      <c r="CN21" s="79" t="str">
        <f t="shared" ref="CN21:CN38" si="31">IF(AND(CL21&lt;&gt;"NO", CM21&lt;&gt;"NO"),IF(CM21&lt;CL21,"OK","INCORRECT"),"NO")</f>
        <v>NO</v>
      </c>
      <c r="CO21" s="79" t="str">
        <f t="shared" ref="CO21:CO38" si="32">IF(AND(CL21&lt;&gt;"NO", CM21&lt;&gt;"NO"),IF(CM21&lt;=CM20,"OK","INCORRECT"),"NO")</f>
        <v>NO</v>
      </c>
      <c r="CP21" s="81" t="str">
        <f t="shared" ref="CP21:CP38" si="33">IF(OR(AND(OR(AND(CN21="NO",CO21="NO"),AND(CN21="OK", CO21="OK")),AND(CN20="NO", CO20="NO")),AND(AND(CN21="OK",CO21="OK",OR(AND(CN20="NO", CO20="NO"),AND(CN20="OK", CO20="OK"))))),"OK","INCORRECT")</f>
        <v>OK</v>
      </c>
      <c r="CQ21" s="77" t="b">
        <f t="shared" ref="CQ21:CQ38" si="34">IF(CP21="OK",IF(AND(CL20="NO",CL21="NO"),BT21&gt;BT20))</f>
        <v>0</v>
      </c>
      <c r="CR21" s="77" t="b">
        <f t="shared" ref="CR21:CR38" si="35">IF(CP21="OK",AND(CN21="OK",CO21="OK",CN20="NO",CO20="NO"))</f>
        <v>0</v>
      </c>
      <c r="CS21" s="77" t="b">
        <f t="shared" ref="CS21:CS38" si="36">IF(CP21="OK",IF(AND(EXACT(CK20,CK21)),BT21&gt;BT20))</f>
        <v>0</v>
      </c>
      <c r="CT21" s="77" t="b">
        <f t="shared" ref="CT21:CT38" si="37">IF(CP21="OK",CM21&lt;CM20)</f>
        <v>0</v>
      </c>
      <c r="CU21" s="80" t="str">
        <f t="shared" ref="CU21:CU38" si="38">IF(AND(CQ21=FALSE,CR21=FALSE,CS21=FALSE,CT21=FALSE),"SEQUENCE INCORRECT","SEQUENCE CORRECT")</f>
        <v>SEQUENCE INCORRECT</v>
      </c>
      <c r="CV21" s="82">
        <f>COUNTIF(B19:B20,T(B21))</f>
        <v>2</v>
      </c>
    </row>
    <row r="22" spans="1:100" s="32" customFormat="1" ht="18.95" customHeight="1" thickBot="1">
      <c r="A22" s="83"/>
      <c r="B22" s="244"/>
      <c r="C22" s="245"/>
      <c r="D22" s="244"/>
      <c r="E22" s="245"/>
      <c r="F22" s="244"/>
      <c r="G22" s="245"/>
      <c r="H22" s="244"/>
      <c r="I22" s="245"/>
      <c r="J22" s="244"/>
      <c r="K22" s="245"/>
      <c r="L22" s="256" t="str">
        <f>IF(AND(A22&lt;&gt;"",B22&lt;&gt;"",D22&lt;&gt;"", F22&lt;&gt;"", H22&lt;&gt;"", J22&lt;&gt;"",Q22="",P22="OK",T22="",OR(D22&lt;=E17,D22="ABS"),OR(F22&lt;=G17,F22="ABS"),OR(H22&lt;=I17,H22="ABS"),OR(J22&lt;=K17,J22="ABS")),IF(AND(D22="ABS",F22="ABS",H22="ABS",J22="ABS"),"ABS",IF(SUM(D22,F22,H22,J22)=0,"ZERO",SUM(D22,F22,H22,J22))),"")</f>
        <v/>
      </c>
      <c r="M22" s="257"/>
      <c r="N22" s="33" t="str">
        <f>IF(L22="","",IF(M17=200,LOOKUP(L22,{"ABS","ZERO",1,100,110,120,130,140,150,160,170},{"FAIL","FAIL","FAIL","D","D+","C","C+","B","B+","A","A+"}),IF(M17=150,LOOKUP(L22,{"ABS","ZERO",1,75,82,90,97,105,112,120,127},{"FAIL","FAIL","FAIL","D","D+","C","C+","B","B+","A","A+"}),IF(M17=100,LOOKUP(L22,{"ABS","ZERO",1,50,55,60,65,70,75,80,85},{"FAIL","FAIL","FAIL","D","D+","C","C+","B","B+","A","A+"}),IF(M17=50,LOOKUP(L22,{"ABS","ZERO",1,25,27,30,32,35,37,40,42},{"FAIL","FAIL","FAIL","D","D+","C","C+","B","B+","A","A+"}))))))</f>
        <v/>
      </c>
      <c r="O22" s="229"/>
      <c r="P22" s="87" t="str">
        <f t="shared" si="0"/>
        <v/>
      </c>
      <c r="Q22" s="224" t="str">
        <f>IF(AND(A22&lt;&gt;"",B22&lt;&gt;""),IF(OR(D22&lt;&gt;"ABS"),IF(OR(AND(D22&lt;ROUNDDOWN((0.7*E17),0),D22&lt;&gt;0),D22&gt;E17,D22=""),"Attendance Marks incorrect",""),""),"")</f>
        <v/>
      </c>
      <c r="R22" s="203"/>
      <c r="S22" s="203"/>
      <c r="T22" s="203" t="str">
        <f>IF(OR(AND(OR(F22&lt;=G17, F22=0, F22="ABS"),OR(H22&lt;=I17, H22=0, H22="ABS"),OR(J22&lt;=K17, J22="ABS"))),IF(OR(AND(A22="",B22="",D22="",F22="",H22="",J22=""),AND(A22&lt;&gt;"",B22&lt;&gt;"",D22&lt;&gt;"",F22&lt;&gt;"",H22&lt;&gt;"",J22&lt;&gt;"", AD22="OK")),"","Given Marks or Format is incorrect"),"Given Marks or Format is incorrect")</f>
        <v/>
      </c>
      <c r="U22" s="203"/>
      <c r="V22" s="203"/>
      <c r="W22" s="203"/>
      <c r="X22" s="203"/>
      <c r="Y22" s="23" t="b">
        <f>IF(AND( EXACT(LEFT(B22,LEN(G8)), G8),ISNUMBER(INT(MID(B22,(LEN(G8)+1),1))),ISNUMBER(INT(MID(B22,(LEN(G8)+2),1))), MID(B22,(LEN(G8)+1),2)&lt;&gt;"00",OR(ISNUMBER(INT(MID(B22,(LEN(G8)+3),1))),MID(B22,(LEN(G8)+3),1)=""),  OR(AND(ISNUMBER(INT(MID(B22,(LEN(G8)+1),3))),MID(B22,(LEN(G8)+1),1)&lt;&gt;"0", MID(B22,(LEN(G8)+4),1)=""),AND((ISNUMBER(INT(MID(B22,(LEN(G8)+1),2)))),MID(B22,(LEN(G8)+3),1)=""))),"OK")</f>
        <v>0</v>
      </c>
      <c r="Z22" s="24"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25"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22"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32" t="b">
        <f t="shared" si="28"/>
        <v>0</v>
      </c>
      <c r="AD22" s="32" t="str">
        <f t="shared" si="1"/>
        <v>S# INCORRECT</v>
      </c>
      <c r="BL22" s="77" t="str">
        <f t="shared" si="2"/>
        <v/>
      </c>
      <c r="BM22" s="77" t="b">
        <f t="shared" si="3"/>
        <v>0</v>
      </c>
      <c r="BN22" s="77" t="b">
        <f t="shared" si="4"/>
        <v>0</v>
      </c>
      <c r="BO22" s="77" t="b">
        <f t="shared" si="5"/>
        <v>0</v>
      </c>
      <c r="BP22" s="77" t="str">
        <f t="shared" si="6"/>
        <v/>
      </c>
      <c r="BQ22" s="77" t="str">
        <f t="shared" si="7"/>
        <v/>
      </c>
      <c r="BR22" s="77" t="str">
        <f t="shared" si="8"/>
        <v/>
      </c>
      <c r="BS22" s="77" t="str">
        <f t="shared" si="9"/>
        <v/>
      </c>
      <c r="BT22" s="78" t="str">
        <f t="shared" si="10"/>
        <v/>
      </c>
      <c r="BU22" s="79" t="str">
        <f t="shared" si="29"/>
        <v>INCORRECT</v>
      </c>
      <c r="BV22" s="77" t="b">
        <f t="shared" si="30"/>
        <v>0</v>
      </c>
      <c r="BW22" s="80" t="str">
        <f t="shared" si="11"/>
        <v/>
      </c>
      <c r="BX22" s="77" t="b">
        <f t="shared" si="12"/>
        <v>0</v>
      </c>
      <c r="BY22" s="77" t="b">
        <f t="shared" si="13"/>
        <v>0</v>
      </c>
      <c r="BZ22" s="77" t="b">
        <f t="shared" si="14"/>
        <v>0</v>
      </c>
      <c r="CA22" s="77" t="b">
        <f t="shared" si="15"/>
        <v>0</v>
      </c>
      <c r="CB22" s="77" t="b">
        <f t="shared" si="16"/>
        <v>0</v>
      </c>
      <c r="CC22" s="77" t="b">
        <f t="shared" si="17"/>
        <v>0</v>
      </c>
      <c r="CD22" s="77" t="str">
        <f t="shared" si="18"/>
        <v/>
      </c>
      <c r="CE22" s="77" t="str">
        <f t="shared" si="19"/>
        <v/>
      </c>
      <c r="CF22" s="77" t="str">
        <f t="shared" si="20"/>
        <v/>
      </c>
      <c r="CG22" s="77" t="str">
        <f t="shared" si="21"/>
        <v/>
      </c>
      <c r="CH22" s="77" t="str">
        <f t="shared" si="22"/>
        <v/>
      </c>
      <c r="CI22" s="77" t="str">
        <f t="shared" si="23"/>
        <v/>
      </c>
      <c r="CJ22" s="80" t="str">
        <f t="shared" si="24"/>
        <v/>
      </c>
      <c r="CK22" s="80" t="str">
        <f t="shared" si="25"/>
        <v/>
      </c>
      <c r="CL22" s="81" t="str">
        <f t="shared" si="26"/>
        <v>NO</v>
      </c>
      <c r="CM22" s="81" t="str">
        <f t="shared" si="27"/>
        <v>NO</v>
      </c>
      <c r="CN22" s="79" t="str">
        <f t="shared" si="31"/>
        <v>NO</v>
      </c>
      <c r="CO22" s="79" t="str">
        <f t="shared" si="32"/>
        <v>NO</v>
      </c>
      <c r="CP22" s="81" t="str">
        <f t="shared" si="33"/>
        <v>OK</v>
      </c>
      <c r="CQ22" s="77" t="b">
        <f t="shared" si="34"/>
        <v>0</v>
      </c>
      <c r="CR22" s="77" t="b">
        <f t="shared" si="35"/>
        <v>0</v>
      </c>
      <c r="CS22" s="77" t="b">
        <f t="shared" si="36"/>
        <v>0</v>
      </c>
      <c r="CT22" s="77" t="b">
        <f t="shared" si="37"/>
        <v>0</v>
      </c>
      <c r="CU22" s="80" t="str">
        <f t="shared" si="38"/>
        <v>SEQUENCE INCORRECT</v>
      </c>
      <c r="CV22" s="82">
        <f>COUNTIF(B19:B21,T(B22))</f>
        <v>3</v>
      </c>
    </row>
    <row r="23" spans="1:100" s="32" customFormat="1" ht="18.95" customHeight="1" thickBot="1">
      <c r="A23" s="65"/>
      <c r="B23" s="244"/>
      <c r="C23" s="245"/>
      <c r="D23" s="244"/>
      <c r="E23" s="245"/>
      <c r="F23" s="244"/>
      <c r="G23" s="245"/>
      <c r="H23" s="244"/>
      <c r="I23" s="245"/>
      <c r="J23" s="244"/>
      <c r="K23" s="245"/>
      <c r="L23" s="256" t="str">
        <f>IF(AND(A23&lt;&gt;"",B23&lt;&gt;"",D23&lt;&gt;"", F23&lt;&gt;"", H23&lt;&gt;"", J23&lt;&gt;"",Q23="",P23="OK",T23="",OR(D23&lt;=E17,D23="ABS"),OR(F23&lt;=G17,F23="ABS"),OR(H23&lt;=I17,H23="ABS"),OR(J23&lt;=K17,J23="ABS")),IF(AND(D23="ABS",F23="ABS",H23="ABS",J23="ABS"),"ABS",IF(SUM(D23,F23,H23,J23)=0,"ZERO",SUM(D23,F23,H23,J23))),"")</f>
        <v/>
      </c>
      <c r="M23" s="257"/>
      <c r="N23" s="33" t="str">
        <f>IF(L23="","",IF(M17=200,LOOKUP(L23,{"ABS","ZERO",1,100,110,120,130,140,150,160,170},{"FAIL","FAIL","FAIL","D","D+","C","C+","B","B+","A","A+"}),IF(M17=150,LOOKUP(L23,{"ABS","ZERO",1,75,82,90,97,105,112,120,127},{"FAIL","FAIL","FAIL","D","D+","C","C+","B","B+","A","A+"}),IF(M17=100,LOOKUP(L23,{"ABS","ZERO",1,50,55,60,65,70,75,80,85},{"FAIL","FAIL","FAIL","D","D+","C","C+","B","B+","A","A+"}),IF(M17=50,LOOKUP(L23,{"ABS","ZERO",1,25,27,30,32,35,37,40,42},{"FAIL","FAIL","FAIL","D","D+","C","C+","B","B+","A","A+"}))))))</f>
        <v/>
      </c>
      <c r="O23" s="229"/>
      <c r="P23" s="87" t="str">
        <f t="shared" si="0"/>
        <v/>
      </c>
      <c r="Q23" s="224" t="str">
        <f>IF(AND(A23&lt;&gt;"",B23&lt;&gt;""),IF(OR(D23&lt;&gt;"ABS"),IF(OR(AND(D23&lt;ROUNDDOWN((0.7*E17),0),D23&lt;&gt;0),D23&gt;E17,D23=""),"Attendance Marks incorrect",""),""),"")</f>
        <v/>
      </c>
      <c r="R23" s="203"/>
      <c r="S23" s="203"/>
      <c r="T23" s="203" t="str">
        <f>IF(OR(AND(OR(F23&lt;=G17, F23=0, F23="ABS"),OR(H23&lt;=I17, H23=0, H23="ABS"),OR(J23&lt;=K17, J23="ABS"))),IF(OR(AND(A23="",B23="",D23="",F23="",H23="",J23=""),AND(A23&lt;&gt;"",B23&lt;&gt;"",D23&lt;&gt;"",F23&lt;&gt;"",H23&lt;&gt;"",J23&lt;&gt;"", AD23="OK")),"","Given Marks or Format is incorrect"),"Given Marks or Format is incorrect")</f>
        <v/>
      </c>
      <c r="U23" s="203"/>
      <c r="V23" s="203"/>
      <c r="W23" s="203"/>
      <c r="X23" s="203"/>
      <c r="Y23" s="23" t="b">
        <f>IF(AND( EXACT(LEFT(B23,LEN(G8)), G8),ISNUMBER(INT(MID(B23,(LEN(G8)+1),1))),ISNUMBER(INT(MID(B23,(LEN(G8)+2),1))), MID(B23,(LEN(G8)+1),2)&lt;&gt;"00",OR(ISNUMBER(INT(MID(B23,(LEN(G8)+3),1))),MID(B23,(LEN(G8)+3),1)=""),  OR(AND(ISNUMBER(INT(MID(B23,(LEN(G8)+1),3))),MID(B23,(LEN(G8)+1),1)&lt;&gt;"0", MID(B23,(LEN(G8)+4),1)=""),AND((ISNUMBER(INT(MID(B23,(LEN(G8)+1),2)))),MID(B23,(LEN(G8)+3),1)=""))),"OK")</f>
        <v>0</v>
      </c>
      <c r="Z23" s="24"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25"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22"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32" t="b">
        <f t="shared" si="28"/>
        <v>0</v>
      </c>
      <c r="AD23" s="32" t="str">
        <f t="shared" si="1"/>
        <v>S# INCORRECT</v>
      </c>
      <c r="BL23" s="77" t="str">
        <f t="shared" si="2"/>
        <v/>
      </c>
      <c r="BM23" s="77" t="b">
        <f t="shared" si="3"/>
        <v>0</v>
      </c>
      <c r="BN23" s="77" t="b">
        <f t="shared" si="4"/>
        <v>0</v>
      </c>
      <c r="BO23" s="77" t="b">
        <f t="shared" si="5"/>
        <v>0</v>
      </c>
      <c r="BP23" s="77" t="str">
        <f t="shared" si="6"/>
        <v/>
      </c>
      <c r="BQ23" s="77" t="str">
        <f t="shared" si="7"/>
        <v/>
      </c>
      <c r="BR23" s="77" t="str">
        <f t="shared" si="8"/>
        <v/>
      </c>
      <c r="BS23" s="77" t="str">
        <f t="shared" si="9"/>
        <v/>
      </c>
      <c r="BT23" s="78" t="str">
        <f t="shared" si="10"/>
        <v/>
      </c>
      <c r="BU23" s="79" t="str">
        <f t="shared" si="29"/>
        <v>INCORRECT</v>
      </c>
      <c r="BV23" s="77" t="b">
        <f t="shared" si="30"/>
        <v>0</v>
      </c>
      <c r="BW23" s="80" t="str">
        <f t="shared" si="11"/>
        <v/>
      </c>
      <c r="BX23" s="77" t="b">
        <f t="shared" si="12"/>
        <v>0</v>
      </c>
      <c r="BY23" s="77" t="b">
        <f t="shared" si="13"/>
        <v>0</v>
      </c>
      <c r="BZ23" s="77" t="b">
        <f t="shared" si="14"/>
        <v>0</v>
      </c>
      <c r="CA23" s="77" t="b">
        <f t="shared" si="15"/>
        <v>0</v>
      </c>
      <c r="CB23" s="77" t="b">
        <f t="shared" si="16"/>
        <v>0</v>
      </c>
      <c r="CC23" s="77" t="b">
        <f t="shared" si="17"/>
        <v>0</v>
      </c>
      <c r="CD23" s="77" t="str">
        <f t="shared" si="18"/>
        <v/>
      </c>
      <c r="CE23" s="77" t="str">
        <f t="shared" si="19"/>
        <v/>
      </c>
      <c r="CF23" s="77" t="str">
        <f t="shared" si="20"/>
        <v/>
      </c>
      <c r="CG23" s="77" t="str">
        <f t="shared" si="21"/>
        <v/>
      </c>
      <c r="CH23" s="77" t="str">
        <f t="shared" si="22"/>
        <v/>
      </c>
      <c r="CI23" s="77" t="str">
        <f t="shared" si="23"/>
        <v/>
      </c>
      <c r="CJ23" s="80" t="str">
        <f t="shared" si="24"/>
        <v/>
      </c>
      <c r="CK23" s="80" t="str">
        <f t="shared" si="25"/>
        <v/>
      </c>
      <c r="CL23" s="81" t="str">
        <f t="shared" si="26"/>
        <v>NO</v>
      </c>
      <c r="CM23" s="81" t="str">
        <f t="shared" si="27"/>
        <v>NO</v>
      </c>
      <c r="CN23" s="79" t="str">
        <f t="shared" si="31"/>
        <v>NO</v>
      </c>
      <c r="CO23" s="79" t="str">
        <f t="shared" si="32"/>
        <v>NO</v>
      </c>
      <c r="CP23" s="81" t="str">
        <f t="shared" si="33"/>
        <v>OK</v>
      </c>
      <c r="CQ23" s="77" t="b">
        <f t="shared" si="34"/>
        <v>0</v>
      </c>
      <c r="CR23" s="77" t="b">
        <f t="shared" si="35"/>
        <v>0</v>
      </c>
      <c r="CS23" s="77" t="b">
        <f t="shared" si="36"/>
        <v>0</v>
      </c>
      <c r="CT23" s="77" t="b">
        <f t="shared" si="37"/>
        <v>0</v>
      </c>
      <c r="CU23" s="80" t="str">
        <f t="shared" si="38"/>
        <v>SEQUENCE INCORRECT</v>
      </c>
      <c r="CV23" s="82">
        <f>COUNTIF(B19:B22,T(B23))</f>
        <v>4</v>
      </c>
    </row>
    <row r="24" spans="1:100" s="32" customFormat="1" ht="18.95" customHeight="1" thickBot="1">
      <c r="A24" s="83"/>
      <c r="B24" s="244"/>
      <c r="C24" s="245"/>
      <c r="D24" s="244"/>
      <c r="E24" s="245"/>
      <c r="F24" s="244"/>
      <c r="G24" s="245"/>
      <c r="H24" s="244"/>
      <c r="I24" s="245"/>
      <c r="J24" s="244"/>
      <c r="K24" s="245"/>
      <c r="L24" s="256" t="str">
        <f>IF(AND(A24&lt;&gt;"",B24&lt;&gt;"",D24&lt;&gt;"", F24&lt;&gt;"", H24&lt;&gt;"", J24&lt;&gt;"",Q24="",P24="OK",T24="",OR(D24&lt;=E17,D24="ABS"),OR(F24&lt;=G17,F24="ABS"),OR(H24&lt;=I17,H24="ABS"),OR(J24&lt;=K17,J24="ABS")),IF(AND(D24="ABS",F24="ABS",H24="ABS",J24="ABS"),"ABS",IF(SUM(D24,F24,H24,J24)=0,"ZERO",SUM(D24,F24,H24,J24))),"")</f>
        <v/>
      </c>
      <c r="M24" s="257"/>
      <c r="N24" s="33" t="str">
        <f>IF(L24="","",IF(M17=200,LOOKUP(L24,{"ABS","ZERO",1,100,110,120,130,140,150,160,170},{"FAIL","FAIL","FAIL","D","D+","C","C+","B","B+","A","A+"}),IF(M17=150,LOOKUP(L24,{"ABS","ZERO",1,75,82,90,97,105,112,120,127},{"FAIL","FAIL","FAIL","D","D+","C","C+","B","B+","A","A+"}),IF(M17=100,LOOKUP(L24,{"ABS","ZERO",1,50,55,60,65,70,75,80,85},{"FAIL","FAIL","FAIL","D","D+","C","C+","B","B+","A","A+"}),IF(M17=50,LOOKUP(L24,{"ABS","ZERO",1,25,27,30,32,35,37,40,42},{"FAIL","FAIL","FAIL","D","D+","C","C+","B","B+","A","A+"}))))))</f>
        <v/>
      </c>
      <c r="O24" s="229"/>
      <c r="P24" s="87" t="str">
        <f t="shared" si="0"/>
        <v/>
      </c>
      <c r="Q24" s="224" t="str">
        <f>IF(AND(A24&lt;&gt;"",B24&lt;&gt;""),IF(OR(D24&lt;&gt;"ABS"),IF(OR(AND(D24&lt;ROUNDDOWN((0.7*E17),0),D24&lt;&gt;0),D24&gt;E17,D24=""),"Attendance Marks incorrect",""),""),"")</f>
        <v/>
      </c>
      <c r="R24" s="203"/>
      <c r="S24" s="203"/>
      <c r="T24" s="203" t="str">
        <f>IF(OR(AND(OR(F24&lt;=G17, F24=0, F24="ABS"),OR(H24&lt;=I17, H24=0, H24="ABS"),OR(J24&lt;=K17, J24="ABS"))),IF(OR(AND(A24="",B24="",D24="",F24="",H24="",J24=""),AND(A24&lt;&gt;"",B24&lt;&gt;"",D24&lt;&gt;"",F24&lt;&gt;"",H24&lt;&gt;"",J24&lt;&gt;"", AD24="OK")),"","Given Marks or Format is incorrect"),"Given Marks or Format is incorrect")</f>
        <v/>
      </c>
      <c r="U24" s="203"/>
      <c r="V24" s="203"/>
      <c r="W24" s="203"/>
      <c r="X24" s="203"/>
      <c r="Y24" s="23" t="b">
        <f>IF(AND( EXACT(LEFT(B24,LEN(G8)), G8),ISNUMBER(INT(MID(B24,(LEN(G8)+1),1))),ISNUMBER(INT(MID(B24,(LEN(G8)+2),1))), MID(B24,(LEN(G8)+1),2)&lt;&gt;"00",OR(ISNUMBER(INT(MID(B24,(LEN(G8)+3),1))),MID(B24,(LEN(G8)+3),1)=""),  OR(AND(ISNUMBER(INT(MID(B24,(LEN(G8)+1),3))),MID(B24,(LEN(G8)+1),1)&lt;&gt;"0", MID(B24,(LEN(G8)+4),1)=""),AND((ISNUMBER(INT(MID(B24,(LEN(G8)+1),2)))),MID(B24,(LEN(G8)+3),1)=""))),"OK")</f>
        <v>0</v>
      </c>
      <c r="Z24" s="24"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25"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22"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32" t="b">
        <f t="shared" si="28"/>
        <v>0</v>
      </c>
      <c r="AD24" s="32" t="str">
        <f t="shared" si="1"/>
        <v>S# INCORRECT</v>
      </c>
      <c r="BL24" s="77" t="str">
        <f t="shared" si="2"/>
        <v/>
      </c>
      <c r="BM24" s="77" t="b">
        <f t="shared" si="3"/>
        <v>0</v>
      </c>
      <c r="BN24" s="77" t="b">
        <f t="shared" si="4"/>
        <v>0</v>
      </c>
      <c r="BO24" s="77" t="b">
        <f t="shared" si="5"/>
        <v>0</v>
      </c>
      <c r="BP24" s="77" t="str">
        <f t="shared" si="6"/>
        <v/>
      </c>
      <c r="BQ24" s="77" t="str">
        <f t="shared" si="7"/>
        <v/>
      </c>
      <c r="BR24" s="77" t="str">
        <f t="shared" si="8"/>
        <v/>
      </c>
      <c r="BS24" s="77" t="str">
        <f t="shared" si="9"/>
        <v/>
      </c>
      <c r="BT24" s="78" t="str">
        <f t="shared" si="10"/>
        <v/>
      </c>
      <c r="BU24" s="79" t="str">
        <f t="shared" si="29"/>
        <v>INCORRECT</v>
      </c>
      <c r="BV24" s="77" t="b">
        <f t="shared" si="30"/>
        <v>0</v>
      </c>
      <c r="BW24" s="80" t="str">
        <f t="shared" si="11"/>
        <v/>
      </c>
      <c r="BX24" s="77" t="b">
        <f t="shared" si="12"/>
        <v>0</v>
      </c>
      <c r="BY24" s="77" t="b">
        <f t="shared" si="13"/>
        <v>0</v>
      </c>
      <c r="BZ24" s="77" t="b">
        <f t="shared" si="14"/>
        <v>0</v>
      </c>
      <c r="CA24" s="77" t="b">
        <f t="shared" si="15"/>
        <v>0</v>
      </c>
      <c r="CB24" s="77" t="b">
        <f t="shared" si="16"/>
        <v>0</v>
      </c>
      <c r="CC24" s="77" t="b">
        <f t="shared" si="17"/>
        <v>0</v>
      </c>
      <c r="CD24" s="77" t="str">
        <f t="shared" si="18"/>
        <v/>
      </c>
      <c r="CE24" s="77" t="str">
        <f t="shared" si="19"/>
        <v/>
      </c>
      <c r="CF24" s="77" t="str">
        <f t="shared" si="20"/>
        <v/>
      </c>
      <c r="CG24" s="77" t="str">
        <f t="shared" si="21"/>
        <v/>
      </c>
      <c r="CH24" s="77" t="str">
        <f t="shared" si="22"/>
        <v/>
      </c>
      <c r="CI24" s="77" t="str">
        <f t="shared" si="23"/>
        <v/>
      </c>
      <c r="CJ24" s="80" t="str">
        <f t="shared" si="24"/>
        <v/>
      </c>
      <c r="CK24" s="80" t="str">
        <f t="shared" si="25"/>
        <v/>
      </c>
      <c r="CL24" s="81" t="str">
        <f t="shared" si="26"/>
        <v>NO</v>
      </c>
      <c r="CM24" s="81" t="str">
        <f t="shared" si="27"/>
        <v>NO</v>
      </c>
      <c r="CN24" s="79" t="str">
        <f t="shared" si="31"/>
        <v>NO</v>
      </c>
      <c r="CO24" s="79" t="str">
        <f t="shared" si="32"/>
        <v>NO</v>
      </c>
      <c r="CP24" s="81" t="str">
        <f t="shared" si="33"/>
        <v>OK</v>
      </c>
      <c r="CQ24" s="77" t="b">
        <f t="shared" si="34"/>
        <v>0</v>
      </c>
      <c r="CR24" s="77" t="b">
        <f t="shared" si="35"/>
        <v>0</v>
      </c>
      <c r="CS24" s="77" t="b">
        <f t="shared" si="36"/>
        <v>0</v>
      </c>
      <c r="CT24" s="77" t="b">
        <f t="shared" si="37"/>
        <v>0</v>
      </c>
      <c r="CU24" s="80" t="str">
        <f t="shared" si="38"/>
        <v>SEQUENCE INCORRECT</v>
      </c>
      <c r="CV24" s="82">
        <f>COUNTIF(B19:B23,T(B24))</f>
        <v>5</v>
      </c>
    </row>
    <row r="25" spans="1:100" s="32" customFormat="1" ht="18.95" customHeight="1" thickBot="1">
      <c r="A25" s="65"/>
      <c r="B25" s="244"/>
      <c r="C25" s="245"/>
      <c r="D25" s="244"/>
      <c r="E25" s="245"/>
      <c r="F25" s="244"/>
      <c r="G25" s="245"/>
      <c r="H25" s="244"/>
      <c r="I25" s="245"/>
      <c r="J25" s="244"/>
      <c r="K25" s="245"/>
      <c r="L25" s="256" t="str">
        <f>IF(AND(A25&lt;&gt;"",B25&lt;&gt;"",D25&lt;&gt;"", F25&lt;&gt;"", H25&lt;&gt;"", J25&lt;&gt;"",Q25="",P25="OK",T25="",OR(D25&lt;=E17,D25="ABS"),OR(F25&lt;=G17,F25="ABS"),OR(H25&lt;=I17,H25="ABS"),OR(J25&lt;=K17,J25="ABS")),IF(AND(D25="ABS",F25="ABS",H25="ABS",J25="ABS"),"ABS",IF(SUM(D25,F25,H25,J25)=0,"ZERO",SUM(D25,F25,H25,J25))),"")</f>
        <v/>
      </c>
      <c r="M25" s="257"/>
      <c r="N25" s="33" t="str">
        <f>IF(L25="","",IF(M17=200,LOOKUP(L25,{"ABS","ZERO",1,100,110,120,130,140,150,160,170},{"FAIL","FAIL","FAIL","D","D+","C","C+","B","B+","A","A+"}),IF(M17=150,LOOKUP(L25,{"ABS","ZERO",1,75,82,90,97,105,112,120,127},{"FAIL","FAIL","FAIL","D","D+","C","C+","B","B+","A","A+"}),IF(M17=100,LOOKUP(L25,{"ABS","ZERO",1,50,55,60,65,70,75,80,85},{"FAIL","FAIL","FAIL","D","D+","C","C+","B","B+","A","A+"}),IF(M17=50,LOOKUP(L25,{"ABS","ZERO",1,25,27,30,32,35,37,40,42},{"FAIL","FAIL","FAIL","D","D+","C","C+","B","B+","A","A+"}))))))</f>
        <v/>
      </c>
      <c r="O25" s="229"/>
      <c r="P25" s="87" t="str">
        <f t="shared" si="0"/>
        <v/>
      </c>
      <c r="Q25" s="224" t="str">
        <f>IF(AND(A25&lt;&gt;"",B25&lt;&gt;""),IF(OR(D25&lt;&gt;"ABS"),IF(OR(AND(D25&lt;ROUNDDOWN((0.7*E17),0),D25&lt;&gt;0),D25&gt;E17,D25=""),"Attendance Marks incorrect",""),""),"")</f>
        <v/>
      </c>
      <c r="R25" s="203"/>
      <c r="S25" s="203"/>
      <c r="T25" s="203" t="str">
        <f>IF(OR(AND(OR(F25&lt;=G17, F25=0, F25="ABS"),OR(H25&lt;=I17, H25=0, H25="ABS"),OR(J25&lt;=K17, J25="ABS"))),IF(OR(AND(A25="",B25="",D25="",F25="",H25="",J25=""),AND(A25&lt;&gt;"",B25&lt;&gt;"",D25&lt;&gt;"",F25&lt;&gt;"",H25&lt;&gt;"",J25&lt;&gt;"", AD25="OK")),"","Given Marks or Format is incorrect"),"Given Marks or Format is incorrect")</f>
        <v/>
      </c>
      <c r="U25" s="203"/>
      <c r="V25" s="203"/>
      <c r="W25" s="203"/>
      <c r="X25" s="203"/>
      <c r="Y25" s="23" t="b">
        <f>IF(AND( EXACT(LEFT(B25,LEN(G8)), G8),ISNUMBER(INT(MID(B25,(LEN(G8)+1),1))),ISNUMBER(INT(MID(B25,(LEN(G8)+2),1))), MID(B25,(LEN(G8)+1),2)&lt;&gt;"00",OR(ISNUMBER(INT(MID(B25,(LEN(G8)+3),1))),MID(B25,(LEN(G8)+3),1)=""),  OR(AND(ISNUMBER(INT(MID(B25,(LEN(G8)+1),3))),MID(B25,(LEN(G8)+1),1)&lt;&gt;"0", MID(B25,(LEN(G8)+4),1)=""),AND((ISNUMBER(INT(MID(B25,(LEN(G8)+1),2)))),MID(B25,(LEN(G8)+3),1)=""))),"OK")</f>
        <v>0</v>
      </c>
      <c r="Z25" s="24"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25"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22"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32" t="b">
        <f t="shared" si="28"/>
        <v>0</v>
      </c>
      <c r="AD25" s="32" t="str">
        <f t="shared" si="1"/>
        <v>S# INCORRECT</v>
      </c>
      <c r="BL25" s="77" t="str">
        <f t="shared" si="2"/>
        <v/>
      </c>
      <c r="BM25" s="77" t="b">
        <f t="shared" si="3"/>
        <v>0</v>
      </c>
      <c r="BN25" s="77" t="b">
        <f t="shared" si="4"/>
        <v>0</v>
      </c>
      <c r="BO25" s="77" t="b">
        <f t="shared" si="5"/>
        <v>0</v>
      </c>
      <c r="BP25" s="77" t="str">
        <f t="shared" si="6"/>
        <v/>
      </c>
      <c r="BQ25" s="77" t="str">
        <f t="shared" si="7"/>
        <v/>
      </c>
      <c r="BR25" s="77" t="str">
        <f t="shared" si="8"/>
        <v/>
      </c>
      <c r="BS25" s="77" t="str">
        <f t="shared" si="9"/>
        <v/>
      </c>
      <c r="BT25" s="78" t="str">
        <f t="shared" si="10"/>
        <v/>
      </c>
      <c r="BU25" s="79" t="str">
        <f t="shared" si="29"/>
        <v>INCORRECT</v>
      </c>
      <c r="BV25" s="77" t="b">
        <f t="shared" si="30"/>
        <v>0</v>
      </c>
      <c r="BW25" s="80" t="str">
        <f t="shared" si="11"/>
        <v/>
      </c>
      <c r="BX25" s="77" t="b">
        <f t="shared" si="12"/>
        <v>0</v>
      </c>
      <c r="BY25" s="77" t="b">
        <f t="shared" si="13"/>
        <v>0</v>
      </c>
      <c r="BZ25" s="77" t="b">
        <f t="shared" si="14"/>
        <v>0</v>
      </c>
      <c r="CA25" s="77" t="b">
        <f t="shared" si="15"/>
        <v>0</v>
      </c>
      <c r="CB25" s="77" t="b">
        <f t="shared" si="16"/>
        <v>0</v>
      </c>
      <c r="CC25" s="77" t="b">
        <f t="shared" si="17"/>
        <v>0</v>
      </c>
      <c r="CD25" s="77" t="str">
        <f t="shared" si="18"/>
        <v/>
      </c>
      <c r="CE25" s="77" t="str">
        <f t="shared" si="19"/>
        <v/>
      </c>
      <c r="CF25" s="77" t="str">
        <f t="shared" si="20"/>
        <v/>
      </c>
      <c r="CG25" s="77" t="str">
        <f t="shared" si="21"/>
        <v/>
      </c>
      <c r="CH25" s="77" t="str">
        <f t="shared" si="22"/>
        <v/>
      </c>
      <c r="CI25" s="77" t="str">
        <f t="shared" si="23"/>
        <v/>
      </c>
      <c r="CJ25" s="80" t="str">
        <f t="shared" si="24"/>
        <v/>
      </c>
      <c r="CK25" s="80" t="str">
        <f t="shared" si="25"/>
        <v/>
      </c>
      <c r="CL25" s="81" t="str">
        <f t="shared" si="26"/>
        <v>NO</v>
      </c>
      <c r="CM25" s="81" t="str">
        <f t="shared" si="27"/>
        <v>NO</v>
      </c>
      <c r="CN25" s="79" t="str">
        <f t="shared" si="31"/>
        <v>NO</v>
      </c>
      <c r="CO25" s="79" t="str">
        <f t="shared" si="32"/>
        <v>NO</v>
      </c>
      <c r="CP25" s="81" t="str">
        <f t="shared" si="33"/>
        <v>OK</v>
      </c>
      <c r="CQ25" s="77" t="b">
        <f t="shared" si="34"/>
        <v>0</v>
      </c>
      <c r="CR25" s="77" t="b">
        <f t="shared" si="35"/>
        <v>0</v>
      </c>
      <c r="CS25" s="77" t="b">
        <f t="shared" si="36"/>
        <v>0</v>
      </c>
      <c r="CT25" s="77" t="b">
        <f t="shared" si="37"/>
        <v>0</v>
      </c>
      <c r="CU25" s="80" t="str">
        <f t="shared" si="38"/>
        <v>SEQUENCE INCORRECT</v>
      </c>
      <c r="CV25" s="82">
        <f>COUNTIF(B19:B24,T(B25))</f>
        <v>6</v>
      </c>
    </row>
    <row r="26" spans="1:100" s="32" customFormat="1" ht="18.95" customHeight="1" thickBot="1">
      <c r="A26" s="83"/>
      <c r="B26" s="244"/>
      <c r="C26" s="245"/>
      <c r="D26" s="244"/>
      <c r="E26" s="245"/>
      <c r="F26" s="244"/>
      <c r="G26" s="245"/>
      <c r="H26" s="244"/>
      <c r="I26" s="245"/>
      <c r="J26" s="244"/>
      <c r="K26" s="245"/>
      <c r="L26" s="256" t="str">
        <f>IF(AND(A26&lt;&gt;"",B26&lt;&gt;"",D26&lt;&gt;"", F26&lt;&gt;"", H26&lt;&gt;"", J26&lt;&gt;"",Q26="",P26="OK",T26="",OR(D26&lt;=E17,D26="ABS"),OR(F26&lt;=G17,F26="ABS"),OR(H26&lt;=I17,H26="ABS"),OR(J26&lt;=K17,J26="ABS")),IF(AND(D26="ABS",F26="ABS",H26="ABS",J26="ABS"),"ABS",IF(SUM(D26,F26,H26,J26)=0,"ZERO",SUM(D26,F26,H26,J26))),"")</f>
        <v/>
      </c>
      <c r="M26" s="257"/>
      <c r="N26" s="33" t="str">
        <f>IF(L26="","",IF(M17=200,LOOKUP(L26,{"ABS","ZERO",1,100,110,120,130,140,150,160,170},{"FAIL","FAIL","FAIL","D","D+","C","C+","B","B+","A","A+"}),IF(M17=150,LOOKUP(L26,{"ABS","ZERO",1,75,82,90,97,105,112,120,127},{"FAIL","FAIL","FAIL","D","D+","C","C+","B","B+","A","A+"}),IF(M17=100,LOOKUP(L26,{"ABS","ZERO",1,50,55,60,65,70,75,80,85},{"FAIL","FAIL","FAIL","D","D+","C","C+","B","B+","A","A+"}),IF(M17=50,LOOKUP(L26,{"ABS","ZERO",1,25,27,30,32,35,37,40,42},{"FAIL","FAIL","FAIL","D","D+","C","C+","B","B+","A","A+"}))))))</f>
        <v/>
      </c>
      <c r="O26" s="229"/>
      <c r="P26" s="87" t="str">
        <f t="shared" si="0"/>
        <v/>
      </c>
      <c r="Q26" s="224" t="str">
        <f>IF(AND(A26&lt;&gt;"",B26&lt;&gt;""),IF(OR(D26&lt;&gt;"ABS"),IF(OR(AND(D26&lt;ROUNDDOWN((0.7*E17),0),D26&lt;&gt;0),D26&gt;E17,D26=""),"Attendance Marks incorrect",""),""),"")</f>
        <v/>
      </c>
      <c r="R26" s="203"/>
      <c r="S26" s="203"/>
      <c r="T26" s="203" t="str">
        <f>IF(OR(AND(OR(F26&lt;=G17, F26=0, F26="ABS"),OR(H26&lt;=I17, H26=0, H26="ABS"),OR(J26&lt;=K17, J26="ABS"))),IF(OR(AND(A26="",B26="",D26="",F26="",H26="",J26=""),AND(A26&lt;&gt;"",B26&lt;&gt;"",D26&lt;&gt;"",F26&lt;&gt;"",H26&lt;&gt;"",J26&lt;&gt;"", AD26="OK")),"","Given Marks or Format is incorrect"),"Given Marks or Format is incorrect")</f>
        <v/>
      </c>
      <c r="U26" s="203"/>
      <c r="V26" s="203"/>
      <c r="W26" s="203"/>
      <c r="X26" s="203"/>
      <c r="Y26" s="23" t="b">
        <f>IF(AND( EXACT(LEFT(B26,LEN(G8)), G8),ISNUMBER(INT(MID(B26,(LEN(G8)+1),1))),ISNUMBER(INT(MID(B26,(LEN(G8)+2),1))), MID(B26,(LEN(G8)+1),2)&lt;&gt;"00",OR(ISNUMBER(INT(MID(B26,(LEN(G8)+3),1))),MID(B26,(LEN(G8)+3),1)=""),  OR(AND(ISNUMBER(INT(MID(B26,(LEN(G8)+1),3))),MID(B26,(LEN(G8)+1),1)&lt;&gt;"0", MID(B26,(LEN(G8)+4),1)=""),AND((ISNUMBER(INT(MID(B26,(LEN(G8)+1),2)))),MID(B26,(LEN(G8)+3),1)=""))),"OK")</f>
        <v>0</v>
      </c>
      <c r="Z26" s="24"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25"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22"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32" t="b">
        <f t="shared" si="28"/>
        <v>0</v>
      </c>
      <c r="AD26" s="32" t="str">
        <f t="shared" si="1"/>
        <v>S# INCORRECT</v>
      </c>
      <c r="BL26" s="77" t="str">
        <f t="shared" si="2"/>
        <v/>
      </c>
      <c r="BM26" s="77" t="b">
        <f t="shared" si="3"/>
        <v>0</v>
      </c>
      <c r="BN26" s="77" t="b">
        <f t="shared" si="4"/>
        <v>0</v>
      </c>
      <c r="BO26" s="77" t="b">
        <f t="shared" si="5"/>
        <v>0</v>
      </c>
      <c r="BP26" s="77" t="str">
        <f t="shared" si="6"/>
        <v/>
      </c>
      <c r="BQ26" s="77" t="str">
        <f t="shared" si="7"/>
        <v/>
      </c>
      <c r="BR26" s="77" t="str">
        <f t="shared" si="8"/>
        <v/>
      </c>
      <c r="BS26" s="77" t="str">
        <f t="shared" si="9"/>
        <v/>
      </c>
      <c r="BT26" s="78" t="str">
        <f t="shared" si="10"/>
        <v/>
      </c>
      <c r="BU26" s="79" t="str">
        <f t="shared" si="29"/>
        <v>INCORRECT</v>
      </c>
      <c r="BV26" s="77" t="b">
        <f t="shared" si="30"/>
        <v>0</v>
      </c>
      <c r="BW26" s="80" t="str">
        <f t="shared" si="11"/>
        <v/>
      </c>
      <c r="BX26" s="77" t="b">
        <f t="shared" si="12"/>
        <v>0</v>
      </c>
      <c r="BY26" s="77" t="b">
        <f t="shared" si="13"/>
        <v>0</v>
      </c>
      <c r="BZ26" s="77" t="b">
        <f t="shared" si="14"/>
        <v>0</v>
      </c>
      <c r="CA26" s="77" t="b">
        <f t="shared" si="15"/>
        <v>0</v>
      </c>
      <c r="CB26" s="77" t="b">
        <f t="shared" si="16"/>
        <v>0</v>
      </c>
      <c r="CC26" s="77" t="b">
        <f t="shared" si="17"/>
        <v>0</v>
      </c>
      <c r="CD26" s="77" t="str">
        <f t="shared" si="18"/>
        <v/>
      </c>
      <c r="CE26" s="77" t="str">
        <f t="shared" si="19"/>
        <v/>
      </c>
      <c r="CF26" s="77" t="str">
        <f t="shared" si="20"/>
        <v/>
      </c>
      <c r="CG26" s="77" t="str">
        <f t="shared" si="21"/>
        <v/>
      </c>
      <c r="CH26" s="77" t="str">
        <f t="shared" si="22"/>
        <v/>
      </c>
      <c r="CI26" s="77" t="str">
        <f t="shared" si="23"/>
        <v/>
      </c>
      <c r="CJ26" s="80" t="str">
        <f t="shared" si="24"/>
        <v/>
      </c>
      <c r="CK26" s="80" t="str">
        <f t="shared" si="25"/>
        <v/>
      </c>
      <c r="CL26" s="81" t="str">
        <f t="shared" si="26"/>
        <v>NO</v>
      </c>
      <c r="CM26" s="81" t="str">
        <f t="shared" si="27"/>
        <v>NO</v>
      </c>
      <c r="CN26" s="79" t="str">
        <f t="shared" si="31"/>
        <v>NO</v>
      </c>
      <c r="CO26" s="79" t="str">
        <f t="shared" si="32"/>
        <v>NO</v>
      </c>
      <c r="CP26" s="81" t="str">
        <f t="shared" si="33"/>
        <v>OK</v>
      </c>
      <c r="CQ26" s="77" t="b">
        <f t="shared" si="34"/>
        <v>0</v>
      </c>
      <c r="CR26" s="77" t="b">
        <f t="shared" si="35"/>
        <v>0</v>
      </c>
      <c r="CS26" s="77" t="b">
        <f t="shared" si="36"/>
        <v>0</v>
      </c>
      <c r="CT26" s="77" t="b">
        <f t="shared" si="37"/>
        <v>0</v>
      </c>
      <c r="CU26" s="80" t="str">
        <f t="shared" si="38"/>
        <v>SEQUENCE INCORRECT</v>
      </c>
      <c r="CV26" s="82">
        <f>COUNTIF(B19:B25,T(B26))</f>
        <v>7</v>
      </c>
    </row>
    <row r="27" spans="1:100" s="32" customFormat="1" ht="18.95" customHeight="1" thickBot="1">
      <c r="A27" s="65"/>
      <c r="B27" s="244"/>
      <c r="C27" s="245"/>
      <c r="D27" s="244"/>
      <c r="E27" s="245"/>
      <c r="F27" s="244"/>
      <c r="G27" s="245"/>
      <c r="H27" s="244"/>
      <c r="I27" s="245"/>
      <c r="J27" s="244"/>
      <c r="K27" s="245"/>
      <c r="L27" s="256" t="str">
        <f>IF(AND(A27&lt;&gt;"",B27&lt;&gt;"",D27&lt;&gt;"", F27&lt;&gt;"", H27&lt;&gt;"", J27&lt;&gt;"",Q27="",P27="OK",T27="",OR(D27&lt;=E17,D27="ABS"),OR(F27&lt;=G17,F27="ABS"),OR(H27&lt;=I17,H27="ABS"),OR(J27&lt;=K17,J27="ABS")),IF(AND(D27="ABS",F27="ABS",H27="ABS",J27="ABS"),"ABS",IF(SUM(D27,F27,H27,J27)=0,"ZERO",SUM(D27,F27,H27,J27))),"")</f>
        <v/>
      </c>
      <c r="M27" s="257"/>
      <c r="N27" s="33" t="str">
        <f>IF(L27="","",IF(M17=200,LOOKUP(L27,{"ABS","ZERO",1,100,110,120,130,140,150,160,170},{"FAIL","FAIL","FAIL","D","D+","C","C+","B","B+","A","A+"}),IF(M17=150,LOOKUP(L27,{"ABS","ZERO",1,75,82,90,97,105,112,120,127},{"FAIL","FAIL","FAIL","D","D+","C","C+","B","B+","A","A+"}),IF(M17=100,LOOKUP(L27,{"ABS","ZERO",1,50,55,60,65,70,75,80,85},{"FAIL","FAIL","FAIL","D","D+","C","C+","B","B+","A","A+"}),IF(M17=50,LOOKUP(L27,{"ABS","ZERO",1,25,27,30,32,35,37,40,42},{"FAIL","FAIL","FAIL","D","D+","C","C+","B","B+","A","A+"}))))))</f>
        <v/>
      </c>
      <c r="O27" s="229"/>
      <c r="P27" s="87" t="str">
        <f t="shared" si="0"/>
        <v/>
      </c>
      <c r="Q27" s="224" t="str">
        <f>IF(AND(A27&lt;&gt;"",B27&lt;&gt;""),IF(OR(D27&lt;&gt;"ABS"),IF(OR(AND(D27&lt;ROUNDDOWN((0.7*E17),0),D27&lt;&gt;0),D27&gt;E17,D27=""),"Attendance Marks incorrect",""),""),"")</f>
        <v/>
      </c>
      <c r="R27" s="203"/>
      <c r="S27" s="203"/>
      <c r="T27" s="203" t="str">
        <f>IF(OR(AND(OR(F27&lt;=G17, F27=0, F27="ABS"),OR(H27&lt;=I17, H27=0, H27="ABS"),OR(J27&lt;=K17, J27="ABS"))),IF(OR(AND(A27="",B27="",D27="",F27="",H27="",J27=""),AND(A27&lt;&gt;"",B27&lt;&gt;"",D27&lt;&gt;"",F27&lt;&gt;"",H27&lt;&gt;"",J27&lt;&gt;"", AD27="OK")),"","Given Marks or Format is incorrect"),"Given Marks or Format is incorrect")</f>
        <v/>
      </c>
      <c r="U27" s="203"/>
      <c r="V27" s="203"/>
      <c r="W27" s="203"/>
      <c r="X27" s="203"/>
      <c r="Y27" s="23" t="b">
        <f>IF(AND( EXACT(LEFT(B27,LEN(G8)), G8),ISNUMBER(INT(MID(B27,(LEN(G8)+1),1))),ISNUMBER(INT(MID(B27,(LEN(G8)+2),1))), MID(B27,(LEN(G8)+1),2)&lt;&gt;"00",OR(ISNUMBER(INT(MID(B27,(LEN(G8)+3),1))),MID(B27,(LEN(G8)+3),1)=""),  OR(AND(ISNUMBER(INT(MID(B27,(LEN(G8)+1),3))),MID(B27,(LEN(G8)+1),1)&lt;&gt;"0", MID(B27,(LEN(G8)+4),1)=""),AND((ISNUMBER(INT(MID(B27,(LEN(G8)+1),2)))),MID(B27,(LEN(G8)+3),1)=""))),"OK")</f>
        <v>0</v>
      </c>
      <c r="Z27" s="24"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25"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22"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32" t="b">
        <f t="shared" si="28"/>
        <v>0</v>
      </c>
      <c r="AD27" s="32" t="str">
        <f t="shared" si="1"/>
        <v>S# INCORRECT</v>
      </c>
      <c r="BL27" s="77" t="str">
        <f t="shared" si="2"/>
        <v/>
      </c>
      <c r="BM27" s="77" t="b">
        <f t="shared" si="3"/>
        <v>0</v>
      </c>
      <c r="BN27" s="77" t="b">
        <f t="shared" si="4"/>
        <v>0</v>
      </c>
      <c r="BO27" s="77" t="b">
        <f t="shared" si="5"/>
        <v>0</v>
      </c>
      <c r="BP27" s="77" t="str">
        <f t="shared" si="6"/>
        <v/>
      </c>
      <c r="BQ27" s="77" t="str">
        <f t="shared" si="7"/>
        <v/>
      </c>
      <c r="BR27" s="77" t="str">
        <f t="shared" si="8"/>
        <v/>
      </c>
      <c r="BS27" s="77" t="str">
        <f t="shared" si="9"/>
        <v/>
      </c>
      <c r="BT27" s="78" t="str">
        <f t="shared" si="10"/>
        <v/>
      </c>
      <c r="BU27" s="79" t="str">
        <f t="shared" si="29"/>
        <v>INCORRECT</v>
      </c>
      <c r="BV27" s="77" t="b">
        <f t="shared" si="30"/>
        <v>0</v>
      </c>
      <c r="BW27" s="80" t="str">
        <f t="shared" si="11"/>
        <v/>
      </c>
      <c r="BX27" s="77" t="b">
        <f t="shared" si="12"/>
        <v>0</v>
      </c>
      <c r="BY27" s="77" t="b">
        <f t="shared" si="13"/>
        <v>0</v>
      </c>
      <c r="BZ27" s="77" t="b">
        <f t="shared" si="14"/>
        <v>0</v>
      </c>
      <c r="CA27" s="77" t="b">
        <f t="shared" si="15"/>
        <v>0</v>
      </c>
      <c r="CB27" s="77" t="b">
        <f t="shared" si="16"/>
        <v>0</v>
      </c>
      <c r="CC27" s="77" t="b">
        <f t="shared" si="17"/>
        <v>0</v>
      </c>
      <c r="CD27" s="77" t="str">
        <f t="shared" si="18"/>
        <v/>
      </c>
      <c r="CE27" s="77" t="str">
        <f t="shared" si="19"/>
        <v/>
      </c>
      <c r="CF27" s="77" t="str">
        <f t="shared" si="20"/>
        <v/>
      </c>
      <c r="CG27" s="77" t="str">
        <f t="shared" si="21"/>
        <v/>
      </c>
      <c r="CH27" s="77" t="str">
        <f t="shared" si="22"/>
        <v/>
      </c>
      <c r="CI27" s="77" t="str">
        <f t="shared" si="23"/>
        <v/>
      </c>
      <c r="CJ27" s="80" t="str">
        <f t="shared" si="24"/>
        <v/>
      </c>
      <c r="CK27" s="80" t="str">
        <f t="shared" si="25"/>
        <v/>
      </c>
      <c r="CL27" s="81" t="str">
        <f t="shared" si="26"/>
        <v>NO</v>
      </c>
      <c r="CM27" s="81" t="str">
        <f t="shared" si="27"/>
        <v>NO</v>
      </c>
      <c r="CN27" s="79" t="str">
        <f t="shared" si="31"/>
        <v>NO</v>
      </c>
      <c r="CO27" s="79" t="str">
        <f t="shared" si="32"/>
        <v>NO</v>
      </c>
      <c r="CP27" s="81" t="str">
        <f t="shared" si="33"/>
        <v>OK</v>
      </c>
      <c r="CQ27" s="77" t="b">
        <f t="shared" si="34"/>
        <v>0</v>
      </c>
      <c r="CR27" s="77" t="b">
        <f t="shared" si="35"/>
        <v>0</v>
      </c>
      <c r="CS27" s="77" t="b">
        <f t="shared" si="36"/>
        <v>0</v>
      </c>
      <c r="CT27" s="77" t="b">
        <f t="shared" si="37"/>
        <v>0</v>
      </c>
      <c r="CU27" s="80" t="str">
        <f t="shared" si="38"/>
        <v>SEQUENCE INCORRECT</v>
      </c>
      <c r="CV27" s="82">
        <f>COUNTIF(B19:B26,T(B27))</f>
        <v>8</v>
      </c>
    </row>
    <row r="28" spans="1:100" s="32" customFormat="1" ht="18.95" customHeight="1" thickBot="1">
      <c r="A28" s="83"/>
      <c r="B28" s="244"/>
      <c r="C28" s="245"/>
      <c r="D28" s="244"/>
      <c r="E28" s="245"/>
      <c r="F28" s="244"/>
      <c r="G28" s="245"/>
      <c r="H28" s="244"/>
      <c r="I28" s="245"/>
      <c r="J28" s="244"/>
      <c r="K28" s="245"/>
      <c r="L28" s="256" t="str">
        <f>IF(AND(A28&lt;&gt;"",B28&lt;&gt;"",D28&lt;&gt;"", F28&lt;&gt;"", H28&lt;&gt;"", J28&lt;&gt;"",Q28="",P28="OK",T28="",OR(D28&lt;=E17,D28="ABS"),OR(F28&lt;=G17,F28="ABS"),OR(H28&lt;=I17,H28="ABS"),OR(J28&lt;=K17,J28="ABS")),IF(AND(D28="ABS",F28="ABS",H28="ABS",J28="ABS"),"ABS",IF(SUM(D28,F28,H28,J28)=0,"ZERO",SUM(D28,F28,H28,J28))),"")</f>
        <v/>
      </c>
      <c r="M28" s="257"/>
      <c r="N28" s="33" t="str">
        <f>IF(L28="","",IF(M17=200,LOOKUP(L28,{"ABS","ZERO",1,100,110,120,130,140,150,160,170},{"FAIL","FAIL","FAIL","D","D+","C","C+","B","B+","A","A+"}),IF(M17=150,LOOKUP(L28,{"ABS","ZERO",1,75,82,90,97,105,112,120,127},{"FAIL","FAIL","FAIL","D","D+","C","C+","B","B+","A","A+"}),IF(M17=100,LOOKUP(L28,{"ABS","ZERO",1,50,55,60,65,70,75,80,85},{"FAIL","FAIL","FAIL","D","D+","C","C+","B","B+","A","A+"}),IF(M17=50,LOOKUP(L28,{"ABS","ZERO",1,25,27,30,32,35,37,40,42},{"FAIL","FAIL","FAIL","D","D+","C","C+","B","B+","A","A+"}))))))</f>
        <v/>
      </c>
      <c r="O28" s="229"/>
      <c r="P28" s="87" t="str">
        <f t="shared" si="0"/>
        <v/>
      </c>
      <c r="Q28" s="224" t="str">
        <f>IF(AND(A28&lt;&gt;"",B28&lt;&gt;""),IF(OR(D28&lt;&gt;"ABS"),IF(OR(AND(D28&lt;ROUNDDOWN((0.7*E17),0),D28&lt;&gt;0),D28&gt;E17,D28=""),"Attendance Marks incorrect",""),""),"")</f>
        <v/>
      </c>
      <c r="R28" s="203"/>
      <c r="S28" s="203"/>
      <c r="T28" s="203" t="str">
        <f>IF(OR(AND(OR(F28&lt;=G17, F28=0, F28="ABS"),OR(H28&lt;=I17, H28=0, H28="ABS"),OR(J28&lt;=K17, J28="ABS"))),IF(OR(AND(A28="",B28="",D28="",F28="",H28="",J28=""),AND(A28&lt;&gt;"",B28&lt;&gt;"",D28&lt;&gt;"",F28&lt;&gt;"",H28&lt;&gt;"",J28&lt;&gt;"", AD28="OK")),"","Given Marks or Format is incorrect"),"Given Marks or Format is incorrect")</f>
        <v/>
      </c>
      <c r="U28" s="203"/>
      <c r="V28" s="203"/>
      <c r="W28" s="203"/>
      <c r="X28" s="203"/>
      <c r="Y28" s="23" t="b">
        <f>IF(AND( EXACT(LEFT(B28,LEN(G8)), G8),ISNUMBER(INT(MID(B28,(LEN(G8)+1),1))),ISNUMBER(INT(MID(B28,(LEN(G8)+2),1))), MID(B28,(LEN(G8)+1),2)&lt;&gt;"00",OR(ISNUMBER(INT(MID(B28,(LEN(G8)+3),1))),MID(B28,(LEN(G8)+3),1)=""),  OR(AND(ISNUMBER(INT(MID(B28,(LEN(G8)+1),3))),MID(B28,(LEN(G8)+1),1)&lt;&gt;"0", MID(B28,(LEN(G8)+4),1)=""),AND((ISNUMBER(INT(MID(B28,(LEN(G8)+1),2)))),MID(B28,(LEN(G8)+3),1)=""))),"OK")</f>
        <v>0</v>
      </c>
      <c r="Z28" s="24"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25"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22"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32" t="b">
        <f t="shared" si="28"/>
        <v>0</v>
      </c>
      <c r="AD28" s="32" t="str">
        <f t="shared" si="1"/>
        <v>S# INCORRECT</v>
      </c>
      <c r="BL28" s="77" t="str">
        <f t="shared" si="2"/>
        <v/>
      </c>
      <c r="BM28" s="77" t="b">
        <f t="shared" si="3"/>
        <v>0</v>
      </c>
      <c r="BN28" s="77" t="b">
        <f t="shared" si="4"/>
        <v>0</v>
      </c>
      <c r="BO28" s="77" t="b">
        <f t="shared" si="5"/>
        <v>0</v>
      </c>
      <c r="BP28" s="77" t="str">
        <f t="shared" si="6"/>
        <v/>
      </c>
      <c r="BQ28" s="77" t="str">
        <f t="shared" si="7"/>
        <v/>
      </c>
      <c r="BR28" s="77" t="str">
        <f t="shared" si="8"/>
        <v/>
      </c>
      <c r="BS28" s="77" t="str">
        <f t="shared" si="9"/>
        <v/>
      </c>
      <c r="BT28" s="78" t="str">
        <f t="shared" si="10"/>
        <v/>
      </c>
      <c r="BU28" s="79" t="str">
        <f t="shared" si="29"/>
        <v>INCORRECT</v>
      </c>
      <c r="BV28" s="77" t="b">
        <f t="shared" si="30"/>
        <v>0</v>
      </c>
      <c r="BW28" s="80" t="str">
        <f t="shared" si="11"/>
        <v/>
      </c>
      <c r="BX28" s="77" t="b">
        <f t="shared" si="12"/>
        <v>0</v>
      </c>
      <c r="BY28" s="77" t="b">
        <f t="shared" si="13"/>
        <v>0</v>
      </c>
      <c r="BZ28" s="77" t="b">
        <f t="shared" si="14"/>
        <v>0</v>
      </c>
      <c r="CA28" s="77" t="b">
        <f t="shared" si="15"/>
        <v>0</v>
      </c>
      <c r="CB28" s="77" t="b">
        <f t="shared" si="16"/>
        <v>0</v>
      </c>
      <c r="CC28" s="77" t="b">
        <f t="shared" si="17"/>
        <v>0</v>
      </c>
      <c r="CD28" s="77" t="str">
        <f t="shared" si="18"/>
        <v/>
      </c>
      <c r="CE28" s="77" t="str">
        <f t="shared" si="19"/>
        <v/>
      </c>
      <c r="CF28" s="77" t="str">
        <f t="shared" si="20"/>
        <v/>
      </c>
      <c r="CG28" s="77" t="str">
        <f t="shared" si="21"/>
        <v/>
      </c>
      <c r="CH28" s="77" t="str">
        <f t="shared" si="22"/>
        <v/>
      </c>
      <c r="CI28" s="77" t="str">
        <f t="shared" si="23"/>
        <v/>
      </c>
      <c r="CJ28" s="80" t="str">
        <f t="shared" si="24"/>
        <v/>
      </c>
      <c r="CK28" s="80" t="str">
        <f t="shared" si="25"/>
        <v/>
      </c>
      <c r="CL28" s="81" t="str">
        <f t="shared" si="26"/>
        <v>NO</v>
      </c>
      <c r="CM28" s="81" t="str">
        <f t="shared" si="27"/>
        <v>NO</v>
      </c>
      <c r="CN28" s="79" t="str">
        <f t="shared" si="31"/>
        <v>NO</v>
      </c>
      <c r="CO28" s="79" t="str">
        <f t="shared" si="32"/>
        <v>NO</v>
      </c>
      <c r="CP28" s="81" t="str">
        <f t="shared" si="33"/>
        <v>OK</v>
      </c>
      <c r="CQ28" s="77" t="b">
        <f t="shared" si="34"/>
        <v>0</v>
      </c>
      <c r="CR28" s="77" t="b">
        <f t="shared" si="35"/>
        <v>0</v>
      </c>
      <c r="CS28" s="77" t="b">
        <f t="shared" si="36"/>
        <v>0</v>
      </c>
      <c r="CT28" s="77" t="b">
        <f t="shared" si="37"/>
        <v>0</v>
      </c>
      <c r="CU28" s="80" t="str">
        <f t="shared" si="38"/>
        <v>SEQUENCE INCORRECT</v>
      </c>
      <c r="CV28" s="82">
        <f>COUNTIF(B19:B27,T(B28))</f>
        <v>9</v>
      </c>
    </row>
    <row r="29" spans="1:100" s="32" customFormat="1" ht="18.95" customHeight="1" thickBot="1">
      <c r="A29" s="65"/>
      <c r="B29" s="244"/>
      <c r="C29" s="245"/>
      <c r="D29" s="244"/>
      <c r="E29" s="245"/>
      <c r="F29" s="244"/>
      <c r="G29" s="245"/>
      <c r="H29" s="244"/>
      <c r="I29" s="245"/>
      <c r="J29" s="244"/>
      <c r="K29" s="245"/>
      <c r="L29" s="256" t="str">
        <f>IF(AND(A29&lt;&gt;"",B29&lt;&gt;"",D29&lt;&gt;"", F29&lt;&gt;"", H29&lt;&gt;"", J29&lt;&gt;"",Q29="",P29="OK",T29="",OR(D29&lt;=E17,D29="ABS"),OR(F29&lt;=G17,F29="ABS"),OR(H29&lt;=I17,H29="ABS"),OR(J29&lt;=K17,J29="ABS")),IF(AND(D29="ABS",F29="ABS",H29="ABS",J29="ABS"),"ABS",IF(SUM(D29,F29,H29,J29)=0,"ZERO",SUM(D29,F29,H29,J29))),"")</f>
        <v/>
      </c>
      <c r="M29" s="257"/>
      <c r="N29" s="33" t="str">
        <f>IF(L29="","",IF(M17=200,LOOKUP(L29,{"ABS","ZERO",1,100,110,120,130,140,150,160,170},{"FAIL","FAIL","FAIL","D","D+","C","C+","B","B+","A","A+"}),IF(M17=150,LOOKUP(L29,{"ABS","ZERO",1,75,82,90,97,105,112,120,127},{"FAIL","FAIL","FAIL","D","D+","C","C+","B","B+","A","A+"}),IF(M17=100,LOOKUP(L29,{"ABS","ZERO",1,50,55,60,65,70,75,80,85},{"FAIL","FAIL","FAIL","D","D+","C","C+","B","B+","A","A+"}),IF(M17=50,LOOKUP(L29,{"ABS","ZERO",1,25,27,30,32,35,37,40,42},{"FAIL","FAIL","FAIL","D","D+","C","C+","B","B+","A","A+"}))))))</f>
        <v/>
      </c>
      <c r="O29" s="229"/>
      <c r="P29" s="87" t="str">
        <f t="shared" si="0"/>
        <v/>
      </c>
      <c r="Q29" s="224" t="str">
        <f>IF(AND(A29&lt;&gt;"",B29&lt;&gt;""),IF(OR(D29&lt;&gt;"ABS"),IF(OR(AND(D29&lt;ROUNDDOWN((0.7*E17),0),D29&lt;&gt;0),D29&gt;E17,D29=""),"Attendance Marks incorrect",""),""),"")</f>
        <v/>
      </c>
      <c r="R29" s="203"/>
      <c r="S29" s="203"/>
      <c r="T29" s="203" t="str">
        <f>IF(OR(AND(OR(F29&lt;=G17, F29=0, F29="ABS"),OR(H29&lt;=I17, H29=0, H29="ABS"),OR(J29&lt;=K17, J29="ABS"))),IF(OR(AND(A29="",B29="",D29="",F29="",H29="",J29=""),AND(A29&lt;&gt;"",B29&lt;&gt;"",D29&lt;&gt;"",F29&lt;&gt;"",H29&lt;&gt;"",J29&lt;&gt;"", AD29="OK")),"","Given Marks or Format is incorrect"),"Given Marks or Format is incorrect")</f>
        <v/>
      </c>
      <c r="U29" s="203"/>
      <c r="V29" s="203"/>
      <c r="W29" s="203"/>
      <c r="X29" s="203"/>
      <c r="Y29" s="23" t="b">
        <f>IF(AND( EXACT(LEFT(B29,LEN(G8)), G8),ISNUMBER(INT(MID(B29,(LEN(G8)+1),1))),ISNUMBER(INT(MID(B29,(LEN(G8)+2),1))), MID(B29,(LEN(G8)+1),2)&lt;&gt;"00",OR(ISNUMBER(INT(MID(B29,(LEN(G8)+3),1))),MID(B29,(LEN(G8)+3),1)=""),  OR(AND(ISNUMBER(INT(MID(B29,(LEN(G8)+1),3))),MID(B29,(LEN(G8)+1),1)&lt;&gt;"0", MID(B29,(LEN(G8)+4),1)=""),AND((ISNUMBER(INT(MID(B29,(LEN(G8)+1),2)))),MID(B29,(LEN(G8)+3),1)=""))),"OK")</f>
        <v>0</v>
      </c>
      <c r="Z29" s="24"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25"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22"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32" t="b">
        <f t="shared" si="28"/>
        <v>0</v>
      </c>
      <c r="AD29" s="32" t="str">
        <f t="shared" si="1"/>
        <v>S# INCORRECT</v>
      </c>
      <c r="BL29" s="77" t="str">
        <f t="shared" si="2"/>
        <v/>
      </c>
      <c r="BM29" s="77" t="b">
        <f t="shared" si="3"/>
        <v>0</v>
      </c>
      <c r="BN29" s="77" t="b">
        <f t="shared" si="4"/>
        <v>0</v>
      </c>
      <c r="BO29" s="77" t="b">
        <f t="shared" si="5"/>
        <v>0</v>
      </c>
      <c r="BP29" s="77" t="str">
        <f t="shared" si="6"/>
        <v/>
      </c>
      <c r="BQ29" s="77" t="str">
        <f t="shared" si="7"/>
        <v/>
      </c>
      <c r="BR29" s="77" t="str">
        <f t="shared" si="8"/>
        <v/>
      </c>
      <c r="BS29" s="77" t="str">
        <f t="shared" si="9"/>
        <v/>
      </c>
      <c r="BT29" s="78" t="str">
        <f t="shared" si="10"/>
        <v/>
      </c>
      <c r="BU29" s="79" t="str">
        <f t="shared" si="29"/>
        <v>INCORRECT</v>
      </c>
      <c r="BV29" s="77" t="b">
        <f t="shared" si="30"/>
        <v>0</v>
      </c>
      <c r="BW29" s="80" t="str">
        <f t="shared" si="11"/>
        <v/>
      </c>
      <c r="BX29" s="77" t="b">
        <f t="shared" si="12"/>
        <v>0</v>
      </c>
      <c r="BY29" s="77" t="b">
        <f t="shared" si="13"/>
        <v>0</v>
      </c>
      <c r="BZ29" s="77" t="b">
        <f t="shared" si="14"/>
        <v>0</v>
      </c>
      <c r="CA29" s="77" t="b">
        <f t="shared" si="15"/>
        <v>0</v>
      </c>
      <c r="CB29" s="77" t="b">
        <f t="shared" si="16"/>
        <v>0</v>
      </c>
      <c r="CC29" s="77" t="b">
        <f t="shared" si="17"/>
        <v>0</v>
      </c>
      <c r="CD29" s="77" t="str">
        <f t="shared" si="18"/>
        <v/>
      </c>
      <c r="CE29" s="77" t="str">
        <f t="shared" si="19"/>
        <v/>
      </c>
      <c r="CF29" s="77" t="str">
        <f t="shared" si="20"/>
        <v/>
      </c>
      <c r="CG29" s="77" t="str">
        <f t="shared" si="21"/>
        <v/>
      </c>
      <c r="CH29" s="77" t="str">
        <f t="shared" si="22"/>
        <v/>
      </c>
      <c r="CI29" s="77" t="str">
        <f t="shared" si="23"/>
        <v/>
      </c>
      <c r="CJ29" s="80" t="str">
        <f t="shared" si="24"/>
        <v/>
      </c>
      <c r="CK29" s="80" t="str">
        <f t="shared" si="25"/>
        <v/>
      </c>
      <c r="CL29" s="81" t="str">
        <f t="shared" si="26"/>
        <v>NO</v>
      </c>
      <c r="CM29" s="81" t="str">
        <f t="shared" si="27"/>
        <v>NO</v>
      </c>
      <c r="CN29" s="79" t="str">
        <f t="shared" si="31"/>
        <v>NO</v>
      </c>
      <c r="CO29" s="79" t="str">
        <f t="shared" si="32"/>
        <v>NO</v>
      </c>
      <c r="CP29" s="81" t="str">
        <f t="shared" si="33"/>
        <v>OK</v>
      </c>
      <c r="CQ29" s="77" t="b">
        <f t="shared" si="34"/>
        <v>0</v>
      </c>
      <c r="CR29" s="77" t="b">
        <f t="shared" si="35"/>
        <v>0</v>
      </c>
      <c r="CS29" s="77" t="b">
        <f t="shared" si="36"/>
        <v>0</v>
      </c>
      <c r="CT29" s="77" t="b">
        <f t="shared" si="37"/>
        <v>0</v>
      </c>
      <c r="CU29" s="80" t="str">
        <f t="shared" si="38"/>
        <v>SEQUENCE INCORRECT</v>
      </c>
      <c r="CV29" s="82">
        <f>COUNTIF(B19:B28,T(B29))</f>
        <v>10</v>
      </c>
    </row>
    <row r="30" spans="1:100" s="32" customFormat="1" ht="18.95" customHeight="1" thickBot="1">
      <c r="A30" s="83"/>
      <c r="B30" s="244"/>
      <c r="C30" s="245"/>
      <c r="D30" s="244"/>
      <c r="E30" s="245"/>
      <c r="F30" s="244"/>
      <c r="G30" s="245"/>
      <c r="H30" s="244"/>
      <c r="I30" s="245"/>
      <c r="J30" s="244"/>
      <c r="K30" s="245"/>
      <c r="L30" s="256" t="str">
        <f>IF(AND(A30&lt;&gt;"",B30&lt;&gt;"",D30&lt;&gt;"", F30&lt;&gt;"", H30&lt;&gt;"", J30&lt;&gt;"",Q30="",P30="OK",T30="",OR(D30&lt;=E17,D30="ABS"),OR(F30&lt;=G17,F30="ABS"),OR(H30&lt;=I17,H30="ABS"),OR(J30&lt;=K17,J30="ABS")),IF(AND(D30="ABS",F30="ABS",H30="ABS",J30="ABS"),"ABS",IF(SUM(D30,F30,H30,J30)=0,"ZERO",SUM(D30,F30,H30,J30))),"")</f>
        <v/>
      </c>
      <c r="M30" s="257"/>
      <c r="N30" s="33" t="str">
        <f>IF(L30="","",IF(M17=200,LOOKUP(L30,{"ABS","ZERO",1,100,110,120,130,140,150,160,170},{"FAIL","FAIL","FAIL","D","D+","C","C+","B","B+","A","A+"}),IF(M17=150,LOOKUP(L30,{"ABS","ZERO",1,75,82,90,97,105,112,120,127},{"FAIL","FAIL","FAIL","D","D+","C","C+","B","B+","A","A+"}),IF(M17=100,LOOKUP(L30,{"ABS","ZERO",1,50,55,60,65,70,75,80,85},{"FAIL","FAIL","FAIL","D","D+","C","C+","B","B+","A","A+"}),IF(M17=50,LOOKUP(L30,{"ABS","ZERO",1,25,27,30,32,35,37,40,42},{"FAIL","FAIL","FAIL","D","D+","C","C+","B","B+","A","A+"}))))))</f>
        <v/>
      </c>
      <c r="O30" s="229"/>
      <c r="P30" s="87" t="str">
        <f t="shared" si="0"/>
        <v/>
      </c>
      <c r="Q30" s="224" t="str">
        <f>IF(AND(A30&lt;&gt;"",B30&lt;&gt;""),IF(OR(D30&lt;&gt;"ABS"),IF(OR(AND(D30&lt;ROUNDDOWN((0.7*E17),0),D30&lt;&gt;0),D30&gt;E17,D30=""),"Attendance Marks incorrect",""),""),"")</f>
        <v/>
      </c>
      <c r="R30" s="203"/>
      <c r="S30" s="203"/>
      <c r="T30" s="203" t="str">
        <f>IF(OR(AND(OR(F30&lt;=G17, F30=0, F30="ABS"),OR(H30&lt;=I17, H30=0, H30="ABS"),OR(J30&lt;=K17, J30="ABS"))),IF(OR(AND(A30="",B30="",D30="",F30="",H30="",J30=""),AND(A30&lt;&gt;"",B30&lt;&gt;"",D30&lt;&gt;"",F30&lt;&gt;"",H30&lt;&gt;"",J30&lt;&gt;"", AD30="OK")),"","Given Marks or Format is incorrect"),"Given Marks or Format is incorrect")</f>
        <v/>
      </c>
      <c r="U30" s="203"/>
      <c r="V30" s="203"/>
      <c r="W30" s="203"/>
      <c r="X30" s="203"/>
      <c r="Y30" s="23" t="b">
        <f>IF(AND( EXACT(LEFT(B30,LEN(G8)), G8),ISNUMBER(INT(MID(B30,(LEN(G8)+1),1))),ISNUMBER(INT(MID(B30,(LEN(G8)+2),1))), MID(B30,(LEN(G8)+1),2)&lt;&gt;"00",OR(ISNUMBER(INT(MID(B30,(LEN(G8)+3),1))),MID(B30,(LEN(G8)+3),1)=""),  OR(AND(ISNUMBER(INT(MID(B30,(LEN(G8)+1),3))),MID(B30,(LEN(G8)+1),1)&lt;&gt;"0", MID(B30,(LEN(G8)+4),1)=""),AND((ISNUMBER(INT(MID(B30,(LEN(G8)+1),2)))),MID(B30,(LEN(G8)+3),1)=""))),"OK")</f>
        <v>0</v>
      </c>
      <c r="Z30" s="24"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25"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22"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32" t="b">
        <f t="shared" si="28"/>
        <v>0</v>
      </c>
      <c r="AD30" s="32" t="str">
        <f t="shared" si="1"/>
        <v>S# INCORRECT</v>
      </c>
      <c r="BL30" s="77" t="str">
        <f t="shared" si="2"/>
        <v/>
      </c>
      <c r="BM30" s="77" t="b">
        <f t="shared" si="3"/>
        <v>0</v>
      </c>
      <c r="BN30" s="77" t="b">
        <f t="shared" si="4"/>
        <v>0</v>
      </c>
      <c r="BO30" s="77" t="b">
        <f t="shared" si="5"/>
        <v>0</v>
      </c>
      <c r="BP30" s="77" t="str">
        <f t="shared" si="6"/>
        <v/>
      </c>
      <c r="BQ30" s="77" t="str">
        <f t="shared" si="7"/>
        <v/>
      </c>
      <c r="BR30" s="77" t="str">
        <f t="shared" si="8"/>
        <v/>
      </c>
      <c r="BS30" s="77" t="str">
        <f t="shared" si="9"/>
        <v/>
      </c>
      <c r="BT30" s="78" t="str">
        <f t="shared" si="10"/>
        <v/>
      </c>
      <c r="BU30" s="79" t="str">
        <f t="shared" si="29"/>
        <v>INCORRECT</v>
      </c>
      <c r="BV30" s="77" t="b">
        <f t="shared" si="30"/>
        <v>0</v>
      </c>
      <c r="BW30" s="80" t="str">
        <f t="shared" si="11"/>
        <v/>
      </c>
      <c r="BX30" s="77" t="b">
        <f t="shared" si="12"/>
        <v>0</v>
      </c>
      <c r="BY30" s="77" t="b">
        <f t="shared" si="13"/>
        <v>0</v>
      </c>
      <c r="BZ30" s="77" t="b">
        <f t="shared" si="14"/>
        <v>0</v>
      </c>
      <c r="CA30" s="77" t="b">
        <f t="shared" si="15"/>
        <v>0</v>
      </c>
      <c r="CB30" s="77" t="b">
        <f t="shared" si="16"/>
        <v>0</v>
      </c>
      <c r="CC30" s="77" t="b">
        <f t="shared" si="17"/>
        <v>0</v>
      </c>
      <c r="CD30" s="77" t="str">
        <f t="shared" si="18"/>
        <v/>
      </c>
      <c r="CE30" s="77" t="str">
        <f t="shared" si="19"/>
        <v/>
      </c>
      <c r="CF30" s="77" t="str">
        <f t="shared" si="20"/>
        <v/>
      </c>
      <c r="CG30" s="77" t="str">
        <f t="shared" si="21"/>
        <v/>
      </c>
      <c r="CH30" s="77" t="str">
        <f t="shared" si="22"/>
        <v/>
      </c>
      <c r="CI30" s="77" t="str">
        <f t="shared" si="23"/>
        <v/>
      </c>
      <c r="CJ30" s="80" t="str">
        <f t="shared" si="24"/>
        <v/>
      </c>
      <c r="CK30" s="80" t="str">
        <f t="shared" si="25"/>
        <v/>
      </c>
      <c r="CL30" s="81" t="str">
        <f t="shared" si="26"/>
        <v>NO</v>
      </c>
      <c r="CM30" s="81" t="str">
        <f t="shared" si="27"/>
        <v>NO</v>
      </c>
      <c r="CN30" s="79" t="str">
        <f t="shared" si="31"/>
        <v>NO</v>
      </c>
      <c r="CO30" s="79" t="str">
        <f t="shared" si="32"/>
        <v>NO</v>
      </c>
      <c r="CP30" s="81" t="str">
        <f t="shared" si="33"/>
        <v>OK</v>
      </c>
      <c r="CQ30" s="77" t="b">
        <f t="shared" si="34"/>
        <v>0</v>
      </c>
      <c r="CR30" s="77" t="b">
        <f t="shared" si="35"/>
        <v>0</v>
      </c>
      <c r="CS30" s="77" t="b">
        <f t="shared" si="36"/>
        <v>0</v>
      </c>
      <c r="CT30" s="77" t="b">
        <f t="shared" si="37"/>
        <v>0</v>
      </c>
      <c r="CU30" s="80" t="str">
        <f t="shared" si="38"/>
        <v>SEQUENCE INCORRECT</v>
      </c>
      <c r="CV30" s="82">
        <f>COUNTIF(B19:B29,T(B30))</f>
        <v>11</v>
      </c>
    </row>
    <row r="31" spans="1:100" s="32" customFormat="1" ht="18.95" customHeight="1" thickBot="1">
      <c r="A31" s="65"/>
      <c r="B31" s="244"/>
      <c r="C31" s="245"/>
      <c r="D31" s="244"/>
      <c r="E31" s="245"/>
      <c r="F31" s="244"/>
      <c r="G31" s="245"/>
      <c r="H31" s="244"/>
      <c r="I31" s="245"/>
      <c r="J31" s="244"/>
      <c r="K31" s="245"/>
      <c r="L31" s="256" t="str">
        <f>IF(AND(A31&lt;&gt;"",B31&lt;&gt;"",D31&lt;&gt;"", F31&lt;&gt;"", H31&lt;&gt;"", J31&lt;&gt;"",Q31="",P31="OK",T31="",OR(D31&lt;=E17,D31="ABS"),OR(F31&lt;=G17,F31="ABS"),OR(H31&lt;=I17,H31="ABS"),OR(J31&lt;=K17,J31="ABS")),IF(AND(D31="ABS",F31="ABS",H31="ABS",J31="ABS"),"ABS",IF(SUM(D31,F31,H31,J31)=0,"ZERO",SUM(D31,F31,H31,J31))),"")</f>
        <v/>
      </c>
      <c r="M31" s="257"/>
      <c r="N31" s="33" t="str">
        <f>IF(L31="","",IF(M17=200,LOOKUP(L31,{"ABS","ZERO",1,100,110,120,130,140,150,160,170},{"FAIL","FAIL","FAIL","D","D+","C","C+","B","B+","A","A+"}),IF(M17=150,LOOKUP(L31,{"ABS","ZERO",1,75,82,90,97,105,112,120,127},{"FAIL","FAIL","FAIL","D","D+","C","C+","B","B+","A","A+"}),IF(M17=100,LOOKUP(L31,{"ABS","ZERO",1,50,55,60,65,70,75,80,85},{"FAIL","FAIL","FAIL","D","D+","C","C+","B","B+","A","A+"}),IF(M17=50,LOOKUP(L31,{"ABS","ZERO",1,25,27,30,32,35,37,40,42},{"FAIL","FAIL","FAIL","D","D+","C","C+","B","B+","A","A+"}))))))</f>
        <v/>
      </c>
      <c r="O31" s="229"/>
      <c r="P31" s="87" t="str">
        <f t="shared" si="0"/>
        <v/>
      </c>
      <c r="Q31" s="224" t="str">
        <f>IF(AND(A31&lt;&gt;"",B31&lt;&gt;""),IF(OR(D31&lt;&gt;"ABS"),IF(OR(AND(D31&lt;ROUNDDOWN((0.7*E17),0),D31&lt;&gt;0),D31&gt;E17,D31=""),"Attendance Marks incorrect",""),""),"")</f>
        <v/>
      </c>
      <c r="R31" s="203"/>
      <c r="S31" s="203"/>
      <c r="T31" s="203" t="str">
        <f>IF(OR(AND(OR(F31&lt;=G17, F31=0, F31="ABS"),OR(H31&lt;=I17, H31=0, H31="ABS"),OR(J31&lt;=K17, J31="ABS"))),IF(OR(AND(A31="",B31="",D31="",F31="",H31="",J31=""),AND(A31&lt;&gt;"",B31&lt;&gt;"",D31&lt;&gt;"",F31&lt;&gt;"",H31&lt;&gt;"",J31&lt;&gt;"", AD31="OK")),"","Given Marks or Format is incorrect"),"Given Marks or Format is incorrect")</f>
        <v/>
      </c>
      <c r="U31" s="203"/>
      <c r="V31" s="203"/>
      <c r="W31" s="203"/>
      <c r="X31" s="203"/>
      <c r="Y31" s="23" t="b">
        <f>IF(AND( EXACT(LEFT(B31,LEN(G8)), G8),ISNUMBER(INT(MID(B31,(LEN(G8)+1),1))),ISNUMBER(INT(MID(B31,(LEN(G8)+2),1))), MID(B31,(LEN(G8)+1),2)&lt;&gt;"00",OR(ISNUMBER(INT(MID(B31,(LEN(G8)+3),1))),MID(B31,(LEN(G8)+3),1)=""),  OR(AND(ISNUMBER(INT(MID(B31,(LEN(G8)+1),3))),MID(B31,(LEN(G8)+1),1)&lt;&gt;"0", MID(B31,(LEN(G8)+4),1)=""),AND((ISNUMBER(INT(MID(B31,(LEN(G8)+1),2)))),MID(B31,(LEN(G8)+3),1)=""))),"OK")</f>
        <v>0</v>
      </c>
      <c r="Z31" s="24"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25"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22"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32" t="b">
        <f t="shared" si="28"/>
        <v>0</v>
      </c>
      <c r="AD31" s="32" t="str">
        <f t="shared" si="1"/>
        <v>S# INCORRECT</v>
      </c>
      <c r="BL31" s="77" t="str">
        <f t="shared" si="2"/>
        <v/>
      </c>
      <c r="BM31" s="77" t="b">
        <f t="shared" si="3"/>
        <v>0</v>
      </c>
      <c r="BN31" s="77" t="b">
        <f t="shared" si="4"/>
        <v>0</v>
      </c>
      <c r="BO31" s="77" t="b">
        <f t="shared" si="5"/>
        <v>0</v>
      </c>
      <c r="BP31" s="77" t="str">
        <f t="shared" si="6"/>
        <v/>
      </c>
      <c r="BQ31" s="77" t="str">
        <f t="shared" si="7"/>
        <v/>
      </c>
      <c r="BR31" s="77" t="str">
        <f t="shared" si="8"/>
        <v/>
      </c>
      <c r="BS31" s="77" t="str">
        <f t="shared" si="9"/>
        <v/>
      </c>
      <c r="BT31" s="78" t="str">
        <f t="shared" si="10"/>
        <v/>
      </c>
      <c r="BU31" s="79" t="str">
        <f t="shared" si="29"/>
        <v>INCORRECT</v>
      </c>
      <c r="BV31" s="77" t="b">
        <f t="shared" si="30"/>
        <v>0</v>
      </c>
      <c r="BW31" s="80" t="str">
        <f t="shared" si="11"/>
        <v/>
      </c>
      <c r="BX31" s="77" t="b">
        <f t="shared" si="12"/>
        <v>0</v>
      </c>
      <c r="BY31" s="77" t="b">
        <f t="shared" si="13"/>
        <v>0</v>
      </c>
      <c r="BZ31" s="77" t="b">
        <f t="shared" si="14"/>
        <v>0</v>
      </c>
      <c r="CA31" s="77" t="b">
        <f t="shared" si="15"/>
        <v>0</v>
      </c>
      <c r="CB31" s="77" t="b">
        <f t="shared" si="16"/>
        <v>0</v>
      </c>
      <c r="CC31" s="77" t="b">
        <f t="shared" si="17"/>
        <v>0</v>
      </c>
      <c r="CD31" s="77" t="str">
        <f t="shared" si="18"/>
        <v/>
      </c>
      <c r="CE31" s="77" t="str">
        <f t="shared" si="19"/>
        <v/>
      </c>
      <c r="CF31" s="77" t="str">
        <f t="shared" si="20"/>
        <v/>
      </c>
      <c r="CG31" s="77" t="str">
        <f t="shared" si="21"/>
        <v/>
      </c>
      <c r="CH31" s="77" t="str">
        <f t="shared" si="22"/>
        <v/>
      </c>
      <c r="CI31" s="77" t="str">
        <f t="shared" si="23"/>
        <v/>
      </c>
      <c r="CJ31" s="80" t="str">
        <f t="shared" si="24"/>
        <v/>
      </c>
      <c r="CK31" s="80" t="str">
        <f t="shared" si="25"/>
        <v/>
      </c>
      <c r="CL31" s="81" t="str">
        <f t="shared" si="26"/>
        <v>NO</v>
      </c>
      <c r="CM31" s="81" t="str">
        <f t="shared" si="27"/>
        <v>NO</v>
      </c>
      <c r="CN31" s="79" t="str">
        <f t="shared" si="31"/>
        <v>NO</v>
      </c>
      <c r="CO31" s="79" t="str">
        <f t="shared" si="32"/>
        <v>NO</v>
      </c>
      <c r="CP31" s="81" t="str">
        <f t="shared" si="33"/>
        <v>OK</v>
      </c>
      <c r="CQ31" s="77" t="b">
        <f t="shared" si="34"/>
        <v>0</v>
      </c>
      <c r="CR31" s="77" t="b">
        <f t="shared" si="35"/>
        <v>0</v>
      </c>
      <c r="CS31" s="77" t="b">
        <f t="shared" si="36"/>
        <v>0</v>
      </c>
      <c r="CT31" s="77" t="b">
        <f t="shared" si="37"/>
        <v>0</v>
      </c>
      <c r="CU31" s="80" t="str">
        <f t="shared" si="38"/>
        <v>SEQUENCE INCORRECT</v>
      </c>
      <c r="CV31" s="82">
        <f>COUNTIF(B19:B30,T(B31))</f>
        <v>12</v>
      </c>
    </row>
    <row r="32" spans="1:100" s="32" customFormat="1" ht="18.95" customHeight="1" thickBot="1">
      <c r="A32" s="83"/>
      <c r="B32" s="244"/>
      <c r="C32" s="245"/>
      <c r="D32" s="244"/>
      <c r="E32" s="245"/>
      <c r="F32" s="244"/>
      <c r="G32" s="245"/>
      <c r="H32" s="244"/>
      <c r="I32" s="245"/>
      <c r="J32" s="244"/>
      <c r="K32" s="245"/>
      <c r="L32" s="256" t="str">
        <f>IF(AND(A32&lt;&gt;"",B32&lt;&gt;"",D32&lt;&gt;"", F32&lt;&gt;"", H32&lt;&gt;"", J32&lt;&gt;"",Q32="",P32="OK",T32="",OR(D32&lt;=E17,D32="ABS"),OR(F32&lt;=G17,F32="ABS"),OR(H32&lt;=I17,H32="ABS"),OR(J32&lt;=K17,J32="ABS")),IF(AND(D32="ABS",F32="ABS",H32="ABS",J32="ABS"),"ABS",IF(SUM(D32,F32,H32,J32)=0,"ZERO",SUM(D32,F32,H32,J32))),"")</f>
        <v/>
      </c>
      <c r="M32" s="257"/>
      <c r="N32" s="33" t="str">
        <f>IF(L32="","",IF(M17=200,LOOKUP(L32,{"ABS","ZERO",1,100,110,120,130,140,150,160,170},{"FAIL","FAIL","FAIL","D","D+","C","C+","B","B+","A","A+"}),IF(M17=150,LOOKUP(L32,{"ABS","ZERO",1,75,82,90,97,105,112,120,127},{"FAIL","FAIL","FAIL","D","D+","C","C+","B","B+","A","A+"}),IF(M17=100,LOOKUP(L32,{"ABS","ZERO",1,50,55,60,65,70,75,80,85},{"FAIL","FAIL","FAIL","D","D+","C","C+","B","B+","A","A+"}),IF(M17=50,LOOKUP(L32,{"ABS","ZERO",1,25,27,30,32,35,37,40,42},{"FAIL","FAIL","FAIL","D","D+","C","C+","B","B+","A","A+"}))))))</f>
        <v/>
      </c>
      <c r="O32" s="229"/>
      <c r="P32" s="87" t="str">
        <f t="shared" si="0"/>
        <v/>
      </c>
      <c r="Q32" s="224" t="str">
        <f>IF(AND(A32&lt;&gt;"",B32&lt;&gt;""),IF(OR(D32&lt;&gt;"ABS"),IF(OR(AND(D32&lt;ROUNDDOWN((0.7*E17),0),D32&lt;&gt;0),D32&gt;E17,D32=""),"Attendance Marks incorrect",""),""),"")</f>
        <v/>
      </c>
      <c r="R32" s="203"/>
      <c r="S32" s="203"/>
      <c r="T32" s="203" t="str">
        <f>IF(OR(AND(OR(F32&lt;=G17, F32=0, F32="ABS"),OR(H32&lt;=I17, H32=0, H32="ABS"),OR(J32&lt;=K17, J32="ABS"))),IF(OR(AND(A32="",B32="",D32="",F32="",H32="",J32=""),AND(A32&lt;&gt;"",B32&lt;&gt;"",D32&lt;&gt;"",F32&lt;&gt;"",H32&lt;&gt;"",J32&lt;&gt;"", AD32="OK")),"","Given Marks or Format is incorrect"),"Given Marks or Format is incorrect")</f>
        <v/>
      </c>
      <c r="U32" s="203"/>
      <c r="V32" s="203"/>
      <c r="W32" s="203"/>
      <c r="X32" s="203"/>
      <c r="Y32" s="23" t="b">
        <f>IF(AND( EXACT(LEFT(B32,LEN(G8)), G8),ISNUMBER(INT(MID(B32,(LEN(G8)+1),1))),ISNUMBER(INT(MID(B32,(LEN(G8)+2),1))), MID(B32,(LEN(G8)+1),2)&lt;&gt;"00",OR(ISNUMBER(INT(MID(B32,(LEN(G8)+3),1))),MID(B32,(LEN(G8)+3),1)=""),  OR(AND(ISNUMBER(INT(MID(B32,(LEN(G8)+1),3))),MID(B32,(LEN(G8)+1),1)&lt;&gt;"0", MID(B32,(LEN(G8)+4),1)=""),AND((ISNUMBER(INT(MID(B32,(LEN(G8)+1),2)))),MID(B32,(LEN(G8)+3),1)=""))),"OK")</f>
        <v>0</v>
      </c>
      <c r="Z32" s="24"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25"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22"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32" t="b">
        <f t="shared" si="28"/>
        <v>0</v>
      </c>
      <c r="AD32" s="32" t="str">
        <f t="shared" si="1"/>
        <v>S# INCORRECT</v>
      </c>
      <c r="BL32" s="77" t="str">
        <f t="shared" si="2"/>
        <v/>
      </c>
      <c r="BM32" s="77" t="b">
        <f t="shared" si="3"/>
        <v>0</v>
      </c>
      <c r="BN32" s="77" t="b">
        <f t="shared" si="4"/>
        <v>0</v>
      </c>
      <c r="BO32" s="77" t="b">
        <f t="shared" si="5"/>
        <v>0</v>
      </c>
      <c r="BP32" s="77" t="str">
        <f t="shared" si="6"/>
        <v/>
      </c>
      <c r="BQ32" s="77" t="str">
        <f t="shared" si="7"/>
        <v/>
      </c>
      <c r="BR32" s="77" t="str">
        <f t="shared" si="8"/>
        <v/>
      </c>
      <c r="BS32" s="77" t="str">
        <f t="shared" si="9"/>
        <v/>
      </c>
      <c r="BT32" s="78" t="str">
        <f t="shared" si="10"/>
        <v/>
      </c>
      <c r="BU32" s="79" t="str">
        <f t="shared" si="29"/>
        <v>INCORRECT</v>
      </c>
      <c r="BV32" s="77" t="b">
        <f t="shared" si="30"/>
        <v>0</v>
      </c>
      <c r="BW32" s="80" t="str">
        <f t="shared" si="11"/>
        <v/>
      </c>
      <c r="BX32" s="77" t="b">
        <f t="shared" si="12"/>
        <v>0</v>
      </c>
      <c r="BY32" s="77" t="b">
        <f t="shared" si="13"/>
        <v>0</v>
      </c>
      <c r="BZ32" s="77" t="b">
        <f t="shared" si="14"/>
        <v>0</v>
      </c>
      <c r="CA32" s="77" t="b">
        <f t="shared" si="15"/>
        <v>0</v>
      </c>
      <c r="CB32" s="77" t="b">
        <f t="shared" si="16"/>
        <v>0</v>
      </c>
      <c r="CC32" s="77" t="b">
        <f t="shared" si="17"/>
        <v>0</v>
      </c>
      <c r="CD32" s="77" t="str">
        <f t="shared" si="18"/>
        <v/>
      </c>
      <c r="CE32" s="77" t="str">
        <f t="shared" si="19"/>
        <v/>
      </c>
      <c r="CF32" s="77" t="str">
        <f t="shared" si="20"/>
        <v/>
      </c>
      <c r="CG32" s="77" t="str">
        <f t="shared" si="21"/>
        <v/>
      </c>
      <c r="CH32" s="77" t="str">
        <f t="shared" si="22"/>
        <v/>
      </c>
      <c r="CI32" s="77" t="str">
        <f t="shared" si="23"/>
        <v/>
      </c>
      <c r="CJ32" s="80" t="str">
        <f t="shared" si="24"/>
        <v/>
      </c>
      <c r="CK32" s="80" t="str">
        <f t="shared" si="25"/>
        <v/>
      </c>
      <c r="CL32" s="81" t="str">
        <f t="shared" si="26"/>
        <v>NO</v>
      </c>
      <c r="CM32" s="81" t="str">
        <f t="shared" si="27"/>
        <v>NO</v>
      </c>
      <c r="CN32" s="79" t="str">
        <f t="shared" si="31"/>
        <v>NO</v>
      </c>
      <c r="CO32" s="79" t="str">
        <f t="shared" si="32"/>
        <v>NO</v>
      </c>
      <c r="CP32" s="81" t="str">
        <f t="shared" si="33"/>
        <v>OK</v>
      </c>
      <c r="CQ32" s="77" t="b">
        <f t="shared" si="34"/>
        <v>0</v>
      </c>
      <c r="CR32" s="77" t="b">
        <f t="shared" si="35"/>
        <v>0</v>
      </c>
      <c r="CS32" s="77" t="b">
        <f t="shared" si="36"/>
        <v>0</v>
      </c>
      <c r="CT32" s="77" t="b">
        <f t="shared" si="37"/>
        <v>0</v>
      </c>
      <c r="CU32" s="80" t="str">
        <f t="shared" si="38"/>
        <v>SEQUENCE INCORRECT</v>
      </c>
      <c r="CV32" s="82">
        <f>COUNTIF(B19:B31,T(B32))</f>
        <v>13</v>
      </c>
    </row>
    <row r="33" spans="1:100" s="32" customFormat="1" ht="18.95" customHeight="1" thickBot="1">
      <c r="A33" s="65"/>
      <c r="B33" s="244"/>
      <c r="C33" s="245"/>
      <c r="D33" s="244"/>
      <c r="E33" s="245"/>
      <c r="F33" s="244"/>
      <c r="G33" s="245"/>
      <c r="H33" s="244"/>
      <c r="I33" s="245"/>
      <c r="J33" s="244"/>
      <c r="K33" s="245"/>
      <c r="L33" s="256" t="str">
        <f>IF(AND(A33&lt;&gt;"",B33&lt;&gt;"",D33&lt;&gt;"", F33&lt;&gt;"", H33&lt;&gt;"", J33&lt;&gt;"",Q33="",P33="OK",T33="",OR(D33&lt;=E17,D33="ABS"),OR(F33&lt;=G17,F33="ABS"),OR(H33&lt;=I17,H33="ABS"),OR(J33&lt;=K17,J33="ABS")),IF(AND(D33="ABS",F33="ABS",H33="ABS",J33="ABS"),"ABS",IF(SUM(D33,F33,H33,J33)=0,"ZERO",SUM(D33,F33,H33,J33))),"")</f>
        <v/>
      </c>
      <c r="M33" s="257"/>
      <c r="N33" s="33" t="str">
        <f>IF(L33="","",IF(M17=200,LOOKUP(L33,{"ABS","ZERO",1,100,110,120,130,140,150,160,170},{"FAIL","FAIL","FAIL","D","D+","C","C+","B","B+","A","A+"}),IF(M17=150,LOOKUP(L33,{"ABS","ZERO",1,75,82,90,97,105,112,120,127},{"FAIL","FAIL","FAIL","D","D+","C","C+","B","B+","A","A+"}),IF(M17=100,LOOKUP(L33,{"ABS","ZERO",1,50,55,60,65,70,75,80,85},{"FAIL","FAIL","FAIL","D","D+","C","C+","B","B+","A","A+"}),IF(M17=50,LOOKUP(L33,{"ABS","ZERO",1,25,27,30,32,35,37,40,42},{"FAIL","FAIL","FAIL","D","D+","C","C+","B","B+","A","A+"}))))))</f>
        <v/>
      </c>
      <c r="O33" s="229"/>
      <c r="P33" s="87" t="str">
        <f t="shared" si="0"/>
        <v/>
      </c>
      <c r="Q33" s="224" t="str">
        <f>IF(AND(A33&lt;&gt;"",B33&lt;&gt;""),IF(OR(D33&lt;&gt;"ABS"),IF(OR(AND(D33&lt;ROUNDDOWN((0.7*E17),0),D33&lt;&gt;0),D33&gt;E17,D33=""),"Attendance Marks incorrect",""),""),"")</f>
        <v/>
      </c>
      <c r="R33" s="203"/>
      <c r="S33" s="203"/>
      <c r="T33" s="203" t="str">
        <f>IF(OR(AND(OR(F33&lt;=G17, F33=0, F33="ABS"),OR(H33&lt;=I17, H33=0, H33="ABS"),OR(J33&lt;=K17, J33="ABS"))),IF(OR(AND(A33="",B33="",D33="",F33="",H33="",J33=""),AND(A33&lt;&gt;"",B33&lt;&gt;"",D33&lt;&gt;"",F33&lt;&gt;"",H33&lt;&gt;"",J33&lt;&gt;"", AD33="OK")),"","Given Marks or Format is incorrect"),"Given Marks or Format is incorrect")</f>
        <v/>
      </c>
      <c r="U33" s="203"/>
      <c r="V33" s="203"/>
      <c r="W33" s="203"/>
      <c r="X33" s="203"/>
      <c r="Y33" s="23" t="b">
        <f>IF(AND( EXACT(LEFT(B33,LEN(G8)), G8),ISNUMBER(INT(MID(B33,(LEN(G8)+1),1))),ISNUMBER(INT(MID(B33,(LEN(G8)+2),1))), MID(B33,(LEN(G8)+1),2)&lt;&gt;"00",OR(ISNUMBER(INT(MID(B33,(LEN(G8)+3),1))),MID(B33,(LEN(G8)+3),1)=""),  OR(AND(ISNUMBER(INT(MID(B33,(LEN(G8)+1),3))),MID(B33,(LEN(G8)+1),1)&lt;&gt;"0", MID(B33,(LEN(G8)+4),1)=""),AND((ISNUMBER(INT(MID(B33,(LEN(G8)+1),2)))),MID(B33,(LEN(G8)+3),1)=""))),"OK")</f>
        <v>0</v>
      </c>
      <c r="Z33" s="24"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25"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22"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32" t="b">
        <f t="shared" si="28"/>
        <v>0</v>
      </c>
      <c r="AD33" s="32" t="str">
        <f t="shared" si="1"/>
        <v>S# INCORRECT</v>
      </c>
      <c r="BL33" s="77" t="str">
        <f t="shared" si="2"/>
        <v/>
      </c>
      <c r="BM33" s="77" t="b">
        <f t="shared" si="3"/>
        <v>0</v>
      </c>
      <c r="BN33" s="77" t="b">
        <f t="shared" si="4"/>
        <v>0</v>
      </c>
      <c r="BO33" s="77" t="b">
        <f t="shared" si="5"/>
        <v>0</v>
      </c>
      <c r="BP33" s="77" t="str">
        <f t="shared" si="6"/>
        <v/>
      </c>
      <c r="BQ33" s="77" t="str">
        <f t="shared" si="7"/>
        <v/>
      </c>
      <c r="BR33" s="77" t="str">
        <f t="shared" si="8"/>
        <v/>
      </c>
      <c r="BS33" s="77" t="str">
        <f t="shared" si="9"/>
        <v/>
      </c>
      <c r="BT33" s="78" t="str">
        <f t="shared" si="10"/>
        <v/>
      </c>
      <c r="BU33" s="79" t="str">
        <f t="shared" si="29"/>
        <v>INCORRECT</v>
      </c>
      <c r="BV33" s="77" t="b">
        <f t="shared" si="30"/>
        <v>0</v>
      </c>
      <c r="BW33" s="80" t="str">
        <f t="shared" si="11"/>
        <v/>
      </c>
      <c r="BX33" s="77" t="b">
        <f t="shared" si="12"/>
        <v>0</v>
      </c>
      <c r="BY33" s="77" t="b">
        <f t="shared" si="13"/>
        <v>0</v>
      </c>
      <c r="BZ33" s="77" t="b">
        <f t="shared" si="14"/>
        <v>0</v>
      </c>
      <c r="CA33" s="77" t="b">
        <f t="shared" si="15"/>
        <v>0</v>
      </c>
      <c r="CB33" s="77" t="b">
        <f t="shared" si="16"/>
        <v>0</v>
      </c>
      <c r="CC33" s="77" t="b">
        <f t="shared" si="17"/>
        <v>0</v>
      </c>
      <c r="CD33" s="77" t="str">
        <f t="shared" si="18"/>
        <v/>
      </c>
      <c r="CE33" s="77" t="str">
        <f t="shared" si="19"/>
        <v/>
      </c>
      <c r="CF33" s="77" t="str">
        <f t="shared" si="20"/>
        <v/>
      </c>
      <c r="CG33" s="77" t="str">
        <f t="shared" si="21"/>
        <v/>
      </c>
      <c r="CH33" s="77" t="str">
        <f t="shared" si="22"/>
        <v/>
      </c>
      <c r="CI33" s="77" t="str">
        <f t="shared" si="23"/>
        <v/>
      </c>
      <c r="CJ33" s="80" t="str">
        <f t="shared" si="24"/>
        <v/>
      </c>
      <c r="CK33" s="80" t="str">
        <f t="shared" si="25"/>
        <v/>
      </c>
      <c r="CL33" s="81" t="str">
        <f t="shared" si="26"/>
        <v>NO</v>
      </c>
      <c r="CM33" s="81" t="str">
        <f t="shared" si="27"/>
        <v>NO</v>
      </c>
      <c r="CN33" s="79" t="str">
        <f t="shared" si="31"/>
        <v>NO</v>
      </c>
      <c r="CO33" s="79" t="str">
        <f t="shared" si="32"/>
        <v>NO</v>
      </c>
      <c r="CP33" s="81" t="str">
        <f t="shared" si="33"/>
        <v>OK</v>
      </c>
      <c r="CQ33" s="77" t="b">
        <f t="shared" si="34"/>
        <v>0</v>
      </c>
      <c r="CR33" s="77" t="b">
        <f t="shared" si="35"/>
        <v>0</v>
      </c>
      <c r="CS33" s="77" t="b">
        <f t="shared" si="36"/>
        <v>0</v>
      </c>
      <c r="CT33" s="77" t="b">
        <f t="shared" si="37"/>
        <v>0</v>
      </c>
      <c r="CU33" s="80" t="str">
        <f t="shared" si="38"/>
        <v>SEQUENCE INCORRECT</v>
      </c>
      <c r="CV33" s="82">
        <f>COUNTIF(B19:B32,T(B33))</f>
        <v>14</v>
      </c>
    </row>
    <row r="34" spans="1:100" s="32" customFormat="1" ht="18.95" customHeight="1" thickBot="1">
      <c r="A34" s="83"/>
      <c r="B34" s="244"/>
      <c r="C34" s="245"/>
      <c r="D34" s="244"/>
      <c r="E34" s="245"/>
      <c r="F34" s="244"/>
      <c r="G34" s="245"/>
      <c r="H34" s="244"/>
      <c r="I34" s="245"/>
      <c r="J34" s="244"/>
      <c r="K34" s="245"/>
      <c r="L34" s="256" t="str">
        <f>IF(AND(A34&lt;&gt;"",B34&lt;&gt;"",D34&lt;&gt;"", F34&lt;&gt;"", H34&lt;&gt;"", J34&lt;&gt;"",Q34="",P34="OK",T34="",OR(D34&lt;=E17,D34="ABS"),OR(F34&lt;=G17,F34="ABS"),OR(H34&lt;=I17,H34="ABS"),OR(J34&lt;=K17,J34="ABS")),IF(AND(D34="ABS",F34="ABS",H34="ABS",J34="ABS"),"ABS",IF(SUM(D34,F34,H34,J34)=0,"ZERO",SUM(D34,F34,H34,J34))),"")</f>
        <v/>
      </c>
      <c r="M34" s="257"/>
      <c r="N34" s="33" t="str">
        <f>IF(L34="","",IF(M17=200,LOOKUP(L34,{"ABS","ZERO",1,100,110,120,130,140,150,160,170},{"FAIL","FAIL","FAIL","D","D+","C","C+","B","B+","A","A+"}),IF(M17=150,LOOKUP(L34,{"ABS","ZERO",1,75,82,90,97,105,112,120,127},{"FAIL","FAIL","FAIL","D","D+","C","C+","B","B+","A","A+"}),IF(M17=100,LOOKUP(L34,{"ABS","ZERO",1,50,55,60,65,70,75,80,85},{"FAIL","FAIL","FAIL","D","D+","C","C+","B","B+","A","A+"}),IF(M17=50,LOOKUP(L34,{"ABS","ZERO",1,25,27,30,32,35,37,40,42},{"FAIL","FAIL","FAIL","D","D+","C","C+","B","B+","A","A+"}))))))</f>
        <v/>
      </c>
      <c r="O34" s="229"/>
      <c r="P34" s="87" t="str">
        <f t="shared" si="0"/>
        <v/>
      </c>
      <c r="Q34" s="224" t="str">
        <f>IF(AND(A34&lt;&gt;"",B34&lt;&gt;""),IF(OR(D34&lt;&gt;"ABS"),IF(OR(AND(D34&lt;ROUNDDOWN((0.7*E17),0),D34&lt;&gt;0),D34&gt;E17,D34=""),"Attendance Marks incorrect",""),""),"")</f>
        <v/>
      </c>
      <c r="R34" s="203"/>
      <c r="S34" s="203"/>
      <c r="T34" s="203" t="str">
        <f>IF(OR(AND(OR(F34&lt;=G17, F34=0, F34="ABS"),OR(H34&lt;=I17, H34=0, H34="ABS"),OR(J34&lt;=K17, J34="ABS"))),IF(OR(AND(A34="",B34="",D34="",F34="",H34="",J34=""),AND(A34&lt;&gt;"",B34&lt;&gt;"",D34&lt;&gt;"",F34&lt;&gt;"",H34&lt;&gt;"",J34&lt;&gt;"", AD34="OK")),"","Given Marks or Format is incorrect"),"Given Marks or Format is incorrect")</f>
        <v/>
      </c>
      <c r="U34" s="203"/>
      <c r="V34" s="203"/>
      <c r="W34" s="203"/>
      <c r="X34" s="203"/>
      <c r="Y34" s="23" t="b">
        <f>IF(AND( EXACT(LEFT(B34,LEN(G8)), G8),ISNUMBER(INT(MID(B34,(LEN(G8)+1),1))),ISNUMBER(INT(MID(B34,(LEN(G8)+2),1))), MID(B34,(LEN(G8)+1),2)&lt;&gt;"00",OR(ISNUMBER(INT(MID(B34,(LEN(G8)+3),1))),MID(B34,(LEN(G8)+3),1)=""),  OR(AND(ISNUMBER(INT(MID(B34,(LEN(G8)+1),3))),MID(B34,(LEN(G8)+1),1)&lt;&gt;"0", MID(B34,(LEN(G8)+4),1)=""),AND((ISNUMBER(INT(MID(B34,(LEN(G8)+1),2)))),MID(B34,(LEN(G8)+3),1)=""))),"OK")</f>
        <v>0</v>
      </c>
      <c r="Z34" s="24"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25"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22"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32" t="b">
        <f t="shared" si="28"/>
        <v>0</v>
      </c>
      <c r="AD34" s="32" t="str">
        <f t="shared" si="1"/>
        <v>S# INCORRECT</v>
      </c>
      <c r="BL34" s="77" t="str">
        <f t="shared" si="2"/>
        <v/>
      </c>
      <c r="BM34" s="77" t="b">
        <f t="shared" si="3"/>
        <v>0</v>
      </c>
      <c r="BN34" s="77" t="b">
        <f t="shared" si="4"/>
        <v>0</v>
      </c>
      <c r="BO34" s="77" t="b">
        <f t="shared" si="5"/>
        <v>0</v>
      </c>
      <c r="BP34" s="77" t="str">
        <f t="shared" si="6"/>
        <v/>
      </c>
      <c r="BQ34" s="77" t="str">
        <f t="shared" si="7"/>
        <v/>
      </c>
      <c r="BR34" s="77" t="str">
        <f t="shared" si="8"/>
        <v/>
      </c>
      <c r="BS34" s="77" t="str">
        <f t="shared" si="9"/>
        <v/>
      </c>
      <c r="BT34" s="78" t="str">
        <f t="shared" si="10"/>
        <v/>
      </c>
      <c r="BU34" s="79" t="str">
        <f t="shared" si="29"/>
        <v>INCORRECT</v>
      </c>
      <c r="BV34" s="77" t="b">
        <f t="shared" si="30"/>
        <v>0</v>
      </c>
      <c r="BW34" s="80" t="str">
        <f t="shared" si="11"/>
        <v/>
      </c>
      <c r="BX34" s="77" t="b">
        <f t="shared" si="12"/>
        <v>0</v>
      </c>
      <c r="BY34" s="77" t="b">
        <f t="shared" si="13"/>
        <v>0</v>
      </c>
      <c r="BZ34" s="77" t="b">
        <f t="shared" si="14"/>
        <v>0</v>
      </c>
      <c r="CA34" s="77" t="b">
        <f t="shared" si="15"/>
        <v>0</v>
      </c>
      <c r="CB34" s="77" t="b">
        <f t="shared" si="16"/>
        <v>0</v>
      </c>
      <c r="CC34" s="77" t="b">
        <f t="shared" si="17"/>
        <v>0</v>
      </c>
      <c r="CD34" s="77" t="str">
        <f t="shared" si="18"/>
        <v/>
      </c>
      <c r="CE34" s="77" t="str">
        <f t="shared" si="19"/>
        <v/>
      </c>
      <c r="CF34" s="77" t="str">
        <f t="shared" si="20"/>
        <v/>
      </c>
      <c r="CG34" s="77" t="str">
        <f t="shared" si="21"/>
        <v/>
      </c>
      <c r="CH34" s="77" t="str">
        <f t="shared" si="22"/>
        <v/>
      </c>
      <c r="CI34" s="77" t="str">
        <f t="shared" si="23"/>
        <v/>
      </c>
      <c r="CJ34" s="80" t="str">
        <f t="shared" si="24"/>
        <v/>
      </c>
      <c r="CK34" s="80" t="str">
        <f t="shared" si="25"/>
        <v/>
      </c>
      <c r="CL34" s="81" t="str">
        <f t="shared" si="26"/>
        <v>NO</v>
      </c>
      <c r="CM34" s="81" t="str">
        <f t="shared" si="27"/>
        <v>NO</v>
      </c>
      <c r="CN34" s="79" t="str">
        <f t="shared" si="31"/>
        <v>NO</v>
      </c>
      <c r="CO34" s="79" t="str">
        <f t="shared" si="32"/>
        <v>NO</v>
      </c>
      <c r="CP34" s="81" t="str">
        <f t="shared" si="33"/>
        <v>OK</v>
      </c>
      <c r="CQ34" s="77" t="b">
        <f t="shared" si="34"/>
        <v>0</v>
      </c>
      <c r="CR34" s="77" t="b">
        <f t="shared" si="35"/>
        <v>0</v>
      </c>
      <c r="CS34" s="77" t="b">
        <f t="shared" si="36"/>
        <v>0</v>
      </c>
      <c r="CT34" s="77" t="b">
        <f t="shared" si="37"/>
        <v>0</v>
      </c>
      <c r="CU34" s="80" t="str">
        <f t="shared" si="38"/>
        <v>SEQUENCE INCORRECT</v>
      </c>
      <c r="CV34" s="82">
        <f>COUNTIF(B19:B33,T(B34))</f>
        <v>15</v>
      </c>
    </row>
    <row r="35" spans="1:100" s="32" customFormat="1" ht="18.95" customHeight="1" thickBot="1">
      <c r="A35" s="65"/>
      <c r="B35" s="244"/>
      <c r="C35" s="245"/>
      <c r="D35" s="244"/>
      <c r="E35" s="245"/>
      <c r="F35" s="244"/>
      <c r="G35" s="245"/>
      <c r="H35" s="244"/>
      <c r="I35" s="245"/>
      <c r="J35" s="244"/>
      <c r="K35" s="245"/>
      <c r="L35" s="256" t="str">
        <f>IF(AND(A35&lt;&gt;"",B35&lt;&gt;"",D35&lt;&gt;"", F35&lt;&gt;"", H35&lt;&gt;"", J35&lt;&gt;"",Q35="",P35="OK",T35="",OR(D35&lt;=E17,D35="ABS"),OR(F35&lt;=G17,F35="ABS"),OR(H35&lt;=I17,H35="ABS"),OR(J35&lt;=K17,J35="ABS")),IF(AND(D35="ABS",F35="ABS",H35="ABS",J35="ABS"),"ABS",IF(SUM(D35,F35,H35,J35)=0,"ZERO",SUM(D35,F35,H35,J35))),"")</f>
        <v/>
      </c>
      <c r="M35" s="257"/>
      <c r="N35" s="33" t="str">
        <f>IF(L35="","",IF(M17=200,LOOKUP(L35,{"ABS","ZERO",1,100,110,120,130,140,150,160,170},{"FAIL","FAIL","FAIL","D","D+","C","C+","B","B+","A","A+"}),IF(M17=150,LOOKUP(L35,{"ABS","ZERO",1,75,82,90,97,105,112,120,127},{"FAIL","FAIL","FAIL","D","D+","C","C+","B","B+","A","A+"}),IF(M17=100,LOOKUP(L35,{"ABS","ZERO",1,50,55,60,65,70,75,80,85},{"FAIL","FAIL","FAIL","D","D+","C","C+","B","B+","A","A+"}),IF(M17=50,LOOKUP(L35,{"ABS","ZERO",1,25,27,30,32,35,37,40,42},{"FAIL","FAIL","FAIL","D","D+","C","C+","B","B+","A","A+"}))))))</f>
        <v/>
      </c>
      <c r="O35" s="229"/>
      <c r="P35" s="87" t="str">
        <f t="shared" si="0"/>
        <v/>
      </c>
      <c r="Q35" s="224" t="str">
        <f>IF(AND(A35&lt;&gt;"",B35&lt;&gt;""),IF(OR(D35&lt;&gt;"ABS"),IF(OR(AND(D35&lt;ROUNDDOWN((0.7*E17),0),D35&lt;&gt;0),D35&gt;E17,D35=""),"Attendance Marks incorrect",""),""),"")</f>
        <v/>
      </c>
      <c r="R35" s="203"/>
      <c r="S35" s="203"/>
      <c r="T35" s="203" t="str">
        <f>IF(OR(AND(OR(F35&lt;=G17, F35=0, F35="ABS"),OR(H35&lt;=I17, H35=0, H35="ABS"),OR(J35&lt;=K17, J35="ABS"))),IF(OR(AND(A35="",B35="",D35="",F35="",H35="",J35=""),AND(A35&lt;&gt;"",B35&lt;&gt;"",D35&lt;&gt;"",F35&lt;&gt;"",H35&lt;&gt;"",J35&lt;&gt;"", AD35="OK")),"","Given Marks or Format is incorrect"),"Given Marks or Format is incorrect")</f>
        <v/>
      </c>
      <c r="U35" s="203"/>
      <c r="V35" s="203"/>
      <c r="W35" s="203"/>
      <c r="X35" s="203"/>
      <c r="Y35" s="23" t="b">
        <f>IF(AND( EXACT(LEFT(B35,LEN(G8)), G8),ISNUMBER(INT(MID(B35,(LEN(G8)+1),1))),ISNUMBER(INT(MID(B35,(LEN(G8)+2),1))), MID(B35,(LEN(G8)+1),2)&lt;&gt;"00",OR(ISNUMBER(INT(MID(B35,(LEN(G8)+3),1))),MID(B35,(LEN(G8)+3),1)=""),  OR(AND(ISNUMBER(INT(MID(B35,(LEN(G8)+1),3))),MID(B35,(LEN(G8)+1),1)&lt;&gt;"0", MID(B35,(LEN(G8)+4),1)=""),AND((ISNUMBER(INT(MID(B35,(LEN(G8)+1),2)))),MID(B35,(LEN(G8)+3),1)=""))),"OK")</f>
        <v>0</v>
      </c>
      <c r="Z35" s="24"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25"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22"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32" t="b">
        <f t="shared" si="28"/>
        <v>0</v>
      </c>
      <c r="AD35" s="32" t="str">
        <f t="shared" si="1"/>
        <v>S# INCORRECT</v>
      </c>
      <c r="BL35" s="77" t="str">
        <f t="shared" si="2"/>
        <v/>
      </c>
      <c r="BM35" s="77" t="b">
        <f t="shared" si="3"/>
        <v>0</v>
      </c>
      <c r="BN35" s="77" t="b">
        <f t="shared" si="4"/>
        <v>0</v>
      </c>
      <c r="BO35" s="77" t="b">
        <f t="shared" si="5"/>
        <v>0</v>
      </c>
      <c r="BP35" s="77" t="str">
        <f t="shared" si="6"/>
        <v/>
      </c>
      <c r="BQ35" s="77" t="str">
        <f t="shared" si="7"/>
        <v/>
      </c>
      <c r="BR35" s="77" t="str">
        <f t="shared" si="8"/>
        <v/>
      </c>
      <c r="BS35" s="77" t="str">
        <f t="shared" si="9"/>
        <v/>
      </c>
      <c r="BT35" s="78" t="str">
        <f t="shared" si="10"/>
        <v/>
      </c>
      <c r="BU35" s="79" t="str">
        <f t="shared" si="29"/>
        <v>INCORRECT</v>
      </c>
      <c r="BV35" s="77" t="b">
        <f t="shared" si="30"/>
        <v>0</v>
      </c>
      <c r="BW35" s="80" t="str">
        <f t="shared" si="11"/>
        <v/>
      </c>
      <c r="BX35" s="77" t="b">
        <f t="shared" si="12"/>
        <v>0</v>
      </c>
      <c r="BY35" s="77" t="b">
        <f t="shared" si="13"/>
        <v>0</v>
      </c>
      <c r="BZ35" s="77" t="b">
        <f t="shared" si="14"/>
        <v>0</v>
      </c>
      <c r="CA35" s="77" t="b">
        <f t="shared" si="15"/>
        <v>0</v>
      </c>
      <c r="CB35" s="77" t="b">
        <f t="shared" si="16"/>
        <v>0</v>
      </c>
      <c r="CC35" s="77" t="b">
        <f t="shared" si="17"/>
        <v>0</v>
      </c>
      <c r="CD35" s="77" t="str">
        <f t="shared" si="18"/>
        <v/>
      </c>
      <c r="CE35" s="77" t="str">
        <f t="shared" si="19"/>
        <v/>
      </c>
      <c r="CF35" s="77" t="str">
        <f t="shared" si="20"/>
        <v/>
      </c>
      <c r="CG35" s="77" t="str">
        <f t="shared" si="21"/>
        <v/>
      </c>
      <c r="CH35" s="77" t="str">
        <f t="shared" si="22"/>
        <v/>
      </c>
      <c r="CI35" s="77" t="str">
        <f t="shared" si="23"/>
        <v/>
      </c>
      <c r="CJ35" s="80" t="str">
        <f t="shared" si="24"/>
        <v/>
      </c>
      <c r="CK35" s="80" t="str">
        <f t="shared" si="25"/>
        <v/>
      </c>
      <c r="CL35" s="81" t="str">
        <f t="shared" si="26"/>
        <v>NO</v>
      </c>
      <c r="CM35" s="81" t="str">
        <f t="shared" si="27"/>
        <v>NO</v>
      </c>
      <c r="CN35" s="79" t="str">
        <f t="shared" si="31"/>
        <v>NO</v>
      </c>
      <c r="CO35" s="79" t="str">
        <f t="shared" si="32"/>
        <v>NO</v>
      </c>
      <c r="CP35" s="81" t="str">
        <f t="shared" si="33"/>
        <v>OK</v>
      </c>
      <c r="CQ35" s="77" t="b">
        <f t="shared" si="34"/>
        <v>0</v>
      </c>
      <c r="CR35" s="77" t="b">
        <f t="shared" si="35"/>
        <v>0</v>
      </c>
      <c r="CS35" s="77" t="b">
        <f t="shared" si="36"/>
        <v>0</v>
      </c>
      <c r="CT35" s="77" t="b">
        <f t="shared" si="37"/>
        <v>0</v>
      </c>
      <c r="CU35" s="80" t="str">
        <f t="shared" si="38"/>
        <v>SEQUENCE INCORRECT</v>
      </c>
      <c r="CV35" s="82">
        <f>COUNTIF(B19:B34,T(B35))</f>
        <v>16</v>
      </c>
    </row>
    <row r="36" spans="1:100" s="32" customFormat="1" ht="18.95" customHeight="1" thickBot="1">
      <c r="A36" s="83"/>
      <c r="B36" s="244"/>
      <c r="C36" s="245"/>
      <c r="D36" s="244"/>
      <c r="E36" s="245"/>
      <c r="F36" s="244"/>
      <c r="G36" s="245"/>
      <c r="H36" s="244"/>
      <c r="I36" s="245"/>
      <c r="J36" s="244"/>
      <c r="K36" s="245"/>
      <c r="L36" s="256" t="str">
        <f>IF(AND(A36&lt;&gt;"",B36&lt;&gt;"",D36&lt;&gt;"", F36&lt;&gt;"", H36&lt;&gt;"", J36&lt;&gt;"",Q36="",P36="OK",T36="",OR(D36&lt;=E17,D36="ABS"),OR(F36&lt;=G17,F36="ABS"),OR(H36&lt;=I17,H36="ABS"),OR(J36&lt;=K17,J36="ABS")),IF(AND(D36="ABS",F36="ABS",H36="ABS",J36="ABS"),"ABS",IF(SUM(D36,F36,H36,J36)=0,"ZERO",SUM(D36,F36,H36,J36))),"")</f>
        <v/>
      </c>
      <c r="M36" s="257"/>
      <c r="N36" s="33" t="str">
        <f>IF(L36="","",IF(M17=200,LOOKUP(L36,{"ABS","ZERO",1,100,110,120,130,140,150,160,170},{"FAIL","FAIL","FAIL","D","D+","C","C+","B","B+","A","A+"}),IF(M17=150,LOOKUP(L36,{"ABS","ZERO",1,75,82,90,97,105,112,120,127},{"FAIL","FAIL","FAIL","D","D+","C","C+","B","B+","A","A+"}),IF(M17=100,LOOKUP(L36,{"ABS","ZERO",1,50,55,60,65,70,75,80,85},{"FAIL","FAIL","FAIL","D","D+","C","C+","B","B+","A","A+"}),IF(M17=50,LOOKUP(L36,{"ABS","ZERO",1,25,27,30,32,35,37,40,42},{"FAIL","FAIL","FAIL","D","D+","C","C+","B","B+","A","A+"}))))))</f>
        <v/>
      </c>
      <c r="O36" s="229"/>
      <c r="P36" s="87" t="str">
        <f t="shared" si="0"/>
        <v/>
      </c>
      <c r="Q36" s="224" t="str">
        <f>IF(AND(A36&lt;&gt;"",B36&lt;&gt;""),IF(OR(D36&lt;&gt;"ABS"),IF(OR(AND(D36&lt;ROUNDDOWN((0.7*E17),0),D36&lt;&gt;0),D36&gt;E17,D36=""),"Attendance Marks incorrect",""),""),"")</f>
        <v/>
      </c>
      <c r="R36" s="203"/>
      <c r="S36" s="203"/>
      <c r="T36" s="203" t="str">
        <f>IF(OR(AND(OR(F36&lt;=G17, F36=0, F36="ABS"),OR(H36&lt;=I17, H36=0, H36="ABS"),OR(J36&lt;=K17, J36="ABS"))),IF(OR(AND(A36="",B36="",D36="",F36="",H36="",J36=""),AND(A36&lt;&gt;"",B36&lt;&gt;"",D36&lt;&gt;"",F36&lt;&gt;"",H36&lt;&gt;"",J36&lt;&gt;"", AD36="OK")),"","Given Marks or Format is incorrect"),"Given Marks or Format is incorrect")</f>
        <v/>
      </c>
      <c r="U36" s="203"/>
      <c r="V36" s="203"/>
      <c r="W36" s="203"/>
      <c r="X36" s="203"/>
      <c r="Y36" s="23" t="b">
        <f>IF(AND( EXACT(LEFT(B36,LEN(G8)), G8),ISNUMBER(INT(MID(B36,(LEN(G8)+1),1))),ISNUMBER(INT(MID(B36,(LEN(G8)+2),1))), MID(B36,(LEN(G8)+1),2)&lt;&gt;"00",OR(ISNUMBER(INT(MID(B36,(LEN(G8)+3),1))),MID(B36,(LEN(G8)+3),1)=""),  OR(AND(ISNUMBER(INT(MID(B36,(LEN(G8)+1),3))),MID(B36,(LEN(G8)+1),1)&lt;&gt;"0", MID(B36,(LEN(G8)+4),1)=""),AND((ISNUMBER(INT(MID(B36,(LEN(G8)+1),2)))),MID(B36,(LEN(G8)+3),1)=""))),"OK")</f>
        <v>0</v>
      </c>
      <c r="Z36" s="24"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25"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22"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32" t="b">
        <f t="shared" si="28"/>
        <v>0</v>
      </c>
      <c r="AD36" s="32" t="str">
        <f t="shared" si="1"/>
        <v>S# INCORRECT</v>
      </c>
      <c r="BL36" s="77" t="str">
        <f t="shared" si="2"/>
        <v/>
      </c>
      <c r="BM36" s="77" t="b">
        <f t="shared" si="3"/>
        <v>0</v>
      </c>
      <c r="BN36" s="77" t="b">
        <f t="shared" si="4"/>
        <v>0</v>
      </c>
      <c r="BO36" s="77" t="b">
        <f t="shared" si="5"/>
        <v>0</v>
      </c>
      <c r="BP36" s="77" t="str">
        <f t="shared" si="6"/>
        <v/>
      </c>
      <c r="BQ36" s="77" t="str">
        <f t="shared" si="7"/>
        <v/>
      </c>
      <c r="BR36" s="77" t="str">
        <f t="shared" si="8"/>
        <v/>
      </c>
      <c r="BS36" s="77" t="str">
        <f t="shared" si="9"/>
        <v/>
      </c>
      <c r="BT36" s="78" t="str">
        <f t="shared" si="10"/>
        <v/>
      </c>
      <c r="BU36" s="79" t="str">
        <f t="shared" si="29"/>
        <v>INCORRECT</v>
      </c>
      <c r="BV36" s="77" t="b">
        <f t="shared" si="30"/>
        <v>0</v>
      </c>
      <c r="BW36" s="80" t="str">
        <f t="shared" si="11"/>
        <v/>
      </c>
      <c r="BX36" s="77" t="b">
        <f t="shared" si="12"/>
        <v>0</v>
      </c>
      <c r="BY36" s="77" t="b">
        <f t="shared" si="13"/>
        <v>0</v>
      </c>
      <c r="BZ36" s="77" t="b">
        <f t="shared" si="14"/>
        <v>0</v>
      </c>
      <c r="CA36" s="77" t="b">
        <f t="shared" si="15"/>
        <v>0</v>
      </c>
      <c r="CB36" s="77" t="b">
        <f t="shared" si="16"/>
        <v>0</v>
      </c>
      <c r="CC36" s="77" t="b">
        <f t="shared" si="17"/>
        <v>0</v>
      </c>
      <c r="CD36" s="77" t="str">
        <f t="shared" si="18"/>
        <v/>
      </c>
      <c r="CE36" s="77" t="str">
        <f t="shared" si="19"/>
        <v/>
      </c>
      <c r="CF36" s="77" t="str">
        <f t="shared" si="20"/>
        <v/>
      </c>
      <c r="CG36" s="77" t="str">
        <f t="shared" si="21"/>
        <v/>
      </c>
      <c r="CH36" s="77" t="str">
        <f t="shared" si="22"/>
        <v/>
      </c>
      <c r="CI36" s="77" t="str">
        <f t="shared" si="23"/>
        <v/>
      </c>
      <c r="CJ36" s="80" t="str">
        <f t="shared" si="24"/>
        <v/>
      </c>
      <c r="CK36" s="80" t="str">
        <f t="shared" si="25"/>
        <v/>
      </c>
      <c r="CL36" s="81" t="str">
        <f t="shared" si="26"/>
        <v>NO</v>
      </c>
      <c r="CM36" s="81" t="str">
        <f t="shared" si="27"/>
        <v>NO</v>
      </c>
      <c r="CN36" s="79" t="str">
        <f t="shared" si="31"/>
        <v>NO</v>
      </c>
      <c r="CO36" s="79" t="str">
        <f t="shared" si="32"/>
        <v>NO</v>
      </c>
      <c r="CP36" s="81" t="str">
        <f t="shared" si="33"/>
        <v>OK</v>
      </c>
      <c r="CQ36" s="77" t="b">
        <f t="shared" si="34"/>
        <v>0</v>
      </c>
      <c r="CR36" s="77" t="b">
        <f t="shared" si="35"/>
        <v>0</v>
      </c>
      <c r="CS36" s="77" t="b">
        <f t="shared" si="36"/>
        <v>0</v>
      </c>
      <c r="CT36" s="77" t="b">
        <f t="shared" si="37"/>
        <v>0</v>
      </c>
      <c r="CU36" s="80" t="str">
        <f t="shared" si="38"/>
        <v>SEQUENCE INCORRECT</v>
      </c>
      <c r="CV36" s="82">
        <f>COUNTIF(B19:B35,T(B36))</f>
        <v>17</v>
      </c>
    </row>
    <row r="37" spans="1:100" s="32" customFormat="1" ht="18.95" customHeight="1" thickBot="1">
      <c r="A37" s="65"/>
      <c r="B37" s="244"/>
      <c r="C37" s="245"/>
      <c r="D37" s="244"/>
      <c r="E37" s="245"/>
      <c r="F37" s="244"/>
      <c r="G37" s="245"/>
      <c r="H37" s="244"/>
      <c r="I37" s="245"/>
      <c r="J37" s="244"/>
      <c r="K37" s="245"/>
      <c r="L37" s="256" t="str">
        <f>IF(AND(A37&lt;&gt;"",B37&lt;&gt;"",D37&lt;&gt;"", F37&lt;&gt;"", H37&lt;&gt;"", J37&lt;&gt;"",Q37="",P37="OK",T37="",OR(D37&lt;=E17,D37="ABS"),OR(F37&lt;=G17,F37="ABS"),OR(H37&lt;=I17,H37="ABS"),OR(J37&lt;=K17,J37="ABS")),IF(AND(D37="ABS",F37="ABS",H37="ABS",J37="ABS"),"ABS",IF(SUM(D37,F37,H37,J37)=0,"ZERO",SUM(D37,F37,H37,J37))),"")</f>
        <v/>
      </c>
      <c r="M37" s="257"/>
      <c r="N37" s="33" t="str">
        <f>IF(L37="","",IF(M17=200,LOOKUP(L37,{"ABS","ZERO",1,100,110,120,130,140,150,160,170},{"FAIL","FAIL","FAIL","D","D+","C","C+","B","B+","A","A+"}),IF(M17=150,LOOKUP(L37,{"ABS","ZERO",1,75,82,90,97,105,112,120,127},{"FAIL","FAIL","FAIL","D","D+","C","C+","B","B+","A","A+"}),IF(M17=100,LOOKUP(L37,{"ABS","ZERO",1,50,55,60,65,70,75,80,85},{"FAIL","FAIL","FAIL","D","D+","C","C+","B","B+","A","A+"}),IF(M17=50,LOOKUP(L37,{"ABS","ZERO",1,25,27,30,32,35,37,40,42},{"FAIL","FAIL","FAIL","D","D+","C","C+","B","B+","A","A+"}))))))</f>
        <v/>
      </c>
      <c r="O37" s="229"/>
      <c r="P37" s="87" t="str">
        <f t="shared" si="0"/>
        <v/>
      </c>
      <c r="Q37" s="224" t="str">
        <f>IF(AND(A37&lt;&gt;"",B37&lt;&gt;""),IF(OR(D37&lt;&gt;"ABS"),IF(OR(AND(D37&lt;ROUNDDOWN((0.7*E17),0),D37&lt;&gt;0),D37&gt;E17,D37=""),"Attendance Marks incorrect",""),""),"")</f>
        <v/>
      </c>
      <c r="R37" s="203"/>
      <c r="S37" s="203"/>
      <c r="T37" s="203" t="str">
        <f>IF(OR(AND(OR(F37&lt;=G17, F37=0, F37="ABS"),OR(H37&lt;=I17, H37=0, H37="ABS"),OR(J37&lt;=K17, J37="ABS"))),IF(OR(AND(A37="",B37="",D37="",F37="",H37="",J37=""),AND(A37&lt;&gt;"",B37&lt;&gt;"",D37&lt;&gt;"",F37&lt;&gt;"",H37&lt;&gt;"",J37&lt;&gt;"", AD37="OK")),"","Given Marks or Format is incorrect"),"Given Marks or Format is incorrect")</f>
        <v/>
      </c>
      <c r="U37" s="203"/>
      <c r="V37" s="203"/>
      <c r="W37" s="203"/>
      <c r="X37" s="203"/>
      <c r="Y37" s="23" t="b">
        <f>IF(AND( EXACT(LEFT(B37,LEN(G8)), G8),ISNUMBER(INT(MID(B37,(LEN(G8)+1),1))),ISNUMBER(INT(MID(B37,(LEN(G8)+2),1))), MID(B37,(LEN(G8)+1),2)&lt;&gt;"00",OR(ISNUMBER(INT(MID(B37,(LEN(G8)+3),1))),MID(B37,(LEN(G8)+3),1)=""),  OR(AND(ISNUMBER(INT(MID(B37,(LEN(G8)+1),3))),MID(B37,(LEN(G8)+1),1)&lt;&gt;"0", MID(B37,(LEN(G8)+4),1)=""),AND((ISNUMBER(INT(MID(B37,(LEN(G8)+1),2)))),MID(B37,(LEN(G8)+3),1)=""))),"OK")</f>
        <v>0</v>
      </c>
      <c r="Z37" s="24"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25"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22"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32" t="b">
        <f t="shared" si="28"/>
        <v>0</v>
      </c>
      <c r="AD37" s="32" t="str">
        <f t="shared" si="1"/>
        <v>S# INCORRECT</v>
      </c>
      <c r="BL37" s="77" t="str">
        <f t="shared" si="2"/>
        <v/>
      </c>
      <c r="BM37" s="77" t="b">
        <f t="shared" si="3"/>
        <v>0</v>
      </c>
      <c r="BN37" s="77" t="b">
        <f t="shared" si="4"/>
        <v>0</v>
      </c>
      <c r="BO37" s="77" t="b">
        <f t="shared" si="5"/>
        <v>0</v>
      </c>
      <c r="BP37" s="77" t="str">
        <f t="shared" si="6"/>
        <v/>
      </c>
      <c r="BQ37" s="77" t="str">
        <f t="shared" si="7"/>
        <v/>
      </c>
      <c r="BR37" s="77" t="str">
        <f t="shared" si="8"/>
        <v/>
      </c>
      <c r="BS37" s="77" t="str">
        <f t="shared" si="9"/>
        <v/>
      </c>
      <c r="BT37" s="78" t="str">
        <f t="shared" si="10"/>
        <v/>
      </c>
      <c r="BU37" s="79" t="str">
        <f t="shared" si="29"/>
        <v>INCORRECT</v>
      </c>
      <c r="BV37" s="77" t="b">
        <f t="shared" si="30"/>
        <v>0</v>
      </c>
      <c r="BW37" s="80" t="str">
        <f t="shared" si="11"/>
        <v/>
      </c>
      <c r="BX37" s="77" t="b">
        <f t="shared" si="12"/>
        <v>0</v>
      </c>
      <c r="BY37" s="77" t="b">
        <f t="shared" si="13"/>
        <v>0</v>
      </c>
      <c r="BZ37" s="77" t="b">
        <f t="shared" si="14"/>
        <v>0</v>
      </c>
      <c r="CA37" s="77" t="b">
        <f t="shared" si="15"/>
        <v>0</v>
      </c>
      <c r="CB37" s="77" t="b">
        <f t="shared" si="16"/>
        <v>0</v>
      </c>
      <c r="CC37" s="77" t="b">
        <f t="shared" si="17"/>
        <v>0</v>
      </c>
      <c r="CD37" s="77" t="str">
        <f t="shared" si="18"/>
        <v/>
      </c>
      <c r="CE37" s="77" t="str">
        <f t="shared" si="19"/>
        <v/>
      </c>
      <c r="CF37" s="77" t="str">
        <f t="shared" si="20"/>
        <v/>
      </c>
      <c r="CG37" s="77" t="str">
        <f t="shared" si="21"/>
        <v/>
      </c>
      <c r="CH37" s="77" t="str">
        <f t="shared" si="22"/>
        <v/>
      </c>
      <c r="CI37" s="77" t="str">
        <f t="shared" si="23"/>
        <v/>
      </c>
      <c r="CJ37" s="80" t="str">
        <f t="shared" si="24"/>
        <v/>
      </c>
      <c r="CK37" s="80" t="str">
        <f t="shared" si="25"/>
        <v/>
      </c>
      <c r="CL37" s="81" t="str">
        <f t="shared" si="26"/>
        <v>NO</v>
      </c>
      <c r="CM37" s="81" t="str">
        <f t="shared" si="27"/>
        <v>NO</v>
      </c>
      <c r="CN37" s="79" t="str">
        <f t="shared" si="31"/>
        <v>NO</v>
      </c>
      <c r="CO37" s="79" t="str">
        <f t="shared" si="32"/>
        <v>NO</v>
      </c>
      <c r="CP37" s="81" t="str">
        <f t="shared" si="33"/>
        <v>OK</v>
      </c>
      <c r="CQ37" s="77" t="b">
        <f t="shared" si="34"/>
        <v>0</v>
      </c>
      <c r="CR37" s="77" t="b">
        <f t="shared" si="35"/>
        <v>0</v>
      </c>
      <c r="CS37" s="77" t="b">
        <f t="shared" si="36"/>
        <v>0</v>
      </c>
      <c r="CT37" s="77" t="b">
        <f t="shared" si="37"/>
        <v>0</v>
      </c>
      <c r="CU37" s="80" t="str">
        <f t="shared" si="38"/>
        <v>SEQUENCE INCORRECT</v>
      </c>
      <c r="CV37" s="82">
        <f>COUNTIF(B19:B36,T(B37))</f>
        <v>18</v>
      </c>
    </row>
    <row r="38" spans="1:100" s="32" customFormat="1" ht="18.95" customHeight="1">
      <c r="A38" s="65"/>
      <c r="B38" s="244"/>
      <c r="C38" s="245"/>
      <c r="D38" s="244"/>
      <c r="E38" s="245"/>
      <c r="F38" s="244"/>
      <c r="G38" s="245"/>
      <c r="H38" s="244"/>
      <c r="I38" s="245"/>
      <c r="J38" s="244"/>
      <c r="K38" s="245"/>
      <c r="L38" s="256" t="str">
        <f>IF(AND(A38&lt;&gt;"",B38&lt;&gt;"",D38&lt;&gt;"", F38&lt;&gt;"", H38&lt;&gt;"", J38&lt;&gt;"",Q38="",P38="OK",T38="",OR(D38&lt;=E17,D38="ABS"),OR(F38&lt;=G17,F38="ABS"),OR(H38&lt;=I17,H38="ABS"),OR(J38&lt;=K17,J38="ABS")),IF(AND(D38="ABS",F38="ABS",H38="ABS",J38="ABS"),"ABS",IF(SUM(D38,F38,H38,J38)=0,"ZERO",SUM(D38,F38,H38,J38))),"")</f>
        <v/>
      </c>
      <c r="M38" s="257"/>
      <c r="N38" s="33" t="str">
        <f>IF(L38="","",IF(M17=200,LOOKUP(L38,{"ABS","ZERO",1,100,110,120,130,140,150,160,170},{"FAIL","FAIL","FAIL","D","D+","C","C+","B","B+","A","A+"}),IF(M17=150,LOOKUP(L38,{"ABS","ZERO",1,75,82,90,97,105,112,120,127},{"FAIL","FAIL","FAIL","D","D+","C","C+","B","B+","A","A+"}),IF(M17=100,LOOKUP(L38,{"ABS","ZERO",1,50,55,60,65,70,75,80,85},{"FAIL","FAIL","FAIL","D","D+","C","C+","B","B+","A","A+"}),IF(M17=50,LOOKUP(L38,{"ABS","ZERO",1,25,27,30,32,35,37,40,42},{"FAIL","FAIL","FAIL","D","D+","C","C+","B","B+","A","A+"}))))))</f>
        <v/>
      </c>
      <c r="O38" s="229"/>
      <c r="P38" s="87" t="str">
        <f t="shared" si="0"/>
        <v/>
      </c>
      <c r="Q38" s="276" t="str">
        <f>IF(AND(A38&lt;&gt;"",B38&lt;&gt;""),IF(OR(D38&lt;&gt;"ABS"),IF(OR(AND(D38&lt;ROUNDDOWN((0.7*E17),0),D38&lt;&gt;0),D38&gt;E17,D38=""),"Attendance Marks incorrect",""),""),"")</f>
        <v/>
      </c>
      <c r="R38" s="255"/>
      <c r="S38" s="255"/>
      <c r="T38" s="255" t="str">
        <f>IF(OR(AND(OR(F38&lt;=G17, F38=0, F38="ABS"),OR(H38&lt;=I17, H38=0, H38="ABS"),OR(J38&lt;=K17, J38="ABS"))),IF(OR(AND(A38="",B38="",D38="",F38="",H38="",J38=""),AND(A38&lt;&gt;"",B38&lt;&gt;"",D38&lt;&gt;"",F38&lt;&gt;"",H38&lt;&gt;"",J38&lt;&gt;"", AD38="OK")),"","Given Marks or Format is incorrect"),"Given Marks or Format is incorrect")</f>
        <v/>
      </c>
      <c r="U38" s="255"/>
      <c r="V38" s="255"/>
      <c r="W38" s="255"/>
      <c r="X38" s="255"/>
      <c r="Y38" s="23" t="b">
        <f>IF(AND( EXACT(LEFT(B38,LEN(G8)), G8),ISNUMBER(INT(MID(B38,(LEN(G8)+1),1))),ISNUMBER(INT(MID(B38,(LEN(G8)+2),1))), MID(B38,(LEN(G8)+1),2)&lt;&gt;"00",OR(ISNUMBER(INT(MID(B38,(LEN(G8)+3),1))),MID(B38,(LEN(G8)+3),1)=""),  OR(AND(ISNUMBER(INT(MID(B38,(LEN(G8)+1),3))),MID(B38,(LEN(G8)+1),1)&lt;&gt;"0", MID(B38,(LEN(G8)+4),1)=""),AND((ISNUMBER(INT(MID(B38,(LEN(G8)+1),2)))),MID(B38,(LEN(G8)+3),1)=""))),"OK")</f>
        <v>0</v>
      </c>
      <c r="Z38" s="24"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25"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22"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32" t="b">
        <f t="shared" si="28"/>
        <v>0</v>
      </c>
      <c r="AD38" s="32" t="str">
        <f t="shared" si="1"/>
        <v>S# INCORRECT</v>
      </c>
      <c r="BL38" s="77" t="str">
        <f t="shared" si="2"/>
        <v/>
      </c>
      <c r="BM38" s="77" t="b">
        <f t="shared" si="3"/>
        <v>0</v>
      </c>
      <c r="BN38" s="77" t="b">
        <f t="shared" si="4"/>
        <v>0</v>
      </c>
      <c r="BO38" s="77" t="b">
        <f t="shared" si="5"/>
        <v>0</v>
      </c>
      <c r="BP38" s="77" t="str">
        <f t="shared" si="6"/>
        <v/>
      </c>
      <c r="BQ38" s="77" t="str">
        <f t="shared" si="7"/>
        <v/>
      </c>
      <c r="BR38" s="77" t="str">
        <f t="shared" si="8"/>
        <v/>
      </c>
      <c r="BS38" s="77" t="str">
        <f t="shared" si="9"/>
        <v/>
      </c>
      <c r="BT38" s="78" t="str">
        <f t="shared" si="10"/>
        <v/>
      </c>
      <c r="BU38" s="79" t="str">
        <f t="shared" si="29"/>
        <v>INCORRECT</v>
      </c>
      <c r="BV38" s="77" t="b">
        <f t="shared" si="30"/>
        <v>0</v>
      </c>
      <c r="BW38" s="80" t="str">
        <f t="shared" si="11"/>
        <v/>
      </c>
      <c r="BX38" s="77" t="b">
        <f t="shared" si="12"/>
        <v>0</v>
      </c>
      <c r="BY38" s="77" t="b">
        <f t="shared" si="13"/>
        <v>0</v>
      </c>
      <c r="BZ38" s="77" t="b">
        <f t="shared" si="14"/>
        <v>0</v>
      </c>
      <c r="CA38" s="77" t="b">
        <f t="shared" si="15"/>
        <v>0</v>
      </c>
      <c r="CB38" s="77" t="b">
        <f t="shared" si="16"/>
        <v>0</v>
      </c>
      <c r="CC38" s="77" t="b">
        <f t="shared" si="17"/>
        <v>0</v>
      </c>
      <c r="CD38" s="77" t="str">
        <f t="shared" si="18"/>
        <v/>
      </c>
      <c r="CE38" s="77" t="str">
        <f t="shared" si="19"/>
        <v/>
      </c>
      <c r="CF38" s="77" t="str">
        <f t="shared" si="20"/>
        <v/>
      </c>
      <c r="CG38" s="77" t="str">
        <f t="shared" si="21"/>
        <v/>
      </c>
      <c r="CH38" s="77" t="str">
        <f t="shared" si="22"/>
        <v/>
      </c>
      <c r="CI38" s="77" t="str">
        <f t="shared" si="23"/>
        <v/>
      </c>
      <c r="CJ38" s="80" t="str">
        <f t="shared" si="24"/>
        <v/>
      </c>
      <c r="CK38" s="80" t="str">
        <f t="shared" si="25"/>
        <v/>
      </c>
      <c r="CL38" s="81" t="str">
        <f t="shared" si="26"/>
        <v>NO</v>
      </c>
      <c r="CM38" s="81" t="str">
        <f t="shared" si="27"/>
        <v>NO</v>
      </c>
      <c r="CN38" s="79" t="str">
        <f t="shared" si="31"/>
        <v>NO</v>
      </c>
      <c r="CO38" s="79" t="str">
        <f t="shared" si="32"/>
        <v>NO</v>
      </c>
      <c r="CP38" s="81" t="str">
        <f t="shared" si="33"/>
        <v>OK</v>
      </c>
      <c r="CQ38" s="77" t="b">
        <f t="shared" si="34"/>
        <v>0</v>
      </c>
      <c r="CR38" s="77" t="b">
        <f t="shared" si="35"/>
        <v>0</v>
      </c>
      <c r="CS38" s="77" t="b">
        <f t="shared" si="36"/>
        <v>0</v>
      </c>
      <c r="CT38" s="77" t="b">
        <f t="shared" si="37"/>
        <v>0</v>
      </c>
      <c r="CU38" s="80" t="str">
        <f t="shared" si="38"/>
        <v>SEQUENCE INCORRECT</v>
      </c>
      <c r="CV38" s="82">
        <f>COUNTIF(B19:B37,T(B38))</f>
        <v>19</v>
      </c>
    </row>
    <row r="39" spans="1:100" s="71" customFormat="1" ht="7.5" customHeight="1" thickBot="1">
      <c r="A39" s="76" t="s">
        <v>415</v>
      </c>
      <c r="B39" s="90" t="s">
        <v>415</v>
      </c>
      <c r="C39" s="321" t="s">
        <v>300</v>
      </c>
      <c r="D39" s="321"/>
      <c r="E39" s="321"/>
      <c r="F39" s="321"/>
      <c r="G39" s="321"/>
      <c r="H39" s="321"/>
      <c r="I39" s="321"/>
      <c r="J39" s="321"/>
      <c r="K39" s="321"/>
      <c r="L39" s="321"/>
      <c r="M39" s="321"/>
      <c r="N39" s="321"/>
      <c r="O39" s="229"/>
      <c r="P39" s="72"/>
      <c r="Q39" s="277"/>
      <c r="R39" s="278"/>
      <c r="S39" s="279"/>
      <c r="T39" s="280"/>
      <c r="U39" s="280"/>
      <c r="V39" s="280"/>
      <c r="W39" s="280"/>
      <c r="X39" s="280"/>
      <c r="Y39" s="73"/>
      <c r="Z39" s="74"/>
      <c r="AA39" s="75"/>
      <c r="AB39" s="22"/>
    </row>
    <row r="40" spans="1:100" ht="15.75" customHeight="1" thickBot="1">
      <c r="A40" s="225" t="s">
        <v>415</v>
      </c>
      <c r="B40" s="227" t="s">
        <v>415</v>
      </c>
      <c r="C40" s="322"/>
      <c r="D40" s="322"/>
      <c r="E40" s="322"/>
      <c r="F40" s="322"/>
      <c r="G40" s="322"/>
      <c r="H40" s="322"/>
      <c r="I40" s="322"/>
      <c r="J40" s="322"/>
      <c r="K40" s="322"/>
      <c r="L40" s="322"/>
      <c r="M40" s="322"/>
      <c r="N40" s="322"/>
      <c r="O40" s="229"/>
      <c r="P40" s="30">
        <f>COUNTIF(P19:P38,"FORMAT INCORRECT")+COUNTIF(P19:P38,"SEQUENCE INCORRECT")</f>
        <v>0</v>
      </c>
      <c r="Q40" s="271">
        <f>COUNTIF(Q19:Q38,"Attendance Marks incorrect")</f>
        <v>0</v>
      </c>
      <c r="R40" s="272"/>
      <c r="S40" s="272"/>
      <c r="T40" s="271">
        <f>COUNTIF(T19:X38,"Given Marks or Format is incorrect")</f>
        <v>0</v>
      </c>
      <c r="U40" s="272"/>
      <c r="V40" s="272"/>
      <c r="W40" s="272"/>
      <c r="X40" s="273"/>
    </row>
    <row r="41" spans="1:100" ht="3" customHeight="1">
      <c r="A41" s="226"/>
      <c r="B41" s="228"/>
      <c r="C41" s="323"/>
      <c r="D41" s="323"/>
      <c r="E41" s="323"/>
      <c r="F41" s="323"/>
      <c r="G41" s="323"/>
      <c r="H41" s="323"/>
      <c r="I41" s="323"/>
      <c r="J41" s="323"/>
      <c r="K41" s="323"/>
      <c r="L41" s="323"/>
      <c r="M41" s="323"/>
      <c r="N41" s="323"/>
      <c r="O41" s="229"/>
      <c r="P41" s="316"/>
      <c r="Q41" s="316"/>
      <c r="R41" s="316"/>
      <c r="S41" s="316"/>
      <c r="T41" s="316"/>
      <c r="U41" s="316"/>
      <c r="V41" s="316"/>
      <c r="W41" s="316"/>
      <c r="X41" s="316"/>
    </row>
    <row r="42" spans="1:100" ht="16.5" thickBot="1">
      <c r="A42" s="293"/>
      <c r="B42" s="293"/>
      <c r="C42" s="293"/>
      <c r="D42" s="293"/>
      <c r="E42" s="293"/>
      <c r="F42" s="293"/>
      <c r="G42" s="293"/>
      <c r="H42" s="293"/>
      <c r="I42" s="293"/>
      <c r="J42" s="293"/>
      <c r="K42" s="293"/>
      <c r="L42" s="293"/>
      <c r="M42" s="293"/>
      <c r="N42" s="293"/>
      <c r="O42" s="229"/>
      <c r="P42" s="275"/>
      <c r="Q42" s="275"/>
      <c r="R42" s="275"/>
      <c r="S42" s="275"/>
      <c r="T42" s="275"/>
      <c r="U42" s="275"/>
      <c r="V42" s="275"/>
      <c r="W42" s="275"/>
      <c r="X42" s="275"/>
    </row>
    <row r="43" spans="1:100" ht="21" customHeight="1" thickBot="1">
      <c r="A43" s="316"/>
      <c r="B43" s="316"/>
      <c r="C43" s="316"/>
      <c r="D43" s="316"/>
      <c r="E43" s="316"/>
      <c r="F43" s="316"/>
      <c r="G43" s="316"/>
      <c r="H43" s="316"/>
      <c r="I43" s="316"/>
      <c r="J43" s="316"/>
      <c r="K43" s="316"/>
      <c r="L43" s="316"/>
      <c r="M43" s="316"/>
      <c r="N43" s="316"/>
      <c r="O43" s="229"/>
      <c r="P43" s="332" t="s">
        <v>302</v>
      </c>
      <c r="Q43" s="333"/>
      <c r="R43" s="334"/>
      <c r="S43" s="35">
        <f>SUM(P40:X40)</f>
        <v>0</v>
      </c>
      <c r="T43" s="274"/>
      <c r="U43" s="275"/>
      <c r="V43" s="275"/>
      <c r="W43" s="275"/>
      <c r="X43" s="275"/>
    </row>
    <row r="44" spans="1:100" ht="12.95" customHeight="1">
      <c r="A44" s="309" t="s">
        <v>301</v>
      </c>
      <c r="B44" s="309"/>
      <c r="C44" s="309"/>
      <c r="D44" s="275"/>
      <c r="E44" s="312" t="s">
        <v>87</v>
      </c>
      <c r="F44" s="313"/>
      <c r="G44" s="313"/>
      <c r="H44" s="313"/>
      <c r="I44" s="313"/>
      <c r="J44" s="275"/>
      <c r="K44" s="309" t="s">
        <v>17</v>
      </c>
      <c r="L44" s="309"/>
      <c r="M44" s="309"/>
      <c r="N44" s="309"/>
      <c r="O44" s="229"/>
      <c r="P44" s="294" t="s">
        <v>438</v>
      </c>
      <c r="Q44" s="295"/>
      <c r="R44" s="295"/>
      <c r="S44" s="295"/>
      <c r="T44" s="295"/>
      <c r="U44" s="295"/>
      <c r="V44" s="295"/>
      <c r="W44" s="295"/>
      <c r="X44" s="296"/>
    </row>
    <row r="45" spans="1:100" ht="15.95" customHeight="1">
      <c r="A45" s="310"/>
      <c r="B45" s="310"/>
      <c r="C45" s="310"/>
      <c r="D45" s="275"/>
      <c r="E45" s="314"/>
      <c r="F45" s="314"/>
      <c r="G45" s="314"/>
      <c r="H45" s="314"/>
      <c r="I45" s="314"/>
      <c r="J45" s="275"/>
      <c r="K45" s="310"/>
      <c r="L45" s="310"/>
      <c r="M45" s="310"/>
      <c r="N45" s="310"/>
      <c r="O45" s="229"/>
      <c r="P45" s="297"/>
      <c r="Q45" s="298"/>
      <c r="R45" s="298"/>
      <c r="S45" s="298"/>
      <c r="T45" s="298"/>
      <c r="U45" s="298"/>
      <c r="V45" s="298"/>
      <c r="W45" s="298"/>
      <c r="X45" s="299"/>
    </row>
    <row r="46" spans="1:100" ht="15.95" customHeight="1">
      <c r="A46" s="310"/>
      <c r="B46" s="310"/>
      <c r="C46" s="310"/>
      <c r="D46" s="275"/>
      <c r="E46" s="314"/>
      <c r="F46" s="314"/>
      <c r="G46" s="314"/>
      <c r="H46" s="314"/>
      <c r="I46" s="314"/>
      <c r="J46" s="275"/>
      <c r="K46" s="310"/>
      <c r="L46" s="310"/>
      <c r="M46" s="310"/>
      <c r="N46" s="310"/>
      <c r="O46" s="229"/>
      <c r="P46" s="297"/>
      <c r="Q46" s="298"/>
      <c r="R46" s="298"/>
      <c r="S46" s="298"/>
      <c r="T46" s="298"/>
      <c r="U46" s="298"/>
      <c r="V46" s="298"/>
      <c r="W46" s="298"/>
      <c r="X46" s="299"/>
    </row>
    <row r="47" spans="1:100" ht="20.25" customHeight="1">
      <c r="A47" s="311"/>
      <c r="B47" s="311"/>
      <c r="C47" s="311"/>
      <c r="D47" s="317"/>
      <c r="E47" s="315"/>
      <c r="F47" s="315"/>
      <c r="G47" s="315"/>
      <c r="H47" s="315"/>
      <c r="I47" s="315"/>
      <c r="J47" s="317"/>
      <c r="K47" s="311"/>
      <c r="L47" s="311"/>
      <c r="M47" s="311"/>
      <c r="N47" s="311"/>
      <c r="O47" s="229"/>
      <c r="P47" s="297"/>
      <c r="Q47" s="298"/>
      <c r="R47" s="298"/>
      <c r="S47" s="298"/>
      <c r="T47" s="298"/>
      <c r="U47" s="298"/>
      <c r="V47" s="298"/>
      <c r="W47" s="298"/>
      <c r="X47" s="299"/>
    </row>
    <row r="48" spans="1:100" ht="15.95" customHeight="1">
      <c r="A48" s="55" t="s">
        <v>19</v>
      </c>
      <c r="B48" s="303" t="s">
        <v>18</v>
      </c>
      <c r="C48" s="304"/>
      <c r="D48" s="304"/>
      <c r="E48" s="304"/>
      <c r="F48" s="304"/>
      <c r="G48" s="304"/>
      <c r="H48" s="304"/>
      <c r="I48" s="304"/>
      <c r="J48" s="304"/>
      <c r="K48" s="304"/>
      <c r="L48" s="304"/>
      <c r="M48" s="304"/>
      <c r="N48" s="305"/>
      <c r="O48" s="229"/>
      <c r="P48" s="297"/>
      <c r="Q48" s="298"/>
      <c r="R48" s="298"/>
      <c r="S48" s="298"/>
      <c r="T48" s="298"/>
      <c r="U48" s="298"/>
      <c r="V48" s="298"/>
      <c r="W48" s="298"/>
      <c r="X48" s="299"/>
    </row>
    <row r="49" spans="1:24" ht="15.95" customHeight="1" thickBot="1">
      <c r="A49" s="57">
        <f>$S$43</f>
        <v>0</v>
      </c>
      <c r="B49" s="306"/>
      <c r="C49" s="307"/>
      <c r="D49" s="307"/>
      <c r="E49" s="307"/>
      <c r="F49" s="307"/>
      <c r="G49" s="307"/>
      <c r="H49" s="307"/>
      <c r="I49" s="307"/>
      <c r="J49" s="307"/>
      <c r="K49" s="307"/>
      <c r="L49" s="307"/>
      <c r="M49" s="307"/>
      <c r="N49" s="308"/>
      <c r="O49" s="229"/>
      <c r="P49" s="300"/>
      <c r="Q49" s="301"/>
      <c r="R49" s="301"/>
      <c r="S49" s="301"/>
      <c r="T49" s="301"/>
      <c r="U49" s="301"/>
      <c r="V49" s="301"/>
      <c r="W49" s="301"/>
      <c r="X49" s="302"/>
    </row>
    <row r="50" spans="1:24">
      <c r="A50" s="293"/>
      <c r="B50" s="293"/>
      <c r="C50" s="293"/>
      <c r="D50" s="293"/>
      <c r="E50" s="293"/>
      <c r="F50" s="293"/>
      <c r="G50" s="293"/>
      <c r="H50" s="293"/>
      <c r="I50" s="293"/>
      <c r="J50" s="293"/>
      <c r="K50" s="293"/>
      <c r="L50" s="293"/>
      <c r="M50" s="293"/>
      <c r="N50" s="293"/>
      <c r="O50" s="275"/>
      <c r="P50" s="281" t="s">
        <v>433</v>
      </c>
      <c r="Q50" s="281"/>
      <c r="R50" s="281"/>
      <c r="S50" s="281"/>
      <c r="T50" s="281"/>
      <c r="U50" s="281"/>
      <c r="V50" s="281"/>
      <c r="W50" s="281"/>
      <c r="X50" s="281"/>
    </row>
    <row r="51" spans="1:24">
      <c r="A51" s="275"/>
      <c r="B51" s="275"/>
      <c r="C51" s="275"/>
      <c r="D51" s="275"/>
      <c r="E51" s="275"/>
      <c r="F51" s="275"/>
      <c r="G51" s="275"/>
      <c r="H51" s="275"/>
      <c r="I51" s="275"/>
      <c r="J51" s="275"/>
      <c r="K51" s="275"/>
      <c r="L51" s="275"/>
      <c r="M51" s="275"/>
      <c r="N51" s="275"/>
      <c r="O51" s="275"/>
      <c r="P51" s="282"/>
      <c r="Q51" s="282"/>
      <c r="R51" s="282"/>
      <c r="S51" s="282"/>
      <c r="T51" s="282"/>
      <c r="U51" s="282"/>
      <c r="V51" s="282"/>
      <c r="W51" s="282"/>
      <c r="X51" s="282"/>
    </row>
    <row r="52" spans="1:24">
      <c r="A52" s="275"/>
      <c r="B52" s="275"/>
      <c r="C52" s="275"/>
      <c r="D52" s="275"/>
      <c r="E52" s="275"/>
      <c r="F52" s="275"/>
      <c r="G52" s="275"/>
      <c r="H52" s="275"/>
      <c r="I52" s="275"/>
      <c r="J52" s="275"/>
      <c r="K52" s="275"/>
      <c r="L52" s="275"/>
      <c r="M52" s="275"/>
      <c r="N52" s="275"/>
      <c r="O52" s="275"/>
      <c r="P52" s="283"/>
      <c r="Q52" s="283"/>
      <c r="R52" s="283"/>
      <c r="S52" s="283"/>
      <c r="T52" s="283"/>
      <c r="U52" s="283"/>
      <c r="V52" s="283"/>
      <c r="W52" s="283"/>
      <c r="X52" s="283"/>
    </row>
    <row r="53" spans="1:24">
      <c r="A53" s="275"/>
      <c r="B53" s="275"/>
      <c r="C53" s="275"/>
      <c r="D53" s="275"/>
      <c r="E53" s="275"/>
      <c r="F53" s="275"/>
      <c r="G53" s="275"/>
      <c r="H53" s="275"/>
      <c r="I53" s="275"/>
      <c r="J53" s="275"/>
      <c r="K53" s="275"/>
      <c r="L53" s="275"/>
      <c r="M53" s="275"/>
      <c r="N53" s="275"/>
      <c r="O53" s="275"/>
      <c r="P53" s="324" t="s">
        <v>417</v>
      </c>
      <c r="Q53" s="325"/>
      <c r="R53" s="325"/>
      <c r="S53" s="325"/>
      <c r="T53" s="325"/>
      <c r="U53" s="325"/>
      <c r="V53" s="325"/>
      <c r="W53" s="325"/>
      <c r="X53" s="326"/>
    </row>
    <row r="54" spans="1:24" ht="16.5" thickBot="1">
      <c r="A54" s="275"/>
      <c r="B54" s="275"/>
      <c r="C54" s="275"/>
      <c r="D54" s="275"/>
      <c r="E54" s="275"/>
      <c r="F54" s="275"/>
      <c r="G54" s="275"/>
      <c r="H54" s="275"/>
      <c r="I54" s="275"/>
      <c r="J54" s="275"/>
      <c r="K54" s="275"/>
      <c r="L54" s="275"/>
      <c r="M54" s="275"/>
      <c r="N54" s="275"/>
      <c r="O54" s="275"/>
      <c r="P54" s="327"/>
      <c r="Q54" s="328"/>
      <c r="R54" s="328"/>
      <c r="S54" s="328"/>
      <c r="T54" s="328"/>
      <c r="U54" s="328"/>
      <c r="V54" s="328"/>
      <c r="W54" s="328"/>
      <c r="X54" s="329"/>
    </row>
    <row r="55" spans="1:24" ht="21" thickBot="1">
      <c r="A55" s="275"/>
      <c r="B55" s="275"/>
      <c r="C55" s="275"/>
      <c r="D55" s="275"/>
      <c r="E55" s="275"/>
      <c r="F55" s="275"/>
      <c r="G55" s="275"/>
      <c r="H55" s="275"/>
      <c r="I55" s="275"/>
      <c r="J55" s="275"/>
      <c r="K55" s="275"/>
      <c r="L55" s="275"/>
      <c r="M55" s="275"/>
      <c r="N55" s="275"/>
      <c r="O55" s="275"/>
      <c r="P55" s="84" t="s">
        <v>7</v>
      </c>
      <c r="Q55" s="330" t="s">
        <v>8</v>
      </c>
      <c r="R55" s="330"/>
      <c r="S55" s="330"/>
      <c r="T55" s="331" t="s">
        <v>418</v>
      </c>
      <c r="U55" s="331"/>
      <c r="V55" s="331"/>
      <c r="W55" s="331"/>
      <c r="X55" s="331"/>
    </row>
    <row r="56" spans="1:24" ht="16.5" thickBot="1">
      <c r="A56" s="275"/>
      <c r="B56" s="275"/>
      <c r="C56" s="275"/>
      <c r="D56" s="275"/>
      <c r="E56" s="275"/>
      <c r="F56" s="275"/>
      <c r="G56" s="275"/>
      <c r="H56" s="275"/>
      <c r="I56" s="275"/>
      <c r="J56" s="275"/>
      <c r="K56" s="275"/>
      <c r="L56" s="275"/>
      <c r="M56" s="275"/>
      <c r="N56" s="275"/>
      <c r="O56" s="275"/>
      <c r="P56" s="85">
        <v>1</v>
      </c>
      <c r="Q56" s="318" t="s">
        <v>419</v>
      </c>
      <c r="R56" s="318"/>
      <c r="S56" s="318"/>
      <c r="T56" s="214">
        <v>1</v>
      </c>
      <c r="U56" s="219"/>
      <c r="V56" s="318" t="s">
        <v>420</v>
      </c>
      <c r="W56" s="318"/>
      <c r="X56" s="318"/>
    </row>
    <row r="57" spans="1:24" ht="16.5" thickBot="1">
      <c r="A57" s="275"/>
      <c r="B57" s="275"/>
      <c r="C57" s="275"/>
      <c r="D57" s="275"/>
      <c r="E57" s="275"/>
      <c r="F57" s="275"/>
      <c r="G57" s="275"/>
      <c r="H57" s="275"/>
      <c r="I57" s="275"/>
      <c r="J57" s="275"/>
      <c r="K57" s="275"/>
      <c r="L57" s="275"/>
      <c r="M57" s="275"/>
      <c r="N57" s="275"/>
      <c r="O57" s="275"/>
      <c r="P57" s="85">
        <v>2</v>
      </c>
      <c r="Q57" s="318" t="s">
        <v>421</v>
      </c>
      <c r="R57" s="318"/>
      <c r="S57" s="318"/>
      <c r="T57" s="214">
        <v>2</v>
      </c>
      <c r="U57" s="219"/>
      <c r="V57" s="318" t="s">
        <v>422</v>
      </c>
      <c r="W57" s="318"/>
      <c r="X57" s="318"/>
    </row>
    <row r="58" spans="1:24" ht="16.5" thickBot="1">
      <c r="A58" s="275"/>
      <c r="B58" s="275"/>
      <c r="C58" s="275"/>
      <c r="D58" s="275"/>
      <c r="E58" s="275"/>
      <c r="F58" s="275"/>
      <c r="G58" s="275"/>
      <c r="H58" s="275"/>
      <c r="I58" s="275"/>
      <c r="J58" s="275"/>
      <c r="K58" s="275"/>
      <c r="L58" s="275"/>
      <c r="M58" s="275"/>
      <c r="N58" s="275"/>
      <c r="O58" s="275"/>
      <c r="P58" s="85">
        <v>3</v>
      </c>
      <c r="Q58" s="318" t="s">
        <v>423</v>
      </c>
      <c r="R58" s="318"/>
      <c r="S58" s="318"/>
      <c r="T58" s="214">
        <v>3</v>
      </c>
      <c r="U58" s="219"/>
      <c r="V58" s="318" t="s">
        <v>424</v>
      </c>
      <c r="W58" s="318"/>
      <c r="X58" s="318"/>
    </row>
    <row r="59" spans="1:24" ht="16.5" thickBot="1">
      <c r="A59" s="275"/>
      <c r="B59" s="275"/>
      <c r="C59" s="275"/>
      <c r="D59" s="275"/>
      <c r="E59" s="275"/>
      <c r="F59" s="275"/>
      <c r="G59" s="275"/>
      <c r="H59" s="275"/>
      <c r="I59" s="275"/>
      <c r="J59" s="275"/>
      <c r="K59" s="275"/>
      <c r="L59" s="275"/>
      <c r="M59" s="275"/>
      <c r="N59" s="275"/>
      <c r="O59" s="275"/>
      <c r="P59" s="85">
        <v>4</v>
      </c>
      <c r="Q59" s="318" t="s">
        <v>425</v>
      </c>
      <c r="R59" s="318"/>
      <c r="S59" s="318"/>
      <c r="T59" s="214">
        <v>4</v>
      </c>
      <c r="U59" s="219"/>
      <c r="V59" s="318" t="s">
        <v>426</v>
      </c>
      <c r="W59" s="318"/>
      <c r="X59" s="318"/>
    </row>
    <row r="60" spans="1:24" ht="16.5" thickBot="1">
      <c r="A60" s="275"/>
      <c r="B60" s="275"/>
      <c r="C60" s="275"/>
      <c r="D60" s="275"/>
      <c r="E60" s="275"/>
      <c r="F60" s="275"/>
      <c r="G60" s="275"/>
      <c r="H60" s="275"/>
      <c r="I60" s="275"/>
      <c r="J60" s="275"/>
      <c r="K60" s="275"/>
      <c r="L60" s="275"/>
      <c r="M60" s="275"/>
      <c r="N60" s="275"/>
      <c r="O60" s="275"/>
      <c r="P60" s="85">
        <v>5</v>
      </c>
      <c r="Q60" s="318" t="s">
        <v>427</v>
      </c>
      <c r="R60" s="318"/>
      <c r="S60" s="318"/>
      <c r="T60" s="214">
        <v>5</v>
      </c>
      <c r="U60" s="219"/>
      <c r="V60" s="318" t="s">
        <v>428</v>
      </c>
      <c r="W60" s="318"/>
      <c r="X60" s="318"/>
    </row>
    <row r="61" spans="1:24" ht="16.5" thickBot="1">
      <c r="A61" s="275"/>
      <c r="B61" s="275"/>
      <c r="C61" s="275"/>
      <c r="D61" s="275"/>
      <c r="E61" s="275"/>
      <c r="F61" s="275"/>
      <c r="G61" s="275"/>
      <c r="H61" s="275"/>
      <c r="I61" s="275"/>
      <c r="J61" s="275"/>
      <c r="K61" s="275"/>
      <c r="L61" s="275"/>
      <c r="M61" s="275"/>
      <c r="N61" s="275"/>
      <c r="O61" s="275"/>
      <c r="P61" s="85">
        <v>6</v>
      </c>
      <c r="Q61" s="318" t="s">
        <v>429</v>
      </c>
      <c r="R61" s="318"/>
      <c r="S61" s="318"/>
      <c r="T61" s="214">
        <v>6</v>
      </c>
      <c r="U61" s="219"/>
      <c r="V61" s="318" t="s">
        <v>430</v>
      </c>
      <c r="W61" s="318"/>
      <c r="X61" s="318"/>
    </row>
    <row r="62" spans="1:24" ht="16.5" thickBot="1">
      <c r="A62" s="275"/>
      <c r="B62" s="275"/>
      <c r="C62" s="275"/>
      <c r="D62" s="275"/>
      <c r="E62" s="275"/>
      <c r="F62" s="275"/>
      <c r="G62" s="275"/>
      <c r="H62" s="275"/>
      <c r="I62" s="275"/>
      <c r="J62" s="275"/>
      <c r="K62" s="275"/>
      <c r="L62" s="275"/>
      <c r="M62" s="275"/>
      <c r="N62" s="275"/>
      <c r="O62" s="275"/>
      <c r="P62" s="85">
        <v>7</v>
      </c>
      <c r="Q62" s="318" t="s">
        <v>431</v>
      </c>
      <c r="R62" s="318"/>
      <c r="S62" s="318"/>
      <c r="T62" s="214">
        <v>7</v>
      </c>
      <c r="U62" s="219"/>
      <c r="V62" s="318" t="s">
        <v>432</v>
      </c>
      <c r="W62" s="318"/>
      <c r="X62" s="318"/>
    </row>
  </sheetData>
  <sheetProtection password="B998"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2529" r:id="rId3"/>
    <oleObject progId="PBrush" shapeId="22530" r:id="rId4"/>
  </oleObjects>
</worksheet>
</file>

<file path=xl/worksheets/sheet6.xml><?xml version="1.0" encoding="utf-8"?>
<worksheet xmlns="http://schemas.openxmlformats.org/spreadsheetml/2006/main" xmlns:r="http://schemas.openxmlformats.org/officeDocument/2006/relationships">
  <sheetPr codeName="Sheet6"/>
  <dimension ref="A1:CV62"/>
  <sheetViews>
    <sheetView workbookViewId="0">
      <selection activeCell="A19" sqref="A19"/>
    </sheetView>
  </sheetViews>
  <sheetFormatPr defaultRowHeight="15.75"/>
  <cols>
    <col min="1" max="1" width="9.140625" style="2" customWidth="1"/>
    <col min="2" max="2" width="9.140625" style="31"/>
    <col min="3" max="3" width="5.7109375" style="31"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5" width="9.28515625" style="2" hidden="1" customWidth="1"/>
    <col min="26" max="26" width="9" style="2" hidden="1" customWidth="1"/>
    <col min="27" max="27" width="9.7109375" style="2" hidden="1" customWidth="1"/>
    <col min="28" max="28" width="15.140625" style="2" hidden="1" customWidth="1"/>
    <col min="29" max="29" width="15.85546875" style="2" hidden="1" customWidth="1"/>
    <col min="30" max="30" width="16" style="2" hidden="1" customWidth="1"/>
    <col min="31" max="100" width="0" style="2" hidden="1" customWidth="1"/>
    <col min="101" max="16384" width="9.140625" style="2"/>
  </cols>
  <sheetData>
    <row r="1" spans="1:24" s="32" customFormat="1" ht="12" customHeight="1">
      <c r="A1" s="260"/>
      <c r="B1" s="320" t="s">
        <v>799</v>
      </c>
      <c r="C1" s="319"/>
      <c r="D1" s="319"/>
      <c r="E1" s="319"/>
      <c r="F1" s="319"/>
      <c r="G1" s="319"/>
      <c r="H1" s="319"/>
      <c r="I1" s="319"/>
      <c r="J1" s="319"/>
      <c r="K1" s="319"/>
      <c r="L1" s="319"/>
      <c r="M1" s="319"/>
      <c r="N1" s="229"/>
      <c r="O1" s="229"/>
      <c r="P1" s="337" t="s">
        <v>88</v>
      </c>
      <c r="Q1" s="338"/>
      <c r="R1" s="338"/>
      <c r="S1" s="338"/>
      <c r="T1" s="338"/>
      <c r="U1" s="338"/>
      <c r="V1" s="338"/>
      <c r="W1" s="338"/>
      <c r="X1" s="339"/>
    </row>
    <row r="2" spans="1:24" s="32" customFormat="1" ht="12.95" customHeight="1">
      <c r="A2" s="260"/>
      <c r="B2" s="319" t="s">
        <v>0</v>
      </c>
      <c r="C2" s="319"/>
      <c r="D2" s="319"/>
      <c r="E2" s="319"/>
      <c r="F2" s="319"/>
      <c r="G2" s="319"/>
      <c r="H2" s="319"/>
      <c r="I2" s="319"/>
      <c r="J2" s="319"/>
      <c r="K2" s="319"/>
      <c r="L2" s="319"/>
      <c r="M2" s="319"/>
      <c r="N2" s="229"/>
      <c r="O2" s="229"/>
      <c r="P2" s="340"/>
      <c r="Q2" s="341"/>
      <c r="R2" s="341"/>
      <c r="S2" s="341"/>
      <c r="T2" s="341"/>
      <c r="U2" s="342"/>
      <c r="V2" s="342"/>
      <c r="W2" s="342"/>
      <c r="X2" s="343"/>
    </row>
    <row r="3" spans="1:24" s="32" customFormat="1" ht="12.95" customHeight="1">
      <c r="A3" s="260"/>
      <c r="B3" s="319"/>
      <c r="C3" s="319"/>
      <c r="D3" s="319"/>
      <c r="E3" s="319"/>
      <c r="F3" s="319"/>
      <c r="G3" s="319"/>
      <c r="H3" s="319"/>
      <c r="I3" s="319"/>
      <c r="J3" s="319"/>
      <c r="K3" s="319"/>
      <c r="L3" s="319"/>
      <c r="M3" s="319"/>
      <c r="N3" s="229"/>
      <c r="O3" s="229"/>
      <c r="P3" s="340"/>
      <c r="Q3" s="341"/>
      <c r="R3" s="341"/>
      <c r="S3" s="341"/>
      <c r="T3" s="341"/>
      <c r="U3" s="342"/>
      <c r="V3" s="342"/>
      <c r="W3" s="342"/>
      <c r="X3" s="343"/>
    </row>
    <row r="4" spans="1:24" s="32" customFormat="1" ht="15" customHeight="1">
      <c r="A4" s="260"/>
      <c r="B4" s="260"/>
      <c r="C4" s="260"/>
      <c r="D4" s="258" t="s">
        <v>1</v>
      </c>
      <c r="E4" s="258"/>
      <c r="F4" s="258"/>
      <c r="G4" s="258"/>
      <c r="H4" s="258"/>
      <c r="I4" s="258"/>
      <c r="J4" s="258"/>
      <c r="K4" s="258"/>
      <c r="L4" s="260"/>
      <c r="M4" s="260"/>
      <c r="N4" s="260"/>
      <c r="O4" s="229"/>
      <c r="P4" s="340"/>
      <c r="Q4" s="341"/>
      <c r="R4" s="341"/>
      <c r="S4" s="341"/>
      <c r="T4" s="341"/>
      <c r="U4" s="342"/>
      <c r="V4" s="342"/>
      <c r="W4" s="342"/>
      <c r="X4" s="343"/>
    </row>
    <row r="5" spans="1:24" s="32" customFormat="1" ht="8.25" customHeight="1">
      <c r="A5" s="260"/>
      <c r="B5" s="260"/>
      <c r="C5" s="260"/>
      <c r="D5" s="260"/>
      <c r="E5" s="260"/>
      <c r="F5" s="260"/>
      <c r="G5" s="260"/>
      <c r="H5" s="260"/>
      <c r="I5" s="260"/>
      <c r="J5" s="260"/>
      <c r="K5" s="260"/>
      <c r="L5" s="260"/>
      <c r="M5" s="260"/>
      <c r="N5" s="260"/>
      <c r="O5" s="229"/>
      <c r="P5" s="340"/>
      <c r="Q5" s="341"/>
      <c r="R5" s="341"/>
      <c r="S5" s="341"/>
      <c r="T5" s="341"/>
      <c r="U5" s="342"/>
      <c r="V5" s="342"/>
      <c r="W5" s="342"/>
      <c r="X5" s="343"/>
    </row>
    <row r="6" spans="1:24" s="32" customFormat="1" ht="20.100000000000001" customHeight="1">
      <c r="A6" s="261" t="s">
        <v>296</v>
      </c>
      <c r="B6" s="261"/>
      <c r="C6" s="261"/>
      <c r="D6" s="261"/>
      <c r="E6" s="357" t="str">
        <f>Sheet1!$E$6</f>
        <v>Environmental Engineering</v>
      </c>
      <c r="F6" s="357"/>
      <c r="G6" s="357"/>
      <c r="H6" s="357"/>
      <c r="I6" s="357"/>
      <c r="J6" s="357"/>
      <c r="K6" s="357"/>
      <c r="L6" s="357"/>
      <c r="M6" s="357"/>
      <c r="N6" s="357"/>
      <c r="O6" s="229"/>
      <c r="P6" s="340"/>
      <c r="Q6" s="341"/>
      <c r="R6" s="341"/>
      <c r="S6" s="341"/>
      <c r="T6" s="341"/>
      <c r="U6" s="342"/>
      <c r="V6" s="342"/>
      <c r="W6" s="342"/>
      <c r="X6" s="343"/>
    </row>
    <row r="7" spans="1:24" s="32" customFormat="1" ht="20.100000000000001" customHeight="1">
      <c r="A7" s="261" t="s">
        <v>297</v>
      </c>
      <c r="B7" s="261"/>
      <c r="C7" s="357" t="str">
        <f>Sheet1!$C$7</f>
        <v>B.E</v>
      </c>
      <c r="D7" s="357"/>
      <c r="E7" s="357"/>
      <c r="F7" s="357"/>
      <c r="G7" s="357"/>
      <c r="H7" s="357"/>
      <c r="I7" s="357"/>
      <c r="J7" s="357"/>
      <c r="K7" s="357"/>
      <c r="L7" s="357"/>
      <c r="M7" s="357"/>
      <c r="N7" s="357"/>
      <c r="O7" s="229"/>
      <c r="P7" s="340"/>
      <c r="Q7" s="341"/>
      <c r="R7" s="341"/>
      <c r="S7" s="341"/>
      <c r="T7" s="341"/>
      <c r="U7" s="342"/>
      <c r="V7" s="342"/>
      <c r="W7" s="342"/>
      <c r="X7" s="343"/>
    </row>
    <row r="8" spans="1:24" s="32" customFormat="1" ht="20.100000000000001" customHeight="1">
      <c r="A8" s="40" t="s">
        <v>2</v>
      </c>
      <c r="B8" s="42" t="str">
        <f>Sheet1!$B$8</f>
        <v>Eighth</v>
      </c>
      <c r="C8" s="37" t="s">
        <v>3</v>
      </c>
      <c r="D8" s="43" t="str">
        <f>Sheet1!$D$8</f>
        <v>Final</v>
      </c>
      <c r="E8" s="291" t="s">
        <v>4</v>
      </c>
      <c r="F8" s="291"/>
      <c r="G8" s="354" t="str">
        <f>Sheet1!$G$8</f>
        <v>16EE</v>
      </c>
      <c r="H8" s="354"/>
      <c r="I8" s="355" t="str">
        <f>Sheet1!$I$8</f>
        <v>Regular Exam</v>
      </c>
      <c r="J8" s="355"/>
      <c r="K8" s="355"/>
      <c r="L8" s="355"/>
      <c r="M8" s="356" t="str">
        <f>Sheet1!$M$8</f>
        <v>Sept/Oct, 2019</v>
      </c>
      <c r="N8" s="356"/>
      <c r="O8" s="229"/>
      <c r="P8" s="340"/>
      <c r="Q8" s="341"/>
      <c r="R8" s="341"/>
      <c r="S8" s="341"/>
      <c r="T8" s="341"/>
      <c r="U8" s="342"/>
      <c r="V8" s="342"/>
      <c r="W8" s="342"/>
      <c r="X8" s="343"/>
    </row>
    <row r="9" spans="1:24" s="32" customFormat="1" ht="20.100000000000001" customHeight="1">
      <c r="A9" s="41" t="s">
        <v>5</v>
      </c>
      <c r="B9" s="269" t="str">
        <f>Sheet1!$B$9</f>
        <v>Architecture Design v</v>
      </c>
      <c r="C9" s="269"/>
      <c r="D9" s="269"/>
      <c r="E9" s="269"/>
      <c r="F9" s="269"/>
      <c r="G9" s="269"/>
      <c r="H9" s="269"/>
      <c r="I9" s="269"/>
      <c r="J9" s="269"/>
      <c r="K9" s="291" t="s">
        <v>6</v>
      </c>
      <c r="L9" s="291"/>
      <c r="M9" s="291"/>
      <c r="N9" s="44" t="str">
        <f>Sheet1!$N$9</f>
        <v>13/09/2019</v>
      </c>
      <c r="O9" s="229"/>
      <c r="P9" s="340"/>
      <c r="Q9" s="341"/>
      <c r="R9" s="341"/>
      <c r="S9" s="341"/>
      <c r="T9" s="341"/>
      <c r="U9" s="342"/>
      <c r="V9" s="342"/>
      <c r="W9" s="342"/>
      <c r="X9" s="343"/>
    </row>
    <row r="10" spans="1:24" s="32" customFormat="1" ht="20.100000000000001" customHeight="1">
      <c r="A10" s="261" t="s">
        <v>20</v>
      </c>
      <c r="B10" s="261"/>
      <c r="C10" s="261"/>
      <c r="D10" s="261"/>
      <c r="E10" s="269" t="str">
        <f>Sheet1!$E$10</f>
        <v>Dr. Siraj Ahmed</v>
      </c>
      <c r="F10" s="269"/>
      <c r="G10" s="269"/>
      <c r="H10" s="269"/>
      <c r="I10" s="269"/>
      <c r="J10" s="269"/>
      <c r="K10" s="269"/>
      <c r="L10" s="269"/>
      <c r="M10" s="269"/>
      <c r="N10" s="269"/>
      <c r="O10" s="229"/>
      <c r="P10" s="340"/>
      <c r="Q10" s="341"/>
      <c r="R10" s="341"/>
      <c r="S10" s="341"/>
      <c r="T10" s="341"/>
      <c r="U10" s="342"/>
      <c r="V10" s="342"/>
      <c r="W10" s="342"/>
      <c r="X10" s="343"/>
    </row>
    <row r="11" spans="1:24" s="32" customFormat="1" ht="9.9499999999999993" customHeight="1">
      <c r="A11" s="256"/>
      <c r="B11" s="256"/>
      <c r="C11" s="256"/>
      <c r="D11" s="270" t="s">
        <v>391</v>
      </c>
      <c r="E11" s="270"/>
      <c r="F11" s="352" t="s">
        <v>391</v>
      </c>
      <c r="G11" s="352"/>
      <c r="H11" s="352" t="s">
        <v>391</v>
      </c>
      <c r="I11" s="352"/>
      <c r="J11" s="352" t="s">
        <v>391</v>
      </c>
      <c r="K11" s="352"/>
      <c r="L11" s="353"/>
      <c r="M11" s="353"/>
      <c r="N11" s="353"/>
      <c r="O11" s="229"/>
      <c r="P11" s="340"/>
      <c r="Q11" s="341"/>
      <c r="R11" s="341"/>
      <c r="S11" s="341"/>
      <c r="T11" s="341"/>
      <c r="U11" s="342"/>
      <c r="V11" s="342"/>
      <c r="W11" s="342"/>
      <c r="X11" s="343"/>
    </row>
    <row r="12" spans="1:24" s="32" customFormat="1" ht="18" customHeight="1">
      <c r="A12" s="264" t="s">
        <v>7</v>
      </c>
      <c r="B12" s="264" t="s">
        <v>8</v>
      </c>
      <c r="C12" s="264"/>
      <c r="D12" s="266" t="s">
        <v>9</v>
      </c>
      <c r="E12" s="266"/>
      <c r="F12" s="266"/>
      <c r="G12" s="266"/>
      <c r="H12" s="266"/>
      <c r="I12" s="266"/>
      <c r="J12" s="266"/>
      <c r="K12" s="266"/>
      <c r="L12" s="266"/>
      <c r="M12" s="266"/>
      <c r="N12" s="266"/>
      <c r="O12" s="229"/>
      <c r="P12" s="340"/>
      <c r="Q12" s="341"/>
      <c r="R12" s="341"/>
      <c r="S12" s="341"/>
      <c r="T12" s="341"/>
      <c r="U12" s="342"/>
      <c r="V12" s="342"/>
      <c r="W12" s="342"/>
      <c r="X12" s="343"/>
    </row>
    <row r="13" spans="1:24" s="32" customFormat="1" ht="18" customHeight="1">
      <c r="A13" s="264"/>
      <c r="B13" s="264"/>
      <c r="C13" s="264"/>
      <c r="D13" s="266"/>
      <c r="E13" s="266"/>
      <c r="F13" s="266"/>
      <c r="G13" s="266"/>
      <c r="H13" s="266"/>
      <c r="I13" s="266"/>
      <c r="J13" s="266"/>
      <c r="K13" s="266"/>
      <c r="L13" s="266"/>
      <c r="M13" s="266"/>
      <c r="N13" s="266"/>
      <c r="O13" s="229"/>
      <c r="P13" s="340"/>
      <c r="Q13" s="341"/>
      <c r="R13" s="341"/>
      <c r="S13" s="341"/>
      <c r="T13" s="341"/>
      <c r="U13" s="342"/>
      <c r="V13" s="342"/>
      <c r="W13" s="342"/>
      <c r="X13" s="343"/>
    </row>
    <row r="14" spans="1:24" s="32" customFormat="1" ht="18" customHeight="1">
      <c r="A14" s="264"/>
      <c r="B14" s="264"/>
      <c r="C14" s="264"/>
      <c r="D14" s="266" t="s">
        <v>10</v>
      </c>
      <c r="E14" s="266"/>
      <c r="F14" s="266" t="s">
        <v>11</v>
      </c>
      <c r="G14" s="266"/>
      <c r="H14" s="266" t="s">
        <v>12</v>
      </c>
      <c r="I14" s="266"/>
      <c r="J14" s="266" t="s">
        <v>13</v>
      </c>
      <c r="K14" s="266"/>
      <c r="L14" s="266" t="s">
        <v>15</v>
      </c>
      <c r="M14" s="266"/>
      <c r="N14" s="264" t="s">
        <v>16</v>
      </c>
      <c r="O14" s="229"/>
      <c r="P14" s="340"/>
      <c r="Q14" s="341"/>
      <c r="R14" s="341"/>
      <c r="S14" s="341"/>
      <c r="T14" s="341"/>
      <c r="U14" s="342"/>
      <c r="V14" s="342"/>
      <c r="W14" s="342"/>
      <c r="X14" s="343"/>
    </row>
    <row r="15" spans="1:24" s="32" customFormat="1" ht="18" customHeight="1">
      <c r="A15" s="264"/>
      <c r="B15" s="264"/>
      <c r="C15" s="264"/>
      <c r="D15" s="266"/>
      <c r="E15" s="266"/>
      <c r="F15" s="266"/>
      <c r="G15" s="266"/>
      <c r="H15" s="266"/>
      <c r="I15" s="266"/>
      <c r="J15" s="266"/>
      <c r="K15" s="266"/>
      <c r="L15" s="266"/>
      <c r="M15" s="266"/>
      <c r="N15" s="264"/>
      <c r="O15" s="229"/>
      <c r="P15" s="340"/>
      <c r="Q15" s="341"/>
      <c r="R15" s="341"/>
      <c r="S15" s="341"/>
      <c r="T15" s="341"/>
      <c r="U15" s="342"/>
      <c r="V15" s="342"/>
      <c r="W15" s="342"/>
      <c r="X15" s="343"/>
    </row>
    <row r="16" spans="1:24" s="32" customFormat="1" ht="18" customHeight="1" thickBot="1">
      <c r="A16" s="264"/>
      <c r="B16" s="264"/>
      <c r="C16" s="264"/>
      <c r="D16" s="267"/>
      <c r="E16" s="267"/>
      <c r="F16" s="267"/>
      <c r="G16" s="267"/>
      <c r="H16" s="267"/>
      <c r="I16" s="267"/>
      <c r="J16" s="267"/>
      <c r="K16" s="267"/>
      <c r="L16" s="267"/>
      <c r="M16" s="267"/>
      <c r="N16" s="264"/>
      <c r="O16" s="229"/>
      <c r="P16" s="344"/>
      <c r="Q16" s="280"/>
      <c r="R16" s="280"/>
      <c r="S16" s="280"/>
      <c r="T16" s="280"/>
      <c r="U16" s="345"/>
      <c r="V16" s="345"/>
      <c r="W16" s="345"/>
      <c r="X16" s="346"/>
    </row>
    <row r="17" spans="1:100" s="32" customFormat="1" ht="18" customHeight="1">
      <c r="A17" s="264"/>
      <c r="B17" s="264"/>
      <c r="C17" s="264"/>
      <c r="D17" s="34" t="s">
        <v>14</v>
      </c>
      <c r="E17" s="8">
        <f>(10*M17)/100</f>
        <v>10</v>
      </c>
      <c r="F17" s="34" t="s">
        <v>14</v>
      </c>
      <c r="G17" s="8">
        <f>(10*M17)/100</f>
        <v>10</v>
      </c>
      <c r="H17" s="34" t="s">
        <v>14</v>
      </c>
      <c r="I17" s="8">
        <f>(20*M17)/100</f>
        <v>20</v>
      </c>
      <c r="J17" s="34" t="s">
        <v>14</v>
      </c>
      <c r="K17" s="8">
        <f>(60*M17)/100</f>
        <v>60</v>
      </c>
      <c r="L17" s="34" t="s">
        <v>14</v>
      </c>
      <c r="M17" s="11">
        <f>Sheet1!$M$17</f>
        <v>100</v>
      </c>
      <c r="N17" s="264"/>
      <c r="O17" s="229"/>
      <c r="P17" s="29" t="s">
        <v>298</v>
      </c>
      <c r="Q17" s="256" t="s">
        <v>294</v>
      </c>
      <c r="R17" s="256"/>
      <c r="S17" s="257"/>
      <c r="T17" s="347" t="s">
        <v>295</v>
      </c>
      <c r="U17" s="256"/>
      <c r="V17" s="256"/>
      <c r="W17" s="256"/>
      <c r="X17" s="257"/>
    </row>
    <row r="18" spans="1:100" s="67" customFormat="1" ht="5.0999999999999996" customHeight="1">
      <c r="A18" s="69"/>
      <c r="B18" s="235"/>
      <c r="C18" s="236"/>
      <c r="D18" s="350" t="s">
        <v>391</v>
      </c>
      <c r="E18" s="351"/>
      <c r="F18" s="350" t="s">
        <v>391</v>
      </c>
      <c r="G18" s="351"/>
      <c r="H18" s="350" t="s">
        <v>391</v>
      </c>
      <c r="I18" s="351"/>
      <c r="J18" s="350" t="s">
        <v>391</v>
      </c>
      <c r="K18" s="351"/>
      <c r="L18" s="235"/>
      <c r="M18" s="236"/>
      <c r="N18" s="69"/>
      <c r="O18" s="229"/>
      <c r="P18" s="70"/>
      <c r="Q18" s="348"/>
      <c r="R18" s="349"/>
      <c r="S18" s="236"/>
      <c r="T18" s="235"/>
      <c r="U18" s="349"/>
      <c r="V18" s="349"/>
      <c r="W18" s="349"/>
      <c r="X18" s="236"/>
      <c r="AC18" s="67" t="b">
        <f>Sheet5!$AC$38</f>
        <v>0</v>
      </c>
      <c r="AD18" s="88" t="str">
        <f>IF(AND(AC19=TRUE, AC18=TRUE),IF(A19-Sheet5!A38=1,"OK","INCORRECT"),"")</f>
        <v/>
      </c>
      <c r="BL18" s="67" t="str">
        <f>Sheet5!BL38</f>
        <v/>
      </c>
      <c r="BM18" s="67" t="b">
        <f>Sheet5!BM38</f>
        <v>0</v>
      </c>
      <c r="BN18" s="67" t="b">
        <f>Sheet5!BN38</f>
        <v>0</v>
      </c>
      <c r="BO18" s="67" t="b">
        <f>Sheet5!BO38</f>
        <v>0</v>
      </c>
      <c r="BP18" s="67" t="str">
        <f>Sheet5!BP38</f>
        <v/>
      </c>
      <c r="BQ18" s="67" t="str">
        <f>Sheet5!BQ38</f>
        <v/>
      </c>
      <c r="BR18" s="67" t="str">
        <f>Sheet5!BR38</f>
        <v/>
      </c>
      <c r="BS18" s="67" t="str">
        <f>Sheet5!BS38</f>
        <v/>
      </c>
      <c r="BT18" s="67" t="str">
        <f>Sheet5!BT38</f>
        <v/>
      </c>
      <c r="BU18" s="67" t="str">
        <f>Sheet5!BU38</f>
        <v>INCORRECT</v>
      </c>
      <c r="BV18" s="67" t="b">
        <f>Sheet5!BV38</f>
        <v>0</v>
      </c>
      <c r="BW18" s="67" t="str">
        <f>Sheet5!BW38</f>
        <v/>
      </c>
      <c r="BX18" s="67" t="b">
        <f>Sheet5!BX38</f>
        <v>0</v>
      </c>
      <c r="BY18" s="67" t="b">
        <f>Sheet5!BY38</f>
        <v>0</v>
      </c>
      <c r="BZ18" s="67" t="b">
        <f>Sheet5!BZ38</f>
        <v>0</v>
      </c>
      <c r="CA18" s="67" t="b">
        <f>Sheet5!CA38</f>
        <v>0</v>
      </c>
      <c r="CB18" s="67" t="b">
        <f>Sheet5!CB38</f>
        <v>0</v>
      </c>
      <c r="CC18" s="67" t="b">
        <f>Sheet5!CC38</f>
        <v>0</v>
      </c>
      <c r="CD18" s="67" t="str">
        <f>Sheet5!CD38</f>
        <v/>
      </c>
      <c r="CE18" s="67" t="str">
        <f>Sheet5!CE38</f>
        <v/>
      </c>
      <c r="CF18" s="67" t="str">
        <f>Sheet5!CF38</f>
        <v/>
      </c>
      <c r="CG18" s="67" t="str">
        <f>Sheet5!CG38</f>
        <v/>
      </c>
      <c r="CH18" s="67" t="str">
        <f>Sheet5!CH38</f>
        <v/>
      </c>
      <c r="CI18" s="67" t="str">
        <f>Sheet5!CI38</f>
        <v/>
      </c>
      <c r="CJ18" s="67" t="str">
        <f>Sheet5!CJ38</f>
        <v/>
      </c>
      <c r="CK18" s="67" t="str">
        <f>Sheet5!CK38</f>
        <v/>
      </c>
      <c r="CL18" s="67" t="str">
        <f>Sheet5!CL38</f>
        <v>NO</v>
      </c>
      <c r="CM18" s="67" t="str">
        <f>Sheet5!CM38</f>
        <v>NO</v>
      </c>
      <c r="CN18" s="67" t="str">
        <f>Sheet5!CN38</f>
        <v>NO</v>
      </c>
      <c r="CO18" s="67" t="str">
        <f>Sheet5!CO38</f>
        <v>NO</v>
      </c>
      <c r="CP18" s="67" t="str">
        <f>Sheet5!CP38</f>
        <v>OK</v>
      </c>
      <c r="CQ18" s="67" t="b">
        <f>Sheet5!CQ38</f>
        <v>0</v>
      </c>
      <c r="CR18" s="67" t="b">
        <f>Sheet5!CR38</f>
        <v>0</v>
      </c>
      <c r="CS18" s="67" t="b">
        <f>Sheet5!CS38</f>
        <v>0</v>
      </c>
      <c r="CT18" s="67" t="b">
        <f>Sheet5!CT38</f>
        <v>0</v>
      </c>
      <c r="CU18" s="67" t="str">
        <f>Sheet5!CU38</f>
        <v>SEQUENCE INCORRECT</v>
      </c>
      <c r="CV18" s="67">
        <f>Sheet5!CV38</f>
        <v>19</v>
      </c>
    </row>
    <row r="19" spans="1:100" s="32" customFormat="1" ht="18.95" customHeight="1" thickBot="1">
      <c r="A19" s="65"/>
      <c r="B19" s="244"/>
      <c r="C19" s="245"/>
      <c r="D19" s="244"/>
      <c r="E19" s="245"/>
      <c r="F19" s="244"/>
      <c r="G19" s="245"/>
      <c r="H19" s="244"/>
      <c r="I19" s="245"/>
      <c r="J19" s="244"/>
      <c r="K19" s="245"/>
      <c r="L19" s="256" t="str">
        <f>IF(AND(A19&lt;&gt;"",B19&lt;&gt;"",D19&lt;&gt;"",F19&lt;&gt;"",H19&lt;&gt;"",J19&lt;&gt;"",Q19="",P19="OK",T19="",OR(D19&lt;=E17,D19="ABS"),OR(F19&lt;=G17,F19="ABS"),OR(H19&lt;=I17,H19="ABS"),OR(J19&lt;=K17,J19="ABS")),IF(AND(D19="ABS",F19="ABS",H19="ABS",J19="ABS"),"ABS",IF(SUM(D19,F19,H19,J19)=0,"ZERO",SUM(D19,F19,H19,J19))),"")</f>
        <v/>
      </c>
      <c r="M19" s="257"/>
      <c r="N19" s="33" t="str">
        <f>IF(L19="","",IF(M17=200,LOOKUP(L19,{"ABS","ZERO",1,100,110,120,130,140,150,160,170},{"FAIL","FAIL","FAIL","D","D+","C","C+","B","B+","A","A+"}),IF(M17=150,LOOKUP(L19,{"ABS","ZERO",1,75,82,90,97,105,112,120,127},{"FAIL","FAIL","FAIL","D","D+","C","C+","B","B+","A","A+"}),IF(M17=100,LOOKUP(L19,{"ABS","ZERO",1,50,55,60,65,70,75,80,85},{"FAIL","FAIL","FAIL","D","D+","C","C+","B","B+","A","A+"}),IF(M17=50,LOOKUP(L19,{"ABS","ZERO",1,25,27,30,32,35,37,40,42},{"FAIL","FAIL","FAIL","D","D+","C","C+","B","B+","A","A+"}))))))</f>
        <v/>
      </c>
      <c r="O19" s="229"/>
      <c r="P19" s="87" t="str">
        <f>IF(A19&lt;&gt;"",IF(CU19="SEQUENCE CORRECT",IF(OR(T(Y19)="OK",T(Z19)="oOk",T(AA19)="Okk", AB19="ok"),"OK","FORMAT INCORRECT"),"SEQUENCE INCORRECT"),"")</f>
        <v/>
      </c>
      <c r="Q19" s="284" t="str">
        <f>IF(AND(A19&lt;&gt;"",B19&lt;&gt;""),IF(OR(D19&lt;&gt;"ABS"),IF(OR(AND(D19&lt;ROUNDDOWN((0.7*E17),0),D19&lt;&gt;0),D19&gt;E17,D19=""),"Attendance Marks incorrect",""),""),"")</f>
        <v/>
      </c>
      <c r="R19" s="204"/>
      <c r="S19" s="204"/>
      <c r="T19" s="204" t="str">
        <f>IF(OR(AND(OR(F19&lt;=G17, F19=0, F19="ABS"),OR(H19&lt;=I17, H19=0, H19="ABS"),OR(J19&lt;=K17, J19="ABS"))),IF(OR(AND(A19="",B19="",D19="",F19="",H19="",J19=""),AND(A19&lt;&gt;"",B19&lt;&gt;"",D19&lt;&gt;"",F19&lt;&gt;"",H19&lt;&gt;"",J19&lt;&gt;"", AD19="OK")),"","Given Marks or Format is incorrect"),"Given Marks or Format is incorrect")</f>
        <v/>
      </c>
      <c r="U19" s="204"/>
      <c r="V19" s="204"/>
      <c r="W19" s="204"/>
      <c r="X19" s="204"/>
      <c r="Y19" s="23" t="b">
        <f>IF(AND( EXACT(LEFT(B19,LEN(G8)), G8),ISNUMBER(INT(MID(B19,(LEN(G8)+1),1))),ISNUMBER(INT(MID(B19,(LEN(G8)+2),1))), MID(B19,(LEN(G8)+1),2)&lt;&gt;"00",OR(ISNUMBER(INT(MID(B19,(LEN(G8)+3),1))),MID(B19,(LEN(G8)+3),1)=""),  OR(AND(ISNUMBER(INT(MID(B19,(LEN(G8)+1),3))),MID(B19,(LEN(G8)+1),1)&lt;&gt;"0", MID(B19,(LEN(G8)+4),1)=""),AND((ISNUMBER(INT(MID(B19,(LEN(G8)+1),2)))),MID(B19,(LEN(G8)+3),1)=""))),"OK")</f>
        <v>0</v>
      </c>
      <c r="Z19" s="24"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A19" s="25"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B19" s="22"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C19" s="32" t="b">
        <f>IF(ISNUMBER(A19)&lt;&gt;"",AND(ISNUMBER(INT(MID(A19,1,3))),MID(A19,4,1)="",MID(A19,1,1)&lt;&gt;"0"))</f>
        <v>0</v>
      </c>
      <c r="AD19" s="88" t="str">
        <f>IF(AND(AD18="OK",AC19=TRUE),"OK","S# INCORRECT")</f>
        <v>S# INCORRECT</v>
      </c>
      <c r="BL19" s="77" t="str">
        <f>RIGHT(B19,3)</f>
        <v/>
      </c>
      <c r="BM19" s="77" t="b">
        <f>ISNUMBER(INT((MID(BL19,1,1))))</f>
        <v>0</v>
      </c>
      <c r="BN19" s="77" t="b">
        <f>ISNUMBER(INT((MID(BL19,2,1))))</f>
        <v>0</v>
      </c>
      <c r="BO19" s="77" t="b">
        <f>ISNUMBER(INT((MID(BL19,3,1))))</f>
        <v>0</v>
      </c>
      <c r="BP19" s="77" t="str">
        <f>IF(BM19=TRUE, MID(BL19,1,1),"")</f>
        <v/>
      </c>
      <c r="BQ19" s="77" t="str">
        <f>IF(BN19=TRUE, MID(BL19,2,1),"")</f>
        <v/>
      </c>
      <c r="BR19" s="77" t="str">
        <f>IF(BO19=TRUE, MID(BL19,3,1),"")</f>
        <v/>
      </c>
      <c r="BS19" s="77" t="str">
        <f>T(BP19)&amp;T(BQ19)&amp;T(BR19)</f>
        <v/>
      </c>
      <c r="BT19" s="78" t="str">
        <f>IF(BS19="","",INT(TRIM(BS19)))</f>
        <v/>
      </c>
      <c r="BU19" s="79" t="str">
        <f>"OK"</f>
        <v>OK</v>
      </c>
      <c r="BV19" s="77" t="b">
        <f>BT19&gt;BT18</f>
        <v>0</v>
      </c>
      <c r="BW19" s="80" t="str">
        <f>LEFT(B19,6)</f>
        <v/>
      </c>
      <c r="BX19" s="77" t="b">
        <f>ISNUMBER(INT((MID(BW19,1,1))))</f>
        <v>0</v>
      </c>
      <c r="BY19" s="77" t="b">
        <f>ISNUMBER(INT((MID(BW19,2,1))))</f>
        <v>0</v>
      </c>
      <c r="BZ19" s="77" t="b">
        <f>ISNUMBER(INT((MID(BW19,3,1))))</f>
        <v>0</v>
      </c>
      <c r="CA19" s="77" t="b">
        <f>ISNUMBER(INT((MID(BW19,4,1))))</f>
        <v>0</v>
      </c>
      <c r="CB19" s="77" t="b">
        <f>ISNUMBER(INT((MID(BW19,5,1))))</f>
        <v>0</v>
      </c>
      <c r="CC19" s="77" t="b">
        <f>ISNUMBER(INT((MID(BW19,6,1))))</f>
        <v>0</v>
      </c>
      <c r="CD19" s="77" t="str">
        <f>IF(BX19=TRUE, MID(BW19,1,1),"")</f>
        <v/>
      </c>
      <c r="CE19" s="77" t="str">
        <f>IF(BY19=TRUE, MID(BW19,2,1),"")</f>
        <v/>
      </c>
      <c r="CF19" s="77" t="str">
        <f>IF(BZ19=TRUE, MID(BW19,3,1),"")</f>
        <v/>
      </c>
      <c r="CG19" s="77" t="str">
        <f>IF(CA19=TRUE, MID(BW19,4,1),"")</f>
        <v/>
      </c>
      <c r="CH19" s="77" t="str">
        <f>IF(CB19=TRUE, MID(BW19,5,1),"")</f>
        <v/>
      </c>
      <c r="CI19" s="77" t="str">
        <f>IF(CC19=TRUE, MID(BW19,6,1),"")</f>
        <v/>
      </c>
      <c r="CJ19" s="80" t="str">
        <f>TRIM(T(CD19)&amp;T(CE19)&amp;T(CF19))</f>
        <v/>
      </c>
      <c r="CK19" s="80" t="str">
        <f>TRIM(T(CG19)&amp;T(CH19)&amp;T(CI19))</f>
        <v/>
      </c>
      <c r="CL19" s="81" t="str">
        <f>IF(OR(MID(BW19,3,1)="-",MID(BW19,4,1)="-"),T(CJ19),"NO")</f>
        <v>NO</v>
      </c>
      <c r="CM19" s="81" t="str">
        <f>IF(OR(MID(BW19,3,1)="-",MID(BW19,4,1)="-"),T(CK19),"NO")</f>
        <v>NO</v>
      </c>
      <c r="CN19" s="79" t="str">
        <f>IF(AND(CL19&lt;&gt;"NO", CM19&lt;&gt;"NO"),IF(CM19&lt;CL19,"OK","INCORRECT"),"NO")</f>
        <v>NO</v>
      </c>
      <c r="CO19" s="79" t="str">
        <f>IF(AND(CL19&lt;&gt;"NO", CM19&lt;&gt;"NO"),IF(CM19&lt;=CM18,"OK","INCORRECT"),"NO")</f>
        <v>NO</v>
      </c>
      <c r="CP19" s="81" t="str">
        <f>IF(OR(AND(OR(AND(CN19="NO",CO19="NO"),AND(CN19="OK", CO19="OK")),AND(CN18="NO", CO18="NO")),AND(AND(CN19="OK",CO19="OK",OR(AND(CN18="NO", CO18="NO"),AND(CN18="OK", CO18="OK"))))),"OK","INCORRECT")</f>
        <v>OK</v>
      </c>
      <c r="CQ19" s="77" t="b">
        <f>IF(CP19="OK",IF(AND(CL18="NO",CL19="NO"),BT19&gt;BT18))</f>
        <v>0</v>
      </c>
      <c r="CR19" s="77" t="b">
        <f>IF(CP19="OK",AND(CN19="OK",CO19="OK",CN18="NO",CO18="NO"))</f>
        <v>0</v>
      </c>
      <c r="CS19" s="77" t="b">
        <f>IF(CP19="OK",IF(AND(EXACT(CK18,CK19)),BT19&gt;BT18))</f>
        <v>0</v>
      </c>
      <c r="CT19" s="77" t="b">
        <f>IF(CP19="OK",CM19&lt;CM18)</f>
        <v>0</v>
      </c>
      <c r="CU19" s="80" t="str">
        <f>IF(AND(CQ19=FALSE,CR19=FALSE,CS19=FALSE,CT19=FALSE),"SEQUENCE INCORRECT","SEQUENCE CORRECT")</f>
        <v>SEQUENCE INCORRECT</v>
      </c>
      <c r="CV19" s="82">
        <f>COUNTIF(B18:B18,T(B19))</f>
        <v>1</v>
      </c>
    </row>
    <row r="20" spans="1:100" s="32" customFormat="1" ht="18.95" customHeight="1" thickBot="1">
      <c r="A20" s="83"/>
      <c r="B20" s="244"/>
      <c r="C20" s="245"/>
      <c r="D20" s="244"/>
      <c r="E20" s="245"/>
      <c r="F20" s="244"/>
      <c r="G20" s="245"/>
      <c r="H20" s="244"/>
      <c r="I20" s="245"/>
      <c r="J20" s="244"/>
      <c r="K20" s="245"/>
      <c r="L20" s="256" t="str">
        <f>IF(AND(A20&lt;&gt;"",B20&lt;&gt;"",D20&lt;&gt;"", F20&lt;&gt;"", H20&lt;&gt;"", J20&lt;&gt;"",Q20="",P20="OK",T20="",OR(D20&lt;=E17,D20="ABS"),OR(F20&lt;=G17,F20="ABS"),OR(H20&lt;=I17,H20="ABS"),OR(J20&lt;=K17,J20="ABS")),IF(AND(D20="ABS",F20="ABS",H20="ABS",J20="ABS"),"ABS",IF(SUM(D20,F20,H20,J20)=0,"ZERO",SUM(D20,F20,H20,J20))),"")</f>
        <v/>
      </c>
      <c r="M20" s="257"/>
      <c r="N20" s="33" t="str">
        <f>IF(L20="","",IF(M17=200,LOOKUP(L20,{"ABS","ZERO",1,100,110,120,130,140,150,160,170},{"FAIL","FAIL","FAIL","D","D+","C","C+","B","B+","A","A+"}),IF(M17=150,LOOKUP(L20,{"ABS","ZERO",1,75,82,90,97,105,112,120,127},{"FAIL","FAIL","FAIL","D","D+","C","C+","B","B+","A","A+"}),IF(M17=100,LOOKUP(L20,{"ABS","ZERO",1,50,55,60,65,70,75,80,85},{"FAIL","FAIL","FAIL","D","D+","C","C+","B","B+","A","A+"}),IF(M17=50,LOOKUP(L20,{"ABS","ZERO",1,25,27,30,32,35,37,40,42},{"FAIL","FAIL","FAIL","D","D+","C","C+","B","B+","A","A+"}))))))</f>
        <v/>
      </c>
      <c r="O20" s="229"/>
      <c r="P20" s="87" t="str">
        <f t="shared" ref="P20:P38" si="0">IF(A20&lt;&gt;"",IF(CU20="SEQUENCE CORRECT",IF(OR(T(Y20)="OK",T(Z20)="oOk",T(AA20)="Okk", AB20="ok"),"OK","FORMAT INCORRECT"),"SEQUENCE INCORRECT"),"")</f>
        <v/>
      </c>
      <c r="Q20" s="224" t="str">
        <f>IF(AND(A20&lt;&gt;"",B20&lt;&gt;""),IF(OR(D20&lt;&gt;"ABS"),IF(OR(AND(D20&lt;ROUNDDOWN((0.7*E17),0),D20&lt;&gt;0),D20&gt;E17,D20=""),"Attendance Marks incorrect",""),""),"")</f>
        <v/>
      </c>
      <c r="R20" s="203"/>
      <c r="S20" s="203"/>
      <c r="T20" s="203" t="str">
        <f>IF(OR(AND(OR(F20&lt;=G17, F20=0, F20="ABS"),OR(H20&lt;=I17, H20=0, H20="ABS"),OR(J20&lt;=K17, J20="ABS"))),IF(OR(AND(A20="",B20="",D20="",F20="",H20="",J20=""),AND(A20&lt;&gt;"",B20&lt;&gt;"",D20&lt;&gt;"",F20&lt;&gt;"",H20&lt;&gt;"",J20&lt;&gt;"", AD20="OK")),"","Given Marks or Format is incorrect"),"Given Marks or Format is incorrect")</f>
        <v/>
      </c>
      <c r="U20" s="203"/>
      <c r="V20" s="203"/>
      <c r="W20" s="203"/>
      <c r="X20" s="203"/>
      <c r="Y20" s="23" t="b">
        <f>IF(AND( EXACT(LEFT(B20,LEN(G8)), G8),ISNUMBER(INT(MID(B20,(LEN(G8)+1),1))),ISNUMBER(INT(MID(B20,(LEN(G8)+2),1))), MID(B20,(LEN(G8)+1),2)&lt;&gt;"00",OR(ISNUMBER(INT(MID(B20,(LEN(G8)+3),1))),MID(B20,(LEN(G8)+3),1)=""),  OR(AND(ISNUMBER(INT(MID(B20,(LEN(G8)+1),3))),MID(B20,(LEN(G8)+1),1)&lt;&gt;"0", MID(B20,(LEN(G8)+4),1)=""),AND((ISNUMBER(INT(MID(B20,(LEN(G8)+1),2)))),MID(B20,(LEN(G8)+3),1)=""))),"OK")</f>
        <v>0</v>
      </c>
      <c r="Z20" s="24"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A20" s="25"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B20" s="22"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C20" s="32" t="b">
        <f>IF(AND(ISNUMBER(A19)&lt;&gt;"",ISNUMBER(A20)&lt;&gt;""),IF(AND(ISNUMBER(A20),ISNUMBER(A19)),IF(A20-A19=1,AND(ISNUMBER(INT(MID(A20,1,3))),MID(A20,4,1)="",MID(A20,1,1)&lt;&gt;"0"))))</f>
        <v>0</v>
      </c>
      <c r="AD20" s="32" t="str">
        <f t="shared" ref="AD20:AD38" si="1">IF(AC20=TRUE,"OK","S# INCORRECT")</f>
        <v>S# INCORRECT</v>
      </c>
      <c r="BL20" s="77" t="str">
        <f t="shared" ref="BL20:BL38" si="2">RIGHT(B20,3)</f>
        <v/>
      </c>
      <c r="BM20" s="77" t="b">
        <f t="shared" ref="BM20:BM38" si="3">ISNUMBER(INT((MID(BL20,1,1))))</f>
        <v>0</v>
      </c>
      <c r="BN20" s="77" t="b">
        <f t="shared" ref="BN20:BN38" si="4">ISNUMBER(INT((MID(BL20,2,1))))</f>
        <v>0</v>
      </c>
      <c r="BO20" s="77" t="b">
        <f t="shared" ref="BO20:BO38" si="5">ISNUMBER(INT((MID(BL20,3,1))))</f>
        <v>0</v>
      </c>
      <c r="BP20" s="77" t="str">
        <f t="shared" ref="BP20:BP38" si="6">IF(BM20=TRUE, MID(BL20,1,1),"")</f>
        <v/>
      </c>
      <c r="BQ20" s="77" t="str">
        <f t="shared" ref="BQ20:BQ38" si="7">IF(BN20=TRUE, MID(BL20,2,1),"")</f>
        <v/>
      </c>
      <c r="BR20" s="77" t="str">
        <f t="shared" ref="BR20:BR38" si="8">IF(BO20=TRUE, MID(BL20,3,1),"")</f>
        <v/>
      </c>
      <c r="BS20" s="77" t="str">
        <f t="shared" ref="BS20:BS38" si="9">T(BP20)&amp;T(BQ20)&amp;T(BR20)</f>
        <v/>
      </c>
      <c r="BT20" s="78" t="str">
        <f t="shared" ref="BT20:BT38" si="10">IF(BS20="","",INT(TRIM(BS20)))</f>
        <v/>
      </c>
      <c r="BU20" s="79" t="str">
        <f>IF(BT20&gt;BT19,"OK","INCORRECT")</f>
        <v>INCORRECT</v>
      </c>
      <c r="BV20" s="77" t="b">
        <f>BT20&gt;BT19</f>
        <v>0</v>
      </c>
      <c r="BW20" s="80" t="str">
        <f t="shared" ref="BW20:BW38" si="11">LEFT(B20,6)</f>
        <v/>
      </c>
      <c r="BX20" s="77" t="b">
        <f t="shared" ref="BX20:BX38" si="12">ISNUMBER(INT((MID(BW20,1,1))))</f>
        <v>0</v>
      </c>
      <c r="BY20" s="77" t="b">
        <f t="shared" ref="BY20:BY38" si="13">ISNUMBER(INT((MID(BW20,2,1))))</f>
        <v>0</v>
      </c>
      <c r="BZ20" s="77" t="b">
        <f t="shared" ref="BZ20:BZ38" si="14">ISNUMBER(INT((MID(BW20,3,1))))</f>
        <v>0</v>
      </c>
      <c r="CA20" s="77" t="b">
        <f t="shared" ref="CA20:CA38" si="15">ISNUMBER(INT((MID(BW20,4,1))))</f>
        <v>0</v>
      </c>
      <c r="CB20" s="77" t="b">
        <f t="shared" ref="CB20:CB38" si="16">ISNUMBER(INT((MID(BW20,5,1))))</f>
        <v>0</v>
      </c>
      <c r="CC20" s="77" t="b">
        <f t="shared" ref="CC20:CC38" si="17">ISNUMBER(INT((MID(BW20,6,1))))</f>
        <v>0</v>
      </c>
      <c r="CD20" s="77" t="str">
        <f t="shared" ref="CD20:CD38" si="18">IF(BX20=TRUE, MID(BW20,1,1),"")</f>
        <v/>
      </c>
      <c r="CE20" s="77" t="str">
        <f t="shared" ref="CE20:CE38" si="19">IF(BY20=TRUE, MID(BW20,2,1),"")</f>
        <v/>
      </c>
      <c r="CF20" s="77" t="str">
        <f t="shared" ref="CF20:CF38" si="20">IF(BZ20=TRUE, MID(BW20,3,1),"")</f>
        <v/>
      </c>
      <c r="CG20" s="77" t="str">
        <f t="shared" ref="CG20:CG38" si="21">IF(CA20=TRUE, MID(BW20,4,1),"")</f>
        <v/>
      </c>
      <c r="CH20" s="77" t="str">
        <f t="shared" ref="CH20:CH38" si="22">IF(CB20=TRUE, MID(BW20,5,1),"")</f>
        <v/>
      </c>
      <c r="CI20" s="77" t="str">
        <f t="shared" ref="CI20:CI38" si="23">IF(CC20=TRUE, MID(BW20,6,1),"")</f>
        <v/>
      </c>
      <c r="CJ20" s="80" t="str">
        <f t="shared" ref="CJ20:CJ38" si="24">TRIM(T(CD20)&amp;T(CE20)&amp;T(CF20))</f>
        <v/>
      </c>
      <c r="CK20" s="80" t="str">
        <f t="shared" ref="CK20:CK38" si="25">TRIM(T(CG20)&amp;T(CH20)&amp;T(CI20))</f>
        <v/>
      </c>
      <c r="CL20" s="81" t="str">
        <f t="shared" ref="CL20:CL38" si="26">IF(OR(MID(BW20,3,1)="-",MID(BW20,4,1)="-"),T(CJ20),"NO")</f>
        <v>NO</v>
      </c>
      <c r="CM20" s="81" t="str">
        <f t="shared" ref="CM20:CM38" si="27">IF(OR(MID(BW20,3,1)="-",MID(BW20,4,1)="-"),T(CK20),"NO")</f>
        <v>NO</v>
      </c>
      <c r="CN20" s="79" t="str">
        <f>IF(AND(CL20&lt;&gt;"NO", CM20&lt;&gt;"NO"),IF(CM20&lt;CL20,"OK","INCORRECT"),"NO")</f>
        <v>NO</v>
      </c>
      <c r="CO20" s="79" t="str">
        <f>IF(AND(CL20&lt;&gt;"NO", CM20&lt;&gt;"NO"),IF(CM20&lt;=CM19,"OK","INCORRECT"),"NO")</f>
        <v>NO</v>
      </c>
      <c r="CP20" s="81" t="str">
        <f>IF(OR(AND(OR(AND(CN20="NO",CO20="NO"),AND(CN20="OK", CO20="OK")),AND(CN19="NO", CO19="NO")),AND(AND(CN20="OK",CO20="OK",OR(AND(CN19="NO", CO19="NO"),AND(CN19="OK", CO19="OK"))))),"OK","INCORRECT")</f>
        <v>OK</v>
      </c>
      <c r="CQ20" s="77" t="b">
        <f>IF(CP20="OK",IF(AND(CL19="NO",CL20="NO"),BT20&gt;BT19))</f>
        <v>0</v>
      </c>
      <c r="CR20" s="77" t="b">
        <f>IF(CP20="OK",AND(CN20="OK",CO20="OK",CN19="NO",CO19="NO"))</f>
        <v>0</v>
      </c>
      <c r="CS20" s="77" t="b">
        <f>IF(CP20="OK",IF(AND(EXACT(CK19,CK20)),BT20&gt;BT19))</f>
        <v>0</v>
      </c>
      <c r="CT20" s="77" t="b">
        <f>IF(CP20="OK",CM20&lt;CM19)</f>
        <v>0</v>
      </c>
      <c r="CU20" s="80" t="str">
        <f>IF(AND(CQ20=FALSE,CR20=FALSE,CS20=FALSE,CT20=FALSE),"SEQUENCE INCORRECT","SEQUENCE CORRECT")</f>
        <v>SEQUENCE INCORRECT</v>
      </c>
      <c r="CV20" s="82">
        <f>COUNTIF(B19:B19,T(B20))</f>
        <v>1</v>
      </c>
    </row>
    <row r="21" spans="1:100" s="32" customFormat="1" ht="18.95" customHeight="1" thickBot="1">
      <c r="A21" s="65"/>
      <c r="B21" s="244"/>
      <c r="C21" s="245"/>
      <c r="D21" s="244"/>
      <c r="E21" s="245"/>
      <c r="F21" s="244"/>
      <c r="G21" s="245"/>
      <c r="H21" s="244"/>
      <c r="I21" s="245"/>
      <c r="J21" s="244"/>
      <c r="K21" s="245"/>
      <c r="L21" s="256" t="str">
        <f>IF(AND(A21&lt;&gt;"",B21&lt;&gt;"",D21&lt;&gt;"", F21&lt;&gt;"", H21&lt;&gt;"", J21&lt;&gt;"",Q21="",P21="OK",T21="",OR(D21&lt;=E17,D21="ABS"),OR(F21&lt;=G17,F21="ABS"),OR(H21&lt;=I17,H21="ABS"),OR(J21&lt;=K17,J21="ABS")),IF(AND(D21="ABS",F21="ABS",H21="ABS",J21="ABS"),"ABS",IF(SUM(D21,F21,H21,J21)=0,"ZERO",SUM(D21,F21,H21,J21))),"")</f>
        <v/>
      </c>
      <c r="M21" s="257"/>
      <c r="N21" s="33" t="str">
        <f>IF(L21="","",IF(M17=200,LOOKUP(L21,{"ABS","ZERO",1,100,110,120,130,140,150,160,170},{"FAIL","FAIL","FAIL","D","D+","C","C+","B","B+","A","A+"}),IF(M17=150,LOOKUP(L21,{"ABS","ZERO",1,75,82,90,97,105,112,120,127},{"FAIL","FAIL","FAIL","D","D+","C","C+","B","B+","A","A+"}),IF(M17=100,LOOKUP(L21,{"ABS","ZERO",1,50,55,60,65,70,75,80,85},{"FAIL","FAIL","FAIL","D","D+","C","C+","B","B+","A","A+"}),IF(M17=50,LOOKUP(L21,{"ABS","ZERO",1,25,27,30,32,35,37,40,42},{"FAIL","FAIL","FAIL","D","D+","C","C+","B","B+","A","A+"}))))))</f>
        <v/>
      </c>
      <c r="O21" s="229"/>
      <c r="P21" s="87" t="str">
        <f t="shared" si="0"/>
        <v/>
      </c>
      <c r="Q21" s="224" t="str">
        <f>IF(AND(A21&lt;&gt;"",B21&lt;&gt;""),IF(OR(D21&lt;&gt;"ABS"),IF(OR(AND(D21&lt;ROUNDDOWN((0.7*E17),0),D21&lt;&gt;0),D21&gt;E17,D21=""),"Attendance Marks incorrect",""),""),"")</f>
        <v/>
      </c>
      <c r="R21" s="203"/>
      <c r="S21" s="203"/>
      <c r="T21" s="203" t="str">
        <f>IF(OR(AND(OR(F21&lt;=G17, F21=0, F21="ABS"),OR(H21&lt;=I17, H21=0, H21="ABS"),OR(J21&lt;=K17, J21="ABS"))),IF(OR(AND(A21="",B21="",D21="",F21="",H21="",J21=""),AND(A21&lt;&gt;"",B21&lt;&gt;"",D21&lt;&gt;"",F21&lt;&gt;"",H21&lt;&gt;"",J21&lt;&gt;"", AD21="OK")),"","Given Marks or Format is incorrect"),"Given Marks or Format is incorrect")</f>
        <v/>
      </c>
      <c r="U21" s="203"/>
      <c r="V21" s="203"/>
      <c r="W21" s="203"/>
      <c r="X21" s="203"/>
      <c r="Y21" s="23" t="b">
        <f>IF(AND( EXACT(LEFT(B21,LEN(G8)), G8),ISNUMBER(INT(MID(B21,(LEN(G8)+1),1))),ISNUMBER(INT(MID(B21,(LEN(G8)+2),1))), MID(B21,(LEN(G8)+1),2)&lt;&gt;"00",OR(ISNUMBER(INT(MID(B21,(LEN(G8)+3),1))),MID(B21,(LEN(G8)+3),1)=""),  OR(AND(ISNUMBER(INT(MID(B21,(LEN(G8)+1),3))),MID(B21,(LEN(G8)+1),1)&lt;&gt;"0", MID(B21,(LEN(G8)+4),1)=""),AND((ISNUMBER(INT(MID(B21,(LEN(G8)+1),2)))),MID(B21,(LEN(G8)+3),1)=""))),"OK")</f>
        <v>0</v>
      </c>
      <c r="Z21" s="24"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25"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22"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32" t="b">
        <f t="shared" ref="AC21:AC38" si="28">IF(AND(ISNUMBER(A20)&lt;&gt;"",ISNUMBER(A21)&lt;&gt;""),IF(AND(ISNUMBER(A21),ISNUMBER(A20)),IF(A21-A20=1,AND(ISNUMBER(INT(MID(A21,1,3))),MID(A21,4,1)="",MID(A21,1,1)&lt;&gt;"0"))))</f>
        <v>0</v>
      </c>
      <c r="AD21" s="32" t="str">
        <f t="shared" si="1"/>
        <v>S# INCORRECT</v>
      </c>
      <c r="BL21" s="77" t="str">
        <f t="shared" si="2"/>
        <v/>
      </c>
      <c r="BM21" s="77" t="b">
        <f t="shared" si="3"/>
        <v>0</v>
      </c>
      <c r="BN21" s="77" t="b">
        <f t="shared" si="4"/>
        <v>0</v>
      </c>
      <c r="BO21" s="77" t="b">
        <f t="shared" si="5"/>
        <v>0</v>
      </c>
      <c r="BP21" s="77" t="str">
        <f t="shared" si="6"/>
        <v/>
      </c>
      <c r="BQ21" s="77" t="str">
        <f t="shared" si="7"/>
        <v/>
      </c>
      <c r="BR21" s="77" t="str">
        <f t="shared" si="8"/>
        <v/>
      </c>
      <c r="BS21" s="77" t="str">
        <f t="shared" si="9"/>
        <v/>
      </c>
      <c r="BT21" s="78" t="str">
        <f t="shared" si="10"/>
        <v/>
      </c>
      <c r="BU21" s="79" t="str">
        <f t="shared" ref="BU21:BU38" si="29">IF(BT21&gt;BT20,"OK","INCORRECT")</f>
        <v>INCORRECT</v>
      </c>
      <c r="BV21" s="77" t="b">
        <f t="shared" ref="BV21:BV38" si="30">BT21&gt;BT20</f>
        <v>0</v>
      </c>
      <c r="BW21" s="80" t="str">
        <f t="shared" si="11"/>
        <v/>
      </c>
      <c r="BX21" s="77" t="b">
        <f t="shared" si="12"/>
        <v>0</v>
      </c>
      <c r="BY21" s="77" t="b">
        <f t="shared" si="13"/>
        <v>0</v>
      </c>
      <c r="BZ21" s="77" t="b">
        <f t="shared" si="14"/>
        <v>0</v>
      </c>
      <c r="CA21" s="77" t="b">
        <f t="shared" si="15"/>
        <v>0</v>
      </c>
      <c r="CB21" s="77" t="b">
        <f t="shared" si="16"/>
        <v>0</v>
      </c>
      <c r="CC21" s="77" t="b">
        <f t="shared" si="17"/>
        <v>0</v>
      </c>
      <c r="CD21" s="77" t="str">
        <f t="shared" si="18"/>
        <v/>
      </c>
      <c r="CE21" s="77" t="str">
        <f t="shared" si="19"/>
        <v/>
      </c>
      <c r="CF21" s="77" t="str">
        <f t="shared" si="20"/>
        <v/>
      </c>
      <c r="CG21" s="77" t="str">
        <f t="shared" si="21"/>
        <v/>
      </c>
      <c r="CH21" s="77" t="str">
        <f t="shared" si="22"/>
        <v/>
      </c>
      <c r="CI21" s="77" t="str">
        <f t="shared" si="23"/>
        <v/>
      </c>
      <c r="CJ21" s="80" t="str">
        <f t="shared" si="24"/>
        <v/>
      </c>
      <c r="CK21" s="80" t="str">
        <f t="shared" si="25"/>
        <v/>
      </c>
      <c r="CL21" s="81" t="str">
        <f t="shared" si="26"/>
        <v>NO</v>
      </c>
      <c r="CM21" s="81" t="str">
        <f t="shared" si="27"/>
        <v>NO</v>
      </c>
      <c r="CN21" s="79" t="str">
        <f t="shared" ref="CN21:CN38" si="31">IF(AND(CL21&lt;&gt;"NO", CM21&lt;&gt;"NO"),IF(CM21&lt;CL21,"OK","INCORRECT"),"NO")</f>
        <v>NO</v>
      </c>
      <c r="CO21" s="79" t="str">
        <f t="shared" ref="CO21:CO38" si="32">IF(AND(CL21&lt;&gt;"NO", CM21&lt;&gt;"NO"),IF(CM21&lt;=CM20,"OK","INCORRECT"),"NO")</f>
        <v>NO</v>
      </c>
      <c r="CP21" s="81" t="str">
        <f t="shared" ref="CP21:CP38" si="33">IF(OR(AND(OR(AND(CN21="NO",CO21="NO"),AND(CN21="OK", CO21="OK")),AND(CN20="NO", CO20="NO")),AND(AND(CN21="OK",CO21="OK",OR(AND(CN20="NO", CO20="NO"),AND(CN20="OK", CO20="OK"))))),"OK","INCORRECT")</f>
        <v>OK</v>
      </c>
      <c r="CQ21" s="77" t="b">
        <f t="shared" ref="CQ21:CQ38" si="34">IF(CP21="OK",IF(AND(CL20="NO",CL21="NO"),BT21&gt;BT20))</f>
        <v>0</v>
      </c>
      <c r="CR21" s="77" t="b">
        <f t="shared" ref="CR21:CR38" si="35">IF(CP21="OK",AND(CN21="OK",CO21="OK",CN20="NO",CO20="NO"))</f>
        <v>0</v>
      </c>
      <c r="CS21" s="77" t="b">
        <f t="shared" ref="CS21:CS38" si="36">IF(CP21="OK",IF(AND(EXACT(CK20,CK21)),BT21&gt;BT20))</f>
        <v>0</v>
      </c>
      <c r="CT21" s="77" t="b">
        <f t="shared" ref="CT21:CT38" si="37">IF(CP21="OK",CM21&lt;CM20)</f>
        <v>0</v>
      </c>
      <c r="CU21" s="80" t="str">
        <f t="shared" ref="CU21:CU38" si="38">IF(AND(CQ21=FALSE,CR21=FALSE,CS21=FALSE,CT21=FALSE),"SEQUENCE INCORRECT","SEQUENCE CORRECT")</f>
        <v>SEQUENCE INCORRECT</v>
      </c>
      <c r="CV21" s="82">
        <f>COUNTIF(B19:B20,T(B21))</f>
        <v>2</v>
      </c>
    </row>
    <row r="22" spans="1:100" s="32" customFormat="1" ht="18.95" customHeight="1" thickBot="1">
      <c r="A22" s="83"/>
      <c r="B22" s="244"/>
      <c r="C22" s="245"/>
      <c r="D22" s="244"/>
      <c r="E22" s="245"/>
      <c r="F22" s="244"/>
      <c r="G22" s="245"/>
      <c r="H22" s="244"/>
      <c r="I22" s="245"/>
      <c r="J22" s="244"/>
      <c r="K22" s="245"/>
      <c r="L22" s="256" t="str">
        <f>IF(AND(A22&lt;&gt;"",B22&lt;&gt;"",D22&lt;&gt;"", F22&lt;&gt;"", H22&lt;&gt;"", J22&lt;&gt;"",Q22="",P22="OK",T22="",OR(D22&lt;=E17,D22="ABS"),OR(F22&lt;=G17,F22="ABS"),OR(H22&lt;=I17,H22="ABS"),OR(J22&lt;=K17,J22="ABS")),IF(AND(D22="ABS",F22="ABS",H22="ABS",J22="ABS"),"ABS",IF(SUM(D22,F22,H22,J22)=0,"ZERO",SUM(D22,F22,H22,J22))),"")</f>
        <v/>
      </c>
      <c r="M22" s="257"/>
      <c r="N22" s="33" t="str">
        <f>IF(L22="","",IF(M17=200,LOOKUP(L22,{"ABS","ZERO",1,100,110,120,130,140,150,160,170},{"FAIL","FAIL","FAIL","D","D+","C","C+","B","B+","A","A+"}),IF(M17=150,LOOKUP(L22,{"ABS","ZERO",1,75,82,90,97,105,112,120,127},{"FAIL","FAIL","FAIL","D","D+","C","C+","B","B+","A","A+"}),IF(M17=100,LOOKUP(L22,{"ABS","ZERO",1,50,55,60,65,70,75,80,85},{"FAIL","FAIL","FAIL","D","D+","C","C+","B","B+","A","A+"}),IF(M17=50,LOOKUP(L22,{"ABS","ZERO",1,25,27,30,32,35,37,40,42},{"FAIL","FAIL","FAIL","D","D+","C","C+","B","B+","A","A+"}))))))</f>
        <v/>
      </c>
      <c r="O22" s="229"/>
      <c r="P22" s="87" t="str">
        <f t="shared" si="0"/>
        <v/>
      </c>
      <c r="Q22" s="224" t="str">
        <f>IF(AND(A22&lt;&gt;"",B22&lt;&gt;""),IF(OR(D22&lt;&gt;"ABS"),IF(OR(AND(D22&lt;ROUNDDOWN((0.7*E17),0),D22&lt;&gt;0),D22&gt;E17,D22=""),"Attendance Marks incorrect",""),""),"")</f>
        <v/>
      </c>
      <c r="R22" s="203"/>
      <c r="S22" s="203"/>
      <c r="T22" s="203" t="str">
        <f>IF(OR(AND(OR(F22&lt;=G17, F22=0, F22="ABS"),OR(H22&lt;=I17, H22=0, H22="ABS"),OR(J22&lt;=K17, J22="ABS"))),IF(OR(AND(A22="",B22="",D22="",F22="",H22="",J22=""),AND(A22&lt;&gt;"",B22&lt;&gt;"",D22&lt;&gt;"",F22&lt;&gt;"",H22&lt;&gt;"",J22&lt;&gt;"", AD22="OK")),"","Given Marks or Format is incorrect"),"Given Marks or Format is incorrect")</f>
        <v/>
      </c>
      <c r="U22" s="203"/>
      <c r="V22" s="203"/>
      <c r="W22" s="203"/>
      <c r="X22" s="203"/>
      <c r="Y22" s="23" t="b">
        <f>IF(AND( EXACT(LEFT(B22,LEN(G8)), G8),ISNUMBER(INT(MID(B22,(LEN(G8)+1),1))),ISNUMBER(INT(MID(B22,(LEN(G8)+2),1))), MID(B22,(LEN(G8)+1),2)&lt;&gt;"00",OR(ISNUMBER(INT(MID(B22,(LEN(G8)+3),1))),MID(B22,(LEN(G8)+3),1)=""),  OR(AND(ISNUMBER(INT(MID(B22,(LEN(G8)+1),3))),MID(B22,(LEN(G8)+1),1)&lt;&gt;"0", MID(B22,(LEN(G8)+4),1)=""),AND((ISNUMBER(INT(MID(B22,(LEN(G8)+1),2)))),MID(B22,(LEN(G8)+3),1)=""))),"OK")</f>
        <v>0</v>
      </c>
      <c r="Z22" s="24"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25"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22"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32" t="b">
        <f t="shared" si="28"/>
        <v>0</v>
      </c>
      <c r="AD22" s="32" t="str">
        <f t="shared" si="1"/>
        <v>S# INCORRECT</v>
      </c>
      <c r="BL22" s="77" t="str">
        <f t="shared" si="2"/>
        <v/>
      </c>
      <c r="BM22" s="77" t="b">
        <f t="shared" si="3"/>
        <v>0</v>
      </c>
      <c r="BN22" s="77" t="b">
        <f t="shared" si="4"/>
        <v>0</v>
      </c>
      <c r="BO22" s="77" t="b">
        <f t="shared" si="5"/>
        <v>0</v>
      </c>
      <c r="BP22" s="77" t="str">
        <f t="shared" si="6"/>
        <v/>
      </c>
      <c r="BQ22" s="77" t="str">
        <f t="shared" si="7"/>
        <v/>
      </c>
      <c r="BR22" s="77" t="str">
        <f t="shared" si="8"/>
        <v/>
      </c>
      <c r="BS22" s="77" t="str">
        <f t="shared" si="9"/>
        <v/>
      </c>
      <c r="BT22" s="78" t="str">
        <f t="shared" si="10"/>
        <v/>
      </c>
      <c r="BU22" s="79" t="str">
        <f t="shared" si="29"/>
        <v>INCORRECT</v>
      </c>
      <c r="BV22" s="77" t="b">
        <f t="shared" si="30"/>
        <v>0</v>
      </c>
      <c r="BW22" s="80" t="str">
        <f t="shared" si="11"/>
        <v/>
      </c>
      <c r="BX22" s="77" t="b">
        <f t="shared" si="12"/>
        <v>0</v>
      </c>
      <c r="BY22" s="77" t="b">
        <f t="shared" si="13"/>
        <v>0</v>
      </c>
      <c r="BZ22" s="77" t="b">
        <f t="shared" si="14"/>
        <v>0</v>
      </c>
      <c r="CA22" s="77" t="b">
        <f t="shared" si="15"/>
        <v>0</v>
      </c>
      <c r="CB22" s="77" t="b">
        <f t="shared" si="16"/>
        <v>0</v>
      </c>
      <c r="CC22" s="77" t="b">
        <f t="shared" si="17"/>
        <v>0</v>
      </c>
      <c r="CD22" s="77" t="str">
        <f t="shared" si="18"/>
        <v/>
      </c>
      <c r="CE22" s="77" t="str">
        <f t="shared" si="19"/>
        <v/>
      </c>
      <c r="CF22" s="77" t="str">
        <f t="shared" si="20"/>
        <v/>
      </c>
      <c r="CG22" s="77" t="str">
        <f t="shared" si="21"/>
        <v/>
      </c>
      <c r="CH22" s="77" t="str">
        <f t="shared" si="22"/>
        <v/>
      </c>
      <c r="CI22" s="77" t="str">
        <f t="shared" si="23"/>
        <v/>
      </c>
      <c r="CJ22" s="80" t="str">
        <f t="shared" si="24"/>
        <v/>
      </c>
      <c r="CK22" s="80" t="str">
        <f t="shared" si="25"/>
        <v/>
      </c>
      <c r="CL22" s="81" t="str">
        <f t="shared" si="26"/>
        <v>NO</v>
      </c>
      <c r="CM22" s="81" t="str">
        <f t="shared" si="27"/>
        <v>NO</v>
      </c>
      <c r="CN22" s="79" t="str">
        <f t="shared" si="31"/>
        <v>NO</v>
      </c>
      <c r="CO22" s="79" t="str">
        <f t="shared" si="32"/>
        <v>NO</v>
      </c>
      <c r="CP22" s="81" t="str">
        <f t="shared" si="33"/>
        <v>OK</v>
      </c>
      <c r="CQ22" s="77" t="b">
        <f t="shared" si="34"/>
        <v>0</v>
      </c>
      <c r="CR22" s="77" t="b">
        <f t="shared" si="35"/>
        <v>0</v>
      </c>
      <c r="CS22" s="77" t="b">
        <f t="shared" si="36"/>
        <v>0</v>
      </c>
      <c r="CT22" s="77" t="b">
        <f t="shared" si="37"/>
        <v>0</v>
      </c>
      <c r="CU22" s="80" t="str">
        <f t="shared" si="38"/>
        <v>SEQUENCE INCORRECT</v>
      </c>
      <c r="CV22" s="82">
        <f>COUNTIF(B19:B21,T(B22))</f>
        <v>3</v>
      </c>
    </row>
    <row r="23" spans="1:100" s="32" customFormat="1" ht="18.95" customHeight="1" thickBot="1">
      <c r="A23" s="65"/>
      <c r="B23" s="244"/>
      <c r="C23" s="245"/>
      <c r="D23" s="244"/>
      <c r="E23" s="245"/>
      <c r="F23" s="244"/>
      <c r="G23" s="245"/>
      <c r="H23" s="244"/>
      <c r="I23" s="245"/>
      <c r="J23" s="244"/>
      <c r="K23" s="245"/>
      <c r="L23" s="256" t="str">
        <f>IF(AND(A23&lt;&gt;"",B23&lt;&gt;"",D23&lt;&gt;"", F23&lt;&gt;"", H23&lt;&gt;"", J23&lt;&gt;"",Q23="",P23="OK",T23="",OR(D23&lt;=E17,D23="ABS"),OR(F23&lt;=G17,F23="ABS"),OR(H23&lt;=I17,H23="ABS"),OR(J23&lt;=K17,J23="ABS")),IF(AND(D23="ABS",F23="ABS",H23="ABS",J23="ABS"),"ABS",IF(SUM(D23,F23,H23,J23)=0,"ZERO",SUM(D23,F23,H23,J23))),"")</f>
        <v/>
      </c>
      <c r="M23" s="257"/>
      <c r="N23" s="33" t="str">
        <f>IF(L23="","",IF(M17=200,LOOKUP(L23,{"ABS","ZERO",1,100,110,120,130,140,150,160,170},{"FAIL","FAIL","FAIL","D","D+","C","C+","B","B+","A","A+"}),IF(M17=150,LOOKUP(L23,{"ABS","ZERO",1,75,82,90,97,105,112,120,127},{"FAIL","FAIL","FAIL","D","D+","C","C+","B","B+","A","A+"}),IF(M17=100,LOOKUP(L23,{"ABS","ZERO",1,50,55,60,65,70,75,80,85},{"FAIL","FAIL","FAIL","D","D+","C","C+","B","B+","A","A+"}),IF(M17=50,LOOKUP(L23,{"ABS","ZERO",1,25,27,30,32,35,37,40,42},{"FAIL","FAIL","FAIL","D","D+","C","C+","B","B+","A","A+"}))))))</f>
        <v/>
      </c>
      <c r="O23" s="229"/>
      <c r="P23" s="87" t="str">
        <f t="shared" si="0"/>
        <v/>
      </c>
      <c r="Q23" s="224" t="str">
        <f>IF(AND(A23&lt;&gt;"",B23&lt;&gt;""),IF(OR(D23&lt;&gt;"ABS"),IF(OR(AND(D23&lt;ROUNDDOWN((0.7*E17),0),D23&lt;&gt;0),D23&gt;E17,D23=""),"Attendance Marks incorrect",""),""),"")</f>
        <v/>
      </c>
      <c r="R23" s="203"/>
      <c r="S23" s="203"/>
      <c r="T23" s="203" t="str">
        <f>IF(OR(AND(OR(F23&lt;=G17, F23=0, F23="ABS"),OR(H23&lt;=I17, H23=0, H23="ABS"),OR(J23&lt;=K17, J23="ABS"))),IF(OR(AND(A23="",B23="",D23="",F23="",H23="",J23=""),AND(A23&lt;&gt;"",B23&lt;&gt;"",D23&lt;&gt;"",F23&lt;&gt;"",H23&lt;&gt;"",J23&lt;&gt;"", AD23="OK")),"","Given Marks or Format is incorrect"),"Given Marks or Format is incorrect")</f>
        <v/>
      </c>
      <c r="U23" s="203"/>
      <c r="V23" s="203"/>
      <c r="W23" s="203"/>
      <c r="X23" s="203"/>
      <c r="Y23" s="23" t="b">
        <f>IF(AND( EXACT(LEFT(B23,LEN(G8)), G8),ISNUMBER(INT(MID(B23,(LEN(G8)+1),1))),ISNUMBER(INT(MID(B23,(LEN(G8)+2),1))), MID(B23,(LEN(G8)+1),2)&lt;&gt;"00",OR(ISNUMBER(INT(MID(B23,(LEN(G8)+3),1))),MID(B23,(LEN(G8)+3),1)=""),  OR(AND(ISNUMBER(INT(MID(B23,(LEN(G8)+1),3))),MID(B23,(LEN(G8)+1),1)&lt;&gt;"0", MID(B23,(LEN(G8)+4),1)=""),AND((ISNUMBER(INT(MID(B23,(LEN(G8)+1),2)))),MID(B23,(LEN(G8)+3),1)=""))),"OK")</f>
        <v>0</v>
      </c>
      <c r="Z23" s="24"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25"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22"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32" t="b">
        <f t="shared" si="28"/>
        <v>0</v>
      </c>
      <c r="AD23" s="32" t="str">
        <f t="shared" si="1"/>
        <v>S# INCORRECT</v>
      </c>
      <c r="BL23" s="77" t="str">
        <f t="shared" si="2"/>
        <v/>
      </c>
      <c r="BM23" s="77" t="b">
        <f t="shared" si="3"/>
        <v>0</v>
      </c>
      <c r="BN23" s="77" t="b">
        <f t="shared" si="4"/>
        <v>0</v>
      </c>
      <c r="BO23" s="77" t="b">
        <f t="shared" si="5"/>
        <v>0</v>
      </c>
      <c r="BP23" s="77" t="str">
        <f t="shared" si="6"/>
        <v/>
      </c>
      <c r="BQ23" s="77" t="str">
        <f t="shared" si="7"/>
        <v/>
      </c>
      <c r="BR23" s="77" t="str">
        <f t="shared" si="8"/>
        <v/>
      </c>
      <c r="BS23" s="77" t="str">
        <f t="shared" si="9"/>
        <v/>
      </c>
      <c r="BT23" s="78" t="str">
        <f t="shared" si="10"/>
        <v/>
      </c>
      <c r="BU23" s="79" t="str">
        <f t="shared" si="29"/>
        <v>INCORRECT</v>
      </c>
      <c r="BV23" s="77" t="b">
        <f t="shared" si="30"/>
        <v>0</v>
      </c>
      <c r="BW23" s="80" t="str">
        <f t="shared" si="11"/>
        <v/>
      </c>
      <c r="BX23" s="77" t="b">
        <f t="shared" si="12"/>
        <v>0</v>
      </c>
      <c r="BY23" s="77" t="b">
        <f t="shared" si="13"/>
        <v>0</v>
      </c>
      <c r="BZ23" s="77" t="b">
        <f t="shared" si="14"/>
        <v>0</v>
      </c>
      <c r="CA23" s="77" t="b">
        <f t="shared" si="15"/>
        <v>0</v>
      </c>
      <c r="CB23" s="77" t="b">
        <f t="shared" si="16"/>
        <v>0</v>
      </c>
      <c r="CC23" s="77" t="b">
        <f t="shared" si="17"/>
        <v>0</v>
      </c>
      <c r="CD23" s="77" t="str">
        <f t="shared" si="18"/>
        <v/>
      </c>
      <c r="CE23" s="77" t="str">
        <f t="shared" si="19"/>
        <v/>
      </c>
      <c r="CF23" s="77" t="str">
        <f t="shared" si="20"/>
        <v/>
      </c>
      <c r="CG23" s="77" t="str">
        <f t="shared" si="21"/>
        <v/>
      </c>
      <c r="CH23" s="77" t="str">
        <f t="shared" si="22"/>
        <v/>
      </c>
      <c r="CI23" s="77" t="str">
        <f t="shared" si="23"/>
        <v/>
      </c>
      <c r="CJ23" s="80" t="str">
        <f t="shared" si="24"/>
        <v/>
      </c>
      <c r="CK23" s="80" t="str">
        <f t="shared" si="25"/>
        <v/>
      </c>
      <c r="CL23" s="81" t="str">
        <f t="shared" si="26"/>
        <v>NO</v>
      </c>
      <c r="CM23" s="81" t="str">
        <f t="shared" si="27"/>
        <v>NO</v>
      </c>
      <c r="CN23" s="79" t="str">
        <f t="shared" si="31"/>
        <v>NO</v>
      </c>
      <c r="CO23" s="79" t="str">
        <f t="shared" si="32"/>
        <v>NO</v>
      </c>
      <c r="CP23" s="81" t="str">
        <f t="shared" si="33"/>
        <v>OK</v>
      </c>
      <c r="CQ23" s="77" t="b">
        <f t="shared" si="34"/>
        <v>0</v>
      </c>
      <c r="CR23" s="77" t="b">
        <f t="shared" si="35"/>
        <v>0</v>
      </c>
      <c r="CS23" s="77" t="b">
        <f t="shared" si="36"/>
        <v>0</v>
      </c>
      <c r="CT23" s="77" t="b">
        <f t="shared" si="37"/>
        <v>0</v>
      </c>
      <c r="CU23" s="80" t="str">
        <f t="shared" si="38"/>
        <v>SEQUENCE INCORRECT</v>
      </c>
      <c r="CV23" s="82">
        <f>COUNTIF(B19:B22,T(B23))</f>
        <v>4</v>
      </c>
    </row>
    <row r="24" spans="1:100" s="32" customFormat="1" ht="18.95" customHeight="1" thickBot="1">
      <c r="A24" s="83"/>
      <c r="B24" s="244"/>
      <c r="C24" s="245"/>
      <c r="D24" s="244"/>
      <c r="E24" s="245"/>
      <c r="F24" s="244"/>
      <c r="G24" s="245"/>
      <c r="H24" s="244"/>
      <c r="I24" s="245"/>
      <c r="J24" s="244"/>
      <c r="K24" s="245"/>
      <c r="L24" s="256" t="str">
        <f>IF(AND(A24&lt;&gt;"",B24&lt;&gt;"",D24&lt;&gt;"", F24&lt;&gt;"", H24&lt;&gt;"", J24&lt;&gt;"",Q24="",P24="OK",T24="",OR(D24&lt;=E17,D24="ABS"),OR(F24&lt;=G17,F24="ABS"),OR(H24&lt;=I17,H24="ABS"),OR(J24&lt;=K17,J24="ABS")),IF(AND(D24="ABS",F24="ABS",H24="ABS",J24="ABS"),"ABS",IF(SUM(D24,F24,H24,J24)=0,"ZERO",SUM(D24,F24,H24,J24))),"")</f>
        <v/>
      </c>
      <c r="M24" s="257"/>
      <c r="N24" s="33" t="str">
        <f>IF(L24="","",IF(M17=200,LOOKUP(L24,{"ABS","ZERO",1,100,110,120,130,140,150,160,170},{"FAIL","FAIL","FAIL","D","D+","C","C+","B","B+","A","A+"}),IF(M17=150,LOOKUP(L24,{"ABS","ZERO",1,75,82,90,97,105,112,120,127},{"FAIL","FAIL","FAIL","D","D+","C","C+","B","B+","A","A+"}),IF(M17=100,LOOKUP(L24,{"ABS","ZERO",1,50,55,60,65,70,75,80,85},{"FAIL","FAIL","FAIL","D","D+","C","C+","B","B+","A","A+"}),IF(M17=50,LOOKUP(L24,{"ABS","ZERO",1,25,27,30,32,35,37,40,42},{"FAIL","FAIL","FAIL","D","D+","C","C+","B","B+","A","A+"}))))))</f>
        <v/>
      </c>
      <c r="O24" s="229"/>
      <c r="P24" s="87" t="str">
        <f t="shared" si="0"/>
        <v/>
      </c>
      <c r="Q24" s="224" t="str">
        <f>IF(AND(A24&lt;&gt;"",B24&lt;&gt;""),IF(OR(D24&lt;&gt;"ABS"),IF(OR(AND(D24&lt;ROUNDDOWN((0.7*E17),0),D24&lt;&gt;0),D24&gt;E17,D24=""),"Attendance Marks incorrect",""),""),"")</f>
        <v/>
      </c>
      <c r="R24" s="203"/>
      <c r="S24" s="203"/>
      <c r="T24" s="203" t="str">
        <f>IF(OR(AND(OR(F24&lt;=G17, F24=0, F24="ABS"),OR(H24&lt;=I17, H24=0, H24="ABS"),OR(J24&lt;=K17, J24="ABS"))),IF(OR(AND(A24="",B24="",D24="",F24="",H24="",J24=""),AND(A24&lt;&gt;"",B24&lt;&gt;"",D24&lt;&gt;"",F24&lt;&gt;"",H24&lt;&gt;"",J24&lt;&gt;"", AD24="OK")),"","Given Marks or Format is incorrect"),"Given Marks or Format is incorrect")</f>
        <v/>
      </c>
      <c r="U24" s="203"/>
      <c r="V24" s="203"/>
      <c r="W24" s="203"/>
      <c r="X24" s="203"/>
      <c r="Y24" s="23" t="b">
        <f>IF(AND( EXACT(LEFT(B24,LEN(G8)), G8),ISNUMBER(INT(MID(B24,(LEN(G8)+1),1))),ISNUMBER(INT(MID(B24,(LEN(G8)+2),1))), MID(B24,(LEN(G8)+1),2)&lt;&gt;"00",OR(ISNUMBER(INT(MID(B24,(LEN(G8)+3),1))),MID(B24,(LEN(G8)+3),1)=""),  OR(AND(ISNUMBER(INT(MID(B24,(LEN(G8)+1),3))),MID(B24,(LEN(G8)+1),1)&lt;&gt;"0", MID(B24,(LEN(G8)+4),1)=""),AND((ISNUMBER(INT(MID(B24,(LEN(G8)+1),2)))),MID(B24,(LEN(G8)+3),1)=""))),"OK")</f>
        <v>0</v>
      </c>
      <c r="Z24" s="24"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25"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22"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32" t="b">
        <f t="shared" si="28"/>
        <v>0</v>
      </c>
      <c r="AD24" s="32" t="str">
        <f t="shared" si="1"/>
        <v>S# INCORRECT</v>
      </c>
      <c r="BL24" s="77" t="str">
        <f t="shared" si="2"/>
        <v/>
      </c>
      <c r="BM24" s="77" t="b">
        <f t="shared" si="3"/>
        <v>0</v>
      </c>
      <c r="BN24" s="77" t="b">
        <f t="shared" si="4"/>
        <v>0</v>
      </c>
      <c r="BO24" s="77" t="b">
        <f t="shared" si="5"/>
        <v>0</v>
      </c>
      <c r="BP24" s="77" t="str">
        <f t="shared" si="6"/>
        <v/>
      </c>
      <c r="BQ24" s="77" t="str">
        <f t="shared" si="7"/>
        <v/>
      </c>
      <c r="BR24" s="77" t="str">
        <f t="shared" si="8"/>
        <v/>
      </c>
      <c r="BS24" s="77" t="str">
        <f t="shared" si="9"/>
        <v/>
      </c>
      <c r="BT24" s="78" t="str">
        <f t="shared" si="10"/>
        <v/>
      </c>
      <c r="BU24" s="79" t="str">
        <f t="shared" si="29"/>
        <v>INCORRECT</v>
      </c>
      <c r="BV24" s="77" t="b">
        <f t="shared" si="30"/>
        <v>0</v>
      </c>
      <c r="BW24" s="80" t="str">
        <f t="shared" si="11"/>
        <v/>
      </c>
      <c r="BX24" s="77" t="b">
        <f t="shared" si="12"/>
        <v>0</v>
      </c>
      <c r="BY24" s="77" t="b">
        <f t="shared" si="13"/>
        <v>0</v>
      </c>
      <c r="BZ24" s="77" t="b">
        <f t="shared" si="14"/>
        <v>0</v>
      </c>
      <c r="CA24" s="77" t="b">
        <f t="shared" si="15"/>
        <v>0</v>
      </c>
      <c r="CB24" s="77" t="b">
        <f t="shared" si="16"/>
        <v>0</v>
      </c>
      <c r="CC24" s="77" t="b">
        <f t="shared" si="17"/>
        <v>0</v>
      </c>
      <c r="CD24" s="77" t="str">
        <f t="shared" si="18"/>
        <v/>
      </c>
      <c r="CE24" s="77" t="str">
        <f t="shared" si="19"/>
        <v/>
      </c>
      <c r="CF24" s="77" t="str">
        <f t="shared" si="20"/>
        <v/>
      </c>
      <c r="CG24" s="77" t="str">
        <f t="shared" si="21"/>
        <v/>
      </c>
      <c r="CH24" s="77" t="str">
        <f t="shared" si="22"/>
        <v/>
      </c>
      <c r="CI24" s="77" t="str">
        <f t="shared" si="23"/>
        <v/>
      </c>
      <c r="CJ24" s="80" t="str">
        <f t="shared" si="24"/>
        <v/>
      </c>
      <c r="CK24" s="80" t="str">
        <f t="shared" si="25"/>
        <v/>
      </c>
      <c r="CL24" s="81" t="str">
        <f t="shared" si="26"/>
        <v>NO</v>
      </c>
      <c r="CM24" s="81" t="str">
        <f t="shared" si="27"/>
        <v>NO</v>
      </c>
      <c r="CN24" s="79" t="str">
        <f t="shared" si="31"/>
        <v>NO</v>
      </c>
      <c r="CO24" s="79" t="str">
        <f t="shared" si="32"/>
        <v>NO</v>
      </c>
      <c r="CP24" s="81" t="str">
        <f t="shared" si="33"/>
        <v>OK</v>
      </c>
      <c r="CQ24" s="77" t="b">
        <f t="shared" si="34"/>
        <v>0</v>
      </c>
      <c r="CR24" s="77" t="b">
        <f t="shared" si="35"/>
        <v>0</v>
      </c>
      <c r="CS24" s="77" t="b">
        <f t="shared" si="36"/>
        <v>0</v>
      </c>
      <c r="CT24" s="77" t="b">
        <f t="shared" si="37"/>
        <v>0</v>
      </c>
      <c r="CU24" s="80" t="str">
        <f t="shared" si="38"/>
        <v>SEQUENCE INCORRECT</v>
      </c>
      <c r="CV24" s="82">
        <f>COUNTIF(B19:B23,T(B24))</f>
        <v>5</v>
      </c>
    </row>
    <row r="25" spans="1:100" s="32" customFormat="1" ht="18.95" customHeight="1" thickBot="1">
      <c r="A25" s="65"/>
      <c r="B25" s="244"/>
      <c r="C25" s="245"/>
      <c r="D25" s="244"/>
      <c r="E25" s="245"/>
      <c r="F25" s="244"/>
      <c r="G25" s="245"/>
      <c r="H25" s="244"/>
      <c r="I25" s="245"/>
      <c r="J25" s="244"/>
      <c r="K25" s="245"/>
      <c r="L25" s="256" t="str">
        <f>IF(AND(A25&lt;&gt;"",B25&lt;&gt;"",D25&lt;&gt;"", F25&lt;&gt;"", H25&lt;&gt;"", J25&lt;&gt;"",Q25="",P25="OK",T25="",OR(D25&lt;=E17,D25="ABS"),OR(F25&lt;=G17,F25="ABS"),OR(H25&lt;=I17,H25="ABS"),OR(J25&lt;=K17,J25="ABS")),IF(AND(D25="ABS",F25="ABS",H25="ABS",J25="ABS"),"ABS",IF(SUM(D25,F25,H25,J25)=0,"ZERO",SUM(D25,F25,H25,J25))),"")</f>
        <v/>
      </c>
      <c r="M25" s="257"/>
      <c r="N25" s="33" t="str">
        <f>IF(L25="","",IF(M17=200,LOOKUP(L25,{"ABS","ZERO",1,100,110,120,130,140,150,160,170},{"FAIL","FAIL","FAIL","D","D+","C","C+","B","B+","A","A+"}),IF(M17=150,LOOKUP(L25,{"ABS","ZERO",1,75,82,90,97,105,112,120,127},{"FAIL","FAIL","FAIL","D","D+","C","C+","B","B+","A","A+"}),IF(M17=100,LOOKUP(L25,{"ABS","ZERO",1,50,55,60,65,70,75,80,85},{"FAIL","FAIL","FAIL","D","D+","C","C+","B","B+","A","A+"}),IF(M17=50,LOOKUP(L25,{"ABS","ZERO",1,25,27,30,32,35,37,40,42},{"FAIL","FAIL","FAIL","D","D+","C","C+","B","B+","A","A+"}))))))</f>
        <v/>
      </c>
      <c r="O25" s="229"/>
      <c r="P25" s="87" t="str">
        <f t="shared" si="0"/>
        <v/>
      </c>
      <c r="Q25" s="224" t="str">
        <f>IF(AND(A25&lt;&gt;"",B25&lt;&gt;""),IF(OR(D25&lt;&gt;"ABS"),IF(OR(AND(D25&lt;ROUNDDOWN((0.7*E17),0),D25&lt;&gt;0),D25&gt;E17,D25=""),"Attendance Marks incorrect",""),""),"")</f>
        <v/>
      </c>
      <c r="R25" s="203"/>
      <c r="S25" s="203"/>
      <c r="T25" s="203" t="str">
        <f>IF(OR(AND(OR(F25&lt;=G17, F25=0, F25="ABS"),OR(H25&lt;=I17, H25=0, H25="ABS"),OR(J25&lt;=K17, J25="ABS"))),IF(OR(AND(A25="",B25="",D25="",F25="",H25="",J25=""),AND(A25&lt;&gt;"",B25&lt;&gt;"",D25&lt;&gt;"",F25&lt;&gt;"",H25&lt;&gt;"",J25&lt;&gt;"", AD25="OK")),"","Given Marks or Format is incorrect"),"Given Marks or Format is incorrect")</f>
        <v/>
      </c>
      <c r="U25" s="203"/>
      <c r="V25" s="203"/>
      <c r="W25" s="203"/>
      <c r="X25" s="203"/>
      <c r="Y25" s="23" t="b">
        <f>IF(AND( EXACT(LEFT(B25,LEN(G8)), G8),ISNUMBER(INT(MID(B25,(LEN(G8)+1),1))),ISNUMBER(INT(MID(B25,(LEN(G8)+2),1))), MID(B25,(LEN(G8)+1),2)&lt;&gt;"00",OR(ISNUMBER(INT(MID(B25,(LEN(G8)+3),1))),MID(B25,(LEN(G8)+3),1)=""),  OR(AND(ISNUMBER(INT(MID(B25,(LEN(G8)+1),3))),MID(B25,(LEN(G8)+1),1)&lt;&gt;"0", MID(B25,(LEN(G8)+4),1)=""),AND((ISNUMBER(INT(MID(B25,(LEN(G8)+1),2)))),MID(B25,(LEN(G8)+3),1)=""))),"OK")</f>
        <v>0</v>
      </c>
      <c r="Z25" s="24"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25"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22"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32" t="b">
        <f t="shared" si="28"/>
        <v>0</v>
      </c>
      <c r="AD25" s="32" t="str">
        <f t="shared" si="1"/>
        <v>S# INCORRECT</v>
      </c>
      <c r="BL25" s="77" t="str">
        <f t="shared" si="2"/>
        <v/>
      </c>
      <c r="BM25" s="77" t="b">
        <f t="shared" si="3"/>
        <v>0</v>
      </c>
      <c r="BN25" s="77" t="b">
        <f t="shared" si="4"/>
        <v>0</v>
      </c>
      <c r="BO25" s="77" t="b">
        <f t="shared" si="5"/>
        <v>0</v>
      </c>
      <c r="BP25" s="77" t="str">
        <f t="shared" si="6"/>
        <v/>
      </c>
      <c r="BQ25" s="77" t="str">
        <f t="shared" si="7"/>
        <v/>
      </c>
      <c r="BR25" s="77" t="str">
        <f t="shared" si="8"/>
        <v/>
      </c>
      <c r="BS25" s="77" t="str">
        <f t="shared" si="9"/>
        <v/>
      </c>
      <c r="BT25" s="78" t="str">
        <f t="shared" si="10"/>
        <v/>
      </c>
      <c r="BU25" s="79" t="str">
        <f t="shared" si="29"/>
        <v>INCORRECT</v>
      </c>
      <c r="BV25" s="77" t="b">
        <f t="shared" si="30"/>
        <v>0</v>
      </c>
      <c r="BW25" s="80" t="str">
        <f t="shared" si="11"/>
        <v/>
      </c>
      <c r="BX25" s="77" t="b">
        <f t="shared" si="12"/>
        <v>0</v>
      </c>
      <c r="BY25" s="77" t="b">
        <f t="shared" si="13"/>
        <v>0</v>
      </c>
      <c r="BZ25" s="77" t="b">
        <f t="shared" si="14"/>
        <v>0</v>
      </c>
      <c r="CA25" s="77" t="b">
        <f t="shared" si="15"/>
        <v>0</v>
      </c>
      <c r="CB25" s="77" t="b">
        <f t="shared" si="16"/>
        <v>0</v>
      </c>
      <c r="CC25" s="77" t="b">
        <f t="shared" si="17"/>
        <v>0</v>
      </c>
      <c r="CD25" s="77" t="str">
        <f t="shared" si="18"/>
        <v/>
      </c>
      <c r="CE25" s="77" t="str">
        <f t="shared" si="19"/>
        <v/>
      </c>
      <c r="CF25" s="77" t="str">
        <f t="shared" si="20"/>
        <v/>
      </c>
      <c r="CG25" s="77" t="str">
        <f t="shared" si="21"/>
        <v/>
      </c>
      <c r="CH25" s="77" t="str">
        <f t="shared" si="22"/>
        <v/>
      </c>
      <c r="CI25" s="77" t="str">
        <f t="shared" si="23"/>
        <v/>
      </c>
      <c r="CJ25" s="80" t="str">
        <f t="shared" si="24"/>
        <v/>
      </c>
      <c r="CK25" s="80" t="str">
        <f t="shared" si="25"/>
        <v/>
      </c>
      <c r="CL25" s="81" t="str">
        <f t="shared" si="26"/>
        <v>NO</v>
      </c>
      <c r="CM25" s="81" t="str">
        <f t="shared" si="27"/>
        <v>NO</v>
      </c>
      <c r="CN25" s="79" t="str">
        <f t="shared" si="31"/>
        <v>NO</v>
      </c>
      <c r="CO25" s="79" t="str">
        <f t="shared" si="32"/>
        <v>NO</v>
      </c>
      <c r="CP25" s="81" t="str">
        <f t="shared" si="33"/>
        <v>OK</v>
      </c>
      <c r="CQ25" s="77" t="b">
        <f t="shared" si="34"/>
        <v>0</v>
      </c>
      <c r="CR25" s="77" t="b">
        <f t="shared" si="35"/>
        <v>0</v>
      </c>
      <c r="CS25" s="77" t="b">
        <f t="shared" si="36"/>
        <v>0</v>
      </c>
      <c r="CT25" s="77" t="b">
        <f t="shared" si="37"/>
        <v>0</v>
      </c>
      <c r="CU25" s="80" t="str">
        <f t="shared" si="38"/>
        <v>SEQUENCE INCORRECT</v>
      </c>
      <c r="CV25" s="82">
        <f>COUNTIF(B19:B24,T(B25))</f>
        <v>6</v>
      </c>
    </row>
    <row r="26" spans="1:100" s="32" customFormat="1" ht="18.95" customHeight="1" thickBot="1">
      <c r="A26" s="83"/>
      <c r="B26" s="244"/>
      <c r="C26" s="245"/>
      <c r="D26" s="244"/>
      <c r="E26" s="245"/>
      <c r="F26" s="244"/>
      <c r="G26" s="245"/>
      <c r="H26" s="244"/>
      <c r="I26" s="245"/>
      <c r="J26" s="244"/>
      <c r="K26" s="245"/>
      <c r="L26" s="256" t="str">
        <f>IF(AND(A26&lt;&gt;"",B26&lt;&gt;"",D26&lt;&gt;"", F26&lt;&gt;"", H26&lt;&gt;"", J26&lt;&gt;"",Q26="",P26="OK",T26="",OR(D26&lt;=E17,D26="ABS"),OR(F26&lt;=G17,F26="ABS"),OR(H26&lt;=I17,H26="ABS"),OR(J26&lt;=K17,J26="ABS")),IF(AND(D26="ABS",F26="ABS",H26="ABS",J26="ABS"),"ABS",IF(SUM(D26,F26,H26,J26)=0,"ZERO",SUM(D26,F26,H26,J26))),"")</f>
        <v/>
      </c>
      <c r="M26" s="257"/>
      <c r="N26" s="33" t="str">
        <f>IF(L26="","",IF(M17=200,LOOKUP(L26,{"ABS","ZERO",1,100,110,120,130,140,150,160,170},{"FAIL","FAIL","FAIL","D","D+","C","C+","B","B+","A","A+"}),IF(M17=150,LOOKUP(L26,{"ABS","ZERO",1,75,82,90,97,105,112,120,127},{"FAIL","FAIL","FAIL","D","D+","C","C+","B","B+","A","A+"}),IF(M17=100,LOOKUP(L26,{"ABS","ZERO",1,50,55,60,65,70,75,80,85},{"FAIL","FAIL","FAIL","D","D+","C","C+","B","B+","A","A+"}),IF(M17=50,LOOKUP(L26,{"ABS","ZERO",1,25,27,30,32,35,37,40,42},{"FAIL","FAIL","FAIL","D","D+","C","C+","B","B+","A","A+"}))))))</f>
        <v/>
      </c>
      <c r="O26" s="229"/>
      <c r="P26" s="87" t="str">
        <f t="shared" si="0"/>
        <v/>
      </c>
      <c r="Q26" s="224" t="str">
        <f>IF(AND(A26&lt;&gt;"",B26&lt;&gt;""),IF(OR(D26&lt;&gt;"ABS"),IF(OR(AND(D26&lt;ROUNDDOWN((0.7*E17),0),D26&lt;&gt;0),D26&gt;E17,D26=""),"Attendance Marks incorrect",""),""),"")</f>
        <v/>
      </c>
      <c r="R26" s="203"/>
      <c r="S26" s="203"/>
      <c r="T26" s="203" t="str">
        <f>IF(OR(AND(OR(F26&lt;=G17, F26=0, F26="ABS"),OR(H26&lt;=I17, H26=0, H26="ABS"),OR(J26&lt;=K17, J26="ABS"))),IF(OR(AND(A26="",B26="",D26="",F26="",H26="",J26=""),AND(A26&lt;&gt;"",B26&lt;&gt;"",D26&lt;&gt;"",F26&lt;&gt;"",H26&lt;&gt;"",J26&lt;&gt;"", AD26="OK")),"","Given Marks or Format is incorrect"),"Given Marks or Format is incorrect")</f>
        <v/>
      </c>
      <c r="U26" s="203"/>
      <c r="V26" s="203"/>
      <c r="W26" s="203"/>
      <c r="X26" s="203"/>
      <c r="Y26" s="23" t="b">
        <f>IF(AND( EXACT(LEFT(B26,LEN(G8)), G8),ISNUMBER(INT(MID(B26,(LEN(G8)+1),1))),ISNUMBER(INT(MID(B26,(LEN(G8)+2),1))), MID(B26,(LEN(G8)+1),2)&lt;&gt;"00",OR(ISNUMBER(INT(MID(B26,(LEN(G8)+3),1))),MID(B26,(LEN(G8)+3),1)=""),  OR(AND(ISNUMBER(INT(MID(B26,(LEN(G8)+1),3))),MID(B26,(LEN(G8)+1),1)&lt;&gt;"0", MID(B26,(LEN(G8)+4),1)=""),AND((ISNUMBER(INT(MID(B26,(LEN(G8)+1),2)))),MID(B26,(LEN(G8)+3),1)=""))),"OK")</f>
        <v>0</v>
      </c>
      <c r="Z26" s="24"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25"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22"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32" t="b">
        <f t="shared" si="28"/>
        <v>0</v>
      </c>
      <c r="AD26" s="32" t="str">
        <f t="shared" si="1"/>
        <v>S# INCORRECT</v>
      </c>
      <c r="BL26" s="77" t="str">
        <f t="shared" si="2"/>
        <v/>
      </c>
      <c r="BM26" s="77" t="b">
        <f t="shared" si="3"/>
        <v>0</v>
      </c>
      <c r="BN26" s="77" t="b">
        <f t="shared" si="4"/>
        <v>0</v>
      </c>
      <c r="BO26" s="77" t="b">
        <f t="shared" si="5"/>
        <v>0</v>
      </c>
      <c r="BP26" s="77" t="str">
        <f t="shared" si="6"/>
        <v/>
      </c>
      <c r="BQ26" s="77" t="str">
        <f t="shared" si="7"/>
        <v/>
      </c>
      <c r="BR26" s="77" t="str">
        <f t="shared" si="8"/>
        <v/>
      </c>
      <c r="BS26" s="77" t="str">
        <f t="shared" si="9"/>
        <v/>
      </c>
      <c r="BT26" s="78" t="str">
        <f t="shared" si="10"/>
        <v/>
      </c>
      <c r="BU26" s="79" t="str">
        <f t="shared" si="29"/>
        <v>INCORRECT</v>
      </c>
      <c r="BV26" s="77" t="b">
        <f t="shared" si="30"/>
        <v>0</v>
      </c>
      <c r="BW26" s="80" t="str">
        <f t="shared" si="11"/>
        <v/>
      </c>
      <c r="BX26" s="77" t="b">
        <f t="shared" si="12"/>
        <v>0</v>
      </c>
      <c r="BY26" s="77" t="b">
        <f t="shared" si="13"/>
        <v>0</v>
      </c>
      <c r="BZ26" s="77" t="b">
        <f t="shared" si="14"/>
        <v>0</v>
      </c>
      <c r="CA26" s="77" t="b">
        <f t="shared" si="15"/>
        <v>0</v>
      </c>
      <c r="CB26" s="77" t="b">
        <f t="shared" si="16"/>
        <v>0</v>
      </c>
      <c r="CC26" s="77" t="b">
        <f t="shared" si="17"/>
        <v>0</v>
      </c>
      <c r="CD26" s="77" t="str">
        <f t="shared" si="18"/>
        <v/>
      </c>
      <c r="CE26" s="77" t="str">
        <f t="shared" si="19"/>
        <v/>
      </c>
      <c r="CF26" s="77" t="str">
        <f t="shared" si="20"/>
        <v/>
      </c>
      <c r="CG26" s="77" t="str">
        <f t="shared" si="21"/>
        <v/>
      </c>
      <c r="CH26" s="77" t="str">
        <f t="shared" si="22"/>
        <v/>
      </c>
      <c r="CI26" s="77" t="str">
        <f t="shared" si="23"/>
        <v/>
      </c>
      <c r="CJ26" s="80" t="str">
        <f t="shared" si="24"/>
        <v/>
      </c>
      <c r="CK26" s="80" t="str">
        <f t="shared" si="25"/>
        <v/>
      </c>
      <c r="CL26" s="81" t="str">
        <f t="shared" si="26"/>
        <v>NO</v>
      </c>
      <c r="CM26" s="81" t="str">
        <f t="shared" si="27"/>
        <v>NO</v>
      </c>
      <c r="CN26" s="79" t="str">
        <f t="shared" si="31"/>
        <v>NO</v>
      </c>
      <c r="CO26" s="79" t="str">
        <f t="shared" si="32"/>
        <v>NO</v>
      </c>
      <c r="CP26" s="81" t="str">
        <f t="shared" si="33"/>
        <v>OK</v>
      </c>
      <c r="CQ26" s="77" t="b">
        <f t="shared" si="34"/>
        <v>0</v>
      </c>
      <c r="CR26" s="77" t="b">
        <f t="shared" si="35"/>
        <v>0</v>
      </c>
      <c r="CS26" s="77" t="b">
        <f t="shared" si="36"/>
        <v>0</v>
      </c>
      <c r="CT26" s="77" t="b">
        <f t="shared" si="37"/>
        <v>0</v>
      </c>
      <c r="CU26" s="80" t="str">
        <f t="shared" si="38"/>
        <v>SEQUENCE INCORRECT</v>
      </c>
      <c r="CV26" s="82">
        <f>COUNTIF(B19:B25,T(B26))</f>
        <v>7</v>
      </c>
    </row>
    <row r="27" spans="1:100" s="32" customFormat="1" ht="18.95" customHeight="1" thickBot="1">
      <c r="A27" s="65"/>
      <c r="B27" s="244"/>
      <c r="C27" s="245"/>
      <c r="D27" s="244"/>
      <c r="E27" s="245"/>
      <c r="F27" s="244"/>
      <c r="G27" s="245"/>
      <c r="H27" s="244"/>
      <c r="I27" s="245"/>
      <c r="J27" s="244"/>
      <c r="K27" s="245"/>
      <c r="L27" s="256" t="str">
        <f>IF(AND(A27&lt;&gt;"",B27&lt;&gt;"",D27&lt;&gt;"", F27&lt;&gt;"", H27&lt;&gt;"", J27&lt;&gt;"",Q27="",P27="OK",T27="",OR(D27&lt;=E17,D27="ABS"),OR(F27&lt;=G17,F27="ABS"),OR(H27&lt;=I17,H27="ABS"),OR(J27&lt;=K17,J27="ABS")),IF(AND(D27="ABS",F27="ABS",H27="ABS",J27="ABS"),"ABS",IF(SUM(D27,F27,H27,J27)=0,"ZERO",SUM(D27,F27,H27,J27))),"")</f>
        <v/>
      </c>
      <c r="M27" s="257"/>
      <c r="N27" s="33" t="str">
        <f>IF(L27="","",IF(M17=200,LOOKUP(L27,{"ABS","ZERO",1,100,110,120,130,140,150,160,170},{"FAIL","FAIL","FAIL","D","D+","C","C+","B","B+","A","A+"}),IF(M17=150,LOOKUP(L27,{"ABS","ZERO",1,75,82,90,97,105,112,120,127},{"FAIL","FAIL","FAIL","D","D+","C","C+","B","B+","A","A+"}),IF(M17=100,LOOKUP(L27,{"ABS","ZERO",1,50,55,60,65,70,75,80,85},{"FAIL","FAIL","FAIL","D","D+","C","C+","B","B+","A","A+"}),IF(M17=50,LOOKUP(L27,{"ABS","ZERO",1,25,27,30,32,35,37,40,42},{"FAIL","FAIL","FAIL","D","D+","C","C+","B","B+","A","A+"}))))))</f>
        <v/>
      </c>
      <c r="O27" s="229"/>
      <c r="P27" s="87" t="str">
        <f t="shared" si="0"/>
        <v/>
      </c>
      <c r="Q27" s="224" t="str">
        <f>IF(AND(A27&lt;&gt;"",B27&lt;&gt;""),IF(OR(D27&lt;&gt;"ABS"),IF(OR(AND(D27&lt;ROUNDDOWN((0.7*E17),0),D27&lt;&gt;0),D27&gt;E17,D27=""),"Attendance Marks incorrect",""),""),"")</f>
        <v/>
      </c>
      <c r="R27" s="203"/>
      <c r="S27" s="203"/>
      <c r="T27" s="203" t="str">
        <f>IF(OR(AND(OR(F27&lt;=G17, F27=0, F27="ABS"),OR(H27&lt;=I17, H27=0, H27="ABS"),OR(J27&lt;=K17, J27="ABS"))),IF(OR(AND(A27="",B27="",D27="",F27="",H27="",J27=""),AND(A27&lt;&gt;"",B27&lt;&gt;"",D27&lt;&gt;"",F27&lt;&gt;"",H27&lt;&gt;"",J27&lt;&gt;"", AD27="OK")),"","Given Marks or Format is incorrect"),"Given Marks or Format is incorrect")</f>
        <v/>
      </c>
      <c r="U27" s="203"/>
      <c r="V27" s="203"/>
      <c r="W27" s="203"/>
      <c r="X27" s="203"/>
      <c r="Y27" s="23" t="b">
        <f>IF(AND( EXACT(LEFT(B27,LEN(G8)), G8),ISNUMBER(INT(MID(B27,(LEN(G8)+1),1))),ISNUMBER(INT(MID(B27,(LEN(G8)+2),1))), MID(B27,(LEN(G8)+1),2)&lt;&gt;"00",OR(ISNUMBER(INT(MID(B27,(LEN(G8)+3),1))),MID(B27,(LEN(G8)+3),1)=""),  OR(AND(ISNUMBER(INT(MID(B27,(LEN(G8)+1),3))),MID(B27,(LEN(G8)+1),1)&lt;&gt;"0", MID(B27,(LEN(G8)+4),1)=""),AND((ISNUMBER(INT(MID(B27,(LEN(G8)+1),2)))),MID(B27,(LEN(G8)+3),1)=""))),"OK")</f>
        <v>0</v>
      </c>
      <c r="Z27" s="24"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25"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22"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32" t="b">
        <f t="shared" si="28"/>
        <v>0</v>
      </c>
      <c r="AD27" s="32" t="str">
        <f t="shared" si="1"/>
        <v>S# INCORRECT</v>
      </c>
      <c r="BL27" s="77" t="str">
        <f t="shared" si="2"/>
        <v/>
      </c>
      <c r="BM27" s="77" t="b">
        <f t="shared" si="3"/>
        <v>0</v>
      </c>
      <c r="BN27" s="77" t="b">
        <f t="shared" si="4"/>
        <v>0</v>
      </c>
      <c r="BO27" s="77" t="b">
        <f t="shared" si="5"/>
        <v>0</v>
      </c>
      <c r="BP27" s="77" t="str">
        <f t="shared" si="6"/>
        <v/>
      </c>
      <c r="BQ27" s="77" t="str">
        <f t="shared" si="7"/>
        <v/>
      </c>
      <c r="BR27" s="77" t="str">
        <f t="shared" si="8"/>
        <v/>
      </c>
      <c r="BS27" s="77" t="str">
        <f t="shared" si="9"/>
        <v/>
      </c>
      <c r="BT27" s="78" t="str">
        <f t="shared" si="10"/>
        <v/>
      </c>
      <c r="BU27" s="79" t="str">
        <f t="shared" si="29"/>
        <v>INCORRECT</v>
      </c>
      <c r="BV27" s="77" t="b">
        <f t="shared" si="30"/>
        <v>0</v>
      </c>
      <c r="BW27" s="80" t="str">
        <f t="shared" si="11"/>
        <v/>
      </c>
      <c r="BX27" s="77" t="b">
        <f t="shared" si="12"/>
        <v>0</v>
      </c>
      <c r="BY27" s="77" t="b">
        <f t="shared" si="13"/>
        <v>0</v>
      </c>
      <c r="BZ27" s="77" t="b">
        <f t="shared" si="14"/>
        <v>0</v>
      </c>
      <c r="CA27" s="77" t="b">
        <f t="shared" si="15"/>
        <v>0</v>
      </c>
      <c r="CB27" s="77" t="b">
        <f t="shared" si="16"/>
        <v>0</v>
      </c>
      <c r="CC27" s="77" t="b">
        <f t="shared" si="17"/>
        <v>0</v>
      </c>
      <c r="CD27" s="77" t="str">
        <f t="shared" si="18"/>
        <v/>
      </c>
      <c r="CE27" s="77" t="str">
        <f t="shared" si="19"/>
        <v/>
      </c>
      <c r="CF27" s="77" t="str">
        <f t="shared" si="20"/>
        <v/>
      </c>
      <c r="CG27" s="77" t="str">
        <f t="shared" si="21"/>
        <v/>
      </c>
      <c r="CH27" s="77" t="str">
        <f t="shared" si="22"/>
        <v/>
      </c>
      <c r="CI27" s="77" t="str">
        <f t="shared" si="23"/>
        <v/>
      </c>
      <c r="CJ27" s="80" t="str">
        <f t="shared" si="24"/>
        <v/>
      </c>
      <c r="CK27" s="80" t="str">
        <f t="shared" si="25"/>
        <v/>
      </c>
      <c r="CL27" s="81" t="str">
        <f t="shared" si="26"/>
        <v>NO</v>
      </c>
      <c r="CM27" s="81" t="str">
        <f t="shared" si="27"/>
        <v>NO</v>
      </c>
      <c r="CN27" s="79" t="str">
        <f t="shared" si="31"/>
        <v>NO</v>
      </c>
      <c r="CO27" s="79" t="str">
        <f t="shared" si="32"/>
        <v>NO</v>
      </c>
      <c r="CP27" s="81" t="str">
        <f t="shared" si="33"/>
        <v>OK</v>
      </c>
      <c r="CQ27" s="77" t="b">
        <f t="shared" si="34"/>
        <v>0</v>
      </c>
      <c r="CR27" s="77" t="b">
        <f t="shared" si="35"/>
        <v>0</v>
      </c>
      <c r="CS27" s="77" t="b">
        <f t="shared" si="36"/>
        <v>0</v>
      </c>
      <c r="CT27" s="77" t="b">
        <f t="shared" si="37"/>
        <v>0</v>
      </c>
      <c r="CU27" s="80" t="str">
        <f t="shared" si="38"/>
        <v>SEQUENCE INCORRECT</v>
      </c>
      <c r="CV27" s="82">
        <f>COUNTIF(B19:B26,T(B27))</f>
        <v>8</v>
      </c>
    </row>
    <row r="28" spans="1:100" s="32" customFormat="1" ht="18.95" customHeight="1" thickBot="1">
      <c r="A28" s="83"/>
      <c r="B28" s="244"/>
      <c r="C28" s="245"/>
      <c r="D28" s="244"/>
      <c r="E28" s="245"/>
      <c r="F28" s="244"/>
      <c r="G28" s="245"/>
      <c r="H28" s="244"/>
      <c r="I28" s="245"/>
      <c r="J28" s="244"/>
      <c r="K28" s="245"/>
      <c r="L28" s="256" t="str">
        <f>IF(AND(A28&lt;&gt;"",B28&lt;&gt;"",D28&lt;&gt;"", F28&lt;&gt;"", H28&lt;&gt;"", J28&lt;&gt;"",Q28="",P28="OK",T28="",OR(D28&lt;=E17,D28="ABS"),OR(F28&lt;=G17,F28="ABS"),OR(H28&lt;=I17,H28="ABS"),OR(J28&lt;=K17,J28="ABS")),IF(AND(D28="ABS",F28="ABS",H28="ABS",J28="ABS"),"ABS",IF(SUM(D28,F28,H28,J28)=0,"ZERO",SUM(D28,F28,H28,J28))),"")</f>
        <v/>
      </c>
      <c r="M28" s="257"/>
      <c r="N28" s="33" t="str">
        <f>IF(L28="","",IF(M17=200,LOOKUP(L28,{"ABS","ZERO",1,100,110,120,130,140,150,160,170},{"FAIL","FAIL","FAIL","D","D+","C","C+","B","B+","A","A+"}),IF(M17=150,LOOKUP(L28,{"ABS","ZERO",1,75,82,90,97,105,112,120,127},{"FAIL","FAIL","FAIL","D","D+","C","C+","B","B+","A","A+"}),IF(M17=100,LOOKUP(L28,{"ABS","ZERO",1,50,55,60,65,70,75,80,85},{"FAIL","FAIL","FAIL","D","D+","C","C+","B","B+","A","A+"}),IF(M17=50,LOOKUP(L28,{"ABS","ZERO",1,25,27,30,32,35,37,40,42},{"FAIL","FAIL","FAIL","D","D+","C","C+","B","B+","A","A+"}))))))</f>
        <v/>
      </c>
      <c r="O28" s="229"/>
      <c r="P28" s="87" t="str">
        <f t="shared" si="0"/>
        <v/>
      </c>
      <c r="Q28" s="224" t="str">
        <f>IF(AND(A28&lt;&gt;"",B28&lt;&gt;""),IF(OR(D28&lt;&gt;"ABS"),IF(OR(AND(D28&lt;ROUNDDOWN((0.7*E17),0),D28&lt;&gt;0),D28&gt;E17,D28=""),"Attendance Marks incorrect",""),""),"")</f>
        <v/>
      </c>
      <c r="R28" s="203"/>
      <c r="S28" s="203"/>
      <c r="T28" s="203" t="str">
        <f>IF(OR(AND(OR(F28&lt;=G17, F28=0, F28="ABS"),OR(H28&lt;=I17, H28=0, H28="ABS"),OR(J28&lt;=K17, J28="ABS"))),IF(OR(AND(A28="",B28="",D28="",F28="",H28="",J28=""),AND(A28&lt;&gt;"",B28&lt;&gt;"",D28&lt;&gt;"",F28&lt;&gt;"",H28&lt;&gt;"",J28&lt;&gt;"", AD28="OK")),"","Given Marks or Format is incorrect"),"Given Marks or Format is incorrect")</f>
        <v/>
      </c>
      <c r="U28" s="203"/>
      <c r="V28" s="203"/>
      <c r="W28" s="203"/>
      <c r="X28" s="203"/>
      <c r="Y28" s="23" t="b">
        <f>IF(AND( EXACT(LEFT(B28,LEN(G8)), G8),ISNUMBER(INT(MID(B28,(LEN(G8)+1),1))),ISNUMBER(INT(MID(B28,(LEN(G8)+2),1))), MID(B28,(LEN(G8)+1),2)&lt;&gt;"00",OR(ISNUMBER(INT(MID(B28,(LEN(G8)+3),1))),MID(B28,(LEN(G8)+3),1)=""),  OR(AND(ISNUMBER(INT(MID(B28,(LEN(G8)+1),3))),MID(B28,(LEN(G8)+1),1)&lt;&gt;"0", MID(B28,(LEN(G8)+4),1)=""),AND((ISNUMBER(INT(MID(B28,(LEN(G8)+1),2)))),MID(B28,(LEN(G8)+3),1)=""))),"OK")</f>
        <v>0</v>
      </c>
      <c r="Z28" s="24"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25"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22"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32" t="b">
        <f t="shared" si="28"/>
        <v>0</v>
      </c>
      <c r="AD28" s="32" t="str">
        <f t="shared" si="1"/>
        <v>S# INCORRECT</v>
      </c>
      <c r="BL28" s="77" t="str">
        <f t="shared" si="2"/>
        <v/>
      </c>
      <c r="BM28" s="77" t="b">
        <f t="shared" si="3"/>
        <v>0</v>
      </c>
      <c r="BN28" s="77" t="b">
        <f t="shared" si="4"/>
        <v>0</v>
      </c>
      <c r="BO28" s="77" t="b">
        <f t="shared" si="5"/>
        <v>0</v>
      </c>
      <c r="BP28" s="77" t="str">
        <f t="shared" si="6"/>
        <v/>
      </c>
      <c r="BQ28" s="77" t="str">
        <f t="shared" si="7"/>
        <v/>
      </c>
      <c r="BR28" s="77" t="str">
        <f t="shared" si="8"/>
        <v/>
      </c>
      <c r="BS28" s="77" t="str">
        <f t="shared" si="9"/>
        <v/>
      </c>
      <c r="BT28" s="78" t="str">
        <f t="shared" si="10"/>
        <v/>
      </c>
      <c r="BU28" s="79" t="str">
        <f t="shared" si="29"/>
        <v>INCORRECT</v>
      </c>
      <c r="BV28" s="77" t="b">
        <f t="shared" si="30"/>
        <v>0</v>
      </c>
      <c r="BW28" s="80" t="str">
        <f t="shared" si="11"/>
        <v/>
      </c>
      <c r="BX28" s="77" t="b">
        <f t="shared" si="12"/>
        <v>0</v>
      </c>
      <c r="BY28" s="77" t="b">
        <f t="shared" si="13"/>
        <v>0</v>
      </c>
      <c r="BZ28" s="77" t="b">
        <f t="shared" si="14"/>
        <v>0</v>
      </c>
      <c r="CA28" s="77" t="b">
        <f t="shared" si="15"/>
        <v>0</v>
      </c>
      <c r="CB28" s="77" t="b">
        <f t="shared" si="16"/>
        <v>0</v>
      </c>
      <c r="CC28" s="77" t="b">
        <f t="shared" si="17"/>
        <v>0</v>
      </c>
      <c r="CD28" s="77" t="str">
        <f t="shared" si="18"/>
        <v/>
      </c>
      <c r="CE28" s="77" t="str">
        <f t="shared" si="19"/>
        <v/>
      </c>
      <c r="CF28" s="77" t="str">
        <f t="shared" si="20"/>
        <v/>
      </c>
      <c r="CG28" s="77" t="str">
        <f t="shared" si="21"/>
        <v/>
      </c>
      <c r="CH28" s="77" t="str">
        <f t="shared" si="22"/>
        <v/>
      </c>
      <c r="CI28" s="77" t="str">
        <f t="shared" si="23"/>
        <v/>
      </c>
      <c r="CJ28" s="80" t="str">
        <f t="shared" si="24"/>
        <v/>
      </c>
      <c r="CK28" s="80" t="str">
        <f t="shared" si="25"/>
        <v/>
      </c>
      <c r="CL28" s="81" t="str">
        <f t="shared" si="26"/>
        <v>NO</v>
      </c>
      <c r="CM28" s="81" t="str">
        <f t="shared" si="27"/>
        <v>NO</v>
      </c>
      <c r="CN28" s="79" t="str">
        <f t="shared" si="31"/>
        <v>NO</v>
      </c>
      <c r="CO28" s="79" t="str">
        <f t="shared" si="32"/>
        <v>NO</v>
      </c>
      <c r="CP28" s="81" t="str">
        <f t="shared" si="33"/>
        <v>OK</v>
      </c>
      <c r="CQ28" s="77" t="b">
        <f t="shared" si="34"/>
        <v>0</v>
      </c>
      <c r="CR28" s="77" t="b">
        <f t="shared" si="35"/>
        <v>0</v>
      </c>
      <c r="CS28" s="77" t="b">
        <f t="shared" si="36"/>
        <v>0</v>
      </c>
      <c r="CT28" s="77" t="b">
        <f t="shared" si="37"/>
        <v>0</v>
      </c>
      <c r="CU28" s="80" t="str">
        <f t="shared" si="38"/>
        <v>SEQUENCE INCORRECT</v>
      </c>
      <c r="CV28" s="82">
        <f>COUNTIF(B19:B27,T(B28))</f>
        <v>9</v>
      </c>
    </row>
    <row r="29" spans="1:100" s="32" customFormat="1" ht="18.95" customHeight="1" thickBot="1">
      <c r="A29" s="65"/>
      <c r="B29" s="244"/>
      <c r="C29" s="245"/>
      <c r="D29" s="244"/>
      <c r="E29" s="245"/>
      <c r="F29" s="244"/>
      <c r="G29" s="245"/>
      <c r="H29" s="244"/>
      <c r="I29" s="245"/>
      <c r="J29" s="244"/>
      <c r="K29" s="245"/>
      <c r="L29" s="256" t="str">
        <f>IF(AND(A29&lt;&gt;"",B29&lt;&gt;"",D29&lt;&gt;"", F29&lt;&gt;"", H29&lt;&gt;"", J29&lt;&gt;"",Q29="",P29="OK",T29="",OR(D29&lt;=E17,D29="ABS"),OR(F29&lt;=G17,F29="ABS"),OR(H29&lt;=I17,H29="ABS"),OR(J29&lt;=K17,J29="ABS")),IF(AND(D29="ABS",F29="ABS",H29="ABS",J29="ABS"),"ABS",IF(SUM(D29,F29,H29,J29)=0,"ZERO",SUM(D29,F29,H29,J29))),"")</f>
        <v/>
      </c>
      <c r="M29" s="257"/>
      <c r="N29" s="33" t="str">
        <f>IF(L29="","",IF(M17=200,LOOKUP(L29,{"ABS","ZERO",1,100,110,120,130,140,150,160,170},{"FAIL","FAIL","FAIL","D","D+","C","C+","B","B+","A","A+"}),IF(M17=150,LOOKUP(L29,{"ABS","ZERO",1,75,82,90,97,105,112,120,127},{"FAIL","FAIL","FAIL","D","D+","C","C+","B","B+","A","A+"}),IF(M17=100,LOOKUP(L29,{"ABS","ZERO",1,50,55,60,65,70,75,80,85},{"FAIL","FAIL","FAIL","D","D+","C","C+","B","B+","A","A+"}),IF(M17=50,LOOKUP(L29,{"ABS","ZERO",1,25,27,30,32,35,37,40,42},{"FAIL","FAIL","FAIL","D","D+","C","C+","B","B+","A","A+"}))))))</f>
        <v/>
      </c>
      <c r="O29" s="229"/>
      <c r="P29" s="87" t="str">
        <f t="shared" si="0"/>
        <v/>
      </c>
      <c r="Q29" s="224" t="str">
        <f>IF(AND(A29&lt;&gt;"",B29&lt;&gt;""),IF(OR(D29&lt;&gt;"ABS"),IF(OR(AND(D29&lt;ROUNDDOWN((0.7*E17),0),D29&lt;&gt;0),D29&gt;E17,D29=""),"Attendance Marks incorrect",""),""),"")</f>
        <v/>
      </c>
      <c r="R29" s="203"/>
      <c r="S29" s="203"/>
      <c r="T29" s="203" t="str">
        <f>IF(OR(AND(OR(F29&lt;=G17, F29=0, F29="ABS"),OR(H29&lt;=I17, H29=0, H29="ABS"),OR(J29&lt;=K17, J29="ABS"))),IF(OR(AND(A29="",B29="",D29="",F29="",H29="",J29=""),AND(A29&lt;&gt;"",B29&lt;&gt;"",D29&lt;&gt;"",F29&lt;&gt;"",H29&lt;&gt;"",J29&lt;&gt;"", AD29="OK")),"","Given Marks or Format is incorrect"),"Given Marks or Format is incorrect")</f>
        <v/>
      </c>
      <c r="U29" s="203"/>
      <c r="V29" s="203"/>
      <c r="W29" s="203"/>
      <c r="X29" s="203"/>
      <c r="Y29" s="23" t="b">
        <f>IF(AND( EXACT(LEFT(B29,LEN(G8)), G8),ISNUMBER(INT(MID(B29,(LEN(G8)+1),1))),ISNUMBER(INT(MID(B29,(LEN(G8)+2),1))), MID(B29,(LEN(G8)+1),2)&lt;&gt;"00",OR(ISNUMBER(INT(MID(B29,(LEN(G8)+3),1))),MID(B29,(LEN(G8)+3),1)=""),  OR(AND(ISNUMBER(INT(MID(B29,(LEN(G8)+1),3))),MID(B29,(LEN(G8)+1),1)&lt;&gt;"0", MID(B29,(LEN(G8)+4),1)=""),AND((ISNUMBER(INT(MID(B29,(LEN(G8)+1),2)))),MID(B29,(LEN(G8)+3),1)=""))),"OK")</f>
        <v>0</v>
      </c>
      <c r="Z29" s="24"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25"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22"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32" t="b">
        <f t="shared" si="28"/>
        <v>0</v>
      </c>
      <c r="AD29" s="32" t="str">
        <f t="shared" si="1"/>
        <v>S# INCORRECT</v>
      </c>
      <c r="BL29" s="77" t="str">
        <f t="shared" si="2"/>
        <v/>
      </c>
      <c r="BM29" s="77" t="b">
        <f t="shared" si="3"/>
        <v>0</v>
      </c>
      <c r="BN29" s="77" t="b">
        <f t="shared" si="4"/>
        <v>0</v>
      </c>
      <c r="BO29" s="77" t="b">
        <f t="shared" si="5"/>
        <v>0</v>
      </c>
      <c r="BP29" s="77" t="str">
        <f t="shared" si="6"/>
        <v/>
      </c>
      <c r="BQ29" s="77" t="str">
        <f t="shared" si="7"/>
        <v/>
      </c>
      <c r="BR29" s="77" t="str">
        <f t="shared" si="8"/>
        <v/>
      </c>
      <c r="BS29" s="77" t="str">
        <f t="shared" si="9"/>
        <v/>
      </c>
      <c r="BT29" s="78" t="str">
        <f t="shared" si="10"/>
        <v/>
      </c>
      <c r="BU29" s="79" t="str">
        <f t="shared" si="29"/>
        <v>INCORRECT</v>
      </c>
      <c r="BV29" s="77" t="b">
        <f t="shared" si="30"/>
        <v>0</v>
      </c>
      <c r="BW29" s="80" t="str">
        <f t="shared" si="11"/>
        <v/>
      </c>
      <c r="BX29" s="77" t="b">
        <f t="shared" si="12"/>
        <v>0</v>
      </c>
      <c r="BY29" s="77" t="b">
        <f t="shared" si="13"/>
        <v>0</v>
      </c>
      <c r="BZ29" s="77" t="b">
        <f t="shared" si="14"/>
        <v>0</v>
      </c>
      <c r="CA29" s="77" t="b">
        <f t="shared" si="15"/>
        <v>0</v>
      </c>
      <c r="CB29" s="77" t="b">
        <f t="shared" si="16"/>
        <v>0</v>
      </c>
      <c r="CC29" s="77" t="b">
        <f t="shared" si="17"/>
        <v>0</v>
      </c>
      <c r="CD29" s="77" t="str">
        <f t="shared" si="18"/>
        <v/>
      </c>
      <c r="CE29" s="77" t="str">
        <f t="shared" si="19"/>
        <v/>
      </c>
      <c r="CF29" s="77" t="str">
        <f t="shared" si="20"/>
        <v/>
      </c>
      <c r="CG29" s="77" t="str">
        <f t="shared" si="21"/>
        <v/>
      </c>
      <c r="CH29" s="77" t="str">
        <f t="shared" si="22"/>
        <v/>
      </c>
      <c r="CI29" s="77" t="str">
        <f t="shared" si="23"/>
        <v/>
      </c>
      <c r="CJ29" s="80" t="str">
        <f t="shared" si="24"/>
        <v/>
      </c>
      <c r="CK29" s="80" t="str">
        <f t="shared" si="25"/>
        <v/>
      </c>
      <c r="CL29" s="81" t="str">
        <f t="shared" si="26"/>
        <v>NO</v>
      </c>
      <c r="CM29" s="81" t="str">
        <f t="shared" si="27"/>
        <v>NO</v>
      </c>
      <c r="CN29" s="79" t="str">
        <f t="shared" si="31"/>
        <v>NO</v>
      </c>
      <c r="CO29" s="79" t="str">
        <f t="shared" si="32"/>
        <v>NO</v>
      </c>
      <c r="CP29" s="81" t="str">
        <f t="shared" si="33"/>
        <v>OK</v>
      </c>
      <c r="CQ29" s="77" t="b">
        <f t="shared" si="34"/>
        <v>0</v>
      </c>
      <c r="CR29" s="77" t="b">
        <f t="shared" si="35"/>
        <v>0</v>
      </c>
      <c r="CS29" s="77" t="b">
        <f t="shared" si="36"/>
        <v>0</v>
      </c>
      <c r="CT29" s="77" t="b">
        <f t="shared" si="37"/>
        <v>0</v>
      </c>
      <c r="CU29" s="80" t="str">
        <f t="shared" si="38"/>
        <v>SEQUENCE INCORRECT</v>
      </c>
      <c r="CV29" s="82">
        <f>COUNTIF(B19:B28,T(B29))</f>
        <v>10</v>
      </c>
    </row>
    <row r="30" spans="1:100" s="32" customFormat="1" ht="18.95" customHeight="1" thickBot="1">
      <c r="A30" s="83"/>
      <c r="B30" s="244"/>
      <c r="C30" s="245"/>
      <c r="D30" s="244"/>
      <c r="E30" s="245"/>
      <c r="F30" s="244"/>
      <c r="G30" s="245"/>
      <c r="H30" s="244"/>
      <c r="I30" s="245"/>
      <c r="J30" s="244"/>
      <c r="K30" s="245"/>
      <c r="L30" s="256" t="str">
        <f>IF(AND(A30&lt;&gt;"",B30&lt;&gt;"",D30&lt;&gt;"", F30&lt;&gt;"", H30&lt;&gt;"", J30&lt;&gt;"",Q30="",P30="OK",T30="",OR(D30&lt;=E17,D30="ABS"),OR(F30&lt;=G17,F30="ABS"),OR(H30&lt;=I17,H30="ABS"),OR(J30&lt;=K17,J30="ABS")),IF(AND(D30="ABS",F30="ABS",H30="ABS",J30="ABS"),"ABS",IF(SUM(D30,F30,H30,J30)=0,"ZERO",SUM(D30,F30,H30,J30))),"")</f>
        <v/>
      </c>
      <c r="M30" s="257"/>
      <c r="N30" s="33" t="str">
        <f>IF(L30="","",IF(M17=200,LOOKUP(L30,{"ABS","ZERO",1,100,110,120,130,140,150,160,170},{"FAIL","FAIL","FAIL","D","D+","C","C+","B","B+","A","A+"}),IF(M17=150,LOOKUP(L30,{"ABS","ZERO",1,75,82,90,97,105,112,120,127},{"FAIL","FAIL","FAIL","D","D+","C","C+","B","B+","A","A+"}),IF(M17=100,LOOKUP(L30,{"ABS","ZERO",1,50,55,60,65,70,75,80,85},{"FAIL","FAIL","FAIL","D","D+","C","C+","B","B+","A","A+"}),IF(M17=50,LOOKUP(L30,{"ABS","ZERO",1,25,27,30,32,35,37,40,42},{"FAIL","FAIL","FAIL","D","D+","C","C+","B","B+","A","A+"}))))))</f>
        <v/>
      </c>
      <c r="O30" s="229"/>
      <c r="P30" s="87" t="str">
        <f t="shared" si="0"/>
        <v/>
      </c>
      <c r="Q30" s="224" t="str">
        <f>IF(AND(A30&lt;&gt;"",B30&lt;&gt;""),IF(OR(D30&lt;&gt;"ABS"),IF(OR(AND(D30&lt;ROUNDDOWN((0.7*E17),0),D30&lt;&gt;0),D30&gt;E17,D30=""),"Attendance Marks incorrect",""),""),"")</f>
        <v/>
      </c>
      <c r="R30" s="203"/>
      <c r="S30" s="203"/>
      <c r="T30" s="203" t="str">
        <f>IF(OR(AND(OR(F30&lt;=G17, F30=0, F30="ABS"),OR(H30&lt;=I17, H30=0, H30="ABS"),OR(J30&lt;=K17, J30="ABS"))),IF(OR(AND(A30="",B30="",D30="",F30="",H30="",J30=""),AND(A30&lt;&gt;"",B30&lt;&gt;"",D30&lt;&gt;"",F30&lt;&gt;"",H30&lt;&gt;"",J30&lt;&gt;"", AD30="OK")),"","Given Marks or Format is incorrect"),"Given Marks or Format is incorrect")</f>
        <v/>
      </c>
      <c r="U30" s="203"/>
      <c r="V30" s="203"/>
      <c r="W30" s="203"/>
      <c r="X30" s="203"/>
      <c r="Y30" s="23" t="b">
        <f>IF(AND( EXACT(LEFT(B30,LEN(G8)), G8),ISNUMBER(INT(MID(B30,(LEN(G8)+1),1))),ISNUMBER(INT(MID(B30,(LEN(G8)+2),1))), MID(B30,(LEN(G8)+1),2)&lt;&gt;"00",OR(ISNUMBER(INT(MID(B30,(LEN(G8)+3),1))),MID(B30,(LEN(G8)+3),1)=""),  OR(AND(ISNUMBER(INT(MID(B30,(LEN(G8)+1),3))),MID(B30,(LEN(G8)+1),1)&lt;&gt;"0", MID(B30,(LEN(G8)+4),1)=""),AND((ISNUMBER(INT(MID(B30,(LEN(G8)+1),2)))),MID(B30,(LEN(G8)+3),1)=""))),"OK")</f>
        <v>0</v>
      </c>
      <c r="Z30" s="24"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25"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22"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32" t="b">
        <f t="shared" si="28"/>
        <v>0</v>
      </c>
      <c r="AD30" s="32" t="str">
        <f t="shared" si="1"/>
        <v>S# INCORRECT</v>
      </c>
      <c r="BL30" s="77" t="str">
        <f t="shared" si="2"/>
        <v/>
      </c>
      <c r="BM30" s="77" t="b">
        <f t="shared" si="3"/>
        <v>0</v>
      </c>
      <c r="BN30" s="77" t="b">
        <f t="shared" si="4"/>
        <v>0</v>
      </c>
      <c r="BO30" s="77" t="b">
        <f t="shared" si="5"/>
        <v>0</v>
      </c>
      <c r="BP30" s="77" t="str">
        <f t="shared" si="6"/>
        <v/>
      </c>
      <c r="BQ30" s="77" t="str">
        <f t="shared" si="7"/>
        <v/>
      </c>
      <c r="BR30" s="77" t="str">
        <f t="shared" si="8"/>
        <v/>
      </c>
      <c r="BS30" s="77" t="str">
        <f t="shared" si="9"/>
        <v/>
      </c>
      <c r="BT30" s="78" t="str">
        <f t="shared" si="10"/>
        <v/>
      </c>
      <c r="BU30" s="79" t="str">
        <f t="shared" si="29"/>
        <v>INCORRECT</v>
      </c>
      <c r="BV30" s="77" t="b">
        <f t="shared" si="30"/>
        <v>0</v>
      </c>
      <c r="BW30" s="80" t="str">
        <f t="shared" si="11"/>
        <v/>
      </c>
      <c r="BX30" s="77" t="b">
        <f t="shared" si="12"/>
        <v>0</v>
      </c>
      <c r="BY30" s="77" t="b">
        <f t="shared" si="13"/>
        <v>0</v>
      </c>
      <c r="BZ30" s="77" t="b">
        <f t="shared" si="14"/>
        <v>0</v>
      </c>
      <c r="CA30" s="77" t="b">
        <f t="shared" si="15"/>
        <v>0</v>
      </c>
      <c r="CB30" s="77" t="b">
        <f t="shared" si="16"/>
        <v>0</v>
      </c>
      <c r="CC30" s="77" t="b">
        <f t="shared" si="17"/>
        <v>0</v>
      </c>
      <c r="CD30" s="77" t="str">
        <f t="shared" si="18"/>
        <v/>
      </c>
      <c r="CE30" s="77" t="str">
        <f t="shared" si="19"/>
        <v/>
      </c>
      <c r="CF30" s="77" t="str">
        <f t="shared" si="20"/>
        <v/>
      </c>
      <c r="CG30" s="77" t="str">
        <f t="shared" si="21"/>
        <v/>
      </c>
      <c r="CH30" s="77" t="str">
        <f t="shared" si="22"/>
        <v/>
      </c>
      <c r="CI30" s="77" t="str">
        <f t="shared" si="23"/>
        <v/>
      </c>
      <c r="CJ30" s="80" t="str">
        <f t="shared" si="24"/>
        <v/>
      </c>
      <c r="CK30" s="80" t="str">
        <f t="shared" si="25"/>
        <v/>
      </c>
      <c r="CL30" s="81" t="str">
        <f t="shared" si="26"/>
        <v>NO</v>
      </c>
      <c r="CM30" s="81" t="str">
        <f t="shared" si="27"/>
        <v>NO</v>
      </c>
      <c r="CN30" s="79" t="str">
        <f t="shared" si="31"/>
        <v>NO</v>
      </c>
      <c r="CO30" s="79" t="str">
        <f t="shared" si="32"/>
        <v>NO</v>
      </c>
      <c r="CP30" s="81" t="str">
        <f t="shared" si="33"/>
        <v>OK</v>
      </c>
      <c r="CQ30" s="77" t="b">
        <f t="shared" si="34"/>
        <v>0</v>
      </c>
      <c r="CR30" s="77" t="b">
        <f t="shared" si="35"/>
        <v>0</v>
      </c>
      <c r="CS30" s="77" t="b">
        <f t="shared" si="36"/>
        <v>0</v>
      </c>
      <c r="CT30" s="77" t="b">
        <f t="shared" si="37"/>
        <v>0</v>
      </c>
      <c r="CU30" s="80" t="str">
        <f t="shared" si="38"/>
        <v>SEQUENCE INCORRECT</v>
      </c>
      <c r="CV30" s="82">
        <f>COUNTIF(B19:B29,T(B30))</f>
        <v>11</v>
      </c>
    </row>
    <row r="31" spans="1:100" s="32" customFormat="1" ht="18.95" customHeight="1" thickBot="1">
      <c r="A31" s="65"/>
      <c r="B31" s="244"/>
      <c r="C31" s="245"/>
      <c r="D31" s="244"/>
      <c r="E31" s="245"/>
      <c r="F31" s="244"/>
      <c r="G31" s="245"/>
      <c r="H31" s="244"/>
      <c r="I31" s="245"/>
      <c r="J31" s="244"/>
      <c r="K31" s="245"/>
      <c r="L31" s="256" t="str">
        <f>IF(AND(A31&lt;&gt;"",B31&lt;&gt;"",D31&lt;&gt;"", F31&lt;&gt;"", H31&lt;&gt;"", J31&lt;&gt;"",Q31="",P31="OK",T31="",OR(D31&lt;=E17,D31="ABS"),OR(F31&lt;=G17,F31="ABS"),OR(H31&lt;=I17,H31="ABS"),OR(J31&lt;=K17,J31="ABS")),IF(AND(D31="ABS",F31="ABS",H31="ABS",J31="ABS"),"ABS",IF(SUM(D31,F31,H31,J31)=0,"ZERO",SUM(D31,F31,H31,J31))),"")</f>
        <v/>
      </c>
      <c r="M31" s="257"/>
      <c r="N31" s="33" t="str">
        <f>IF(L31="","",IF(M17=200,LOOKUP(L31,{"ABS","ZERO",1,100,110,120,130,140,150,160,170},{"FAIL","FAIL","FAIL","D","D+","C","C+","B","B+","A","A+"}),IF(M17=150,LOOKUP(L31,{"ABS","ZERO",1,75,82,90,97,105,112,120,127},{"FAIL","FAIL","FAIL","D","D+","C","C+","B","B+","A","A+"}),IF(M17=100,LOOKUP(L31,{"ABS","ZERO",1,50,55,60,65,70,75,80,85},{"FAIL","FAIL","FAIL","D","D+","C","C+","B","B+","A","A+"}),IF(M17=50,LOOKUP(L31,{"ABS","ZERO",1,25,27,30,32,35,37,40,42},{"FAIL","FAIL","FAIL","D","D+","C","C+","B","B+","A","A+"}))))))</f>
        <v/>
      </c>
      <c r="O31" s="229"/>
      <c r="P31" s="87" t="str">
        <f t="shared" si="0"/>
        <v/>
      </c>
      <c r="Q31" s="224" t="str">
        <f>IF(AND(A31&lt;&gt;"",B31&lt;&gt;""),IF(OR(D31&lt;&gt;"ABS"),IF(OR(AND(D31&lt;ROUNDDOWN((0.7*E17),0),D31&lt;&gt;0),D31&gt;E17,D31=""),"Attendance Marks incorrect",""),""),"")</f>
        <v/>
      </c>
      <c r="R31" s="203"/>
      <c r="S31" s="203"/>
      <c r="T31" s="203" t="str">
        <f>IF(OR(AND(OR(F31&lt;=G17, F31=0, F31="ABS"),OR(H31&lt;=I17, H31=0, H31="ABS"),OR(J31&lt;=K17, J31="ABS"))),IF(OR(AND(A31="",B31="",D31="",F31="",H31="",J31=""),AND(A31&lt;&gt;"",B31&lt;&gt;"",D31&lt;&gt;"",F31&lt;&gt;"",H31&lt;&gt;"",J31&lt;&gt;"", AD31="OK")),"","Given Marks or Format is incorrect"),"Given Marks or Format is incorrect")</f>
        <v/>
      </c>
      <c r="U31" s="203"/>
      <c r="V31" s="203"/>
      <c r="W31" s="203"/>
      <c r="X31" s="203"/>
      <c r="Y31" s="23" t="b">
        <f>IF(AND( EXACT(LEFT(B31,LEN(G8)), G8),ISNUMBER(INT(MID(B31,(LEN(G8)+1),1))),ISNUMBER(INT(MID(B31,(LEN(G8)+2),1))), MID(B31,(LEN(G8)+1),2)&lt;&gt;"00",OR(ISNUMBER(INT(MID(B31,(LEN(G8)+3),1))),MID(B31,(LEN(G8)+3),1)=""),  OR(AND(ISNUMBER(INT(MID(B31,(LEN(G8)+1),3))),MID(B31,(LEN(G8)+1),1)&lt;&gt;"0", MID(B31,(LEN(G8)+4),1)=""),AND((ISNUMBER(INT(MID(B31,(LEN(G8)+1),2)))),MID(B31,(LEN(G8)+3),1)=""))),"OK")</f>
        <v>0</v>
      </c>
      <c r="Z31" s="24"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25"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22"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32" t="b">
        <f t="shared" si="28"/>
        <v>0</v>
      </c>
      <c r="AD31" s="32" t="str">
        <f t="shared" si="1"/>
        <v>S# INCORRECT</v>
      </c>
      <c r="BL31" s="77" t="str">
        <f t="shared" si="2"/>
        <v/>
      </c>
      <c r="BM31" s="77" t="b">
        <f t="shared" si="3"/>
        <v>0</v>
      </c>
      <c r="BN31" s="77" t="b">
        <f t="shared" si="4"/>
        <v>0</v>
      </c>
      <c r="BO31" s="77" t="b">
        <f t="shared" si="5"/>
        <v>0</v>
      </c>
      <c r="BP31" s="77" t="str">
        <f t="shared" si="6"/>
        <v/>
      </c>
      <c r="BQ31" s="77" t="str">
        <f t="shared" si="7"/>
        <v/>
      </c>
      <c r="BR31" s="77" t="str">
        <f t="shared" si="8"/>
        <v/>
      </c>
      <c r="BS31" s="77" t="str">
        <f t="shared" si="9"/>
        <v/>
      </c>
      <c r="BT31" s="78" t="str">
        <f t="shared" si="10"/>
        <v/>
      </c>
      <c r="BU31" s="79" t="str">
        <f t="shared" si="29"/>
        <v>INCORRECT</v>
      </c>
      <c r="BV31" s="77" t="b">
        <f t="shared" si="30"/>
        <v>0</v>
      </c>
      <c r="BW31" s="80" t="str">
        <f t="shared" si="11"/>
        <v/>
      </c>
      <c r="BX31" s="77" t="b">
        <f t="shared" si="12"/>
        <v>0</v>
      </c>
      <c r="BY31" s="77" t="b">
        <f t="shared" si="13"/>
        <v>0</v>
      </c>
      <c r="BZ31" s="77" t="b">
        <f t="shared" si="14"/>
        <v>0</v>
      </c>
      <c r="CA31" s="77" t="b">
        <f t="shared" si="15"/>
        <v>0</v>
      </c>
      <c r="CB31" s="77" t="b">
        <f t="shared" si="16"/>
        <v>0</v>
      </c>
      <c r="CC31" s="77" t="b">
        <f t="shared" si="17"/>
        <v>0</v>
      </c>
      <c r="CD31" s="77" t="str">
        <f t="shared" si="18"/>
        <v/>
      </c>
      <c r="CE31" s="77" t="str">
        <f t="shared" si="19"/>
        <v/>
      </c>
      <c r="CF31" s="77" t="str">
        <f t="shared" si="20"/>
        <v/>
      </c>
      <c r="CG31" s="77" t="str">
        <f t="shared" si="21"/>
        <v/>
      </c>
      <c r="CH31" s="77" t="str">
        <f t="shared" si="22"/>
        <v/>
      </c>
      <c r="CI31" s="77" t="str">
        <f t="shared" si="23"/>
        <v/>
      </c>
      <c r="CJ31" s="80" t="str">
        <f t="shared" si="24"/>
        <v/>
      </c>
      <c r="CK31" s="80" t="str">
        <f t="shared" si="25"/>
        <v/>
      </c>
      <c r="CL31" s="81" t="str">
        <f t="shared" si="26"/>
        <v>NO</v>
      </c>
      <c r="CM31" s="81" t="str">
        <f t="shared" si="27"/>
        <v>NO</v>
      </c>
      <c r="CN31" s="79" t="str">
        <f t="shared" si="31"/>
        <v>NO</v>
      </c>
      <c r="CO31" s="79" t="str">
        <f t="shared" si="32"/>
        <v>NO</v>
      </c>
      <c r="CP31" s="81" t="str">
        <f t="shared" si="33"/>
        <v>OK</v>
      </c>
      <c r="CQ31" s="77" t="b">
        <f t="shared" si="34"/>
        <v>0</v>
      </c>
      <c r="CR31" s="77" t="b">
        <f t="shared" si="35"/>
        <v>0</v>
      </c>
      <c r="CS31" s="77" t="b">
        <f t="shared" si="36"/>
        <v>0</v>
      </c>
      <c r="CT31" s="77" t="b">
        <f t="shared" si="37"/>
        <v>0</v>
      </c>
      <c r="CU31" s="80" t="str">
        <f t="shared" si="38"/>
        <v>SEQUENCE INCORRECT</v>
      </c>
      <c r="CV31" s="82">
        <f>COUNTIF(B19:B30,T(B31))</f>
        <v>12</v>
      </c>
    </row>
    <row r="32" spans="1:100" s="32" customFormat="1" ht="18.95" customHeight="1" thickBot="1">
      <c r="A32" s="83"/>
      <c r="B32" s="244"/>
      <c r="C32" s="245"/>
      <c r="D32" s="244"/>
      <c r="E32" s="245"/>
      <c r="F32" s="244"/>
      <c r="G32" s="245"/>
      <c r="H32" s="244"/>
      <c r="I32" s="245"/>
      <c r="J32" s="244"/>
      <c r="K32" s="245"/>
      <c r="L32" s="256" t="str">
        <f>IF(AND(A32&lt;&gt;"",B32&lt;&gt;"",D32&lt;&gt;"", F32&lt;&gt;"", H32&lt;&gt;"", J32&lt;&gt;"",Q32="",P32="OK",T32="",OR(D32&lt;=E17,D32="ABS"),OR(F32&lt;=G17,F32="ABS"),OR(H32&lt;=I17,H32="ABS"),OR(J32&lt;=K17,J32="ABS")),IF(AND(D32="ABS",F32="ABS",H32="ABS",J32="ABS"),"ABS",IF(SUM(D32,F32,H32,J32)=0,"ZERO",SUM(D32,F32,H32,J32))),"")</f>
        <v/>
      </c>
      <c r="M32" s="257"/>
      <c r="N32" s="33" t="str">
        <f>IF(L32="","",IF(M17=200,LOOKUP(L32,{"ABS","ZERO",1,100,110,120,130,140,150,160,170},{"FAIL","FAIL","FAIL","D","D+","C","C+","B","B+","A","A+"}),IF(M17=150,LOOKUP(L32,{"ABS","ZERO",1,75,82,90,97,105,112,120,127},{"FAIL","FAIL","FAIL","D","D+","C","C+","B","B+","A","A+"}),IF(M17=100,LOOKUP(L32,{"ABS","ZERO",1,50,55,60,65,70,75,80,85},{"FAIL","FAIL","FAIL","D","D+","C","C+","B","B+","A","A+"}),IF(M17=50,LOOKUP(L32,{"ABS","ZERO",1,25,27,30,32,35,37,40,42},{"FAIL","FAIL","FAIL","D","D+","C","C+","B","B+","A","A+"}))))))</f>
        <v/>
      </c>
      <c r="O32" s="229"/>
      <c r="P32" s="87" t="str">
        <f t="shared" si="0"/>
        <v/>
      </c>
      <c r="Q32" s="224" t="str">
        <f>IF(AND(A32&lt;&gt;"",B32&lt;&gt;""),IF(OR(D32&lt;&gt;"ABS"),IF(OR(AND(D32&lt;ROUNDDOWN((0.7*E17),0),D32&lt;&gt;0),D32&gt;E17,D32=""),"Attendance Marks incorrect",""),""),"")</f>
        <v/>
      </c>
      <c r="R32" s="203"/>
      <c r="S32" s="203"/>
      <c r="T32" s="203" t="str">
        <f>IF(OR(AND(OR(F32&lt;=G17, F32=0, F32="ABS"),OR(H32&lt;=I17, H32=0, H32="ABS"),OR(J32&lt;=K17, J32="ABS"))),IF(OR(AND(A32="",B32="",D32="",F32="",H32="",J32=""),AND(A32&lt;&gt;"",B32&lt;&gt;"",D32&lt;&gt;"",F32&lt;&gt;"",H32&lt;&gt;"",J32&lt;&gt;"", AD32="OK")),"","Given Marks or Format is incorrect"),"Given Marks or Format is incorrect")</f>
        <v/>
      </c>
      <c r="U32" s="203"/>
      <c r="V32" s="203"/>
      <c r="W32" s="203"/>
      <c r="X32" s="203"/>
      <c r="Y32" s="23" t="b">
        <f>IF(AND( EXACT(LEFT(B32,LEN(G8)), G8),ISNUMBER(INT(MID(B32,(LEN(G8)+1),1))),ISNUMBER(INT(MID(B32,(LEN(G8)+2),1))), MID(B32,(LEN(G8)+1),2)&lt;&gt;"00",OR(ISNUMBER(INT(MID(B32,(LEN(G8)+3),1))),MID(B32,(LEN(G8)+3),1)=""),  OR(AND(ISNUMBER(INT(MID(B32,(LEN(G8)+1),3))),MID(B32,(LEN(G8)+1),1)&lt;&gt;"0", MID(B32,(LEN(G8)+4),1)=""),AND((ISNUMBER(INT(MID(B32,(LEN(G8)+1),2)))),MID(B32,(LEN(G8)+3),1)=""))),"OK")</f>
        <v>0</v>
      </c>
      <c r="Z32" s="24"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25"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22"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32" t="b">
        <f t="shared" si="28"/>
        <v>0</v>
      </c>
      <c r="AD32" s="32" t="str">
        <f t="shared" si="1"/>
        <v>S# INCORRECT</v>
      </c>
      <c r="BL32" s="77" t="str">
        <f t="shared" si="2"/>
        <v/>
      </c>
      <c r="BM32" s="77" t="b">
        <f t="shared" si="3"/>
        <v>0</v>
      </c>
      <c r="BN32" s="77" t="b">
        <f t="shared" si="4"/>
        <v>0</v>
      </c>
      <c r="BO32" s="77" t="b">
        <f t="shared" si="5"/>
        <v>0</v>
      </c>
      <c r="BP32" s="77" t="str">
        <f t="shared" si="6"/>
        <v/>
      </c>
      <c r="BQ32" s="77" t="str">
        <f t="shared" si="7"/>
        <v/>
      </c>
      <c r="BR32" s="77" t="str">
        <f t="shared" si="8"/>
        <v/>
      </c>
      <c r="BS32" s="77" t="str">
        <f t="shared" si="9"/>
        <v/>
      </c>
      <c r="BT32" s="78" t="str">
        <f t="shared" si="10"/>
        <v/>
      </c>
      <c r="BU32" s="79" t="str">
        <f t="shared" si="29"/>
        <v>INCORRECT</v>
      </c>
      <c r="BV32" s="77" t="b">
        <f t="shared" si="30"/>
        <v>0</v>
      </c>
      <c r="BW32" s="80" t="str">
        <f t="shared" si="11"/>
        <v/>
      </c>
      <c r="BX32" s="77" t="b">
        <f t="shared" si="12"/>
        <v>0</v>
      </c>
      <c r="BY32" s="77" t="b">
        <f t="shared" si="13"/>
        <v>0</v>
      </c>
      <c r="BZ32" s="77" t="b">
        <f t="shared" si="14"/>
        <v>0</v>
      </c>
      <c r="CA32" s="77" t="b">
        <f t="shared" si="15"/>
        <v>0</v>
      </c>
      <c r="CB32" s="77" t="b">
        <f t="shared" si="16"/>
        <v>0</v>
      </c>
      <c r="CC32" s="77" t="b">
        <f t="shared" si="17"/>
        <v>0</v>
      </c>
      <c r="CD32" s="77" t="str">
        <f t="shared" si="18"/>
        <v/>
      </c>
      <c r="CE32" s="77" t="str">
        <f t="shared" si="19"/>
        <v/>
      </c>
      <c r="CF32" s="77" t="str">
        <f t="shared" si="20"/>
        <v/>
      </c>
      <c r="CG32" s="77" t="str">
        <f t="shared" si="21"/>
        <v/>
      </c>
      <c r="CH32" s="77" t="str">
        <f t="shared" si="22"/>
        <v/>
      </c>
      <c r="CI32" s="77" t="str">
        <f t="shared" si="23"/>
        <v/>
      </c>
      <c r="CJ32" s="80" t="str">
        <f t="shared" si="24"/>
        <v/>
      </c>
      <c r="CK32" s="80" t="str">
        <f t="shared" si="25"/>
        <v/>
      </c>
      <c r="CL32" s="81" t="str">
        <f t="shared" si="26"/>
        <v>NO</v>
      </c>
      <c r="CM32" s="81" t="str">
        <f t="shared" si="27"/>
        <v>NO</v>
      </c>
      <c r="CN32" s="79" t="str">
        <f t="shared" si="31"/>
        <v>NO</v>
      </c>
      <c r="CO32" s="79" t="str">
        <f t="shared" si="32"/>
        <v>NO</v>
      </c>
      <c r="CP32" s="81" t="str">
        <f t="shared" si="33"/>
        <v>OK</v>
      </c>
      <c r="CQ32" s="77" t="b">
        <f t="shared" si="34"/>
        <v>0</v>
      </c>
      <c r="CR32" s="77" t="b">
        <f t="shared" si="35"/>
        <v>0</v>
      </c>
      <c r="CS32" s="77" t="b">
        <f t="shared" si="36"/>
        <v>0</v>
      </c>
      <c r="CT32" s="77" t="b">
        <f t="shared" si="37"/>
        <v>0</v>
      </c>
      <c r="CU32" s="80" t="str">
        <f t="shared" si="38"/>
        <v>SEQUENCE INCORRECT</v>
      </c>
      <c r="CV32" s="82">
        <f>COUNTIF(B19:B31,T(B32))</f>
        <v>13</v>
      </c>
    </row>
    <row r="33" spans="1:100" s="32" customFormat="1" ht="18.95" customHeight="1" thickBot="1">
      <c r="A33" s="65"/>
      <c r="B33" s="244"/>
      <c r="C33" s="245"/>
      <c r="D33" s="244"/>
      <c r="E33" s="245"/>
      <c r="F33" s="244"/>
      <c r="G33" s="245"/>
      <c r="H33" s="244"/>
      <c r="I33" s="245"/>
      <c r="J33" s="244"/>
      <c r="K33" s="245"/>
      <c r="L33" s="256" t="str">
        <f>IF(AND(A33&lt;&gt;"",B33&lt;&gt;"",D33&lt;&gt;"", F33&lt;&gt;"", H33&lt;&gt;"", J33&lt;&gt;"",Q33="",P33="OK",T33="",OR(D33&lt;=E17,D33="ABS"),OR(F33&lt;=G17,F33="ABS"),OR(H33&lt;=I17,H33="ABS"),OR(J33&lt;=K17,J33="ABS")),IF(AND(D33="ABS",F33="ABS",H33="ABS",J33="ABS"),"ABS",IF(SUM(D33,F33,H33,J33)=0,"ZERO",SUM(D33,F33,H33,J33))),"")</f>
        <v/>
      </c>
      <c r="M33" s="257"/>
      <c r="N33" s="33" t="str">
        <f>IF(L33="","",IF(M17=200,LOOKUP(L33,{"ABS","ZERO",1,100,110,120,130,140,150,160,170},{"FAIL","FAIL","FAIL","D","D+","C","C+","B","B+","A","A+"}),IF(M17=150,LOOKUP(L33,{"ABS","ZERO",1,75,82,90,97,105,112,120,127},{"FAIL","FAIL","FAIL","D","D+","C","C+","B","B+","A","A+"}),IF(M17=100,LOOKUP(L33,{"ABS","ZERO",1,50,55,60,65,70,75,80,85},{"FAIL","FAIL","FAIL","D","D+","C","C+","B","B+","A","A+"}),IF(M17=50,LOOKUP(L33,{"ABS","ZERO",1,25,27,30,32,35,37,40,42},{"FAIL","FAIL","FAIL","D","D+","C","C+","B","B+","A","A+"}))))))</f>
        <v/>
      </c>
      <c r="O33" s="229"/>
      <c r="P33" s="87" t="str">
        <f t="shared" si="0"/>
        <v/>
      </c>
      <c r="Q33" s="224" t="str">
        <f>IF(AND(A33&lt;&gt;"",B33&lt;&gt;""),IF(OR(D33&lt;&gt;"ABS"),IF(OR(AND(D33&lt;ROUNDDOWN((0.7*E17),0),D33&lt;&gt;0),D33&gt;E17,D33=""),"Attendance Marks incorrect",""),""),"")</f>
        <v/>
      </c>
      <c r="R33" s="203"/>
      <c r="S33" s="203"/>
      <c r="T33" s="203" t="str">
        <f>IF(OR(AND(OR(F33&lt;=G17, F33=0, F33="ABS"),OR(H33&lt;=I17, H33=0, H33="ABS"),OR(J33&lt;=K17, J33="ABS"))),IF(OR(AND(A33="",B33="",D33="",F33="",H33="",J33=""),AND(A33&lt;&gt;"",B33&lt;&gt;"",D33&lt;&gt;"",F33&lt;&gt;"",H33&lt;&gt;"",J33&lt;&gt;"", AD33="OK")),"","Given Marks or Format is incorrect"),"Given Marks or Format is incorrect")</f>
        <v/>
      </c>
      <c r="U33" s="203"/>
      <c r="V33" s="203"/>
      <c r="W33" s="203"/>
      <c r="X33" s="203"/>
      <c r="Y33" s="23" t="b">
        <f>IF(AND( EXACT(LEFT(B33,LEN(G8)), G8),ISNUMBER(INT(MID(B33,(LEN(G8)+1),1))),ISNUMBER(INT(MID(B33,(LEN(G8)+2),1))), MID(B33,(LEN(G8)+1),2)&lt;&gt;"00",OR(ISNUMBER(INT(MID(B33,(LEN(G8)+3),1))),MID(B33,(LEN(G8)+3),1)=""),  OR(AND(ISNUMBER(INT(MID(B33,(LEN(G8)+1),3))),MID(B33,(LEN(G8)+1),1)&lt;&gt;"0", MID(B33,(LEN(G8)+4),1)=""),AND((ISNUMBER(INT(MID(B33,(LEN(G8)+1),2)))),MID(B33,(LEN(G8)+3),1)=""))),"OK")</f>
        <v>0</v>
      </c>
      <c r="Z33" s="24"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25"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22"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32" t="b">
        <f t="shared" si="28"/>
        <v>0</v>
      </c>
      <c r="AD33" s="32" t="str">
        <f t="shared" si="1"/>
        <v>S# INCORRECT</v>
      </c>
      <c r="BL33" s="77" t="str">
        <f t="shared" si="2"/>
        <v/>
      </c>
      <c r="BM33" s="77" t="b">
        <f t="shared" si="3"/>
        <v>0</v>
      </c>
      <c r="BN33" s="77" t="b">
        <f t="shared" si="4"/>
        <v>0</v>
      </c>
      <c r="BO33" s="77" t="b">
        <f t="shared" si="5"/>
        <v>0</v>
      </c>
      <c r="BP33" s="77" t="str">
        <f t="shared" si="6"/>
        <v/>
      </c>
      <c r="BQ33" s="77" t="str">
        <f t="shared" si="7"/>
        <v/>
      </c>
      <c r="BR33" s="77" t="str">
        <f t="shared" si="8"/>
        <v/>
      </c>
      <c r="BS33" s="77" t="str">
        <f t="shared" si="9"/>
        <v/>
      </c>
      <c r="BT33" s="78" t="str">
        <f t="shared" si="10"/>
        <v/>
      </c>
      <c r="BU33" s="79" t="str">
        <f t="shared" si="29"/>
        <v>INCORRECT</v>
      </c>
      <c r="BV33" s="77" t="b">
        <f t="shared" si="30"/>
        <v>0</v>
      </c>
      <c r="BW33" s="80" t="str">
        <f t="shared" si="11"/>
        <v/>
      </c>
      <c r="BX33" s="77" t="b">
        <f t="shared" si="12"/>
        <v>0</v>
      </c>
      <c r="BY33" s="77" t="b">
        <f t="shared" si="13"/>
        <v>0</v>
      </c>
      <c r="BZ33" s="77" t="b">
        <f t="shared" si="14"/>
        <v>0</v>
      </c>
      <c r="CA33" s="77" t="b">
        <f t="shared" si="15"/>
        <v>0</v>
      </c>
      <c r="CB33" s="77" t="b">
        <f t="shared" si="16"/>
        <v>0</v>
      </c>
      <c r="CC33" s="77" t="b">
        <f t="shared" si="17"/>
        <v>0</v>
      </c>
      <c r="CD33" s="77" t="str">
        <f t="shared" si="18"/>
        <v/>
      </c>
      <c r="CE33" s="77" t="str">
        <f t="shared" si="19"/>
        <v/>
      </c>
      <c r="CF33" s="77" t="str">
        <f t="shared" si="20"/>
        <v/>
      </c>
      <c r="CG33" s="77" t="str">
        <f t="shared" si="21"/>
        <v/>
      </c>
      <c r="CH33" s="77" t="str">
        <f t="shared" si="22"/>
        <v/>
      </c>
      <c r="CI33" s="77" t="str">
        <f t="shared" si="23"/>
        <v/>
      </c>
      <c r="CJ33" s="80" t="str">
        <f t="shared" si="24"/>
        <v/>
      </c>
      <c r="CK33" s="80" t="str">
        <f t="shared" si="25"/>
        <v/>
      </c>
      <c r="CL33" s="81" t="str">
        <f t="shared" si="26"/>
        <v>NO</v>
      </c>
      <c r="CM33" s="81" t="str">
        <f t="shared" si="27"/>
        <v>NO</v>
      </c>
      <c r="CN33" s="79" t="str">
        <f t="shared" si="31"/>
        <v>NO</v>
      </c>
      <c r="CO33" s="79" t="str">
        <f t="shared" si="32"/>
        <v>NO</v>
      </c>
      <c r="CP33" s="81" t="str">
        <f t="shared" si="33"/>
        <v>OK</v>
      </c>
      <c r="CQ33" s="77" t="b">
        <f t="shared" si="34"/>
        <v>0</v>
      </c>
      <c r="CR33" s="77" t="b">
        <f t="shared" si="35"/>
        <v>0</v>
      </c>
      <c r="CS33" s="77" t="b">
        <f t="shared" si="36"/>
        <v>0</v>
      </c>
      <c r="CT33" s="77" t="b">
        <f t="shared" si="37"/>
        <v>0</v>
      </c>
      <c r="CU33" s="80" t="str">
        <f t="shared" si="38"/>
        <v>SEQUENCE INCORRECT</v>
      </c>
      <c r="CV33" s="82">
        <f>COUNTIF(B19:B32,T(B33))</f>
        <v>14</v>
      </c>
    </row>
    <row r="34" spans="1:100" s="32" customFormat="1" ht="18.95" customHeight="1" thickBot="1">
      <c r="A34" s="83"/>
      <c r="B34" s="244"/>
      <c r="C34" s="245"/>
      <c r="D34" s="244"/>
      <c r="E34" s="245"/>
      <c r="F34" s="244"/>
      <c r="G34" s="245"/>
      <c r="H34" s="244"/>
      <c r="I34" s="245"/>
      <c r="J34" s="244"/>
      <c r="K34" s="245"/>
      <c r="L34" s="256" t="str">
        <f>IF(AND(A34&lt;&gt;"",B34&lt;&gt;"",D34&lt;&gt;"", F34&lt;&gt;"", H34&lt;&gt;"", J34&lt;&gt;"",Q34="",P34="OK",T34="",OR(D34&lt;=E17,D34="ABS"),OR(F34&lt;=G17,F34="ABS"),OR(H34&lt;=I17,H34="ABS"),OR(J34&lt;=K17,J34="ABS")),IF(AND(D34="ABS",F34="ABS",H34="ABS",J34="ABS"),"ABS",IF(SUM(D34,F34,H34,J34)=0,"ZERO",SUM(D34,F34,H34,J34))),"")</f>
        <v/>
      </c>
      <c r="M34" s="257"/>
      <c r="N34" s="33" t="str">
        <f>IF(L34="","",IF(M17=200,LOOKUP(L34,{"ABS","ZERO",1,100,110,120,130,140,150,160,170},{"FAIL","FAIL","FAIL","D","D+","C","C+","B","B+","A","A+"}),IF(M17=150,LOOKUP(L34,{"ABS","ZERO",1,75,82,90,97,105,112,120,127},{"FAIL","FAIL","FAIL","D","D+","C","C+","B","B+","A","A+"}),IF(M17=100,LOOKUP(L34,{"ABS","ZERO",1,50,55,60,65,70,75,80,85},{"FAIL","FAIL","FAIL","D","D+","C","C+","B","B+","A","A+"}),IF(M17=50,LOOKUP(L34,{"ABS","ZERO",1,25,27,30,32,35,37,40,42},{"FAIL","FAIL","FAIL","D","D+","C","C+","B","B+","A","A+"}))))))</f>
        <v/>
      </c>
      <c r="O34" s="229"/>
      <c r="P34" s="87" t="str">
        <f t="shared" si="0"/>
        <v/>
      </c>
      <c r="Q34" s="224" t="str">
        <f>IF(AND(A34&lt;&gt;"",B34&lt;&gt;""),IF(OR(D34&lt;&gt;"ABS"),IF(OR(AND(D34&lt;ROUNDDOWN((0.7*E17),0),D34&lt;&gt;0),D34&gt;E17,D34=""),"Attendance Marks incorrect",""),""),"")</f>
        <v/>
      </c>
      <c r="R34" s="203"/>
      <c r="S34" s="203"/>
      <c r="T34" s="203" t="str">
        <f>IF(OR(AND(OR(F34&lt;=G17, F34=0, F34="ABS"),OR(H34&lt;=I17, H34=0, H34="ABS"),OR(J34&lt;=K17, J34="ABS"))),IF(OR(AND(A34="",B34="",D34="",F34="",H34="",J34=""),AND(A34&lt;&gt;"",B34&lt;&gt;"",D34&lt;&gt;"",F34&lt;&gt;"",H34&lt;&gt;"",J34&lt;&gt;"", AD34="OK")),"","Given Marks or Format is incorrect"),"Given Marks or Format is incorrect")</f>
        <v/>
      </c>
      <c r="U34" s="203"/>
      <c r="V34" s="203"/>
      <c r="W34" s="203"/>
      <c r="X34" s="203"/>
      <c r="Y34" s="23" t="b">
        <f>IF(AND( EXACT(LEFT(B34,LEN(G8)), G8),ISNUMBER(INT(MID(B34,(LEN(G8)+1),1))),ISNUMBER(INT(MID(B34,(LEN(G8)+2),1))), MID(B34,(LEN(G8)+1),2)&lt;&gt;"00",OR(ISNUMBER(INT(MID(B34,(LEN(G8)+3),1))),MID(B34,(LEN(G8)+3),1)=""),  OR(AND(ISNUMBER(INT(MID(B34,(LEN(G8)+1),3))),MID(B34,(LEN(G8)+1),1)&lt;&gt;"0", MID(B34,(LEN(G8)+4),1)=""),AND((ISNUMBER(INT(MID(B34,(LEN(G8)+1),2)))),MID(B34,(LEN(G8)+3),1)=""))),"OK")</f>
        <v>0</v>
      </c>
      <c r="Z34" s="24"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25"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22"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32" t="b">
        <f t="shared" si="28"/>
        <v>0</v>
      </c>
      <c r="AD34" s="32" t="str">
        <f t="shared" si="1"/>
        <v>S# INCORRECT</v>
      </c>
      <c r="BL34" s="77" t="str">
        <f t="shared" si="2"/>
        <v/>
      </c>
      <c r="BM34" s="77" t="b">
        <f t="shared" si="3"/>
        <v>0</v>
      </c>
      <c r="BN34" s="77" t="b">
        <f t="shared" si="4"/>
        <v>0</v>
      </c>
      <c r="BO34" s="77" t="b">
        <f t="shared" si="5"/>
        <v>0</v>
      </c>
      <c r="BP34" s="77" t="str">
        <f t="shared" si="6"/>
        <v/>
      </c>
      <c r="BQ34" s="77" t="str">
        <f t="shared" si="7"/>
        <v/>
      </c>
      <c r="BR34" s="77" t="str">
        <f t="shared" si="8"/>
        <v/>
      </c>
      <c r="BS34" s="77" t="str">
        <f t="shared" si="9"/>
        <v/>
      </c>
      <c r="BT34" s="78" t="str">
        <f t="shared" si="10"/>
        <v/>
      </c>
      <c r="BU34" s="79" t="str">
        <f t="shared" si="29"/>
        <v>INCORRECT</v>
      </c>
      <c r="BV34" s="77" t="b">
        <f t="shared" si="30"/>
        <v>0</v>
      </c>
      <c r="BW34" s="80" t="str">
        <f t="shared" si="11"/>
        <v/>
      </c>
      <c r="BX34" s="77" t="b">
        <f t="shared" si="12"/>
        <v>0</v>
      </c>
      <c r="BY34" s="77" t="b">
        <f t="shared" si="13"/>
        <v>0</v>
      </c>
      <c r="BZ34" s="77" t="b">
        <f t="shared" si="14"/>
        <v>0</v>
      </c>
      <c r="CA34" s="77" t="b">
        <f t="shared" si="15"/>
        <v>0</v>
      </c>
      <c r="CB34" s="77" t="b">
        <f t="shared" si="16"/>
        <v>0</v>
      </c>
      <c r="CC34" s="77" t="b">
        <f t="shared" si="17"/>
        <v>0</v>
      </c>
      <c r="CD34" s="77" t="str">
        <f t="shared" si="18"/>
        <v/>
      </c>
      <c r="CE34" s="77" t="str">
        <f t="shared" si="19"/>
        <v/>
      </c>
      <c r="CF34" s="77" t="str">
        <f t="shared" si="20"/>
        <v/>
      </c>
      <c r="CG34" s="77" t="str">
        <f t="shared" si="21"/>
        <v/>
      </c>
      <c r="CH34" s="77" t="str">
        <f t="shared" si="22"/>
        <v/>
      </c>
      <c r="CI34" s="77" t="str">
        <f t="shared" si="23"/>
        <v/>
      </c>
      <c r="CJ34" s="80" t="str">
        <f t="shared" si="24"/>
        <v/>
      </c>
      <c r="CK34" s="80" t="str">
        <f t="shared" si="25"/>
        <v/>
      </c>
      <c r="CL34" s="81" t="str">
        <f t="shared" si="26"/>
        <v>NO</v>
      </c>
      <c r="CM34" s="81" t="str">
        <f t="shared" si="27"/>
        <v>NO</v>
      </c>
      <c r="CN34" s="79" t="str">
        <f t="shared" si="31"/>
        <v>NO</v>
      </c>
      <c r="CO34" s="79" t="str">
        <f t="shared" si="32"/>
        <v>NO</v>
      </c>
      <c r="CP34" s="81" t="str">
        <f t="shared" si="33"/>
        <v>OK</v>
      </c>
      <c r="CQ34" s="77" t="b">
        <f t="shared" si="34"/>
        <v>0</v>
      </c>
      <c r="CR34" s="77" t="b">
        <f t="shared" si="35"/>
        <v>0</v>
      </c>
      <c r="CS34" s="77" t="b">
        <f t="shared" si="36"/>
        <v>0</v>
      </c>
      <c r="CT34" s="77" t="b">
        <f t="shared" si="37"/>
        <v>0</v>
      </c>
      <c r="CU34" s="80" t="str">
        <f t="shared" si="38"/>
        <v>SEQUENCE INCORRECT</v>
      </c>
      <c r="CV34" s="82">
        <f>COUNTIF(B19:B33,T(B34))</f>
        <v>15</v>
      </c>
    </row>
    <row r="35" spans="1:100" s="32" customFormat="1" ht="18.95" customHeight="1" thickBot="1">
      <c r="A35" s="65"/>
      <c r="B35" s="244"/>
      <c r="C35" s="245"/>
      <c r="D35" s="244"/>
      <c r="E35" s="245"/>
      <c r="F35" s="244"/>
      <c r="G35" s="245"/>
      <c r="H35" s="244"/>
      <c r="I35" s="245"/>
      <c r="J35" s="244"/>
      <c r="K35" s="245"/>
      <c r="L35" s="256" t="str">
        <f>IF(AND(A35&lt;&gt;"",B35&lt;&gt;"",D35&lt;&gt;"", F35&lt;&gt;"", H35&lt;&gt;"", J35&lt;&gt;"",Q35="",P35="OK",T35="",OR(D35&lt;=E17,D35="ABS"),OR(F35&lt;=G17,F35="ABS"),OR(H35&lt;=I17,H35="ABS"),OR(J35&lt;=K17,J35="ABS")),IF(AND(D35="ABS",F35="ABS",H35="ABS",J35="ABS"),"ABS",IF(SUM(D35,F35,H35,J35)=0,"ZERO",SUM(D35,F35,H35,J35))),"")</f>
        <v/>
      </c>
      <c r="M35" s="257"/>
      <c r="N35" s="33" t="str">
        <f>IF(L35="","",IF(M17=200,LOOKUP(L35,{"ABS","ZERO",1,100,110,120,130,140,150,160,170},{"FAIL","FAIL","FAIL","D","D+","C","C+","B","B+","A","A+"}),IF(M17=150,LOOKUP(L35,{"ABS","ZERO",1,75,82,90,97,105,112,120,127},{"FAIL","FAIL","FAIL","D","D+","C","C+","B","B+","A","A+"}),IF(M17=100,LOOKUP(L35,{"ABS","ZERO",1,50,55,60,65,70,75,80,85},{"FAIL","FAIL","FAIL","D","D+","C","C+","B","B+","A","A+"}),IF(M17=50,LOOKUP(L35,{"ABS","ZERO",1,25,27,30,32,35,37,40,42},{"FAIL","FAIL","FAIL","D","D+","C","C+","B","B+","A","A+"}))))))</f>
        <v/>
      </c>
      <c r="O35" s="229"/>
      <c r="P35" s="87" t="str">
        <f t="shared" si="0"/>
        <v/>
      </c>
      <c r="Q35" s="224" t="str">
        <f>IF(AND(A35&lt;&gt;"",B35&lt;&gt;""),IF(OR(D35&lt;&gt;"ABS"),IF(OR(AND(D35&lt;ROUNDDOWN((0.7*E17),0),D35&lt;&gt;0),D35&gt;E17,D35=""),"Attendance Marks incorrect",""),""),"")</f>
        <v/>
      </c>
      <c r="R35" s="203"/>
      <c r="S35" s="203"/>
      <c r="T35" s="203" t="str">
        <f>IF(OR(AND(OR(F35&lt;=G17, F35=0, F35="ABS"),OR(H35&lt;=I17, H35=0, H35="ABS"),OR(J35&lt;=K17, J35="ABS"))),IF(OR(AND(A35="",B35="",D35="",F35="",H35="",J35=""),AND(A35&lt;&gt;"",B35&lt;&gt;"",D35&lt;&gt;"",F35&lt;&gt;"",H35&lt;&gt;"",J35&lt;&gt;"", AD35="OK")),"","Given Marks or Format is incorrect"),"Given Marks or Format is incorrect")</f>
        <v/>
      </c>
      <c r="U35" s="203"/>
      <c r="V35" s="203"/>
      <c r="W35" s="203"/>
      <c r="X35" s="203"/>
      <c r="Y35" s="23" t="b">
        <f>IF(AND( EXACT(LEFT(B35,LEN(G8)), G8),ISNUMBER(INT(MID(B35,(LEN(G8)+1),1))),ISNUMBER(INT(MID(B35,(LEN(G8)+2),1))), MID(B35,(LEN(G8)+1),2)&lt;&gt;"00",OR(ISNUMBER(INT(MID(B35,(LEN(G8)+3),1))),MID(B35,(LEN(G8)+3),1)=""),  OR(AND(ISNUMBER(INT(MID(B35,(LEN(G8)+1),3))),MID(B35,(LEN(G8)+1),1)&lt;&gt;"0", MID(B35,(LEN(G8)+4),1)=""),AND((ISNUMBER(INT(MID(B35,(LEN(G8)+1),2)))),MID(B35,(LEN(G8)+3),1)=""))),"OK")</f>
        <v>0</v>
      </c>
      <c r="Z35" s="24"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25"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22"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32" t="b">
        <f t="shared" si="28"/>
        <v>0</v>
      </c>
      <c r="AD35" s="32" t="str">
        <f t="shared" si="1"/>
        <v>S# INCORRECT</v>
      </c>
      <c r="BL35" s="77" t="str">
        <f t="shared" si="2"/>
        <v/>
      </c>
      <c r="BM35" s="77" t="b">
        <f t="shared" si="3"/>
        <v>0</v>
      </c>
      <c r="BN35" s="77" t="b">
        <f t="shared" si="4"/>
        <v>0</v>
      </c>
      <c r="BO35" s="77" t="b">
        <f t="shared" si="5"/>
        <v>0</v>
      </c>
      <c r="BP35" s="77" t="str">
        <f t="shared" si="6"/>
        <v/>
      </c>
      <c r="BQ35" s="77" t="str">
        <f t="shared" si="7"/>
        <v/>
      </c>
      <c r="BR35" s="77" t="str">
        <f t="shared" si="8"/>
        <v/>
      </c>
      <c r="BS35" s="77" t="str">
        <f t="shared" si="9"/>
        <v/>
      </c>
      <c r="BT35" s="78" t="str">
        <f t="shared" si="10"/>
        <v/>
      </c>
      <c r="BU35" s="79" t="str">
        <f t="shared" si="29"/>
        <v>INCORRECT</v>
      </c>
      <c r="BV35" s="77" t="b">
        <f t="shared" si="30"/>
        <v>0</v>
      </c>
      <c r="BW35" s="80" t="str">
        <f t="shared" si="11"/>
        <v/>
      </c>
      <c r="BX35" s="77" t="b">
        <f t="shared" si="12"/>
        <v>0</v>
      </c>
      <c r="BY35" s="77" t="b">
        <f t="shared" si="13"/>
        <v>0</v>
      </c>
      <c r="BZ35" s="77" t="b">
        <f t="shared" si="14"/>
        <v>0</v>
      </c>
      <c r="CA35" s="77" t="b">
        <f t="shared" si="15"/>
        <v>0</v>
      </c>
      <c r="CB35" s="77" t="b">
        <f t="shared" si="16"/>
        <v>0</v>
      </c>
      <c r="CC35" s="77" t="b">
        <f t="shared" si="17"/>
        <v>0</v>
      </c>
      <c r="CD35" s="77" t="str">
        <f t="shared" si="18"/>
        <v/>
      </c>
      <c r="CE35" s="77" t="str">
        <f t="shared" si="19"/>
        <v/>
      </c>
      <c r="CF35" s="77" t="str">
        <f t="shared" si="20"/>
        <v/>
      </c>
      <c r="CG35" s="77" t="str">
        <f t="shared" si="21"/>
        <v/>
      </c>
      <c r="CH35" s="77" t="str">
        <f t="shared" si="22"/>
        <v/>
      </c>
      <c r="CI35" s="77" t="str">
        <f t="shared" si="23"/>
        <v/>
      </c>
      <c r="CJ35" s="80" t="str">
        <f t="shared" si="24"/>
        <v/>
      </c>
      <c r="CK35" s="80" t="str">
        <f t="shared" si="25"/>
        <v/>
      </c>
      <c r="CL35" s="81" t="str">
        <f t="shared" si="26"/>
        <v>NO</v>
      </c>
      <c r="CM35" s="81" t="str">
        <f t="shared" si="27"/>
        <v>NO</v>
      </c>
      <c r="CN35" s="79" t="str">
        <f t="shared" si="31"/>
        <v>NO</v>
      </c>
      <c r="CO35" s="79" t="str">
        <f t="shared" si="32"/>
        <v>NO</v>
      </c>
      <c r="CP35" s="81" t="str">
        <f t="shared" si="33"/>
        <v>OK</v>
      </c>
      <c r="CQ35" s="77" t="b">
        <f t="shared" si="34"/>
        <v>0</v>
      </c>
      <c r="CR35" s="77" t="b">
        <f t="shared" si="35"/>
        <v>0</v>
      </c>
      <c r="CS35" s="77" t="b">
        <f t="shared" si="36"/>
        <v>0</v>
      </c>
      <c r="CT35" s="77" t="b">
        <f t="shared" si="37"/>
        <v>0</v>
      </c>
      <c r="CU35" s="80" t="str">
        <f t="shared" si="38"/>
        <v>SEQUENCE INCORRECT</v>
      </c>
      <c r="CV35" s="82">
        <f>COUNTIF(B19:B34,T(B35))</f>
        <v>16</v>
      </c>
    </row>
    <row r="36" spans="1:100" s="32" customFormat="1" ht="18.95" customHeight="1" thickBot="1">
      <c r="A36" s="83"/>
      <c r="B36" s="244"/>
      <c r="C36" s="245"/>
      <c r="D36" s="244"/>
      <c r="E36" s="245"/>
      <c r="F36" s="244"/>
      <c r="G36" s="245"/>
      <c r="H36" s="244"/>
      <c r="I36" s="245"/>
      <c r="J36" s="244"/>
      <c r="K36" s="245"/>
      <c r="L36" s="256" t="str">
        <f>IF(AND(A36&lt;&gt;"",B36&lt;&gt;"",D36&lt;&gt;"", F36&lt;&gt;"", H36&lt;&gt;"", J36&lt;&gt;"",Q36="",P36="OK",T36="",OR(D36&lt;=E17,D36="ABS"),OR(F36&lt;=G17,F36="ABS"),OR(H36&lt;=I17,H36="ABS"),OR(J36&lt;=K17,J36="ABS")),IF(AND(D36="ABS",F36="ABS",H36="ABS",J36="ABS"),"ABS",IF(SUM(D36,F36,H36,J36)=0,"ZERO",SUM(D36,F36,H36,J36))),"")</f>
        <v/>
      </c>
      <c r="M36" s="257"/>
      <c r="N36" s="33" t="str">
        <f>IF(L36="","",IF(M17=200,LOOKUP(L36,{"ABS","ZERO",1,100,110,120,130,140,150,160,170},{"FAIL","FAIL","FAIL","D","D+","C","C+","B","B+","A","A+"}),IF(M17=150,LOOKUP(L36,{"ABS","ZERO",1,75,82,90,97,105,112,120,127},{"FAIL","FAIL","FAIL","D","D+","C","C+","B","B+","A","A+"}),IF(M17=100,LOOKUP(L36,{"ABS","ZERO",1,50,55,60,65,70,75,80,85},{"FAIL","FAIL","FAIL","D","D+","C","C+","B","B+","A","A+"}),IF(M17=50,LOOKUP(L36,{"ABS","ZERO",1,25,27,30,32,35,37,40,42},{"FAIL","FAIL","FAIL","D","D+","C","C+","B","B+","A","A+"}))))))</f>
        <v/>
      </c>
      <c r="O36" s="229"/>
      <c r="P36" s="87" t="str">
        <f t="shared" si="0"/>
        <v/>
      </c>
      <c r="Q36" s="224" t="str">
        <f>IF(AND(A36&lt;&gt;"",B36&lt;&gt;""),IF(OR(D36&lt;&gt;"ABS"),IF(OR(AND(D36&lt;ROUNDDOWN((0.7*E17),0),D36&lt;&gt;0),D36&gt;E17,D36=""),"Attendance Marks incorrect",""),""),"")</f>
        <v/>
      </c>
      <c r="R36" s="203"/>
      <c r="S36" s="203"/>
      <c r="T36" s="203" t="str">
        <f>IF(OR(AND(OR(F36&lt;=G17, F36=0, F36="ABS"),OR(H36&lt;=I17, H36=0, H36="ABS"),OR(J36&lt;=K17, J36="ABS"))),IF(OR(AND(A36="",B36="",D36="",F36="",H36="",J36=""),AND(A36&lt;&gt;"",B36&lt;&gt;"",D36&lt;&gt;"",F36&lt;&gt;"",H36&lt;&gt;"",J36&lt;&gt;"", AD36="OK")),"","Given Marks or Format is incorrect"),"Given Marks or Format is incorrect")</f>
        <v/>
      </c>
      <c r="U36" s="203"/>
      <c r="V36" s="203"/>
      <c r="W36" s="203"/>
      <c r="X36" s="203"/>
      <c r="Y36" s="23" t="b">
        <f>IF(AND( EXACT(LEFT(B36,LEN(G8)), G8),ISNUMBER(INT(MID(B36,(LEN(G8)+1),1))),ISNUMBER(INT(MID(B36,(LEN(G8)+2),1))), MID(B36,(LEN(G8)+1),2)&lt;&gt;"00",OR(ISNUMBER(INT(MID(B36,(LEN(G8)+3),1))),MID(B36,(LEN(G8)+3),1)=""),  OR(AND(ISNUMBER(INT(MID(B36,(LEN(G8)+1),3))),MID(B36,(LEN(G8)+1),1)&lt;&gt;"0", MID(B36,(LEN(G8)+4),1)=""),AND((ISNUMBER(INT(MID(B36,(LEN(G8)+1),2)))),MID(B36,(LEN(G8)+3),1)=""))),"OK")</f>
        <v>0</v>
      </c>
      <c r="Z36" s="24"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25"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22"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32" t="b">
        <f t="shared" si="28"/>
        <v>0</v>
      </c>
      <c r="AD36" s="32" t="str">
        <f t="shared" si="1"/>
        <v>S# INCORRECT</v>
      </c>
      <c r="BL36" s="77" t="str">
        <f t="shared" si="2"/>
        <v/>
      </c>
      <c r="BM36" s="77" t="b">
        <f t="shared" si="3"/>
        <v>0</v>
      </c>
      <c r="BN36" s="77" t="b">
        <f t="shared" si="4"/>
        <v>0</v>
      </c>
      <c r="BO36" s="77" t="b">
        <f t="shared" si="5"/>
        <v>0</v>
      </c>
      <c r="BP36" s="77" t="str">
        <f t="shared" si="6"/>
        <v/>
      </c>
      <c r="BQ36" s="77" t="str">
        <f t="shared" si="7"/>
        <v/>
      </c>
      <c r="BR36" s="77" t="str">
        <f t="shared" si="8"/>
        <v/>
      </c>
      <c r="BS36" s="77" t="str">
        <f t="shared" si="9"/>
        <v/>
      </c>
      <c r="BT36" s="78" t="str">
        <f t="shared" si="10"/>
        <v/>
      </c>
      <c r="BU36" s="79" t="str">
        <f t="shared" si="29"/>
        <v>INCORRECT</v>
      </c>
      <c r="BV36" s="77" t="b">
        <f t="shared" si="30"/>
        <v>0</v>
      </c>
      <c r="BW36" s="80" t="str">
        <f t="shared" si="11"/>
        <v/>
      </c>
      <c r="BX36" s="77" t="b">
        <f t="shared" si="12"/>
        <v>0</v>
      </c>
      <c r="BY36" s="77" t="b">
        <f t="shared" si="13"/>
        <v>0</v>
      </c>
      <c r="BZ36" s="77" t="b">
        <f t="shared" si="14"/>
        <v>0</v>
      </c>
      <c r="CA36" s="77" t="b">
        <f t="shared" si="15"/>
        <v>0</v>
      </c>
      <c r="CB36" s="77" t="b">
        <f t="shared" si="16"/>
        <v>0</v>
      </c>
      <c r="CC36" s="77" t="b">
        <f t="shared" si="17"/>
        <v>0</v>
      </c>
      <c r="CD36" s="77" t="str">
        <f t="shared" si="18"/>
        <v/>
      </c>
      <c r="CE36" s="77" t="str">
        <f t="shared" si="19"/>
        <v/>
      </c>
      <c r="CF36" s="77" t="str">
        <f t="shared" si="20"/>
        <v/>
      </c>
      <c r="CG36" s="77" t="str">
        <f t="shared" si="21"/>
        <v/>
      </c>
      <c r="CH36" s="77" t="str">
        <f t="shared" si="22"/>
        <v/>
      </c>
      <c r="CI36" s="77" t="str">
        <f t="shared" si="23"/>
        <v/>
      </c>
      <c r="CJ36" s="80" t="str">
        <f t="shared" si="24"/>
        <v/>
      </c>
      <c r="CK36" s="80" t="str">
        <f t="shared" si="25"/>
        <v/>
      </c>
      <c r="CL36" s="81" t="str">
        <f t="shared" si="26"/>
        <v>NO</v>
      </c>
      <c r="CM36" s="81" t="str">
        <f t="shared" si="27"/>
        <v>NO</v>
      </c>
      <c r="CN36" s="79" t="str">
        <f t="shared" si="31"/>
        <v>NO</v>
      </c>
      <c r="CO36" s="79" t="str">
        <f t="shared" si="32"/>
        <v>NO</v>
      </c>
      <c r="CP36" s="81" t="str">
        <f t="shared" si="33"/>
        <v>OK</v>
      </c>
      <c r="CQ36" s="77" t="b">
        <f t="shared" si="34"/>
        <v>0</v>
      </c>
      <c r="CR36" s="77" t="b">
        <f t="shared" si="35"/>
        <v>0</v>
      </c>
      <c r="CS36" s="77" t="b">
        <f t="shared" si="36"/>
        <v>0</v>
      </c>
      <c r="CT36" s="77" t="b">
        <f t="shared" si="37"/>
        <v>0</v>
      </c>
      <c r="CU36" s="80" t="str">
        <f t="shared" si="38"/>
        <v>SEQUENCE INCORRECT</v>
      </c>
      <c r="CV36" s="82">
        <f>COUNTIF(B19:B35,T(B36))</f>
        <v>17</v>
      </c>
    </row>
    <row r="37" spans="1:100" s="32" customFormat="1" ht="18.95" customHeight="1" thickBot="1">
      <c r="A37" s="65"/>
      <c r="B37" s="244"/>
      <c r="C37" s="245"/>
      <c r="D37" s="244"/>
      <c r="E37" s="245"/>
      <c r="F37" s="244"/>
      <c r="G37" s="245"/>
      <c r="H37" s="244"/>
      <c r="I37" s="245"/>
      <c r="J37" s="244"/>
      <c r="K37" s="245"/>
      <c r="L37" s="256" t="str">
        <f>IF(AND(A37&lt;&gt;"",B37&lt;&gt;"",D37&lt;&gt;"", F37&lt;&gt;"", H37&lt;&gt;"", J37&lt;&gt;"",Q37="",P37="OK",T37="",OR(D37&lt;=E17,D37="ABS"),OR(F37&lt;=G17,F37="ABS"),OR(H37&lt;=I17,H37="ABS"),OR(J37&lt;=K17,J37="ABS")),IF(AND(D37="ABS",F37="ABS",H37="ABS",J37="ABS"),"ABS",IF(SUM(D37,F37,H37,J37)=0,"ZERO",SUM(D37,F37,H37,J37))),"")</f>
        <v/>
      </c>
      <c r="M37" s="257"/>
      <c r="N37" s="33" t="str">
        <f>IF(L37="","",IF(M17=200,LOOKUP(L37,{"ABS","ZERO",1,100,110,120,130,140,150,160,170},{"FAIL","FAIL","FAIL","D","D+","C","C+","B","B+","A","A+"}),IF(M17=150,LOOKUP(L37,{"ABS","ZERO",1,75,82,90,97,105,112,120,127},{"FAIL","FAIL","FAIL","D","D+","C","C+","B","B+","A","A+"}),IF(M17=100,LOOKUP(L37,{"ABS","ZERO",1,50,55,60,65,70,75,80,85},{"FAIL","FAIL","FAIL","D","D+","C","C+","B","B+","A","A+"}),IF(M17=50,LOOKUP(L37,{"ABS","ZERO",1,25,27,30,32,35,37,40,42},{"FAIL","FAIL","FAIL","D","D+","C","C+","B","B+","A","A+"}))))))</f>
        <v/>
      </c>
      <c r="O37" s="229"/>
      <c r="P37" s="87" t="str">
        <f t="shared" si="0"/>
        <v/>
      </c>
      <c r="Q37" s="224" t="str">
        <f>IF(AND(A37&lt;&gt;"",B37&lt;&gt;""),IF(OR(D37&lt;&gt;"ABS"),IF(OR(AND(D37&lt;ROUNDDOWN((0.7*E17),0),D37&lt;&gt;0),D37&gt;E17,D37=""),"Attendance Marks incorrect",""),""),"")</f>
        <v/>
      </c>
      <c r="R37" s="203"/>
      <c r="S37" s="203"/>
      <c r="T37" s="203" t="str">
        <f>IF(OR(AND(OR(F37&lt;=G17, F37=0, F37="ABS"),OR(H37&lt;=I17, H37=0, H37="ABS"),OR(J37&lt;=K17, J37="ABS"))),IF(OR(AND(A37="",B37="",D37="",F37="",H37="",J37=""),AND(A37&lt;&gt;"",B37&lt;&gt;"",D37&lt;&gt;"",F37&lt;&gt;"",H37&lt;&gt;"",J37&lt;&gt;"", AD37="OK")),"","Given Marks or Format is incorrect"),"Given Marks or Format is incorrect")</f>
        <v/>
      </c>
      <c r="U37" s="203"/>
      <c r="V37" s="203"/>
      <c r="W37" s="203"/>
      <c r="X37" s="203"/>
      <c r="Y37" s="23" t="b">
        <f>IF(AND( EXACT(LEFT(B37,LEN(G8)), G8),ISNUMBER(INT(MID(B37,(LEN(G8)+1),1))),ISNUMBER(INT(MID(B37,(LEN(G8)+2),1))), MID(B37,(LEN(G8)+1),2)&lt;&gt;"00",OR(ISNUMBER(INT(MID(B37,(LEN(G8)+3),1))),MID(B37,(LEN(G8)+3),1)=""),  OR(AND(ISNUMBER(INT(MID(B37,(LEN(G8)+1),3))),MID(B37,(LEN(G8)+1),1)&lt;&gt;"0", MID(B37,(LEN(G8)+4),1)=""),AND((ISNUMBER(INT(MID(B37,(LEN(G8)+1),2)))),MID(B37,(LEN(G8)+3),1)=""))),"OK")</f>
        <v>0</v>
      </c>
      <c r="Z37" s="24"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25"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22"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32" t="b">
        <f t="shared" si="28"/>
        <v>0</v>
      </c>
      <c r="AD37" s="32" t="str">
        <f t="shared" si="1"/>
        <v>S# INCORRECT</v>
      </c>
      <c r="BL37" s="77" t="str">
        <f t="shared" si="2"/>
        <v/>
      </c>
      <c r="BM37" s="77" t="b">
        <f t="shared" si="3"/>
        <v>0</v>
      </c>
      <c r="BN37" s="77" t="b">
        <f t="shared" si="4"/>
        <v>0</v>
      </c>
      <c r="BO37" s="77" t="b">
        <f t="shared" si="5"/>
        <v>0</v>
      </c>
      <c r="BP37" s="77" t="str">
        <f t="shared" si="6"/>
        <v/>
      </c>
      <c r="BQ37" s="77" t="str">
        <f t="shared" si="7"/>
        <v/>
      </c>
      <c r="BR37" s="77" t="str">
        <f t="shared" si="8"/>
        <v/>
      </c>
      <c r="BS37" s="77" t="str">
        <f t="shared" si="9"/>
        <v/>
      </c>
      <c r="BT37" s="78" t="str">
        <f t="shared" si="10"/>
        <v/>
      </c>
      <c r="BU37" s="79" t="str">
        <f t="shared" si="29"/>
        <v>INCORRECT</v>
      </c>
      <c r="BV37" s="77" t="b">
        <f t="shared" si="30"/>
        <v>0</v>
      </c>
      <c r="BW37" s="80" t="str">
        <f t="shared" si="11"/>
        <v/>
      </c>
      <c r="BX37" s="77" t="b">
        <f t="shared" si="12"/>
        <v>0</v>
      </c>
      <c r="BY37" s="77" t="b">
        <f t="shared" si="13"/>
        <v>0</v>
      </c>
      <c r="BZ37" s="77" t="b">
        <f t="shared" si="14"/>
        <v>0</v>
      </c>
      <c r="CA37" s="77" t="b">
        <f t="shared" si="15"/>
        <v>0</v>
      </c>
      <c r="CB37" s="77" t="b">
        <f t="shared" si="16"/>
        <v>0</v>
      </c>
      <c r="CC37" s="77" t="b">
        <f t="shared" si="17"/>
        <v>0</v>
      </c>
      <c r="CD37" s="77" t="str">
        <f t="shared" si="18"/>
        <v/>
      </c>
      <c r="CE37" s="77" t="str">
        <f t="shared" si="19"/>
        <v/>
      </c>
      <c r="CF37" s="77" t="str">
        <f t="shared" si="20"/>
        <v/>
      </c>
      <c r="CG37" s="77" t="str">
        <f t="shared" si="21"/>
        <v/>
      </c>
      <c r="CH37" s="77" t="str">
        <f t="shared" si="22"/>
        <v/>
      </c>
      <c r="CI37" s="77" t="str">
        <f t="shared" si="23"/>
        <v/>
      </c>
      <c r="CJ37" s="80" t="str">
        <f t="shared" si="24"/>
        <v/>
      </c>
      <c r="CK37" s="80" t="str">
        <f t="shared" si="25"/>
        <v/>
      </c>
      <c r="CL37" s="81" t="str">
        <f t="shared" si="26"/>
        <v>NO</v>
      </c>
      <c r="CM37" s="81" t="str">
        <f t="shared" si="27"/>
        <v>NO</v>
      </c>
      <c r="CN37" s="79" t="str">
        <f t="shared" si="31"/>
        <v>NO</v>
      </c>
      <c r="CO37" s="79" t="str">
        <f t="shared" si="32"/>
        <v>NO</v>
      </c>
      <c r="CP37" s="81" t="str">
        <f t="shared" si="33"/>
        <v>OK</v>
      </c>
      <c r="CQ37" s="77" t="b">
        <f t="shared" si="34"/>
        <v>0</v>
      </c>
      <c r="CR37" s="77" t="b">
        <f t="shared" si="35"/>
        <v>0</v>
      </c>
      <c r="CS37" s="77" t="b">
        <f t="shared" si="36"/>
        <v>0</v>
      </c>
      <c r="CT37" s="77" t="b">
        <f t="shared" si="37"/>
        <v>0</v>
      </c>
      <c r="CU37" s="80" t="str">
        <f t="shared" si="38"/>
        <v>SEQUENCE INCORRECT</v>
      </c>
      <c r="CV37" s="82">
        <f>COUNTIF(B19:B36,T(B37))</f>
        <v>18</v>
      </c>
    </row>
    <row r="38" spans="1:100" s="32" customFormat="1" ht="18.95" customHeight="1">
      <c r="A38" s="83"/>
      <c r="B38" s="244"/>
      <c r="C38" s="245"/>
      <c r="D38" s="244"/>
      <c r="E38" s="245"/>
      <c r="F38" s="244"/>
      <c r="G38" s="245"/>
      <c r="H38" s="244"/>
      <c r="I38" s="245"/>
      <c r="J38" s="244"/>
      <c r="K38" s="245"/>
      <c r="L38" s="256" t="str">
        <f>IF(AND(A38&lt;&gt;"",B38&lt;&gt;"",D38&lt;&gt;"", F38&lt;&gt;"", H38&lt;&gt;"", J38&lt;&gt;"",Q38="",P38="OK",T38="",OR(D38&lt;=E17,D38="ABS"),OR(F38&lt;=G17,F38="ABS"),OR(H38&lt;=I17,H38="ABS"),OR(J38&lt;=K17,J38="ABS")),IF(AND(D38="ABS",F38="ABS",H38="ABS",J38="ABS"),"ABS",IF(SUM(D38,F38,H38,J38)=0,"ZERO",SUM(D38,F38,H38,J38))),"")</f>
        <v/>
      </c>
      <c r="M38" s="257"/>
      <c r="N38" s="33" t="str">
        <f>IF(L38="","",IF(M17=200,LOOKUP(L38,{"ABS","ZERO",1,100,110,120,130,140,150,160,170},{"FAIL","FAIL","FAIL","D","D+","C","C+","B","B+","A","A+"}),IF(M17=150,LOOKUP(L38,{"ABS","ZERO",1,75,82,90,97,105,112,120,127},{"FAIL","FAIL","FAIL","D","D+","C","C+","B","B+","A","A+"}),IF(M17=100,LOOKUP(L38,{"ABS","ZERO",1,50,55,60,65,70,75,80,85},{"FAIL","FAIL","FAIL","D","D+","C","C+","B","B+","A","A+"}),IF(M17=50,LOOKUP(L38,{"ABS","ZERO",1,25,27,30,32,35,37,40,42},{"FAIL","FAIL","FAIL","D","D+","C","C+","B","B+","A","A+"}))))))</f>
        <v/>
      </c>
      <c r="O38" s="229"/>
      <c r="P38" s="87" t="str">
        <f t="shared" si="0"/>
        <v/>
      </c>
      <c r="Q38" s="276" t="str">
        <f>IF(AND(A38&lt;&gt;"",B38&lt;&gt;""),IF(OR(D38&lt;&gt;"ABS"),IF(OR(AND(D38&lt;ROUNDDOWN((0.7*E17),0),D38&lt;&gt;0),D38&gt;E17,D38=""),"Attendance Marks incorrect",""),""),"")</f>
        <v/>
      </c>
      <c r="R38" s="255"/>
      <c r="S38" s="255"/>
      <c r="T38" s="255" t="str">
        <f>IF(OR(AND(OR(F38&lt;=G17, F38=0, F38="ABS"),OR(H38&lt;=I17, H38=0, H38="ABS"),OR(J38&lt;=K17, J38="ABS"))),IF(OR(AND(A38="",B38="",D38="",F38="",H38="",J38=""),AND(A38&lt;&gt;"",B38&lt;&gt;"",D38&lt;&gt;"",F38&lt;&gt;"",H38&lt;&gt;"",J38&lt;&gt;"", AD38="OK")),"","Given Marks or Format is incorrect"),"Given Marks or Format is incorrect")</f>
        <v/>
      </c>
      <c r="U38" s="255"/>
      <c r="V38" s="255"/>
      <c r="W38" s="255"/>
      <c r="X38" s="255"/>
      <c r="Y38" s="23" t="b">
        <f>IF(AND( EXACT(LEFT(B38,LEN(G8)), G8),ISNUMBER(INT(MID(B38,(LEN(G8)+1),1))),ISNUMBER(INT(MID(B38,(LEN(G8)+2),1))), MID(B38,(LEN(G8)+1),2)&lt;&gt;"00",OR(ISNUMBER(INT(MID(B38,(LEN(G8)+3),1))),MID(B38,(LEN(G8)+3),1)=""),  OR(AND(ISNUMBER(INT(MID(B38,(LEN(G8)+1),3))),MID(B38,(LEN(G8)+1),1)&lt;&gt;"0", MID(B38,(LEN(G8)+4),1)=""),AND((ISNUMBER(INT(MID(B38,(LEN(G8)+1),2)))),MID(B38,(LEN(G8)+3),1)=""))),"OK")</f>
        <v>0</v>
      </c>
      <c r="Z38" s="24"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25"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22"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32" t="b">
        <f t="shared" si="28"/>
        <v>0</v>
      </c>
      <c r="AD38" s="32" t="str">
        <f t="shared" si="1"/>
        <v>S# INCORRECT</v>
      </c>
      <c r="BL38" s="77" t="str">
        <f t="shared" si="2"/>
        <v/>
      </c>
      <c r="BM38" s="77" t="b">
        <f t="shared" si="3"/>
        <v>0</v>
      </c>
      <c r="BN38" s="77" t="b">
        <f t="shared" si="4"/>
        <v>0</v>
      </c>
      <c r="BO38" s="77" t="b">
        <f t="shared" si="5"/>
        <v>0</v>
      </c>
      <c r="BP38" s="77" t="str">
        <f t="shared" si="6"/>
        <v/>
      </c>
      <c r="BQ38" s="77" t="str">
        <f t="shared" si="7"/>
        <v/>
      </c>
      <c r="BR38" s="77" t="str">
        <f t="shared" si="8"/>
        <v/>
      </c>
      <c r="BS38" s="77" t="str">
        <f t="shared" si="9"/>
        <v/>
      </c>
      <c r="BT38" s="78" t="str">
        <f t="shared" si="10"/>
        <v/>
      </c>
      <c r="BU38" s="79" t="str">
        <f t="shared" si="29"/>
        <v>INCORRECT</v>
      </c>
      <c r="BV38" s="77" t="b">
        <f t="shared" si="30"/>
        <v>0</v>
      </c>
      <c r="BW38" s="80" t="str">
        <f t="shared" si="11"/>
        <v/>
      </c>
      <c r="BX38" s="77" t="b">
        <f t="shared" si="12"/>
        <v>0</v>
      </c>
      <c r="BY38" s="77" t="b">
        <f t="shared" si="13"/>
        <v>0</v>
      </c>
      <c r="BZ38" s="77" t="b">
        <f t="shared" si="14"/>
        <v>0</v>
      </c>
      <c r="CA38" s="77" t="b">
        <f t="shared" si="15"/>
        <v>0</v>
      </c>
      <c r="CB38" s="77" t="b">
        <f t="shared" si="16"/>
        <v>0</v>
      </c>
      <c r="CC38" s="77" t="b">
        <f t="shared" si="17"/>
        <v>0</v>
      </c>
      <c r="CD38" s="77" t="str">
        <f t="shared" si="18"/>
        <v/>
      </c>
      <c r="CE38" s="77" t="str">
        <f t="shared" si="19"/>
        <v/>
      </c>
      <c r="CF38" s="77" t="str">
        <f t="shared" si="20"/>
        <v/>
      </c>
      <c r="CG38" s="77" t="str">
        <f t="shared" si="21"/>
        <v/>
      </c>
      <c r="CH38" s="77" t="str">
        <f t="shared" si="22"/>
        <v/>
      </c>
      <c r="CI38" s="77" t="str">
        <f t="shared" si="23"/>
        <v/>
      </c>
      <c r="CJ38" s="80" t="str">
        <f t="shared" si="24"/>
        <v/>
      </c>
      <c r="CK38" s="80" t="str">
        <f t="shared" si="25"/>
        <v/>
      </c>
      <c r="CL38" s="81" t="str">
        <f t="shared" si="26"/>
        <v>NO</v>
      </c>
      <c r="CM38" s="81" t="str">
        <f t="shared" si="27"/>
        <v>NO</v>
      </c>
      <c r="CN38" s="79" t="str">
        <f t="shared" si="31"/>
        <v>NO</v>
      </c>
      <c r="CO38" s="79" t="str">
        <f t="shared" si="32"/>
        <v>NO</v>
      </c>
      <c r="CP38" s="81" t="str">
        <f t="shared" si="33"/>
        <v>OK</v>
      </c>
      <c r="CQ38" s="77" t="b">
        <f t="shared" si="34"/>
        <v>0</v>
      </c>
      <c r="CR38" s="77" t="b">
        <f t="shared" si="35"/>
        <v>0</v>
      </c>
      <c r="CS38" s="77" t="b">
        <f t="shared" si="36"/>
        <v>0</v>
      </c>
      <c r="CT38" s="77" t="b">
        <f t="shared" si="37"/>
        <v>0</v>
      </c>
      <c r="CU38" s="80" t="str">
        <f t="shared" si="38"/>
        <v>SEQUENCE INCORRECT</v>
      </c>
      <c r="CV38" s="82">
        <f>COUNTIF(B19:B37,T(B38))</f>
        <v>19</v>
      </c>
    </row>
    <row r="39" spans="1:100" s="71" customFormat="1" ht="7.5" customHeight="1" thickBot="1">
      <c r="A39" s="76" t="s">
        <v>415</v>
      </c>
      <c r="B39" s="90" t="s">
        <v>415</v>
      </c>
      <c r="C39" s="321" t="s">
        <v>300</v>
      </c>
      <c r="D39" s="321"/>
      <c r="E39" s="321"/>
      <c r="F39" s="321"/>
      <c r="G39" s="321"/>
      <c r="H39" s="321"/>
      <c r="I39" s="321"/>
      <c r="J39" s="321"/>
      <c r="K39" s="321"/>
      <c r="L39" s="321"/>
      <c r="M39" s="321"/>
      <c r="N39" s="321"/>
      <c r="O39" s="229"/>
      <c r="P39" s="72"/>
      <c r="Q39" s="277"/>
      <c r="R39" s="278"/>
      <c r="S39" s="279"/>
      <c r="T39" s="280"/>
      <c r="U39" s="280"/>
      <c r="V39" s="280"/>
      <c r="W39" s="280"/>
      <c r="X39" s="280"/>
      <c r="Y39" s="73"/>
      <c r="Z39" s="74"/>
      <c r="AA39" s="75"/>
      <c r="AB39" s="22"/>
    </row>
    <row r="40" spans="1:100" ht="15.75" customHeight="1" thickBot="1">
      <c r="A40" s="225" t="s">
        <v>415</v>
      </c>
      <c r="B40" s="227" t="s">
        <v>415</v>
      </c>
      <c r="C40" s="322"/>
      <c r="D40" s="322"/>
      <c r="E40" s="322"/>
      <c r="F40" s="322"/>
      <c r="G40" s="322"/>
      <c r="H40" s="322"/>
      <c r="I40" s="322"/>
      <c r="J40" s="322"/>
      <c r="K40" s="322"/>
      <c r="L40" s="322"/>
      <c r="M40" s="322"/>
      <c r="N40" s="322"/>
      <c r="O40" s="229"/>
      <c r="P40" s="30">
        <f>COUNTIF(P19:P38,"FORMAT INCORRECT")+COUNTIF(P19:P38,"SEQUENCE INCORRECT")</f>
        <v>0</v>
      </c>
      <c r="Q40" s="271">
        <f>COUNTIF(Q19:Q38,"Attendance Marks incorrect")</f>
        <v>0</v>
      </c>
      <c r="R40" s="272"/>
      <c r="S40" s="272"/>
      <c r="T40" s="271">
        <f>COUNTIF(T19:X38,"Given Marks or Format is incorrect")</f>
        <v>0</v>
      </c>
      <c r="U40" s="272"/>
      <c r="V40" s="272"/>
      <c r="W40" s="272"/>
      <c r="X40" s="273"/>
    </row>
    <row r="41" spans="1:100" ht="3" customHeight="1">
      <c r="A41" s="226"/>
      <c r="B41" s="228"/>
      <c r="C41" s="323"/>
      <c r="D41" s="323"/>
      <c r="E41" s="323"/>
      <c r="F41" s="323"/>
      <c r="G41" s="323"/>
      <c r="H41" s="323"/>
      <c r="I41" s="323"/>
      <c r="J41" s="323"/>
      <c r="K41" s="323"/>
      <c r="L41" s="323"/>
      <c r="M41" s="323"/>
      <c r="N41" s="323"/>
      <c r="O41" s="229"/>
      <c r="P41" s="316"/>
      <c r="Q41" s="316"/>
      <c r="R41" s="316"/>
      <c r="S41" s="316"/>
      <c r="T41" s="316"/>
      <c r="U41" s="316"/>
      <c r="V41" s="316"/>
      <c r="W41" s="316"/>
      <c r="X41" s="316"/>
    </row>
    <row r="42" spans="1:100" ht="16.5" thickBot="1">
      <c r="A42" s="293"/>
      <c r="B42" s="293"/>
      <c r="C42" s="293"/>
      <c r="D42" s="293"/>
      <c r="E42" s="293"/>
      <c r="F42" s="293"/>
      <c r="G42" s="293"/>
      <c r="H42" s="293"/>
      <c r="I42" s="293"/>
      <c r="J42" s="293"/>
      <c r="K42" s="293"/>
      <c r="L42" s="293"/>
      <c r="M42" s="293"/>
      <c r="N42" s="293"/>
      <c r="O42" s="229"/>
      <c r="P42" s="275"/>
      <c r="Q42" s="275"/>
      <c r="R42" s="275"/>
      <c r="S42" s="275"/>
      <c r="T42" s="275"/>
      <c r="U42" s="275"/>
      <c r="V42" s="275"/>
      <c r="W42" s="275"/>
      <c r="X42" s="275"/>
    </row>
    <row r="43" spans="1:100" ht="21" customHeight="1" thickBot="1">
      <c r="A43" s="316"/>
      <c r="B43" s="316"/>
      <c r="C43" s="316"/>
      <c r="D43" s="316"/>
      <c r="E43" s="316"/>
      <c r="F43" s="316"/>
      <c r="G43" s="316"/>
      <c r="H43" s="316"/>
      <c r="I43" s="316"/>
      <c r="J43" s="316"/>
      <c r="K43" s="316"/>
      <c r="L43" s="316"/>
      <c r="M43" s="316"/>
      <c r="N43" s="316"/>
      <c r="O43" s="229"/>
      <c r="P43" s="332" t="s">
        <v>302</v>
      </c>
      <c r="Q43" s="333"/>
      <c r="R43" s="334"/>
      <c r="S43" s="35">
        <f>SUM(P40:X40)</f>
        <v>0</v>
      </c>
      <c r="T43" s="274"/>
      <c r="U43" s="275"/>
      <c r="V43" s="275"/>
      <c r="W43" s="275"/>
      <c r="X43" s="275"/>
    </row>
    <row r="44" spans="1:100" ht="12.95" customHeight="1">
      <c r="A44" s="309" t="s">
        <v>301</v>
      </c>
      <c r="B44" s="309"/>
      <c r="C44" s="309"/>
      <c r="D44" s="275"/>
      <c r="E44" s="312" t="s">
        <v>87</v>
      </c>
      <c r="F44" s="313"/>
      <c r="G44" s="313"/>
      <c r="H44" s="313"/>
      <c r="I44" s="313"/>
      <c r="J44" s="275"/>
      <c r="K44" s="309" t="s">
        <v>17</v>
      </c>
      <c r="L44" s="309"/>
      <c r="M44" s="309"/>
      <c r="N44" s="309"/>
      <c r="O44" s="229"/>
      <c r="P44" s="294" t="s">
        <v>437</v>
      </c>
      <c r="Q44" s="295"/>
      <c r="R44" s="295"/>
      <c r="S44" s="295"/>
      <c r="T44" s="295"/>
      <c r="U44" s="295"/>
      <c r="V44" s="295"/>
      <c r="W44" s="295"/>
      <c r="X44" s="296"/>
    </row>
    <row r="45" spans="1:100" ht="15.95" customHeight="1">
      <c r="A45" s="310"/>
      <c r="B45" s="310"/>
      <c r="C45" s="310"/>
      <c r="D45" s="275"/>
      <c r="E45" s="314"/>
      <c r="F45" s="314"/>
      <c r="G45" s="314"/>
      <c r="H45" s="314"/>
      <c r="I45" s="314"/>
      <c r="J45" s="275"/>
      <c r="K45" s="310"/>
      <c r="L45" s="310"/>
      <c r="M45" s="310"/>
      <c r="N45" s="310"/>
      <c r="O45" s="229"/>
      <c r="P45" s="297"/>
      <c r="Q45" s="298"/>
      <c r="R45" s="298"/>
      <c r="S45" s="298"/>
      <c r="T45" s="298"/>
      <c r="U45" s="298"/>
      <c r="V45" s="298"/>
      <c r="W45" s="298"/>
      <c r="X45" s="299"/>
    </row>
    <row r="46" spans="1:100" ht="15.95" customHeight="1">
      <c r="A46" s="310"/>
      <c r="B46" s="310"/>
      <c r="C46" s="310"/>
      <c r="D46" s="275"/>
      <c r="E46" s="314"/>
      <c r="F46" s="314"/>
      <c r="G46" s="314"/>
      <c r="H46" s="314"/>
      <c r="I46" s="314"/>
      <c r="J46" s="275"/>
      <c r="K46" s="310"/>
      <c r="L46" s="310"/>
      <c r="M46" s="310"/>
      <c r="N46" s="310"/>
      <c r="O46" s="229"/>
      <c r="P46" s="297"/>
      <c r="Q46" s="298"/>
      <c r="R46" s="298"/>
      <c r="S46" s="298"/>
      <c r="T46" s="298"/>
      <c r="U46" s="298"/>
      <c r="V46" s="298"/>
      <c r="W46" s="298"/>
      <c r="X46" s="299"/>
    </row>
    <row r="47" spans="1:100" ht="20.25" customHeight="1">
      <c r="A47" s="311"/>
      <c r="B47" s="311"/>
      <c r="C47" s="311"/>
      <c r="D47" s="317"/>
      <c r="E47" s="315"/>
      <c r="F47" s="315"/>
      <c r="G47" s="315"/>
      <c r="H47" s="315"/>
      <c r="I47" s="315"/>
      <c r="J47" s="317"/>
      <c r="K47" s="311"/>
      <c r="L47" s="311"/>
      <c r="M47" s="311"/>
      <c r="N47" s="311"/>
      <c r="O47" s="229"/>
      <c r="P47" s="297"/>
      <c r="Q47" s="298"/>
      <c r="R47" s="298"/>
      <c r="S47" s="298"/>
      <c r="T47" s="298"/>
      <c r="U47" s="298"/>
      <c r="V47" s="298"/>
      <c r="W47" s="298"/>
      <c r="X47" s="299"/>
    </row>
    <row r="48" spans="1:100" ht="15.95" customHeight="1">
      <c r="A48" s="55" t="s">
        <v>19</v>
      </c>
      <c r="B48" s="303" t="s">
        <v>18</v>
      </c>
      <c r="C48" s="304"/>
      <c r="D48" s="304"/>
      <c r="E48" s="304"/>
      <c r="F48" s="304"/>
      <c r="G48" s="304"/>
      <c r="H48" s="304"/>
      <c r="I48" s="304"/>
      <c r="J48" s="304"/>
      <c r="K48" s="304"/>
      <c r="L48" s="304"/>
      <c r="M48" s="304"/>
      <c r="N48" s="305"/>
      <c r="O48" s="229"/>
      <c r="P48" s="297"/>
      <c r="Q48" s="298"/>
      <c r="R48" s="298"/>
      <c r="S48" s="298"/>
      <c r="T48" s="298"/>
      <c r="U48" s="298"/>
      <c r="V48" s="298"/>
      <c r="W48" s="298"/>
      <c r="X48" s="299"/>
    </row>
    <row r="49" spans="1:24" ht="15.95" customHeight="1" thickBot="1">
      <c r="A49" s="57">
        <f>$S$43</f>
        <v>0</v>
      </c>
      <c r="B49" s="306"/>
      <c r="C49" s="307"/>
      <c r="D49" s="307"/>
      <c r="E49" s="307"/>
      <c r="F49" s="307"/>
      <c r="G49" s="307"/>
      <c r="H49" s="307"/>
      <c r="I49" s="307"/>
      <c r="J49" s="307"/>
      <c r="K49" s="307"/>
      <c r="L49" s="307"/>
      <c r="M49" s="307"/>
      <c r="N49" s="308"/>
      <c r="O49" s="229"/>
      <c r="P49" s="300"/>
      <c r="Q49" s="301"/>
      <c r="R49" s="301"/>
      <c r="S49" s="301"/>
      <c r="T49" s="301"/>
      <c r="U49" s="301"/>
      <c r="V49" s="301"/>
      <c r="W49" s="301"/>
      <c r="X49" s="302"/>
    </row>
    <row r="50" spans="1:24">
      <c r="A50" s="293"/>
      <c r="B50" s="293"/>
      <c r="C50" s="293"/>
      <c r="D50" s="293"/>
      <c r="E50" s="293"/>
      <c r="F50" s="293"/>
      <c r="G50" s="293"/>
      <c r="H50" s="293"/>
      <c r="I50" s="293"/>
      <c r="J50" s="293"/>
      <c r="K50" s="293"/>
      <c r="L50" s="293"/>
      <c r="M50" s="293"/>
      <c r="N50" s="293"/>
      <c r="O50" s="275"/>
      <c r="P50" s="281" t="s">
        <v>433</v>
      </c>
      <c r="Q50" s="281"/>
      <c r="R50" s="281"/>
      <c r="S50" s="281"/>
      <c r="T50" s="281"/>
      <c r="U50" s="281"/>
      <c r="V50" s="281"/>
      <c r="W50" s="281"/>
      <c r="X50" s="281"/>
    </row>
    <row r="51" spans="1:24">
      <c r="A51" s="275"/>
      <c r="B51" s="275"/>
      <c r="C51" s="275"/>
      <c r="D51" s="275"/>
      <c r="E51" s="275"/>
      <c r="F51" s="275"/>
      <c r="G51" s="275"/>
      <c r="H51" s="275"/>
      <c r="I51" s="275"/>
      <c r="J51" s="275"/>
      <c r="K51" s="275"/>
      <c r="L51" s="275"/>
      <c r="M51" s="275"/>
      <c r="N51" s="275"/>
      <c r="O51" s="275"/>
      <c r="P51" s="282"/>
      <c r="Q51" s="282"/>
      <c r="R51" s="282"/>
      <c r="S51" s="282"/>
      <c r="T51" s="282"/>
      <c r="U51" s="282"/>
      <c r="V51" s="282"/>
      <c r="W51" s="282"/>
      <c r="X51" s="282"/>
    </row>
    <row r="52" spans="1:24">
      <c r="A52" s="275"/>
      <c r="B52" s="275"/>
      <c r="C52" s="275"/>
      <c r="D52" s="275"/>
      <c r="E52" s="275"/>
      <c r="F52" s="275"/>
      <c r="G52" s="275"/>
      <c r="H52" s="275"/>
      <c r="I52" s="275"/>
      <c r="J52" s="275"/>
      <c r="K52" s="275"/>
      <c r="L52" s="275"/>
      <c r="M52" s="275"/>
      <c r="N52" s="275"/>
      <c r="O52" s="275"/>
      <c r="P52" s="283"/>
      <c r="Q52" s="283"/>
      <c r="R52" s="283"/>
      <c r="S52" s="283"/>
      <c r="T52" s="283"/>
      <c r="U52" s="283"/>
      <c r="V52" s="283"/>
      <c r="W52" s="283"/>
      <c r="X52" s="283"/>
    </row>
    <row r="53" spans="1:24">
      <c r="A53" s="275"/>
      <c r="B53" s="275"/>
      <c r="C53" s="275"/>
      <c r="D53" s="275"/>
      <c r="E53" s="275"/>
      <c r="F53" s="275"/>
      <c r="G53" s="275"/>
      <c r="H53" s="275"/>
      <c r="I53" s="275"/>
      <c r="J53" s="275"/>
      <c r="K53" s="275"/>
      <c r="L53" s="275"/>
      <c r="M53" s="275"/>
      <c r="N53" s="275"/>
      <c r="O53" s="275"/>
      <c r="P53" s="324" t="s">
        <v>417</v>
      </c>
      <c r="Q53" s="325"/>
      <c r="R53" s="325"/>
      <c r="S53" s="325"/>
      <c r="T53" s="325"/>
      <c r="U53" s="325"/>
      <c r="V53" s="325"/>
      <c r="W53" s="325"/>
      <c r="X53" s="326"/>
    </row>
    <row r="54" spans="1:24" ht="16.5" thickBot="1">
      <c r="A54" s="275"/>
      <c r="B54" s="275"/>
      <c r="C54" s="275"/>
      <c r="D54" s="275"/>
      <c r="E54" s="275"/>
      <c r="F54" s="275"/>
      <c r="G54" s="275"/>
      <c r="H54" s="275"/>
      <c r="I54" s="275"/>
      <c r="J54" s="275"/>
      <c r="K54" s="275"/>
      <c r="L54" s="275"/>
      <c r="M54" s="275"/>
      <c r="N54" s="275"/>
      <c r="O54" s="275"/>
      <c r="P54" s="327"/>
      <c r="Q54" s="328"/>
      <c r="R54" s="328"/>
      <c r="S54" s="328"/>
      <c r="T54" s="328"/>
      <c r="U54" s="328"/>
      <c r="V54" s="328"/>
      <c r="W54" s="328"/>
      <c r="X54" s="329"/>
    </row>
    <row r="55" spans="1:24" ht="21" thickBot="1">
      <c r="A55" s="275"/>
      <c r="B55" s="275"/>
      <c r="C55" s="275"/>
      <c r="D55" s="275"/>
      <c r="E55" s="275"/>
      <c r="F55" s="275"/>
      <c r="G55" s="275"/>
      <c r="H55" s="275"/>
      <c r="I55" s="275"/>
      <c r="J55" s="275"/>
      <c r="K55" s="275"/>
      <c r="L55" s="275"/>
      <c r="M55" s="275"/>
      <c r="N55" s="275"/>
      <c r="O55" s="275"/>
      <c r="P55" s="84" t="s">
        <v>7</v>
      </c>
      <c r="Q55" s="330" t="s">
        <v>8</v>
      </c>
      <c r="R55" s="330"/>
      <c r="S55" s="330"/>
      <c r="T55" s="331" t="s">
        <v>418</v>
      </c>
      <c r="U55" s="331"/>
      <c r="V55" s="331"/>
      <c r="W55" s="331"/>
      <c r="X55" s="331"/>
    </row>
    <row r="56" spans="1:24" ht="16.5" thickBot="1">
      <c r="A56" s="275"/>
      <c r="B56" s="275"/>
      <c r="C56" s="275"/>
      <c r="D56" s="275"/>
      <c r="E56" s="275"/>
      <c r="F56" s="275"/>
      <c r="G56" s="275"/>
      <c r="H56" s="275"/>
      <c r="I56" s="275"/>
      <c r="J56" s="275"/>
      <c r="K56" s="275"/>
      <c r="L56" s="275"/>
      <c r="M56" s="275"/>
      <c r="N56" s="275"/>
      <c r="O56" s="275"/>
      <c r="P56" s="85">
        <v>1</v>
      </c>
      <c r="Q56" s="318" t="s">
        <v>419</v>
      </c>
      <c r="R56" s="318"/>
      <c r="S56" s="318"/>
      <c r="T56" s="214">
        <v>1</v>
      </c>
      <c r="U56" s="219"/>
      <c r="V56" s="318" t="s">
        <v>420</v>
      </c>
      <c r="W56" s="318"/>
      <c r="X56" s="318"/>
    </row>
    <row r="57" spans="1:24" ht="16.5" thickBot="1">
      <c r="A57" s="275"/>
      <c r="B57" s="275"/>
      <c r="C57" s="275"/>
      <c r="D57" s="275"/>
      <c r="E57" s="275"/>
      <c r="F57" s="275"/>
      <c r="G57" s="275"/>
      <c r="H57" s="275"/>
      <c r="I57" s="275"/>
      <c r="J57" s="275"/>
      <c r="K57" s="275"/>
      <c r="L57" s="275"/>
      <c r="M57" s="275"/>
      <c r="N57" s="275"/>
      <c r="O57" s="275"/>
      <c r="P57" s="85">
        <v>2</v>
      </c>
      <c r="Q57" s="318" t="s">
        <v>421</v>
      </c>
      <c r="R57" s="318"/>
      <c r="S57" s="318"/>
      <c r="T57" s="214">
        <v>2</v>
      </c>
      <c r="U57" s="219"/>
      <c r="V57" s="318" t="s">
        <v>422</v>
      </c>
      <c r="W57" s="318"/>
      <c r="X57" s="318"/>
    </row>
    <row r="58" spans="1:24" ht="16.5" thickBot="1">
      <c r="A58" s="275"/>
      <c r="B58" s="275"/>
      <c r="C58" s="275"/>
      <c r="D58" s="275"/>
      <c r="E58" s="275"/>
      <c r="F58" s="275"/>
      <c r="G58" s="275"/>
      <c r="H58" s="275"/>
      <c r="I58" s="275"/>
      <c r="J58" s="275"/>
      <c r="K58" s="275"/>
      <c r="L58" s="275"/>
      <c r="M58" s="275"/>
      <c r="N58" s="275"/>
      <c r="O58" s="275"/>
      <c r="P58" s="85">
        <v>3</v>
      </c>
      <c r="Q58" s="318" t="s">
        <v>423</v>
      </c>
      <c r="R58" s="318"/>
      <c r="S58" s="318"/>
      <c r="T58" s="214">
        <v>3</v>
      </c>
      <c r="U58" s="219"/>
      <c r="V58" s="318" t="s">
        <v>424</v>
      </c>
      <c r="W58" s="318"/>
      <c r="X58" s="318"/>
    </row>
    <row r="59" spans="1:24" ht="16.5" thickBot="1">
      <c r="A59" s="275"/>
      <c r="B59" s="275"/>
      <c r="C59" s="275"/>
      <c r="D59" s="275"/>
      <c r="E59" s="275"/>
      <c r="F59" s="275"/>
      <c r="G59" s="275"/>
      <c r="H59" s="275"/>
      <c r="I59" s="275"/>
      <c r="J59" s="275"/>
      <c r="K59" s="275"/>
      <c r="L59" s="275"/>
      <c r="M59" s="275"/>
      <c r="N59" s="275"/>
      <c r="O59" s="275"/>
      <c r="P59" s="85">
        <v>4</v>
      </c>
      <c r="Q59" s="318" t="s">
        <v>425</v>
      </c>
      <c r="R59" s="318"/>
      <c r="S59" s="318"/>
      <c r="T59" s="214">
        <v>4</v>
      </c>
      <c r="U59" s="219"/>
      <c r="V59" s="318" t="s">
        <v>426</v>
      </c>
      <c r="W59" s="318"/>
      <c r="X59" s="318"/>
    </row>
    <row r="60" spans="1:24" ht="16.5" thickBot="1">
      <c r="A60" s="275"/>
      <c r="B60" s="275"/>
      <c r="C60" s="275"/>
      <c r="D60" s="275"/>
      <c r="E60" s="275"/>
      <c r="F60" s="275"/>
      <c r="G60" s="275"/>
      <c r="H60" s="275"/>
      <c r="I60" s="275"/>
      <c r="J60" s="275"/>
      <c r="K60" s="275"/>
      <c r="L60" s="275"/>
      <c r="M60" s="275"/>
      <c r="N60" s="275"/>
      <c r="O60" s="275"/>
      <c r="P60" s="85">
        <v>5</v>
      </c>
      <c r="Q60" s="318" t="s">
        <v>427</v>
      </c>
      <c r="R60" s="318"/>
      <c r="S60" s="318"/>
      <c r="T60" s="214">
        <v>5</v>
      </c>
      <c r="U60" s="219"/>
      <c r="V60" s="318" t="s">
        <v>428</v>
      </c>
      <c r="W60" s="318"/>
      <c r="X60" s="318"/>
    </row>
    <row r="61" spans="1:24" ht="16.5" thickBot="1">
      <c r="A61" s="275"/>
      <c r="B61" s="275"/>
      <c r="C61" s="275"/>
      <c r="D61" s="275"/>
      <c r="E61" s="275"/>
      <c r="F61" s="275"/>
      <c r="G61" s="275"/>
      <c r="H61" s="275"/>
      <c r="I61" s="275"/>
      <c r="J61" s="275"/>
      <c r="K61" s="275"/>
      <c r="L61" s="275"/>
      <c r="M61" s="275"/>
      <c r="N61" s="275"/>
      <c r="O61" s="275"/>
      <c r="P61" s="85">
        <v>6</v>
      </c>
      <c r="Q61" s="318" t="s">
        <v>429</v>
      </c>
      <c r="R61" s="318"/>
      <c r="S61" s="318"/>
      <c r="T61" s="214">
        <v>6</v>
      </c>
      <c r="U61" s="219"/>
      <c r="V61" s="318" t="s">
        <v>430</v>
      </c>
      <c r="W61" s="318"/>
      <c r="X61" s="318"/>
    </row>
    <row r="62" spans="1:24" ht="16.5" thickBot="1">
      <c r="A62" s="275"/>
      <c r="B62" s="275"/>
      <c r="C62" s="275"/>
      <c r="D62" s="275"/>
      <c r="E62" s="275"/>
      <c r="F62" s="275"/>
      <c r="G62" s="275"/>
      <c r="H62" s="275"/>
      <c r="I62" s="275"/>
      <c r="J62" s="275"/>
      <c r="K62" s="275"/>
      <c r="L62" s="275"/>
      <c r="M62" s="275"/>
      <c r="N62" s="275"/>
      <c r="O62" s="275"/>
      <c r="P62" s="85">
        <v>7</v>
      </c>
      <c r="Q62" s="318" t="s">
        <v>431</v>
      </c>
      <c r="R62" s="318"/>
      <c r="S62" s="318"/>
      <c r="T62" s="214">
        <v>7</v>
      </c>
      <c r="U62" s="219"/>
      <c r="V62" s="318" t="s">
        <v>432</v>
      </c>
      <c r="W62" s="318"/>
      <c r="X62" s="318"/>
    </row>
  </sheetData>
  <sheetProtection password="B998"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3553" r:id="rId3"/>
    <oleObject progId="PBrush" shapeId="23554" r:id="rId4"/>
  </oleObjects>
</worksheet>
</file>

<file path=xl/worksheets/sheet7.xml><?xml version="1.0" encoding="utf-8"?>
<worksheet xmlns="http://schemas.openxmlformats.org/spreadsheetml/2006/main" xmlns:r="http://schemas.openxmlformats.org/officeDocument/2006/relationships">
  <sheetPr codeName="Sheet7"/>
  <dimension ref="A1:CV62"/>
  <sheetViews>
    <sheetView workbookViewId="0">
      <selection activeCell="A19" sqref="A19"/>
    </sheetView>
  </sheetViews>
  <sheetFormatPr defaultRowHeight="15.75"/>
  <cols>
    <col min="1" max="1" width="9.140625" style="2" customWidth="1"/>
    <col min="2" max="2" width="9.140625" style="31"/>
    <col min="3" max="3" width="5.7109375" style="31"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5" width="9.28515625" style="2" hidden="1" customWidth="1"/>
    <col min="26" max="26" width="9" style="2" hidden="1" customWidth="1"/>
    <col min="27" max="27" width="9.7109375" style="2" hidden="1" customWidth="1"/>
    <col min="28" max="28" width="15.140625" style="2" hidden="1" customWidth="1"/>
    <col min="29" max="29" width="15.85546875" style="2" hidden="1" customWidth="1"/>
    <col min="30" max="30" width="16" style="2" hidden="1" customWidth="1"/>
    <col min="31" max="100" width="0" style="2" hidden="1" customWidth="1"/>
    <col min="101" max="16384" width="9.140625" style="2"/>
  </cols>
  <sheetData>
    <row r="1" spans="1:24" s="32" customFormat="1" ht="12" customHeight="1">
      <c r="A1" s="260"/>
      <c r="B1" s="320" t="s">
        <v>799</v>
      </c>
      <c r="C1" s="319"/>
      <c r="D1" s="319"/>
      <c r="E1" s="319"/>
      <c r="F1" s="319"/>
      <c r="G1" s="319"/>
      <c r="H1" s="319"/>
      <c r="I1" s="319"/>
      <c r="J1" s="319"/>
      <c r="K1" s="319"/>
      <c r="L1" s="319"/>
      <c r="M1" s="319"/>
      <c r="N1" s="229"/>
      <c r="O1" s="229"/>
      <c r="P1" s="337" t="s">
        <v>88</v>
      </c>
      <c r="Q1" s="338"/>
      <c r="R1" s="338"/>
      <c r="S1" s="338"/>
      <c r="T1" s="338"/>
      <c r="U1" s="338"/>
      <c r="V1" s="338"/>
      <c r="W1" s="338"/>
      <c r="X1" s="339"/>
    </row>
    <row r="2" spans="1:24" s="32" customFormat="1" ht="12.95" customHeight="1">
      <c r="A2" s="260"/>
      <c r="B2" s="319" t="s">
        <v>0</v>
      </c>
      <c r="C2" s="319"/>
      <c r="D2" s="319"/>
      <c r="E2" s="319"/>
      <c r="F2" s="319"/>
      <c r="G2" s="319"/>
      <c r="H2" s="319"/>
      <c r="I2" s="319"/>
      <c r="J2" s="319"/>
      <c r="K2" s="319"/>
      <c r="L2" s="319"/>
      <c r="M2" s="319"/>
      <c r="N2" s="229"/>
      <c r="O2" s="229"/>
      <c r="P2" s="340"/>
      <c r="Q2" s="341"/>
      <c r="R2" s="341"/>
      <c r="S2" s="341"/>
      <c r="T2" s="341"/>
      <c r="U2" s="342"/>
      <c r="V2" s="342"/>
      <c r="W2" s="342"/>
      <c r="X2" s="343"/>
    </row>
    <row r="3" spans="1:24" s="32" customFormat="1" ht="12.95" customHeight="1">
      <c r="A3" s="260"/>
      <c r="B3" s="319"/>
      <c r="C3" s="319"/>
      <c r="D3" s="319"/>
      <c r="E3" s="319"/>
      <c r="F3" s="319"/>
      <c r="G3" s="319"/>
      <c r="H3" s="319"/>
      <c r="I3" s="319"/>
      <c r="J3" s="319"/>
      <c r="K3" s="319"/>
      <c r="L3" s="319"/>
      <c r="M3" s="319"/>
      <c r="N3" s="229"/>
      <c r="O3" s="229"/>
      <c r="P3" s="340"/>
      <c r="Q3" s="341"/>
      <c r="R3" s="341"/>
      <c r="S3" s="341"/>
      <c r="T3" s="341"/>
      <c r="U3" s="342"/>
      <c r="V3" s="342"/>
      <c r="W3" s="342"/>
      <c r="X3" s="343"/>
    </row>
    <row r="4" spans="1:24" s="32" customFormat="1" ht="15" customHeight="1">
      <c r="A4" s="260"/>
      <c r="B4" s="260"/>
      <c r="C4" s="260"/>
      <c r="D4" s="258" t="s">
        <v>1</v>
      </c>
      <c r="E4" s="258"/>
      <c r="F4" s="258"/>
      <c r="G4" s="258"/>
      <c r="H4" s="258"/>
      <c r="I4" s="258"/>
      <c r="J4" s="258"/>
      <c r="K4" s="258"/>
      <c r="L4" s="260"/>
      <c r="M4" s="260"/>
      <c r="N4" s="260"/>
      <c r="O4" s="229"/>
      <c r="P4" s="340"/>
      <c r="Q4" s="341"/>
      <c r="R4" s="341"/>
      <c r="S4" s="341"/>
      <c r="T4" s="341"/>
      <c r="U4" s="342"/>
      <c r="V4" s="342"/>
      <c r="W4" s="342"/>
      <c r="X4" s="343"/>
    </row>
    <row r="5" spans="1:24" s="32" customFormat="1" ht="8.25" customHeight="1">
      <c r="A5" s="260"/>
      <c r="B5" s="260"/>
      <c r="C5" s="260"/>
      <c r="D5" s="260"/>
      <c r="E5" s="260"/>
      <c r="F5" s="260"/>
      <c r="G5" s="260"/>
      <c r="H5" s="260"/>
      <c r="I5" s="260"/>
      <c r="J5" s="260"/>
      <c r="K5" s="260"/>
      <c r="L5" s="260"/>
      <c r="M5" s="260"/>
      <c r="N5" s="260"/>
      <c r="O5" s="229"/>
      <c r="P5" s="340"/>
      <c r="Q5" s="341"/>
      <c r="R5" s="341"/>
      <c r="S5" s="341"/>
      <c r="T5" s="341"/>
      <c r="U5" s="342"/>
      <c r="V5" s="342"/>
      <c r="W5" s="342"/>
      <c r="X5" s="343"/>
    </row>
    <row r="6" spans="1:24" s="32" customFormat="1" ht="20.100000000000001" customHeight="1">
      <c r="A6" s="261" t="s">
        <v>296</v>
      </c>
      <c r="B6" s="261"/>
      <c r="C6" s="261"/>
      <c r="D6" s="261"/>
      <c r="E6" s="357" t="str">
        <f>Sheet1!$E$6</f>
        <v>Environmental Engineering</v>
      </c>
      <c r="F6" s="357"/>
      <c r="G6" s="357"/>
      <c r="H6" s="357"/>
      <c r="I6" s="357"/>
      <c r="J6" s="357"/>
      <c r="K6" s="357"/>
      <c r="L6" s="357"/>
      <c r="M6" s="357"/>
      <c r="N6" s="357"/>
      <c r="O6" s="229"/>
      <c r="P6" s="340"/>
      <c r="Q6" s="341"/>
      <c r="R6" s="341"/>
      <c r="S6" s="341"/>
      <c r="T6" s="341"/>
      <c r="U6" s="342"/>
      <c r="V6" s="342"/>
      <c r="W6" s="342"/>
      <c r="X6" s="343"/>
    </row>
    <row r="7" spans="1:24" s="32" customFormat="1" ht="20.100000000000001" customHeight="1">
      <c r="A7" s="261" t="s">
        <v>297</v>
      </c>
      <c r="B7" s="261"/>
      <c r="C7" s="357" t="str">
        <f>Sheet1!$C$7</f>
        <v>B.E</v>
      </c>
      <c r="D7" s="357"/>
      <c r="E7" s="357"/>
      <c r="F7" s="357"/>
      <c r="G7" s="357"/>
      <c r="H7" s="357"/>
      <c r="I7" s="357"/>
      <c r="J7" s="357"/>
      <c r="K7" s="357"/>
      <c r="L7" s="357"/>
      <c r="M7" s="357"/>
      <c r="N7" s="357"/>
      <c r="O7" s="229"/>
      <c r="P7" s="340"/>
      <c r="Q7" s="341"/>
      <c r="R7" s="341"/>
      <c r="S7" s="341"/>
      <c r="T7" s="341"/>
      <c r="U7" s="342"/>
      <c r="V7" s="342"/>
      <c r="W7" s="342"/>
      <c r="X7" s="343"/>
    </row>
    <row r="8" spans="1:24" s="32" customFormat="1" ht="20.100000000000001" customHeight="1">
      <c r="A8" s="40" t="s">
        <v>2</v>
      </c>
      <c r="B8" s="42" t="str">
        <f>Sheet1!$B$8</f>
        <v>Eighth</v>
      </c>
      <c r="C8" s="37" t="s">
        <v>3</v>
      </c>
      <c r="D8" s="43" t="str">
        <f>Sheet1!$D$8</f>
        <v>Final</v>
      </c>
      <c r="E8" s="291" t="s">
        <v>4</v>
      </c>
      <c r="F8" s="291"/>
      <c r="G8" s="354" t="str">
        <f>Sheet1!$G$8</f>
        <v>16EE</v>
      </c>
      <c r="H8" s="354"/>
      <c r="I8" s="355" t="str">
        <f>Sheet1!$I$8</f>
        <v>Regular Exam</v>
      </c>
      <c r="J8" s="355"/>
      <c r="K8" s="355"/>
      <c r="L8" s="355"/>
      <c r="M8" s="356" t="str">
        <f>Sheet1!$M$8</f>
        <v>Sept/Oct, 2019</v>
      </c>
      <c r="N8" s="356"/>
      <c r="O8" s="229"/>
      <c r="P8" s="340"/>
      <c r="Q8" s="341"/>
      <c r="R8" s="341"/>
      <c r="S8" s="341"/>
      <c r="T8" s="341"/>
      <c r="U8" s="342"/>
      <c r="V8" s="342"/>
      <c r="W8" s="342"/>
      <c r="X8" s="343"/>
    </row>
    <row r="9" spans="1:24" s="32" customFormat="1" ht="20.100000000000001" customHeight="1">
      <c r="A9" s="41" t="s">
        <v>5</v>
      </c>
      <c r="B9" s="269" t="str">
        <f>Sheet1!$B$9</f>
        <v>Architecture Design v</v>
      </c>
      <c r="C9" s="269"/>
      <c r="D9" s="269"/>
      <c r="E9" s="269"/>
      <c r="F9" s="269"/>
      <c r="G9" s="269"/>
      <c r="H9" s="269"/>
      <c r="I9" s="269"/>
      <c r="J9" s="269"/>
      <c r="K9" s="291" t="s">
        <v>6</v>
      </c>
      <c r="L9" s="291"/>
      <c r="M9" s="291"/>
      <c r="N9" s="44" t="str">
        <f>Sheet1!$N$9</f>
        <v>13/09/2019</v>
      </c>
      <c r="O9" s="229"/>
      <c r="P9" s="340"/>
      <c r="Q9" s="341"/>
      <c r="R9" s="341"/>
      <c r="S9" s="341"/>
      <c r="T9" s="341"/>
      <c r="U9" s="342"/>
      <c r="V9" s="342"/>
      <c r="W9" s="342"/>
      <c r="X9" s="343"/>
    </row>
    <row r="10" spans="1:24" s="32" customFormat="1" ht="20.100000000000001" customHeight="1">
      <c r="A10" s="261" t="s">
        <v>20</v>
      </c>
      <c r="B10" s="261"/>
      <c r="C10" s="261"/>
      <c r="D10" s="261"/>
      <c r="E10" s="269" t="str">
        <f>Sheet1!$E$10</f>
        <v>Dr. Siraj Ahmed</v>
      </c>
      <c r="F10" s="269"/>
      <c r="G10" s="269"/>
      <c r="H10" s="269"/>
      <c r="I10" s="269"/>
      <c r="J10" s="269"/>
      <c r="K10" s="269"/>
      <c r="L10" s="269"/>
      <c r="M10" s="269"/>
      <c r="N10" s="269"/>
      <c r="O10" s="229"/>
      <c r="P10" s="340"/>
      <c r="Q10" s="341"/>
      <c r="R10" s="341"/>
      <c r="S10" s="341"/>
      <c r="T10" s="341"/>
      <c r="U10" s="342"/>
      <c r="V10" s="342"/>
      <c r="W10" s="342"/>
      <c r="X10" s="343"/>
    </row>
    <row r="11" spans="1:24" s="32" customFormat="1" ht="9.9499999999999993" customHeight="1">
      <c r="A11" s="256"/>
      <c r="B11" s="256"/>
      <c r="C11" s="256"/>
      <c r="D11" s="270" t="s">
        <v>391</v>
      </c>
      <c r="E11" s="270"/>
      <c r="F11" s="352" t="s">
        <v>391</v>
      </c>
      <c r="G11" s="352"/>
      <c r="H11" s="352" t="s">
        <v>391</v>
      </c>
      <c r="I11" s="352"/>
      <c r="J11" s="352" t="s">
        <v>391</v>
      </c>
      <c r="K11" s="352"/>
      <c r="L11" s="353"/>
      <c r="M11" s="353"/>
      <c r="N11" s="353"/>
      <c r="O11" s="229"/>
      <c r="P11" s="340"/>
      <c r="Q11" s="341"/>
      <c r="R11" s="341"/>
      <c r="S11" s="341"/>
      <c r="T11" s="341"/>
      <c r="U11" s="342"/>
      <c r="V11" s="342"/>
      <c r="W11" s="342"/>
      <c r="X11" s="343"/>
    </row>
    <row r="12" spans="1:24" s="32" customFormat="1" ht="18" customHeight="1">
      <c r="A12" s="264" t="s">
        <v>7</v>
      </c>
      <c r="B12" s="264" t="s">
        <v>8</v>
      </c>
      <c r="C12" s="264"/>
      <c r="D12" s="266" t="s">
        <v>9</v>
      </c>
      <c r="E12" s="266"/>
      <c r="F12" s="266"/>
      <c r="G12" s="266"/>
      <c r="H12" s="266"/>
      <c r="I12" s="266"/>
      <c r="J12" s="266"/>
      <c r="K12" s="266"/>
      <c r="L12" s="266"/>
      <c r="M12" s="266"/>
      <c r="N12" s="266"/>
      <c r="O12" s="229"/>
      <c r="P12" s="340"/>
      <c r="Q12" s="341"/>
      <c r="R12" s="341"/>
      <c r="S12" s="341"/>
      <c r="T12" s="341"/>
      <c r="U12" s="342"/>
      <c r="V12" s="342"/>
      <c r="W12" s="342"/>
      <c r="X12" s="343"/>
    </row>
    <row r="13" spans="1:24" s="32" customFormat="1" ht="18" customHeight="1">
      <c r="A13" s="264"/>
      <c r="B13" s="264"/>
      <c r="C13" s="264"/>
      <c r="D13" s="266"/>
      <c r="E13" s="266"/>
      <c r="F13" s="266"/>
      <c r="G13" s="266"/>
      <c r="H13" s="266"/>
      <c r="I13" s="266"/>
      <c r="J13" s="266"/>
      <c r="K13" s="266"/>
      <c r="L13" s="266"/>
      <c r="M13" s="266"/>
      <c r="N13" s="266"/>
      <c r="O13" s="229"/>
      <c r="P13" s="340"/>
      <c r="Q13" s="341"/>
      <c r="R13" s="341"/>
      <c r="S13" s="341"/>
      <c r="T13" s="341"/>
      <c r="U13" s="342"/>
      <c r="V13" s="342"/>
      <c r="W13" s="342"/>
      <c r="X13" s="343"/>
    </row>
    <row r="14" spans="1:24" s="32" customFormat="1" ht="18" customHeight="1">
      <c r="A14" s="264"/>
      <c r="B14" s="264"/>
      <c r="C14" s="264"/>
      <c r="D14" s="266" t="s">
        <v>10</v>
      </c>
      <c r="E14" s="266"/>
      <c r="F14" s="266" t="s">
        <v>11</v>
      </c>
      <c r="G14" s="266"/>
      <c r="H14" s="266" t="s">
        <v>12</v>
      </c>
      <c r="I14" s="266"/>
      <c r="J14" s="266" t="s">
        <v>13</v>
      </c>
      <c r="K14" s="266"/>
      <c r="L14" s="266" t="s">
        <v>15</v>
      </c>
      <c r="M14" s="266"/>
      <c r="N14" s="264" t="s">
        <v>16</v>
      </c>
      <c r="O14" s="229"/>
      <c r="P14" s="340"/>
      <c r="Q14" s="341"/>
      <c r="R14" s="341"/>
      <c r="S14" s="341"/>
      <c r="T14" s="341"/>
      <c r="U14" s="342"/>
      <c r="V14" s="342"/>
      <c r="W14" s="342"/>
      <c r="X14" s="343"/>
    </row>
    <row r="15" spans="1:24" s="32" customFormat="1" ht="18" customHeight="1">
      <c r="A15" s="264"/>
      <c r="B15" s="264"/>
      <c r="C15" s="264"/>
      <c r="D15" s="266"/>
      <c r="E15" s="266"/>
      <c r="F15" s="266"/>
      <c r="G15" s="266"/>
      <c r="H15" s="266"/>
      <c r="I15" s="266"/>
      <c r="J15" s="266"/>
      <c r="K15" s="266"/>
      <c r="L15" s="266"/>
      <c r="M15" s="266"/>
      <c r="N15" s="264"/>
      <c r="O15" s="229"/>
      <c r="P15" s="340"/>
      <c r="Q15" s="341"/>
      <c r="R15" s="341"/>
      <c r="S15" s="341"/>
      <c r="T15" s="341"/>
      <c r="U15" s="342"/>
      <c r="V15" s="342"/>
      <c r="W15" s="342"/>
      <c r="X15" s="343"/>
    </row>
    <row r="16" spans="1:24" s="32" customFormat="1" ht="18" customHeight="1" thickBot="1">
      <c r="A16" s="264"/>
      <c r="B16" s="264"/>
      <c r="C16" s="264"/>
      <c r="D16" s="267"/>
      <c r="E16" s="267"/>
      <c r="F16" s="267"/>
      <c r="G16" s="267"/>
      <c r="H16" s="267"/>
      <c r="I16" s="267"/>
      <c r="J16" s="267"/>
      <c r="K16" s="267"/>
      <c r="L16" s="267"/>
      <c r="M16" s="267"/>
      <c r="N16" s="264"/>
      <c r="O16" s="229"/>
      <c r="P16" s="344"/>
      <c r="Q16" s="280"/>
      <c r="R16" s="280"/>
      <c r="S16" s="280"/>
      <c r="T16" s="280"/>
      <c r="U16" s="345"/>
      <c r="V16" s="345"/>
      <c r="W16" s="345"/>
      <c r="X16" s="346"/>
    </row>
    <row r="17" spans="1:100" s="32" customFormat="1" ht="18" customHeight="1">
      <c r="A17" s="264"/>
      <c r="B17" s="264"/>
      <c r="C17" s="264"/>
      <c r="D17" s="34" t="s">
        <v>14</v>
      </c>
      <c r="E17" s="8">
        <f>(10*M17)/100</f>
        <v>10</v>
      </c>
      <c r="F17" s="34" t="s">
        <v>14</v>
      </c>
      <c r="G17" s="8">
        <f>(10*M17)/100</f>
        <v>10</v>
      </c>
      <c r="H17" s="34" t="s">
        <v>14</v>
      </c>
      <c r="I17" s="8">
        <f>(20*M17)/100</f>
        <v>20</v>
      </c>
      <c r="J17" s="34" t="s">
        <v>14</v>
      </c>
      <c r="K17" s="8">
        <f>(60*M17)/100</f>
        <v>60</v>
      </c>
      <c r="L17" s="34" t="s">
        <v>14</v>
      </c>
      <c r="M17" s="11">
        <f>Sheet1!$M$17</f>
        <v>100</v>
      </c>
      <c r="N17" s="264"/>
      <c r="O17" s="229"/>
      <c r="P17" s="29" t="s">
        <v>298</v>
      </c>
      <c r="Q17" s="256" t="s">
        <v>294</v>
      </c>
      <c r="R17" s="256"/>
      <c r="S17" s="257"/>
      <c r="T17" s="347" t="s">
        <v>295</v>
      </c>
      <c r="U17" s="256"/>
      <c r="V17" s="256"/>
      <c r="W17" s="256"/>
      <c r="X17" s="257"/>
    </row>
    <row r="18" spans="1:100" s="67" customFormat="1" ht="5.0999999999999996" customHeight="1">
      <c r="A18" s="69"/>
      <c r="B18" s="235"/>
      <c r="C18" s="236"/>
      <c r="D18" s="350" t="s">
        <v>391</v>
      </c>
      <c r="E18" s="351"/>
      <c r="F18" s="350" t="s">
        <v>391</v>
      </c>
      <c r="G18" s="351"/>
      <c r="H18" s="350" t="s">
        <v>391</v>
      </c>
      <c r="I18" s="351"/>
      <c r="J18" s="350" t="s">
        <v>391</v>
      </c>
      <c r="K18" s="351"/>
      <c r="L18" s="235"/>
      <c r="M18" s="236"/>
      <c r="N18" s="69"/>
      <c r="O18" s="229"/>
      <c r="P18" s="70"/>
      <c r="Q18" s="348"/>
      <c r="R18" s="349"/>
      <c r="S18" s="236"/>
      <c r="T18" s="235"/>
      <c r="U18" s="349"/>
      <c r="V18" s="349"/>
      <c r="W18" s="349"/>
      <c r="X18" s="236"/>
      <c r="AC18" s="67" t="b">
        <f>Sheet6!$AC$38</f>
        <v>0</v>
      </c>
      <c r="AD18" s="88" t="str">
        <f>IF(AND(AC19=TRUE, AC18=TRUE),IF(A19-Sheet6!A38=1,"OK","INCORRECT"),"")</f>
        <v/>
      </c>
      <c r="BL18" s="67" t="str">
        <f>Sheet6!BL38</f>
        <v/>
      </c>
      <c r="BM18" s="67" t="b">
        <f>Sheet6!BM38</f>
        <v>0</v>
      </c>
      <c r="BN18" s="67" t="b">
        <f>Sheet6!BN38</f>
        <v>0</v>
      </c>
      <c r="BO18" s="67" t="b">
        <f>Sheet6!BO38</f>
        <v>0</v>
      </c>
      <c r="BP18" s="67" t="str">
        <f>Sheet6!BP38</f>
        <v/>
      </c>
      <c r="BQ18" s="67" t="str">
        <f>Sheet6!BQ38</f>
        <v/>
      </c>
      <c r="BR18" s="67" t="str">
        <f>Sheet6!BR38</f>
        <v/>
      </c>
      <c r="BS18" s="67" t="str">
        <f>Sheet6!BS38</f>
        <v/>
      </c>
      <c r="BT18" s="67" t="str">
        <f>Sheet6!BT38</f>
        <v/>
      </c>
      <c r="BU18" s="67" t="str">
        <f>Sheet6!BU38</f>
        <v>INCORRECT</v>
      </c>
      <c r="BV18" s="67" t="b">
        <f>Sheet6!BV38</f>
        <v>0</v>
      </c>
      <c r="BW18" s="67" t="str">
        <f>Sheet6!BW38</f>
        <v/>
      </c>
      <c r="BX18" s="67" t="b">
        <f>Sheet6!BX38</f>
        <v>0</v>
      </c>
      <c r="BY18" s="67" t="b">
        <f>Sheet6!BY38</f>
        <v>0</v>
      </c>
      <c r="BZ18" s="67" t="b">
        <f>Sheet6!BZ38</f>
        <v>0</v>
      </c>
      <c r="CA18" s="67" t="b">
        <f>Sheet6!CA38</f>
        <v>0</v>
      </c>
      <c r="CB18" s="67" t="b">
        <f>Sheet6!CB38</f>
        <v>0</v>
      </c>
      <c r="CC18" s="67" t="b">
        <f>Sheet6!CC38</f>
        <v>0</v>
      </c>
      <c r="CD18" s="67" t="str">
        <f>Sheet6!CD38</f>
        <v/>
      </c>
      <c r="CE18" s="67" t="str">
        <f>Sheet6!CE38</f>
        <v/>
      </c>
      <c r="CF18" s="67" t="str">
        <f>Sheet6!CF38</f>
        <v/>
      </c>
      <c r="CG18" s="67" t="str">
        <f>Sheet6!CG38</f>
        <v/>
      </c>
      <c r="CH18" s="67" t="str">
        <f>Sheet6!CH38</f>
        <v/>
      </c>
      <c r="CI18" s="67" t="str">
        <f>Sheet6!CI38</f>
        <v/>
      </c>
      <c r="CJ18" s="67" t="str">
        <f>Sheet6!CJ38</f>
        <v/>
      </c>
      <c r="CK18" s="67" t="str">
        <f>Sheet6!CK38</f>
        <v/>
      </c>
      <c r="CL18" s="67" t="str">
        <f>Sheet6!CL38</f>
        <v>NO</v>
      </c>
      <c r="CM18" s="67" t="str">
        <f>Sheet6!CM38</f>
        <v>NO</v>
      </c>
      <c r="CN18" s="67" t="str">
        <f>Sheet6!CN38</f>
        <v>NO</v>
      </c>
      <c r="CO18" s="67" t="str">
        <f>Sheet6!CO38</f>
        <v>NO</v>
      </c>
      <c r="CP18" s="67" t="str">
        <f>Sheet6!CP38</f>
        <v>OK</v>
      </c>
      <c r="CQ18" s="67" t="b">
        <f>Sheet6!CQ38</f>
        <v>0</v>
      </c>
      <c r="CR18" s="67" t="b">
        <f>Sheet6!CR38</f>
        <v>0</v>
      </c>
      <c r="CS18" s="67" t="b">
        <f>Sheet6!CS38</f>
        <v>0</v>
      </c>
      <c r="CT18" s="67" t="b">
        <f>Sheet6!CT38</f>
        <v>0</v>
      </c>
      <c r="CU18" s="67" t="str">
        <f>Sheet6!CU38</f>
        <v>SEQUENCE INCORRECT</v>
      </c>
      <c r="CV18" s="67">
        <f>Sheet6!CV38</f>
        <v>19</v>
      </c>
    </row>
    <row r="19" spans="1:100" s="32" customFormat="1" ht="18.95" customHeight="1" thickBot="1">
      <c r="A19" s="65"/>
      <c r="B19" s="244"/>
      <c r="C19" s="245"/>
      <c r="D19" s="244"/>
      <c r="E19" s="245"/>
      <c r="F19" s="244"/>
      <c r="G19" s="245"/>
      <c r="H19" s="244"/>
      <c r="I19" s="245"/>
      <c r="J19" s="244"/>
      <c r="K19" s="245"/>
      <c r="L19" s="256" t="str">
        <f>IF(AND(A19&lt;&gt;"",B19&lt;&gt;"",D19&lt;&gt;"",F19&lt;&gt;"",H19&lt;&gt;"",J19&lt;&gt;"",Q19="",P19="OK",T19="",OR(D19&lt;=E17,D19="ABS"),OR(F19&lt;=G17,F19="ABS"),OR(H19&lt;=I17,H19="ABS"),OR(J19&lt;=K17,J19="ABS")),IF(AND(D19="ABS",F19="ABS",H19="ABS",J19="ABS"),"ABS",IF(SUM(D19,F19,H19,J19)=0,"ZERO",SUM(D19,F19,H19,J19))),"")</f>
        <v/>
      </c>
      <c r="M19" s="257"/>
      <c r="N19" s="33" t="str">
        <f>IF(L19="","",IF(M17=200,LOOKUP(L19,{"ABS","ZERO",1,100,110,120,130,140,150,160,170},{"FAIL","FAIL","FAIL","D","D+","C","C+","B","B+","A","A+"}),IF(M17=150,LOOKUP(L19,{"ABS","ZERO",1,75,82,90,97,105,112,120,127},{"FAIL","FAIL","FAIL","D","D+","C","C+","B","B+","A","A+"}),IF(M17=100,LOOKUP(L19,{"ABS","ZERO",1,50,55,60,65,70,75,80,85},{"FAIL","FAIL","FAIL","D","D+","C","C+","B","B+","A","A+"}),IF(M17=50,LOOKUP(L19,{"ABS","ZERO",1,25,27,30,32,35,37,40,42},{"FAIL","FAIL","FAIL","D","D+","C","C+","B","B+","A","A+"}))))))</f>
        <v/>
      </c>
      <c r="O19" s="229"/>
      <c r="P19" s="87" t="str">
        <f>IF(A19&lt;&gt;"",IF(CU19="SEQUENCE CORRECT",IF(OR(T(Y19)="OK",T(Z19)="oOk",T(AA19)="Okk", AB19="ok"),"OK","FORMAT INCORRECT"),"SEQUENCE INCORRECT"),"")</f>
        <v/>
      </c>
      <c r="Q19" s="284" t="str">
        <f>IF(AND(A19&lt;&gt;"",B19&lt;&gt;""),IF(OR(D19&lt;&gt;"ABS"),IF(OR(AND(D19&lt;ROUNDDOWN((0.7*E17),0),D19&lt;&gt;0),D19&gt;E17,D19=""),"Attendance Marks incorrect",""),""),"")</f>
        <v/>
      </c>
      <c r="R19" s="204"/>
      <c r="S19" s="204"/>
      <c r="T19" s="204" t="str">
        <f>IF(OR(AND(OR(F19&lt;=G17, F19=0, F19="ABS"),OR(H19&lt;=I17, H19=0, H19="ABS"),OR(J19&lt;=K17, J19="ABS"))),IF(OR(AND(A19="",B19="",D19="",F19="",H19="",J19=""),AND(A19&lt;&gt;"",B19&lt;&gt;"",D19&lt;&gt;"",F19&lt;&gt;"",H19&lt;&gt;"",J19&lt;&gt;"", AD19="OK")),"","Given Marks or Format is incorrect"),"Given Marks or Format is incorrect")</f>
        <v/>
      </c>
      <c r="U19" s="204"/>
      <c r="V19" s="204"/>
      <c r="W19" s="204"/>
      <c r="X19" s="204"/>
      <c r="Y19" s="23" t="b">
        <f>IF(AND( EXACT(LEFT(B19,LEN(G8)), G8),ISNUMBER(INT(MID(B19,(LEN(G8)+1),1))),ISNUMBER(INT(MID(B19,(LEN(G8)+2),1))), MID(B19,(LEN(G8)+1),2)&lt;&gt;"00",OR(ISNUMBER(INT(MID(B19,(LEN(G8)+3),1))),MID(B19,(LEN(G8)+3),1)=""),  OR(AND(ISNUMBER(INT(MID(B19,(LEN(G8)+1),3))),MID(B19,(LEN(G8)+1),1)&lt;&gt;"0", MID(B19,(LEN(G8)+4),1)=""),AND((ISNUMBER(INT(MID(B19,(LEN(G8)+1),2)))),MID(B19,(LEN(G8)+3),1)=""))),"OK")</f>
        <v>0</v>
      </c>
      <c r="Z19" s="24"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A19" s="25"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B19" s="22"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C19" s="32" t="b">
        <f>IF(ISNUMBER(A19)&lt;&gt;"",AND(ISNUMBER(INT(MID(A19,1,3))),MID(A19,4,1)="",MID(A19,1,1)&lt;&gt;"0"))</f>
        <v>0</v>
      </c>
      <c r="AD19" s="88" t="str">
        <f>IF(AND(AD18="OK",AC19=TRUE),"OK","S# INCORRECT")</f>
        <v>S# INCORRECT</v>
      </c>
      <c r="BL19" s="77" t="str">
        <f>RIGHT(B19,3)</f>
        <v/>
      </c>
      <c r="BM19" s="77" t="b">
        <f>ISNUMBER(INT((MID(BL19,1,1))))</f>
        <v>0</v>
      </c>
      <c r="BN19" s="77" t="b">
        <f>ISNUMBER(INT((MID(BL19,2,1))))</f>
        <v>0</v>
      </c>
      <c r="BO19" s="77" t="b">
        <f>ISNUMBER(INT((MID(BL19,3,1))))</f>
        <v>0</v>
      </c>
      <c r="BP19" s="77" t="str">
        <f>IF(BM19=TRUE, MID(BL19,1,1),"")</f>
        <v/>
      </c>
      <c r="BQ19" s="77" t="str">
        <f>IF(BN19=TRUE, MID(BL19,2,1),"")</f>
        <v/>
      </c>
      <c r="BR19" s="77" t="str">
        <f>IF(BO19=TRUE, MID(BL19,3,1),"")</f>
        <v/>
      </c>
      <c r="BS19" s="77" t="str">
        <f>T(BP19)&amp;T(BQ19)&amp;T(BR19)</f>
        <v/>
      </c>
      <c r="BT19" s="78" t="str">
        <f>IF(BS19="","",INT(TRIM(BS19)))</f>
        <v/>
      </c>
      <c r="BU19" s="79" t="str">
        <f>"OK"</f>
        <v>OK</v>
      </c>
      <c r="BV19" s="77" t="b">
        <f>BT19&gt;BT18</f>
        <v>0</v>
      </c>
      <c r="BW19" s="80" t="str">
        <f>LEFT(B19,6)</f>
        <v/>
      </c>
      <c r="BX19" s="77" t="b">
        <f>ISNUMBER(INT((MID(BW19,1,1))))</f>
        <v>0</v>
      </c>
      <c r="BY19" s="77" t="b">
        <f>ISNUMBER(INT((MID(BW19,2,1))))</f>
        <v>0</v>
      </c>
      <c r="BZ19" s="77" t="b">
        <f>ISNUMBER(INT((MID(BW19,3,1))))</f>
        <v>0</v>
      </c>
      <c r="CA19" s="77" t="b">
        <f>ISNUMBER(INT((MID(BW19,4,1))))</f>
        <v>0</v>
      </c>
      <c r="CB19" s="77" t="b">
        <f>ISNUMBER(INT((MID(BW19,5,1))))</f>
        <v>0</v>
      </c>
      <c r="CC19" s="77" t="b">
        <f>ISNUMBER(INT((MID(BW19,6,1))))</f>
        <v>0</v>
      </c>
      <c r="CD19" s="77" t="str">
        <f>IF(BX19=TRUE, MID(BW19,1,1),"")</f>
        <v/>
      </c>
      <c r="CE19" s="77" t="str">
        <f>IF(BY19=TRUE, MID(BW19,2,1),"")</f>
        <v/>
      </c>
      <c r="CF19" s="77" t="str">
        <f>IF(BZ19=TRUE, MID(BW19,3,1),"")</f>
        <v/>
      </c>
      <c r="CG19" s="77" t="str">
        <f>IF(CA19=TRUE, MID(BW19,4,1),"")</f>
        <v/>
      </c>
      <c r="CH19" s="77" t="str">
        <f>IF(CB19=TRUE, MID(BW19,5,1),"")</f>
        <v/>
      </c>
      <c r="CI19" s="77" t="str">
        <f>IF(CC19=TRUE, MID(BW19,6,1),"")</f>
        <v/>
      </c>
      <c r="CJ19" s="80" t="str">
        <f>TRIM(T(CD19)&amp;T(CE19)&amp;T(CF19))</f>
        <v/>
      </c>
      <c r="CK19" s="80" t="str">
        <f>TRIM(T(CG19)&amp;T(CH19)&amp;T(CI19))</f>
        <v/>
      </c>
      <c r="CL19" s="81" t="str">
        <f>IF(OR(MID(BW19,3,1)="-",MID(BW19,4,1)="-"),T(CJ19),"NO")</f>
        <v>NO</v>
      </c>
      <c r="CM19" s="81" t="str">
        <f>IF(OR(MID(BW19,3,1)="-",MID(BW19,4,1)="-"),T(CK19),"NO")</f>
        <v>NO</v>
      </c>
      <c r="CN19" s="79" t="str">
        <f>IF(AND(CL19&lt;&gt;"NO", CM19&lt;&gt;"NO"),IF(CM19&lt;CL19,"OK","INCORRECT"),"NO")</f>
        <v>NO</v>
      </c>
      <c r="CO19" s="79" t="str">
        <f>IF(AND(CL19&lt;&gt;"NO", CM19&lt;&gt;"NO"),IF(CM19&lt;=CM18,"OK","INCORRECT"),"NO")</f>
        <v>NO</v>
      </c>
      <c r="CP19" s="81" t="str">
        <f>IF(OR(AND(OR(AND(CN19="NO",CO19="NO"),AND(CN19="OK", CO19="OK")),AND(CN18="NO", CO18="NO")),AND(AND(CN19="OK",CO19="OK",OR(AND(CN18="NO", CO18="NO"),AND(CN18="OK", CO18="OK"))))),"OK","INCORRECT")</f>
        <v>OK</v>
      </c>
      <c r="CQ19" s="77" t="b">
        <f>IF(CP19="OK",IF(AND(CL18="NO",CL19="NO"),BT19&gt;BT18))</f>
        <v>0</v>
      </c>
      <c r="CR19" s="77" t="b">
        <f>IF(CP19="OK",AND(CN19="OK",CO19="OK",CN18="NO",CO18="NO"))</f>
        <v>0</v>
      </c>
      <c r="CS19" s="77" t="b">
        <f>IF(CP19="OK",IF(AND(EXACT(CK18,CK19)),BT19&gt;BT18))</f>
        <v>0</v>
      </c>
      <c r="CT19" s="77" t="b">
        <f>IF(CP19="OK",CM19&lt;CM18)</f>
        <v>0</v>
      </c>
      <c r="CU19" s="80" t="str">
        <f>IF(AND(CQ19=FALSE,CR19=FALSE,CS19=FALSE,CT19=FALSE),"SEQUENCE INCORRECT","SEQUENCE CORRECT")</f>
        <v>SEQUENCE INCORRECT</v>
      </c>
      <c r="CV19" s="82">
        <f>COUNTIF(B18:B18,T(B19))</f>
        <v>1</v>
      </c>
    </row>
    <row r="20" spans="1:100" s="32" customFormat="1" ht="18.95" customHeight="1" thickBot="1">
      <c r="A20" s="83"/>
      <c r="B20" s="244"/>
      <c r="C20" s="245"/>
      <c r="D20" s="244"/>
      <c r="E20" s="245"/>
      <c r="F20" s="244"/>
      <c r="G20" s="245"/>
      <c r="H20" s="244"/>
      <c r="I20" s="245"/>
      <c r="J20" s="244"/>
      <c r="K20" s="245"/>
      <c r="L20" s="256" t="str">
        <f>IF(AND(A20&lt;&gt;"",B20&lt;&gt;"",D20&lt;&gt;"", F20&lt;&gt;"", H20&lt;&gt;"", J20&lt;&gt;"",Q20="",P20="OK",T20="",OR(D20&lt;=E17,D20="ABS"),OR(F20&lt;=G17,F20="ABS"),OR(H20&lt;=I17,H20="ABS"),OR(J20&lt;=K17,J20="ABS")),IF(AND(D20="ABS",F20="ABS",H20="ABS",J20="ABS"),"ABS",IF(SUM(D20,F20,H20,J20)=0,"ZERO",SUM(D20,F20,H20,J20))),"")</f>
        <v/>
      </c>
      <c r="M20" s="257"/>
      <c r="N20" s="33" t="str">
        <f>IF(L20="","",IF(M17=200,LOOKUP(L20,{"ABS","ZERO",1,100,110,120,130,140,150,160,170},{"FAIL","FAIL","FAIL","D","D+","C","C+","B","B+","A","A+"}),IF(M17=150,LOOKUP(L20,{"ABS","ZERO",1,75,82,90,97,105,112,120,127},{"FAIL","FAIL","FAIL","D","D+","C","C+","B","B+","A","A+"}),IF(M17=100,LOOKUP(L20,{"ABS","ZERO",1,50,55,60,65,70,75,80,85},{"FAIL","FAIL","FAIL","D","D+","C","C+","B","B+","A","A+"}),IF(M17=50,LOOKUP(L20,{"ABS","ZERO",1,25,27,30,32,35,37,40,42},{"FAIL","FAIL","FAIL","D","D+","C","C+","B","B+","A","A+"}))))))</f>
        <v/>
      </c>
      <c r="O20" s="229"/>
      <c r="P20" s="87" t="str">
        <f t="shared" ref="P20:P38" si="0">IF(A20&lt;&gt;"",IF(CU20="SEQUENCE CORRECT",IF(OR(T(Y20)="OK",T(Z20)="oOk",T(AA20)="Okk", AB20="ok"),"OK","FORMAT INCORRECT"),"SEQUENCE INCORRECT"),"")</f>
        <v/>
      </c>
      <c r="Q20" s="224" t="str">
        <f>IF(AND(A20&lt;&gt;"",B20&lt;&gt;""),IF(OR(D20&lt;&gt;"ABS"),IF(OR(AND(D20&lt;ROUNDDOWN((0.7*E17),0),D20&lt;&gt;0),D20&gt;E17,D20=""),"Attendance Marks incorrect",""),""),"")</f>
        <v/>
      </c>
      <c r="R20" s="203"/>
      <c r="S20" s="203"/>
      <c r="T20" s="203" t="str">
        <f>IF(OR(AND(OR(F20&lt;=G17, F20=0, F20="ABS"),OR(H20&lt;=I17, H20=0, H20="ABS"),OR(J20&lt;=K17, J20="ABS"))),IF(OR(AND(A20="",B20="",D20="",F20="",H20="",J20=""),AND(A20&lt;&gt;"",B20&lt;&gt;"",D20&lt;&gt;"",F20&lt;&gt;"",H20&lt;&gt;"",J20&lt;&gt;"", AD20="OK")),"","Given Marks or Format is incorrect"),"Given Marks or Format is incorrect")</f>
        <v/>
      </c>
      <c r="U20" s="203"/>
      <c r="V20" s="203"/>
      <c r="W20" s="203"/>
      <c r="X20" s="203"/>
      <c r="Y20" s="23" t="b">
        <f>IF(AND( EXACT(LEFT(B20,LEN(G8)), G8),ISNUMBER(INT(MID(B20,(LEN(G8)+1),1))),ISNUMBER(INT(MID(B20,(LEN(G8)+2),1))), MID(B20,(LEN(G8)+1),2)&lt;&gt;"00",OR(ISNUMBER(INT(MID(B20,(LEN(G8)+3),1))),MID(B20,(LEN(G8)+3),1)=""),  OR(AND(ISNUMBER(INT(MID(B20,(LEN(G8)+1),3))),MID(B20,(LEN(G8)+1),1)&lt;&gt;"0", MID(B20,(LEN(G8)+4),1)=""),AND((ISNUMBER(INT(MID(B20,(LEN(G8)+1),2)))),MID(B20,(LEN(G8)+3),1)=""))),"OK")</f>
        <v>0</v>
      </c>
      <c r="Z20" s="24"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A20" s="25"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B20" s="22"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C20" s="32" t="b">
        <f>IF(AND(ISNUMBER(A19)&lt;&gt;"",ISNUMBER(A20)&lt;&gt;""),IF(AND(ISNUMBER(A20),ISNUMBER(A19)),IF(A20-A19=1,AND(ISNUMBER(INT(MID(A20,1,3))),MID(A20,4,1)="",MID(A20,1,1)&lt;&gt;"0"))))</f>
        <v>0</v>
      </c>
      <c r="AD20" s="32" t="str">
        <f t="shared" ref="AD20:AD38" si="1">IF(AC20=TRUE,"OK","S# INCORRECT")</f>
        <v>S# INCORRECT</v>
      </c>
      <c r="BL20" s="77" t="str">
        <f t="shared" ref="BL20:BL38" si="2">RIGHT(B20,3)</f>
        <v/>
      </c>
      <c r="BM20" s="77" t="b">
        <f t="shared" ref="BM20:BM38" si="3">ISNUMBER(INT((MID(BL20,1,1))))</f>
        <v>0</v>
      </c>
      <c r="BN20" s="77" t="b">
        <f t="shared" ref="BN20:BN38" si="4">ISNUMBER(INT((MID(BL20,2,1))))</f>
        <v>0</v>
      </c>
      <c r="BO20" s="77" t="b">
        <f t="shared" ref="BO20:BO38" si="5">ISNUMBER(INT((MID(BL20,3,1))))</f>
        <v>0</v>
      </c>
      <c r="BP20" s="77" t="str">
        <f t="shared" ref="BP20:BP38" si="6">IF(BM20=TRUE, MID(BL20,1,1),"")</f>
        <v/>
      </c>
      <c r="BQ20" s="77" t="str">
        <f t="shared" ref="BQ20:BQ38" si="7">IF(BN20=TRUE, MID(BL20,2,1),"")</f>
        <v/>
      </c>
      <c r="BR20" s="77" t="str">
        <f t="shared" ref="BR20:BR38" si="8">IF(BO20=TRUE, MID(BL20,3,1),"")</f>
        <v/>
      </c>
      <c r="BS20" s="77" t="str">
        <f t="shared" ref="BS20:BS38" si="9">T(BP20)&amp;T(BQ20)&amp;T(BR20)</f>
        <v/>
      </c>
      <c r="BT20" s="78" t="str">
        <f t="shared" ref="BT20:BT38" si="10">IF(BS20="","",INT(TRIM(BS20)))</f>
        <v/>
      </c>
      <c r="BU20" s="79" t="str">
        <f>IF(BT20&gt;BT19,"OK","INCORRECT")</f>
        <v>INCORRECT</v>
      </c>
      <c r="BV20" s="77" t="b">
        <f>BT20&gt;BT19</f>
        <v>0</v>
      </c>
      <c r="BW20" s="80" t="str">
        <f t="shared" ref="BW20:BW38" si="11">LEFT(B20,6)</f>
        <v/>
      </c>
      <c r="BX20" s="77" t="b">
        <f t="shared" ref="BX20:BX38" si="12">ISNUMBER(INT((MID(BW20,1,1))))</f>
        <v>0</v>
      </c>
      <c r="BY20" s="77" t="b">
        <f t="shared" ref="BY20:BY38" si="13">ISNUMBER(INT((MID(BW20,2,1))))</f>
        <v>0</v>
      </c>
      <c r="BZ20" s="77" t="b">
        <f t="shared" ref="BZ20:BZ38" si="14">ISNUMBER(INT((MID(BW20,3,1))))</f>
        <v>0</v>
      </c>
      <c r="CA20" s="77" t="b">
        <f t="shared" ref="CA20:CA38" si="15">ISNUMBER(INT((MID(BW20,4,1))))</f>
        <v>0</v>
      </c>
      <c r="CB20" s="77" t="b">
        <f t="shared" ref="CB20:CB38" si="16">ISNUMBER(INT((MID(BW20,5,1))))</f>
        <v>0</v>
      </c>
      <c r="CC20" s="77" t="b">
        <f t="shared" ref="CC20:CC38" si="17">ISNUMBER(INT((MID(BW20,6,1))))</f>
        <v>0</v>
      </c>
      <c r="CD20" s="77" t="str">
        <f t="shared" ref="CD20:CD38" si="18">IF(BX20=TRUE, MID(BW20,1,1),"")</f>
        <v/>
      </c>
      <c r="CE20" s="77" t="str">
        <f t="shared" ref="CE20:CE38" si="19">IF(BY20=TRUE, MID(BW20,2,1),"")</f>
        <v/>
      </c>
      <c r="CF20" s="77" t="str">
        <f t="shared" ref="CF20:CF38" si="20">IF(BZ20=TRUE, MID(BW20,3,1),"")</f>
        <v/>
      </c>
      <c r="CG20" s="77" t="str">
        <f t="shared" ref="CG20:CG38" si="21">IF(CA20=TRUE, MID(BW20,4,1),"")</f>
        <v/>
      </c>
      <c r="CH20" s="77" t="str">
        <f t="shared" ref="CH20:CH38" si="22">IF(CB20=TRUE, MID(BW20,5,1),"")</f>
        <v/>
      </c>
      <c r="CI20" s="77" t="str">
        <f t="shared" ref="CI20:CI38" si="23">IF(CC20=TRUE, MID(BW20,6,1),"")</f>
        <v/>
      </c>
      <c r="CJ20" s="80" t="str">
        <f t="shared" ref="CJ20:CJ38" si="24">TRIM(T(CD20)&amp;T(CE20)&amp;T(CF20))</f>
        <v/>
      </c>
      <c r="CK20" s="80" t="str">
        <f t="shared" ref="CK20:CK38" si="25">TRIM(T(CG20)&amp;T(CH20)&amp;T(CI20))</f>
        <v/>
      </c>
      <c r="CL20" s="81" t="str">
        <f t="shared" ref="CL20:CL38" si="26">IF(OR(MID(BW20,3,1)="-",MID(BW20,4,1)="-"),T(CJ20),"NO")</f>
        <v>NO</v>
      </c>
      <c r="CM20" s="81" t="str">
        <f t="shared" ref="CM20:CM38" si="27">IF(OR(MID(BW20,3,1)="-",MID(BW20,4,1)="-"),T(CK20),"NO")</f>
        <v>NO</v>
      </c>
      <c r="CN20" s="79" t="str">
        <f>IF(AND(CL20&lt;&gt;"NO", CM20&lt;&gt;"NO"),IF(CM20&lt;CL20,"OK","INCORRECT"),"NO")</f>
        <v>NO</v>
      </c>
      <c r="CO20" s="79" t="str">
        <f>IF(AND(CL20&lt;&gt;"NO", CM20&lt;&gt;"NO"),IF(CM20&lt;=CM19,"OK","INCORRECT"),"NO")</f>
        <v>NO</v>
      </c>
      <c r="CP20" s="81" t="str">
        <f>IF(OR(AND(OR(AND(CN20="NO",CO20="NO"),AND(CN20="OK", CO20="OK")),AND(CN19="NO", CO19="NO")),AND(AND(CN20="OK",CO20="OK",OR(AND(CN19="NO", CO19="NO"),AND(CN19="OK", CO19="OK"))))),"OK","INCORRECT")</f>
        <v>OK</v>
      </c>
      <c r="CQ20" s="77" t="b">
        <f>IF(CP20="OK",IF(AND(CL19="NO",CL20="NO"),BT20&gt;BT19))</f>
        <v>0</v>
      </c>
      <c r="CR20" s="77" t="b">
        <f>IF(CP20="OK",AND(CN20="OK",CO20="OK",CN19="NO",CO19="NO"))</f>
        <v>0</v>
      </c>
      <c r="CS20" s="77" t="b">
        <f>IF(CP20="OK",IF(AND(EXACT(CK19,CK20)),BT20&gt;BT19))</f>
        <v>0</v>
      </c>
      <c r="CT20" s="77" t="b">
        <f>IF(CP20="OK",CM20&lt;CM19)</f>
        <v>0</v>
      </c>
      <c r="CU20" s="80" t="str">
        <f>IF(AND(CQ20=FALSE,CR20=FALSE,CS20=FALSE,CT20=FALSE),"SEQUENCE INCORRECT","SEQUENCE CORRECT")</f>
        <v>SEQUENCE INCORRECT</v>
      </c>
      <c r="CV20" s="82">
        <f>COUNTIF(B19:B19,T(B20))</f>
        <v>1</v>
      </c>
    </row>
    <row r="21" spans="1:100" s="32" customFormat="1" ht="18.95" customHeight="1" thickBot="1">
      <c r="A21" s="65"/>
      <c r="B21" s="244"/>
      <c r="C21" s="245"/>
      <c r="D21" s="244"/>
      <c r="E21" s="245"/>
      <c r="F21" s="244"/>
      <c r="G21" s="245"/>
      <c r="H21" s="244"/>
      <c r="I21" s="245"/>
      <c r="J21" s="244"/>
      <c r="K21" s="245"/>
      <c r="L21" s="256" t="str">
        <f>IF(AND(A21&lt;&gt;"",B21&lt;&gt;"",D21&lt;&gt;"", F21&lt;&gt;"", H21&lt;&gt;"", J21&lt;&gt;"",Q21="",P21="OK",T21="",OR(D21&lt;=E17,D21="ABS"),OR(F21&lt;=G17,F21="ABS"),OR(H21&lt;=I17,H21="ABS"),OR(J21&lt;=K17,J21="ABS")),IF(AND(D21="ABS",F21="ABS",H21="ABS",J21="ABS"),"ABS",IF(SUM(D21,F21,H21,J21)=0,"ZERO",SUM(D21,F21,H21,J21))),"")</f>
        <v/>
      </c>
      <c r="M21" s="257"/>
      <c r="N21" s="33" t="str">
        <f>IF(L21="","",IF(M17=200,LOOKUP(L21,{"ABS","ZERO",1,100,110,120,130,140,150,160,170},{"FAIL","FAIL","FAIL","D","D+","C","C+","B","B+","A","A+"}),IF(M17=150,LOOKUP(L21,{"ABS","ZERO",1,75,82,90,97,105,112,120,127},{"FAIL","FAIL","FAIL","D","D+","C","C+","B","B+","A","A+"}),IF(M17=100,LOOKUP(L21,{"ABS","ZERO",1,50,55,60,65,70,75,80,85},{"FAIL","FAIL","FAIL","D","D+","C","C+","B","B+","A","A+"}),IF(M17=50,LOOKUP(L21,{"ABS","ZERO",1,25,27,30,32,35,37,40,42},{"FAIL","FAIL","FAIL","D","D+","C","C+","B","B+","A","A+"}))))))</f>
        <v/>
      </c>
      <c r="O21" s="229"/>
      <c r="P21" s="87" t="str">
        <f t="shared" si="0"/>
        <v/>
      </c>
      <c r="Q21" s="224" t="str">
        <f>IF(AND(A21&lt;&gt;"",B21&lt;&gt;""),IF(OR(D21&lt;&gt;"ABS"),IF(OR(AND(D21&lt;ROUNDDOWN((0.7*E17),0),D21&lt;&gt;0),D21&gt;E17,D21=""),"Attendance Marks incorrect",""),""),"")</f>
        <v/>
      </c>
      <c r="R21" s="203"/>
      <c r="S21" s="203"/>
      <c r="T21" s="203" t="str">
        <f>IF(OR(AND(OR(F21&lt;=G17, F21=0, F21="ABS"),OR(H21&lt;=I17, H21=0, H21="ABS"),OR(J21&lt;=K17, J21="ABS"))),IF(OR(AND(A21="",B21="",D21="",F21="",H21="",J21=""),AND(A21&lt;&gt;"",B21&lt;&gt;"",D21&lt;&gt;"",F21&lt;&gt;"",H21&lt;&gt;"",J21&lt;&gt;"", AD21="OK")),"","Given Marks or Format is incorrect"),"Given Marks or Format is incorrect")</f>
        <v/>
      </c>
      <c r="U21" s="203"/>
      <c r="V21" s="203"/>
      <c r="W21" s="203"/>
      <c r="X21" s="203"/>
      <c r="Y21" s="23" t="b">
        <f>IF(AND( EXACT(LEFT(B21,LEN(G8)), G8),ISNUMBER(INT(MID(B21,(LEN(G8)+1),1))),ISNUMBER(INT(MID(B21,(LEN(G8)+2),1))), MID(B21,(LEN(G8)+1),2)&lt;&gt;"00",OR(ISNUMBER(INT(MID(B21,(LEN(G8)+3),1))),MID(B21,(LEN(G8)+3),1)=""),  OR(AND(ISNUMBER(INT(MID(B21,(LEN(G8)+1),3))),MID(B21,(LEN(G8)+1),1)&lt;&gt;"0", MID(B21,(LEN(G8)+4),1)=""),AND((ISNUMBER(INT(MID(B21,(LEN(G8)+1),2)))),MID(B21,(LEN(G8)+3),1)=""))),"OK")</f>
        <v>0</v>
      </c>
      <c r="Z21" s="24"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25"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22"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32" t="b">
        <f t="shared" ref="AC21:AC38" si="28">IF(AND(ISNUMBER(A20)&lt;&gt;"",ISNUMBER(A21)&lt;&gt;""),IF(AND(ISNUMBER(A21),ISNUMBER(A20)),IF(A21-A20=1,AND(ISNUMBER(INT(MID(A21,1,3))),MID(A21,4,1)="",MID(A21,1,1)&lt;&gt;"0"))))</f>
        <v>0</v>
      </c>
      <c r="AD21" s="32" t="str">
        <f t="shared" si="1"/>
        <v>S# INCORRECT</v>
      </c>
      <c r="BL21" s="77" t="str">
        <f t="shared" si="2"/>
        <v/>
      </c>
      <c r="BM21" s="77" t="b">
        <f t="shared" si="3"/>
        <v>0</v>
      </c>
      <c r="BN21" s="77" t="b">
        <f t="shared" si="4"/>
        <v>0</v>
      </c>
      <c r="BO21" s="77" t="b">
        <f t="shared" si="5"/>
        <v>0</v>
      </c>
      <c r="BP21" s="77" t="str">
        <f t="shared" si="6"/>
        <v/>
      </c>
      <c r="BQ21" s="77" t="str">
        <f t="shared" si="7"/>
        <v/>
      </c>
      <c r="BR21" s="77" t="str">
        <f t="shared" si="8"/>
        <v/>
      </c>
      <c r="BS21" s="77" t="str">
        <f t="shared" si="9"/>
        <v/>
      </c>
      <c r="BT21" s="78" t="str">
        <f t="shared" si="10"/>
        <v/>
      </c>
      <c r="BU21" s="79" t="str">
        <f t="shared" ref="BU21:BU38" si="29">IF(BT21&gt;BT20,"OK","INCORRECT")</f>
        <v>INCORRECT</v>
      </c>
      <c r="BV21" s="77" t="b">
        <f t="shared" ref="BV21:BV38" si="30">BT21&gt;BT20</f>
        <v>0</v>
      </c>
      <c r="BW21" s="80" t="str">
        <f t="shared" si="11"/>
        <v/>
      </c>
      <c r="BX21" s="77" t="b">
        <f t="shared" si="12"/>
        <v>0</v>
      </c>
      <c r="BY21" s="77" t="b">
        <f t="shared" si="13"/>
        <v>0</v>
      </c>
      <c r="BZ21" s="77" t="b">
        <f t="shared" si="14"/>
        <v>0</v>
      </c>
      <c r="CA21" s="77" t="b">
        <f t="shared" si="15"/>
        <v>0</v>
      </c>
      <c r="CB21" s="77" t="b">
        <f t="shared" si="16"/>
        <v>0</v>
      </c>
      <c r="CC21" s="77" t="b">
        <f t="shared" si="17"/>
        <v>0</v>
      </c>
      <c r="CD21" s="77" t="str">
        <f t="shared" si="18"/>
        <v/>
      </c>
      <c r="CE21" s="77" t="str">
        <f t="shared" si="19"/>
        <v/>
      </c>
      <c r="CF21" s="77" t="str">
        <f t="shared" si="20"/>
        <v/>
      </c>
      <c r="CG21" s="77" t="str">
        <f t="shared" si="21"/>
        <v/>
      </c>
      <c r="CH21" s="77" t="str">
        <f t="shared" si="22"/>
        <v/>
      </c>
      <c r="CI21" s="77" t="str">
        <f t="shared" si="23"/>
        <v/>
      </c>
      <c r="CJ21" s="80" t="str">
        <f t="shared" si="24"/>
        <v/>
      </c>
      <c r="CK21" s="80" t="str">
        <f t="shared" si="25"/>
        <v/>
      </c>
      <c r="CL21" s="81" t="str">
        <f t="shared" si="26"/>
        <v>NO</v>
      </c>
      <c r="CM21" s="81" t="str">
        <f t="shared" si="27"/>
        <v>NO</v>
      </c>
      <c r="CN21" s="79" t="str">
        <f t="shared" ref="CN21:CN38" si="31">IF(AND(CL21&lt;&gt;"NO", CM21&lt;&gt;"NO"),IF(CM21&lt;CL21,"OK","INCORRECT"),"NO")</f>
        <v>NO</v>
      </c>
      <c r="CO21" s="79" t="str">
        <f t="shared" ref="CO21:CO38" si="32">IF(AND(CL21&lt;&gt;"NO", CM21&lt;&gt;"NO"),IF(CM21&lt;=CM20,"OK","INCORRECT"),"NO")</f>
        <v>NO</v>
      </c>
      <c r="CP21" s="81" t="str">
        <f t="shared" ref="CP21:CP38" si="33">IF(OR(AND(OR(AND(CN21="NO",CO21="NO"),AND(CN21="OK", CO21="OK")),AND(CN20="NO", CO20="NO")),AND(AND(CN21="OK",CO21="OK",OR(AND(CN20="NO", CO20="NO"),AND(CN20="OK", CO20="OK"))))),"OK","INCORRECT")</f>
        <v>OK</v>
      </c>
      <c r="CQ21" s="77" t="b">
        <f t="shared" ref="CQ21:CQ38" si="34">IF(CP21="OK",IF(AND(CL20="NO",CL21="NO"),BT21&gt;BT20))</f>
        <v>0</v>
      </c>
      <c r="CR21" s="77" t="b">
        <f t="shared" ref="CR21:CR38" si="35">IF(CP21="OK",AND(CN21="OK",CO21="OK",CN20="NO",CO20="NO"))</f>
        <v>0</v>
      </c>
      <c r="CS21" s="77" t="b">
        <f t="shared" ref="CS21:CS38" si="36">IF(CP21="OK",IF(AND(EXACT(CK20,CK21)),BT21&gt;BT20))</f>
        <v>0</v>
      </c>
      <c r="CT21" s="77" t="b">
        <f t="shared" ref="CT21:CT38" si="37">IF(CP21="OK",CM21&lt;CM20)</f>
        <v>0</v>
      </c>
      <c r="CU21" s="80" t="str">
        <f t="shared" ref="CU21:CU38" si="38">IF(AND(CQ21=FALSE,CR21=FALSE,CS21=FALSE,CT21=FALSE),"SEQUENCE INCORRECT","SEQUENCE CORRECT")</f>
        <v>SEQUENCE INCORRECT</v>
      </c>
      <c r="CV21" s="82">
        <f>COUNTIF(B19:B20,T(B21))</f>
        <v>2</v>
      </c>
    </row>
    <row r="22" spans="1:100" s="32" customFormat="1" ht="18.95" customHeight="1" thickBot="1">
      <c r="A22" s="83"/>
      <c r="B22" s="244"/>
      <c r="C22" s="245"/>
      <c r="D22" s="244"/>
      <c r="E22" s="245"/>
      <c r="F22" s="244"/>
      <c r="G22" s="245"/>
      <c r="H22" s="244"/>
      <c r="I22" s="245"/>
      <c r="J22" s="244"/>
      <c r="K22" s="245"/>
      <c r="L22" s="256" t="str">
        <f>IF(AND(A22&lt;&gt;"",B22&lt;&gt;"",D22&lt;&gt;"", F22&lt;&gt;"", H22&lt;&gt;"", J22&lt;&gt;"",Q22="",P22="OK",T22="",OR(D22&lt;=E17,D22="ABS"),OR(F22&lt;=G17,F22="ABS"),OR(H22&lt;=I17,H22="ABS"),OR(J22&lt;=K17,J22="ABS")),IF(AND(D22="ABS",F22="ABS",H22="ABS",J22="ABS"),"ABS",IF(SUM(D22,F22,H22,J22)=0,"ZERO",SUM(D22,F22,H22,J22))),"")</f>
        <v/>
      </c>
      <c r="M22" s="257"/>
      <c r="N22" s="33" t="str">
        <f>IF(L22="","",IF(M17=200,LOOKUP(L22,{"ABS","ZERO",1,100,110,120,130,140,150,160,170},{"FAIL","FAIL","FAIL","D","D+","C","C+","B","B+","A","A+"}),IF(M17=150,LOOKUP(L22,{"ABS","ZERO",1,75,82,90,97,105,112,120,127},{"FAIL","FAIL","FAIL","D","D+","C","C+","B","B+","A","A+"}),IF(M17=100,LOOKUP(L22,{"ABS","ZERO",1,50,55,60,65,70,75,80,85},{"FAIL","FAIL","FAIL","D","D+","C","C+","B","B+","A","A+"}),IF(M17=50,LOOKUP(L22,{"ABS","ZERO",1,25,27,30,32,35,37,40,42},{"FAIL","FAIL","FAIL","D","D+","C","C+","B","B+","A","A+"}))))))</f>
        <v/>
      </c>
      <c r="O22" s="229"/>
      <c r="P22" s="87" t="str">
        <f t="shared" si="0"/>
        <v/>
      </c>
      <c r="Q22" s="224" t="str">
        <f>IF(AND(A22&lt;&gt;"",B22&lt;&gt;""),IF(OR(D22&lt;&gt;"ABS"),IF(OR(AND(D22&lt;ROUNDDOWN((0.7*E17),0),D22&lt;&gt;0),D22&gt;E17,D22=""),"Attendance Marks incorrect",""),""),"")</f>
        <v/>
      </c>
      <c r="R22" s="203"/>
      <c r="S22" s="203"/>
      <c r="T22" s="203" t="str">
        <f>IF(OR(AND(OR(F22&lt;=G17, F22=0, F22="ABS"),OR(H22&lt;=I17, H22=0, H22="ABS"),OR(J22&lt;=K17, J22="ABS"))),IF(OR(AND(A22="",B22="",D22="",F22="",H22="",J22=""),AND(A22&lt;&gt;"",B22&lt;&gt;"",D22&lt;&gt;"",F22&lt;&gt;"",H22&lt;&gt;"",J22&lt;&gt;"", AD22="OK")),"","Given Marks or Format is incorrect"),"Given Marks or Format is incorrect")</f>
        <v/>
      </c>
      <c r="U22" s="203"/>
      <c r="V22" s="203"/>
      <c r="W22" s="203"/>
      <c r="X22" s="203"/>
      <c r="Y22" s="23" t="b">
        <f>IF(AND( EXACT(LEFT(B22,LEN(G8)), G8),ISNUMBER(INT(MID(B22,(LEN(G8)+1),1))),ISNUMBER(INT(MID(B22,(LEN(G8)+2),1))), MID(B22,(LEN(G8)+1),2)&lt;&gt;"00",OR(ISNUMBER(INT(MID(B22,(LEN(G8)+3),1))),MID(B22,(LEN(G8)+3),1)=""),  OR(AND(ISNUMBER(INT(MID(B22,(LEN(G8)+1),3))),MID(B22,(LEN(G8)+1),1)&lt;&gt;"0", MID(B22,(LEN(G8)+4),1)=""),AND((ISNUMBER(INT(MID(B22,(LEN(G8)+1),2)))),MID(B22,(LEN(G8)+3),1)=""))),"OK")</f>
        <v>0</v>
      </c>
      <c r="Z22" s="24"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25"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22"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32" t="b">
        <f t="shared" si="28"/>
        <v>0</v>
      </c>
      <c r="AD22" s="32" t="str">
        <f t="shared" si="1"/>
        <v>S# INCORRECT</v>
      </c>
      <c r="BL22" s="77" t="str">
        <f t="shared" si="2"/>
        <v/>
      </c>
      <c r="BM22" s="77" t="b">
        <f t="shared" si="3"/>
        <v>0</v>
      </c>
      <c r="BN22" s="77" t="b">
        <f t="shared" si="4"/>
        <v>0</v>
      </c>
      <c r="BO22" s="77" t="b">
        <f t="shared" si="5"/>
        <v>0</v>
      </c>
      <c r="BP22" s="77" t="str">
        <f t="shared" si="6"/>
        <v/>
      </c>
      <c r="BQ22" s="77" t="str">
        <f t="shared" si="7"/>
        <v/>
      </c>
      <c r="BR22" s="77" t="str">
        <f t="shared" si="8"/>
        <v/>
      </c>
      <c r="BS22" s="77" t="str">
        <f t="shared" si="9"/>
        <v/>
      </c>
      <c r="BT22" s="78" t="str">
        <f t="shared" si="10"/>
        <v/>
      </c>
      <c r="BU22" s="79" t="str">
        <f t="shared" si="29"/>
        <v>INCORRECT</v>
      </c>
      <c r="BV22" s="77" t="b">
        <f t="shared" si="30"/>
        <v>0</v>
      </c>
      <c r="BW22" s="80" t="str">
        <f t="shared" si="11"/>
        <v/>
      </c>
      <c r="BX22" s="77" t="b">
        <f t="shared" si="12"/>
        <v>0</v>
      </c>
      <c r="BY22" s="77" t="b">
        <f t="shared" si="13"/>
        <v>0</v>
      </c>
      <c r="BZ22" s="77" t="b">
        <f t="shared" si="14"/>
        <v>0</v>
      </c>
      <c r="CA22" s="77" t="b">
        <f t="shared" si="15"/>
        <v>0</v>
      </c>
      <c r="CB22" s="77" t="b">
        <f t="shared" si="16"/>
        <v>0</v>
      </c>
      <c r="CC22" s="77" t="b">
        <f t="shared" si="17"/>
        <v>0</v>
      </c>
      <c r="CD22" s="77" t="str">
        <f t="shared" si="18"/>
        <v/>
      </c>
      <c r="CE22" s="77" t="str">
        <f t="shared" si="19"/>
        <v/>
      </c>
      <c r="CF22" s="77" t="str">
        <f t="shared" si="20"/>
        <v/>
      </c>
      <c r="CG22" s="77" t="str">
        <f t="shared" si="21"/>
        <v/>
      </c>
      <c r="CH22" s="77" t="str">
        <f t="shared" si="22"/>
        <v/>
      </c>
      <c r="CI22" s="77" t="str">
        <f t="shared" si="23"/>
        <v/>
      </c>
      <c r="CJ22" s="80" t="str">
        <f t="shared" si="24"/>
        <v/>
      </c>
      <c r="CK22" s="80" t="str">
        <f t="shared" si="25"/>
        <v/>
      </c>
      <c r="CL22" s="81" t="str">
        <f t="shared" si="26"/>
        <v>NO</v>
      </c>
      <c r="CM22" s="81" t="str">
        <f t="shared" si="27"/>
        <v>NO</v>
      </c>
      <c r="CN22" s="79" t="str">
        <f t="shared" si="31"/>
        <v>NO</v>
      </c>
      <c r="CO22" s="79" t="str">
        <f t="shared" si="32"/>
        <v>NO</v>
      </c>
      <c r="CP22" s="81" t="str">
        <f t="shared" si="33"/>
        <v>OK</v>
      </c>
      <c r="CQ22" s="77" t="b">
        <f t="shared" si="34"/>
        <v>0</v>
      </c>
      <c r="CR22" s="77" t="b">
        <f t="shared" si="35"/>
        <v>0</v>
      </c>
      <c r="CS22" s="77" t="b">
        <f t="shared" si="36"/>
        <v>0</v>
      </c>
      <c r="CT22" s="77" t="b">
        <f t="shared" si="37"/>
        <v>0</v>
      </c>
      <c r="CU22" s="80" t="str">
        <f t="shared" si="38"/>
        <v>SEQUENCE INCORRECT</v>
      </c>
      <c r="CV22" s="82">
        <f>COUNTIF(B19:B21,T(B22))</f>
        <v>3</v>
      </c>
    </row>
    <row r="23" spans="1:100" s="32" customFormat="1" ht="18.95" customHeight="1" thickBot="1">
      <c r="A23" s="65"/>
      <c r="B23" s="244"/>
      <c r="C23" s="245"/>
      <c r="D23" s="244"/>
      <c r="E23" s="245"/>
      <c r="F23" s="244"/>
      <c r="G23" s="245"/>
      <c r="H23" s="244"/>
      <c r="I23" s="245"/>
      <c r="J23" s="244"/>
      <c r="K23" s="245"/>
      <c r="L23" s="256" t="str">
        <f>IF(AND(A23&lt;&gt;"",B23&lt;&gt;"",D23&lt;&gt;"", F23&lt;&gt;"", H23&lt;&gt;"", J23&lt;&gt;"",Q23="",P23="OK",T23="",OR(D23&lt;=E17,D23="ABS"),OR(F23&lt;=G17,F23="ABS"),OR(H23&lt;=I17,H23="ABS"),OR(J23&lt;=K17,J23="ABS")),IF(AND(D23="ABS",F23="ABS",H23="ABS",J23="ABS"),"ABS",IF(SUM(D23,F23,H23,J23)=0,"ZERO",SUM(D23,F23,H23,J23))),"")</f>
        <v/>
      </c>
      <c r="M23" s="257"/>
      <c r="N23" s="33" t="str">
        <f>IF(L23="","",IF(M17=200,LOOKUP(L23,{"ABS","ZERO",1,100,110,120,130,140,150,160,170},{"FAIL","FAIL","FAIL","D","D+","C","C+","B","B+","A","A+"}),IF(M17=150,LOOKUP(L23,{"ABS","ZERO",1,75,82,90,97,105,112,120,127},{"FAIL","FAIL","FAIL","D","D+","C","C+","B","B+","A","A+"}),IF(M17=100,LOOKUP(L23,{"ABS","ZERO",1,50,55,60,65,70,75,80,85},{"FAIL","FAIL","FAIL","D","D+","C","C+","B","B+","A","A+"}),IF(M17=50,LOOKUP(L23,{"ABS","ZERO",1,25,27,30,32,35,37,40,42},{"FAIL","FAIL","FAIL","D","D+","C","C+","B","B+","A","A+"}))))))</f>
        <v/>
      </c>
      <c r="O23" s="229"/>
      <c r="P23" s="87" t="str">
        <f t="shared" si="0"/>
        <v/>
      </c>
      <c r="Q23" s="224" t="str">
        <f>IF(AND(A23&lt;&gt;"",B23&lt;&gt;""),IF(OR(D23&lt;&gt;"ABS"),IF(OR(AND(D23&lt;ROUNDDOWN((0.7*E17),0),D23&lt;&gt;0),D23&gt;E17,D23=""),"Attendance Marks incorrect",""),""),"")</f>
        <v/>
      </c>
      <c r="R23" s="203"/>
      <c r="S23" s="203"/>
      <c r="T23" s="203" t="str">
        <f>IF(OR(AND(OR(F23&lt;=G17, F23=0, F23="ABS"),OR(H23&lt;=I17, H23=0, H23="ABS"),OR(J23&lt;=K17, J23="ABS"))),IF(OR(AND(A23="",B23="",D23="",F23="",H23="",J23=""),AND(A23&lt;&gt;"",B23&lt;&gt;"",D23&lt;&gt;"",F23&lt;&gt;"",H23&lt;&gt;"",J23&lt;&gt;"", AD23="OK")),"","Given Marks or Format is incorrect"),"Given Marks or Format is incorrect")</f>
        <v/>
      </c>
      <c r="U23" s="203"/>
      <c r="V23" s="203"/>
      <c r="W23" s="203"/>
      <c r="X23" s="203"/>
      <c r="Y23" s="23" t="b">
        <f>IF(AND( EXACT(LEFT(B23,LEN(G8)), G8),ISNUMBER(INT(MID(B23,(LEN(G8)+1),1))),ISNUMBER(INT(MID(B23,(LEN(G8)+2),1))), MID(B23,(LEN(G8)+1),2)&lt;&gt;"00",OR(ISNUMBER(INT(MID(B23,(LEN(G8)+3),1))),MID(B23,(LEN(G8)+3),1)=""),  OR(AND(ISNUMBER(INT(MID(B23,(LEN(G8)+1),3))),MID(B23,(LEN(G8)+1),1)&lt;&gt;"0", MID(B23,(LEN(G8)+4),1)=""),AND((ISNUMBER(INT(MID(B23,(LEN(G8)+1),2)))),MID(B23,(LEN(G8)+3),1)=""))),"OK")</f>
        <v>0</v>
      </c>
      <c r="Z23" s="24"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25"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22"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32" t="b">
        <f t="shared" si="28"/>
        <v>0</v>
      </c>
      <c r="AD23" s="32" t="str">
        <f t="shared" si="1"/>
        <v>S# INCORRECT</v>
      </c>
      <c r="BL23" s="77" t="str">
        <f t="shared" si="2"/>
        <v/>
      </c>
      <c r="BM23" s="77" t="b">
        <f t="shared" si="3"/>
        <v>0</v>
      </c>
      <c r="BN23" s="77" t="b">
        <f t="shared" si="4"/>
        <v>0</v>
      </c>
      <c r="BO23" s="77" t="b">
        <f t="shared" si="5"/>
        <v>0</v>
      </c>
      <c r="BP23" s="77" t="str">
        <f t="shared" si="6"/>
        <v/>
      </c>
      <c r="BQ23" s="77" t="str">
        <f t="shared" si="7"/>
        <v/>
      </c>
      <c r="BR23" s="77" t="str">
        <f t="shared" si="8"/>
        <v/>
      </c>
      <c r="BS23" s="77" t="str">
        <f t="shared" si="9"/>
        <v/>
      </c>
      <c r="BT23" s="78" t="str">
        <f t="shared" si="10"/>
        <v/>
      </c>
      <c r="BU23" s="79" t="str">
        <f t="shared" si="29"/>
        <v>INCORRECT</v>
      </c>
      <c r="BV23" s="77" t="b">
        <f t="shared" si="30"/>
        <v>0</v>
      </c>
      <c r="BW23" s="80" t="str">
        <f t="shared" si="11"/>
        <v/>
      </c>
      <c r="BX23" s="77" t="b">
        <f t="shared" si="12"/>
        <v>0</v>
      </c>
      <c r="BY23" s="77" t="b">
        <f t="shared" si="13"/>
        <v>0</v>
      </c>
      <c r="BZ23" s="77" t="b">
        <f t="shared" si="14"/>
        <v>0</v>
      </c>
      <c r="CA23" s="77" t="b">
        <f t="shared" si="15"/>
        <v>0</v>
      </c>
      <c r="CB23" s="77" t="b">
        <f t="shared" si="16"/>
        <v>0</v>
      </c>
      <c r="CC23" s="77" t="b">
        <f t="shared" si="17"/>
        <v>0</v>
      </c>
      <c r="CD23" s="77" t="str">
        <f t="shared" si="18"/>
        <v/>
      </c>
      <c r="CE23" s="77" t="str">
        <f t="shared" si="19"/>
        <v/>
      </c>
      <c r="CF23" s="77" t="str">
        <f t="shared" si="20"/>
        <v/>
      </c>
      <c r="CG23" s="77" t="str">
        <f t="shared" si="21"/>
        <v/>
      </c>
      <c r="CH23" s="77" t="str">
        <f t="shared" si="22"/>
        <v/>
      </c>
      <c r="CI23" s="77" t="str">
        <f t="shared" si="23"/>
        <v/>
      </c>
      <c r="CJ23" s="80" t="str">
        <f t="shared" si="24"/>
        <v/>
      </c>
      <c r="CK23" s="80" t="str">
        <f t="shared" si="25"/>
        <v/>
      </c>
      <c r="CL23" s="81" t="str">
        <f t="shared" si="26"/>
        <v>NO</v>
      </c>
      <c r="CM23" s="81" t="str">
        <f t="shared" si="27"/>
        <v>NO</v>
      </c>
      <c r="CN23" s="79" t="str">
        <f t="shared" si="31"/>
        <v>NO</v>
      </c>
      <c r="CO23" s="79" t="str">
        <f t="shared" si="32"/>
        <v>NO</v>
      </c>
      <c r="CP23" s="81" t="str">
        <f t="shared" si="33"/>
        <v>OK</v>
      </c>
      <c r="CQ23" s="77" t="b">
        <f t="shared" si="34"/>
        <v>0</v>
      </c>
      <c r="CR23" s="77" t="b">
        <f t="shared" si="35"/>
        <v>0</v>
      </c>
      <c r="CS23" s="77" t="b">
        <f t="shared" si="36"/>
        <v>0</v>
      </c>
      <c r="CT23" s="77" t="b">
        <f t="shared" si="37"/>
        <v>0</v>
      </c>
      <c r="CU23" s="80" t="str">
        <f t="shared" si="38"/>
        <v>SEQUENCE INCORRECT</v>
      </c>
      <c r="CV23" s="82">
        <f>COUNTIF(B19:B22,T(B23))</f>
        <v>4</v>
      </c>
    </row>
    <row r="24" spans="1:100" s="32" customFormat="1" ht="18.95" customHeight="1" thickBot="1">
      <c r="A24" s="83"/>
      <c r="B24" s="244"/>
      <c r="C24" s="245"/>
      <c r="D24" s="244"/>
      <c r="E24" s="245"/>
      <c r="F24" s="244"/>
      <c r="G24" s="245"/>
      <c r="H24" s="244"/>
      <c r="I24" s="245"/>
      <c r="J24" s="244"/>
      <c r="K24" s="245"/>
      <c r="L24" s="256" t="str">
        <f>IF(AND(A24&lt;&gt;"",B24&lt;&gt;"",D24&lt;&gt;"", F24&lt;&gt;"", H24&lt;&gt;"", J24&lt;&gt;"",Q24="",P24="OK",T24="",OR(D24&lt;=E17,D24="ABS"),OR(F24&lt;=G17,F24="ABS"),OR(H24&lt;=I17,H24="ABS"),OR(J24&lt;=K17,J24="ABS")),IF(AND(D24="ABS",F24="ABS",H24="ABS",J24="ABS"),"ABS",IF(SUM(D24,F24,H24,J24)=0,"ZERO",SUM(D24,F24,H24,J24))),"")</f>
        <v/>
      </c>
      <c r="M24" s="257"/>
      <c r="N24" s="33" t="str">
        <f>IF(L24="","",IF(M17=200,LOOKUP(L24,{"ABS","ZERO",1,100,110,120,130,140,150,160,170},{"FAIL","FAIL","FAIL","D","D+","C","C+","B","B+","A","A+"}),IF(M17=150,LOOKUP(L24,{"ABS","ZERO",1,75,82,90,97,105,112,120,127},{"FAIL","FAIL","FAIL","D","D+","C","C+","B","B+","A","A+"}),IF(M17=100,LOOKUP(L24,{"ABS","ZERO",1,50,55,60,65,70,75,80,85},{"FAIL","FAIL","FAIL","D","D+","C","C+","B","B+","A","A+"}),IF(M17=50,LOOKUP(L24,{"ABS","ZERO",1,25,27,30,32,35,37,40,42},{"FAIL","FAIL","FAIL","D","D+","C","C+","B","B+","A","A+"}))))))</f>
        <v/>
      </c>
      <c r="O24" s="229"/>
      <c r="P24" s="87" t="str">
        <f t="shared" si="0"/>
        <v/>
      </c>
      <c r="Q24" s="224" t="str">
        <f>IF(AND(A24&lt;&gt;"",B24&lt;&gt;""),IF(OR(D24&lt;&gt;"ABS"),IF(OR(AND(D24&lt;ROUNDDOWN((0.7*E17),0),D24&lt;&gt;0),D24&gt;E17,D24=""),"Attendance Marks incorrect",""),""),"")</f>
        <v/>
      </c>
      <c r="R24" s="203"/>
      <c r="S24" s="203"/>
      <c r="T24" s="203" t="str">
        <f>IF(OR(AND(OR(F24&lt;=G17, F24=0, F24="ABS"),OR(H24&lt;=I17, H24=0, H24="ABS"),OR(J24&lt;=K17, J24="ABS"))),IF(OR(AND(A24="",B24="",D24="",F24="",H24="",J24=""),AND(A24&lt;&gt;"",B24&lt;&gt;"",D24&lt;&gt;"",F24&lt;&gt;"",H24&lt;&gt;"",J24&lt;&gt;"", AD24="OK")),"","Given Marks or Format is incorrect"),"Given Marks or Format is incorrect")</f>
        <v/>
      </c>
      <c r="U24" s="203"/>
      <c r="V24" s="203"/>
      <c r="W24" s="203"/>
      <c r="X24" s="203"/>
      <c r="Y24" s="23" t="b">
        <f>IF(AND( EXACT(LEFT(B24,LEN(G8)), G8),ISNUMBER(INT(MID(B24,(LEN(G8)+1),1))),ISNUMBER(INT(MID(B24,(LEN(G8)+2),1))), MID(B24,(LEN(G8)+1),2)&lt;&gt;"00",OR(ISNUMBER(INT(MID(B24,(LEN(G8)+3),1))),MID(B24,(LEN(G8)+3),1)=""),  OR(AND(ISNUMBER(INT(MID(B24,(LEN(G8)+1),3))),MID(B24,(LEN(G8)+1),1)&lt;&gt;"0", MID(B24,(LEN(G8)+4),1)=""),AND((ISNUMBER(INT(MID(B24,(LEN(G8)+1),2)))),MID(B24,(LEN(G8)+3),1)=""))),"OK")</f>
        <v>0</v>
      </c>
      <c r="Z24" s="24"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25"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22"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32" t="b">
        <f t="shared" si="28"/>
        <v>0</v>
      </c>
      <c r="AD24" s="32" t="str">
        <f t="shared" si="1"/>
        <v>S# INCORRECT</v>
      </c>
      <c r="BL24" s="77" t="str">
        <f t="shared" si="2"/>
        <v/>
      </c>
      <c r="BM24" s="77" t="b">
        <f t="shared" si="3"/>
        <v>0</v>
      </c>
      <c r="BN24" s="77" t="b">
        <f t="shared" si="4"/>
        <v>0</v>
      </c>
      <c r="BO24" s="77" t="b">
        <f t="shared" si="5"/>
        <v>0</v>
      </c>
      <c r="BP24" s="77" t="str">
        <f t="shared" si="6"/>
        <v/>
      </c>
      <c r="BQ24" s="77" t="str">
        <f t="shared" si="7"/>
        <v/>
      </c>
      <c r="BR24" s="77" t="str">
        <f t="shared" si="8"/>
        <v/>
      </c>
      <c r="BS24" s="77" t="str">
        <f t="shared" si="9"/>
        <v/>
      </c>
      <c r="BT24" s="78" t="str">
        <f t="shared" si="10"/>
        <v/>
      </c>
      <c r="BU24" s="79" t="str">
        <f t="shared" si="29"/>
        <v>INCORRECT</v>
      </c>
      <c r="BV24" s="77" t="b">
        <f t="shared" si="30"/>
        <v>0</v>
      </c>
      <c r="BW24" s="80" t="str">
        <f t="shared" si="11"/>
        <v/>
      </c>
      <c r="BX24" s="77" t="b">
        <f t="shared" si="12"/>
        <v>0</v>
      </c>
      <c r="BY24" s="77" t="b">
        <f t="shared" si="13"/>
        <v>0</v>
      </c>
      <c r="BZ24" s="77" t="b">
        <f t="shared" si="14"/>
        <v>0</v>
      </c>
      <c r="CA24" s="77" t="b">
        <f t="shared" si="15"/>
        <v>0</v>
      </c>
      <c r="CB24" s="77" t="b">
        <f t="shared" si="16"/>
        <v>0</v>
      </c>
      <c r="CC24" s="77" t="b">
        <f t="shared" si="17"/>
        <v>0</v>
      </c>
      <c r="CD24" s="77" t="str">
        <f t="shared" si="18"/>
        <v/>
      </c>
      <c r="CE24" s="77" t="str">
        <f t="shared" si="19"/>
        <v/>
      </c>
      <c r="CF24" s="77" t="str">
        <f t="shared" si="20"/>
        <v/>
      </c>
      <c r="CG24" s="77" t="str">
        <f t="shared" si="21"/>
        <v/>
      </c>
      <c r="CH24" s="77" t="str">
        <f t="shared" si="22"/>
        <v/>
      </c>
      <c r="CI24" s="77" t="str">
        <f t="shared" si="23"/>
        <v/>
      </c>
      <c r="CJ24" s="80" t="str">
        <f t="shared" si="24"/>
        <v/>
      </c>
      <c r="CK24" s="80" t="str">
        <f t="shared" si="25"/>
        <v/>
      </c>
      <c r="CL24" s="81" t="str">
        <f t="shared" si="26"/>
        <v>NO</v>
      </c>
      <c r="CM24" s="81" t="str">
        <f t="shared" si="27"/>
        <v>NO</v>
      </c>
      <c r="CN24" s="79" t="str">
        <f t="shared" si="31"/>
        <v>NO</v>
      </c>
      <c r="CO24" s="79" t="str">
        <f t="shared" si="32"/>
        <v>NO</v>
      </c>
      <c r="CP24" s="81" t="str">
        <f t="shared" si="33"/>
        <v>OK</v>
      </c>
      <c r="CQ24" s="77" t="b">
        <f t="shared" si="34"/>
        <v>0</v>
      </c>
      <c r="CR24" s="77" t="b">
        <f t="shared" si="35"/>
        <v>0</v>
      </c>
      <c r="CS24" s="77" t="b">
        <f t="shared" si="36"/>
        <v>0</v>
      </c>
      <c r="CT24" s="77" t="b">
        <f t="shared" si="37"/>
        <v>0</v>
      </c>
      <c r="CU24" s="80" t="str">
        <f t="shared" si="38"/>
        <v>SEQUENCE INCORRECT</v>
      </c>
      <c r="CV24" s="82">
        <f>COUNTIF(B19:B23,T(B24))</f>
        <v>5</v>
      </c>
    </row>
    <row r="25" spans="1:100" s="32" customFormat="1" ht="18.95" customHeight="1" thickBot="1">
      <c r="A25" s="65"/>
      <c r="B25" s="244"/>
      <c r="C25" s="245"/>
      <c r="D25" s="244"/>
      <c r="E25" s="245"/>
      <c r="F25" s="244"/>
      <c r="G25" s="245"/>
      <c r="H25" s="244"/>
      <c r="I25" s="245"/>
      <c r="J25" s="244"/>
      <c r="K25" s="245"/>
      <c r="L25" s="256" t="str">
        <f>IF(AND(A25&lt;&gt;"",B25&lt;&gt;"",D25&lt;&gt;"", F25&lt;&gt;"", H25&lt;&gt;"", J25&lt;&gt;"",Q25="",P25="OK",T25="",OR(D25&lt;=E17,D25="ABS"),OR(F25&lt;=G17,F25="ABS"),OR(H25&lt;=I17,H25="ABS"),OR(J25&lt;=K17,J25="ABS")),IF(AND(D25="ABS",F25="ABS",H25="ABS",J25="ABS"),"ABS",IF(SUM(D25,F25,H25,J25)=0,"ZERO",SUM(D25,F25,H25,J25))),"")</f>
        <v/>
      </c>
      <c r="M25" s="257"/>
      <c r="N25" s="33" t="str">
        <f>IF(L25="","",IF(M17=200,LOOKUP(L25,{"ABS","ZERO",1,100,110,120,130,140,150,160,170},{"FAIL","FAIL","FAIL","D","D+","C","C+","B","B+","A","A+"}),IF(M17=150,LOOKUP(L25,{"ABS","ZERO",1,75,82,90,97,105,112,120,127},{"FAIL","FAIL","FAIL","D","D+","C","C+","B","B+","A","A+"}),IF(M17=100,LOOKUP(L25,{"ABS","ZERO",1,50,55,60,65,70,75,80,85},{"FAIL","FAIL","FAIL","D","D+","C","C+","B","B+","A","A+"}),IF(M17=50,LOOKUP(L25,{"ABS","ZERO",1,25,27,30,32,35,37,40,42},{"FAIL","FAIL","FAIL","D","D+","C","C+","B","B+","A","A+"}))))))</f>
        <v/>
      </c>
      <c r="O25" s="229"/>
      <c r="P25" s="87" t="str">
        <f t="shared" si="0"/>
        <v/>
      </c>
      <c r="Q25" s="224" t="str">
        <f>IF(AND(A25&lt;&gt;"",B25&lt;&gt;""),IF(OR(D25&lt;&gt;"ABS"),IF(OR(AND(D25&lt;ROUNDDOWN((0.7*E17),0),D25&lt;&gt;0),D25&gt;E17,D25=""),"Attendance Marks incorrect",""),""),"")</f>
        <v/>
      </c>
      <c r="R25" s="203"/>
      <c r="S25" s="203"/>
      <c r="T25" s="203" t="str">
        <f>IF(OR(AND(OR(F25&lt;=G17, F25=0, F25="ABS"),OR(H25&lt;=I17, H25=0, H25="ABS"),OR(J25&lt;=K17, J25="ABS"))),IF(OR(AND(A25="",B25="",D25="",F25="",H25="",J25=""),AND(A25&lt;&gt;"",B25&lt;&gt;"",D25&lt;&gt;"",F25&lt;&gt;"",H25&lt;&gt;"",J25&lt;&gt;"", AD25="OK")),"","Given Marks or Format is incorrect"),"Given Marks or Format is incorrect")</f>
        <v/>
      </c>
      <c r="U25" s="203"/>
      <c r="V25" s="203"/>
      <c r="W25" s="203"/>
      <c r="X25" s="203"/>
      <c r="Y25" s="23" t="b">
        <f>IF(AND( EXACT(LEFT(B25,LEN(G8)), G8),ISNUMBER(INT(MID(B25,(LEN(G8)+1),1))),ISNUMBER(INT(MID(B25,(LEN(G8)+2),1))), MID(B25,(LEN(G8)+1),2)&lt;&gt;"00",OR(ISNUMBER(INT(MID(B25,(LEN(G8)+3),1))),MID(B25,(LEN(G8)+3),1)=""),  OR(AND(ISNUMBER(INT(MID(B25,(LEN(G8)+1),3))),MID(B25,(LEN(G8)+1),1)&lt;&gt;"0", MID(B25,(LEN(G8)+4),1)=""),AND((ISNUMBER(INT(MID(B25,(LEN(G8)+1),2)))),MID(B25,(LEN(G8)+3),1)=""))),"OK")</f>
        <v>0</v>
      </c>
      <c r="Z25" s="24"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25"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22"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32" t="b">
        <f t="shared" si="28"/>
        <v>0</v>
      </c>
      <c r="AD25" s="32" t="str">
        <f t="shared" si="1"/>
        <v>S# INCORRECT</v>
      </c>
      <c r="BL25" s="77" t="str">
        <f t="shared" si="2"/>
        <v/>
      </c>
      <c r="BM25" s="77" t="b">
        <f t="shared" si="3"/>
        <v>0</v>
      </c>
      <c r="BN25" s="77" t="b">
        <f t="shared" si="4"/>
        <v>0</v>
      </c>
      <c r="BO25" s="77" t="b">
        <f t="shared" si="5"/>
        <v>0</v>
      </c>
      <c r="BP25" s="77" t="str">
        <f t="shared" si="6"/>
        <v/>
      </c>
      <c r="BQ25" s="77" t="str">
        <f t="shared" si="7"/>
        <v/>
      </c>
      <c r="BR25" s="77" t="str">
        <f t="shared" si="8"/>
        <v/>
      </c>
      <c r="BS25" s="77" t="str">
        <f t="shared" si="9"/>
        <v/>
      </c>
      <c r="BT25" s="78" t="str">
        <f t="shared" si="10"/>
        <v/>
      </c>
      <c r="BU25" s="79" t="str">
        <f t="shared" si="29"/>
        <v>INCORRECT</v>
      </c>
      <c r="BV25" s="77" t="b">
        <f t="shared" si="30"/>
        <v>0</v>
      </c>
      <c r="BW25" s="80" t="str">
        <f t="shared" si="11"/>
        <v/>
      </c>
      <c r="BX25" s="77" t="b">
        <f t="shared" si="12"/>
        <v>0</v>
      </c>
      <c r="BY25" s="77" t="b">
        <f t="shared" si="13"/>
        <v>0</v>
      </c>
      <c r="BZ25" s="77" t="b">
        <f t="shared" si="14"/>
        <v>0</v>
      </c>
      <c r="CA25" s="77" t="b">
        <f t="shared" si="15"/>
        <v>0</v>
      </c>
      <c r="CB25" s="77" t="b">
        <f t="shared" si="16"/>
        <v>0</v>
      </c>
      <c r="CC25" s="77" t="b">
        <f t="shared" si="17"/>
        <v>0</v>
      </c>
      <c r="CD25" s="77" t="str">
        <f t="shared" si="18"/>
        <v/>
      </c>
      <c r="CE25" s="77" t="str">
        <f t="shared" si="19"/>
        <v/>
      </c>
      <c r="CF25" s="77" t="str">
        <f t="shared" si="20"/>
        <v/>
      </c>
      <c r="CG25" s="77" t="str">
        <f t="shared" si="21"/>
        <v/>
      </c>
      <c r="CH25" s="77" t="str">
        <f t="shared" si="22"/>
        <v/>
      </c>
      <c r="CI25" s="77" t="str">
        <f t="shared" si="23"/>
        <v/>
      </c>
      <c r="CJ25" s="80" t="str">
        <f t="shared" si="24"/>
        <v/>
      </c>
      <c r="CK25" s="80" t="str">
        <f t="shared" si="25"/>
        <v/>
      </c>
      <c r="CL25" s="81" t="str">
        <f t="shared" si="26"/>
        <v>NO</v>
      </c>
      <c r="CM25" s="81" t="str">
        <f t="shared" si="27"/>
        <v>NO</v>
      </c>
      <c r="CN25" s="79" t="str">
        <f t="shared" si="31"/>
        <v>NO</v>
      </c>
      <c r="CO25" s="79" t="str">
        <f t="shared" si="32"/>
        <v>NO</v>
      </c>
      <c r="CP25" s="81" t="str">
        <f t="shared" si="33"/>
        <v>OK</v>
      </c>
      <c r="CQ25" s="77" t="b">
        <f t="shared" si="34"/>
        <v>0</v>
      </c>
      <c r="CR25" s="77" t="b">
        <f t="shared" si="35"/>
        <v>0</v>
      </c>
      <c r="CS25" s="77" t="b">
        <f t="shared" si="36"/>
        <v>0</v>
      </c>
      <c r="CT25" s="77" t="b">
        <f t="shared" si="37"/>
        <v>0</v>
      </c>
      <c r="CU25" s="80" t="str">
        <f t="shared" si="38"/>
        <v>SEQUENCE INCORRECT</v>
      </c>
      <c r="CV25" s="82">
        <f>COUNTIF(B19:B24,T(B25))</f>
        <v>6</v>
      </c>
    </row>
    <row r="26" spans="1:100" s="32" customFormat="1" ht="18.95" customHeight="1" thickBot="1">
      <c r="A26" s="83"/>
      <c r="B26" s="244"/>
      <c r="C26" s="245"/>
      <c r="D26" s="244"/>
      <c r="E26" s="245"/>
      <c r="F26" s="244"/>
      <c r="G26" s="245"/>
      <c r="H26" s="244"/>
      <c r="I26" s="245"/>
      <c r="J26" s="244"/>
      <c r="K26" s="245"/>
      <c r="L26" s="256" t="str">
        <f>IF(AND(A26&lt;&gt;"",B26&lt;&gt;"",D26&lt;&gt;"", F26&lt;&gt;"", H26&lt;&gt;"", J26&lt;&gt;"",Q26="",P26="OK",T26="",OR(D26&lt;=E17,D26="ABS"),OR(F26&lt;=G17,F26="ABS"),OR(H26&lt;=I17,H26="ABS"),OR(J26&lt;=K17,J26="ABS")),IF(AND(D26="ABS",F26="ABS",H26="ABS",J26="ABS"),"ABS",IF(SUM(D26,F26,H26,J26)=0,"ZERO",SUM(D26,F26,H26,J26))),"")</f>
        <v/>
      </c>
      <c r="M26" s="257"/>
      <c r="N26" s="33" t="str">
        <f>IF(L26="","",IF(M17=200,LOOKUP(L26,{"ABS","ZERO",1,100,110,120,130,140,150,160,170},{"FAIL","FAIL","FAIL","D","D+","C","C+","B","B+","A","A+"}),IF(M17=150,LOOKUP(L26,{"ABS","ZERO",1,75,82,90,97,105,112,120,127},{"FAIL","FAIL","FAIL","D","D+","C","C+","B","B+","A","A+"}),IF(M17=100,LOOKUP(L26,{"ABS","ZERO",1,50,55,60,65,70,75,80,85},{"FAIL","FAIL","FAIL","D","D+","C","C+","B","B+","A","A+"}),IF(M17=50,LOOKUP(L26,{"ABS","ZERO",1,25,27,30,32,35,37,40,42},{"FAIL","FAIL","FAIL","D","D+","C","C+","B","B+","A","A+"}))))))</f>
        <v/>
      </c>
      <c r="O26" s="229"/>
      <c r="P26" s="87" t="str">
        <f t="shared" si="0"/>
        <v/>
      </c>
      <c r="Q26" s="224" t="str">
        <f>IF(AND(A26&lt;&gt;"",B26&lt;&gt;""),IF(OR(D26&lt;&gt;"ABS"),IF(OR(AND(D26&lt;ROUNDDOWN((0.7*E17),0),D26&lt;&gt;0),D26&gt;E17,D26=""),"Attendance Marks incorrect",""),""),"")</f>
        <v/>
      </c>
      <c r="R26" s="203"/>
      <c r="S26" s="203"/>
      <c r="T26" s="203" t="str">
        <f>IF(OR(AND(OR(F26&lt;=G17, F26=0, F26="ABS"),OR(H26&lt;=I17, H26=0, H26="ABS"),OR(J26&lt;=K17, J26="ABS"))),IF(OR(AND(A26="",B26="",D26="",F26="",H26="",J26=""),AND(A26&lt;&gt;"",B26&lt;&gt;"",D26&lt;&gt;"",F26&lt;&gt;"",H26&lt;&gt;"",J26&lt;&gt;"", AD26="OK")),"","Given Marks or Format is incorrect"),"Given Marks or Format is incorrect")</f>
        <v/>
      </c>
      <c r="U26" s="203"/>
      <c r="V26" s="203"/>
      <c r="W26" s="203"/>
      <c r="X26" s="203"/>
      <c r="Y26" s="23" t="b">
        <f>IF(AND( EXACT(LEFT(B26,LEN(G8)), G8),ISNUMBER(INT(MID(B26,(LEN(G8)+1),1))),ISNUMBER(INT(MID(B26,(LEN(G8)+2),1))), MID(B26,(LEN(G8)+1),2)&lt;&gt;"00",OR(ISNUMBER(INT(MID(B26,(LEN(G8)+3),1))),MID(B26,(LEN(G8)+3),1)=""),  OR(AND(ISNUMBER(INT(MID(B26,(LEN(G8)+1),3))),MID(B26,(LEN(G8)+1),1)&lt;&gt;"0", MID(B26,(LEN(G8)+4),1)=""),AND((ISNUMBER(INT(MID(B26,(LEN(G8)+1),2)))),MID(B26,(LEN(G8)+3),1)=""))),"OK")</f>
        <v>0</v>
      </c>
      <c r="Z26" s="24"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25"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22"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32" t="b">
        <f t="shared" si="28"/>
        <v>0</v>
      </c>
      <c r="AD26" s="32" t="str">
        <f t="shared" si="1"/>
        <v>S# INCORRECT</v>
      </c>
      <c r="BL26" s="77" t="str">
        <f t="shared" si="2"/>
        <v/>
      </c>
      <c r="BM26" s="77" t="b">
        <f t="shared" si="3"/>
        <v>0</v>
      </c>
      <c r="BN26" s="77" t="b">
        <f t="shared" si="4"/>
        <v>0</v>
      </c>
      <c r="BO26" s="77" t="b">
        <f t="shared" si="5"/>
        <v>0</v>
      </c>
      <c r="BP26" s="77" t="str">
        <f t="shared" si="6"/>
        <v/>
      </c>
      <c r="BQ26" s="77" t="str">
        <f t="shared" si="7"/>
        <v/>
      </c>
      <c r="BR26" s="77" t="str">
        <f t="shared" si="8"/>
        <v/>
      </c>
      <c r="BS26" s="77" t="str">
        <f t="shared" si="9"/>
        <v/>
      </c>
      <c r="BT26" s="78" t="str">
        <f t="shared" si="10"/>
        <v/>
      </c>
      <c r="BU26" s="79" t="str">
        <f t="shared" si="29"/>
        <v>INCORRECT</v>
      </c>
      <c r="BV26" s="77" t="b">
        <f t="shared" si="30"/>
        <v>0</v>
      </c>
      <c r="BW26" s="80" t="str">
        <f t="shared" si="11"/>
        <v/>
      </c>
      <c r="BX26" s="77" t="b">
        <f t="shared" si="12"/>
        <v>0</v>
      </c>
      <c r="BY26" s="77" t="b">
        <f t="shared" si="13"/>
        <v>0</v>
      </c>
      <c r="BZ26" s="77" t="b">
        <f t="shared" si="14"/>
        <v>0</v>
      </c>
      <c r="CA26" s="77" t="b">
        <f t="shared" si="15"/>
        <v>0</v>
      </c>
      <c r="CB26" s="77" t="b">
        <f t="shared" si="16"/>
        <v>0</v>
      </c>
      <c r="CC26" s="77" t="b">
        <f t="shared" si="17"/>
        <v>0</v>
      </c>
      <c r="CD26" s="77" t="str">
        <f t="shared" si="18"/>
        <v/>
      </c>
      <c r="CE26" s="77" t="str">
        <f t="shared" si="19"/>
        <v/>
      </c>
      <c r="CF26" s="77" t="str">
        <f t="shared" si="20"/>
        <v/>
      </c>
      <c r="CG26" s="77" t="str">
        <f t="shared" si="21"/>
        <v/>
      </c>
      <c r="CH26" s="77" t="str">
        <f t="shared" si="22"/>
        <v/>
      </c>
      <c r="CI26" s="77" t="str">
        <f t="shared" si="23"/>
        <v/>
      </c>
      <c r="CJ26" s="80" t="str">
        <f t="shared" si="24"/>
        <v/>
      </c>
      <c r="CK26" s="80" t="str">
        <f t="shared" si="25"/>
        <v/>
      </c>
      <c r="CL26" s="81" t="str">
        <f t="shared" si="26"/>
        <v>NO</v>
      </c>
      <c r="CM26" s="81" t="str">
        <f t="shared" si="27"/>
        <v>NO</v>
      </c>
      <c r="CN26" s="79" t="str">
        <f t="shared" si="31"/>
        <v>NO</v>
      </c>
      <c r="CO26" s="79" t="str">
        <f t="shared" si="32"/>
        <v>NO</v>
      </c>
      <c r="CP26" s="81" t="str">
        <f t="shared" si="33"/>
        <v>OK</v>
      </c>
      <c r="CQ26" s="77" t="b">
        <f t="shared" si="34"/>
        <v>0</v>
      </c>
      <c r="CR26" s="77" t="b">
        <f t="shared" si="35"/>
        <v>0</v>
      </c>
      <c r="CS26" s="77" t="b">
        <f t="shared" si="36"/>
        <v>0</v>
      </c>
      <c r="CT26" s="77" t="b">
        <f t="shared" si="37"/>
        <v>0</v>
      </c>
      <c r="CU26" s="80" t="str">
        <f t="shared" si="38"/>
        <v>SEQUENCE INCORRECT</v>
      </c>
      <c r="CV26" s="82">
        <f>COUNTIF(B19:B25,T(B26))</f>
        <v>7</v>
      </c>
    </row>
    <row r="27" spans="1:100" s="32" customFormat="1" ht="18.95" customHeight="1" thickBot="1">
      <c r="A27" s="65"/>
      <c r="B27" s="244"/>
      <c r="C27" s="245"/>
      <c r="D27" s="244"/>
      <c r="E27" s="245"/>
      <c r="F27" s="244"/>
      <c r="G27" s="245"/>
      <c r="H27" s="244"/>
      <c r="I27" s="245"/>
      <c r="J27" s="244"/>
      <c r="K27" s="245"/>
      <c r="L27" s="256" t="str">
        <f>IF(AND(A27&lt;&gt;"",B27&lt;&gt;"",D27&lt;&gt;"", F27&lt;&gt;"", H27&lt;&gt;"", J27&lt;&gt;"",Q27="",P27="OK",T27="",OR(D27&lt;=E17,D27="ABS"),OR(F27&lt;=G17,F27="ABS"),OR(H27&lt;=I17,H27="ABS"),OR(J27&lt;=K17,J27="ABS")),IF(AND(D27="ABS",F27="ABS",H27="ABS",J27="ABS"),"ABS",IF(SUM(D27,F27,H27,J27)=0,"ZERO",SUM(D27,F27,H27,J27))),"")</f>
        <v/>
      </c>
      <c r="M27" s="257"/>
      <c r="N27" s="33" t="str">
        <f>IF(L27="","",IF(M17=200,LOOKUP(L27,{"ABS","ZERO",1,100,110,120,130,140,150,160,170},{"FAIL","FAIL","FAIL","D","D+","C","C+","B","B+","A","A+"}),IF(M17=150,LOOKUP(L27,{"ABS","ZERO",1,75,82,90,97,105,112,120,127},{"FAIL","FAIL","FAIL","D","D+","C","C+","B","B+","A","A+"}),IF(M17=100,LOOKUP(L27,{"ABS","ZERO",1,50,55,60,65,70,75,80,85},{"FAIL","FAIL","FAIL","D","D+","C","C+","B","B+","A","A+"}),IF(M17=50,LOOKUP(L27,{"ABS","ZERO",1,25,27,30,32,35,37,40,42},{"FAIL","FAIL","FAIL","D","D+","C","C+","B","B+","A","A+"}))))))</f>
        <v/>
      </c>
      <c r="O27" s="229"/>
      <c r="P27" s="87" t="str">
        <f t="shared" si="0"/>
        <v/>
      </c>
      <c r="Q27" s="224" t="str">
        <f>IF(AND(A27&lt;&gt;"",B27&lt;&gt;""),IF(OR(D27&lt;&gt;"ABS"),IF(OR(AND(D27&lt;ROUNDDOWN((0.7*E17),0),D27&lt;&gt;0),D27&gt;E17,D27=""),"Attendance Marks incorrect",""),""),"")</f>
        <v/>
      </c>
      <c r="R27" s="203"/>
      <c r="S27" s="203"/>
      <c r="T27" s="203" t="str">
        <f>IF(OR(AND(OR(F27&lt;=G17, F27=0, F27="ABS"),OR(H27&lt;=I17, H27=0, H27="ABS"),OR(J27&lt;=K17, J27="ABS"))),IF(OR(AND(A27="",B27="",D27="",F27="",H27="",J27=""),AND(A27&lt;&gt;"",B27&lt;&gt;"",D27&lt;&gt;"",F27&lt;&gt;"",H27&lt;&gt;"",J27&lt;&gt;"", AD27="OK")),"","Given Marks or Format is incorrect"),"Given Marks or Format is incorrect")</f>
        <v/>
      </c>
      <c r="U27" s="203"/>
      <c r="V27" s="203"/>
      <c r="W27" s="203"/>
      <c r="X27" s="203"/>
      <c r="Y27" s="23" t="b">
        <f>IF(AND( EXACT(LEFT(B27,LEN(G8)), G8),ISNUMBER(INT(MID(B27,(LEN(G8)+1),1))),ISNUMBER(INT(MID(B27,(LEN(G8)+2),1))), MID(B27,(LEN(G8)+1),2)&lt;&gt;"00",OR(ISNUMBER(INT(MID(B27,(LEN(G8)+3),1))),MID(B27,(LEN(G8)+3),1)=""),  OR(AND(ISNUMBER(INT(MID(B27,(LEN(G8)+1),3))),MID(B27,(LEN(G8)+1),1)&lt;&gt;"0", MID(B27,(LEN(G8)+4),1)=""),AND((ISNUMBER(INT(MID(B27,(LEN(G8)+1),2)))),MID(B27,(LEN(G8)+3),1)=""))),"OK")</f>
        <v>0</v>
      </c>
      <c r="Z27" s="24"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25"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22"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32" t="b">
        <f t="shared" si="28"/>
        <v>0</v>
      </c>
      <c r="AD27" s="32" t="str">
        <f t="shared" si="1"/>
        <v>S# INCORRECT</v>
      </c>
      <c r="BL27" s="77" t="str">
        <f t="shared" si="2"/>
        <v/>
      </c>
      <c r="BM27" s="77" t="b">
        <f t="shared" si="3"/>
        <v>0</v>
      </c>
      <c r="BN27" s="77" t="b">
        <f t="shared" si="4"/>
        <v>0</v>
      </c>
      <c r="BO27" s="77" t="b">
        <f t="shared" si="5"/>
        <v>0</v>
      </c>
      <c r="BP27" s="77" t="str">
        <f t="shared" si="6"/>
        <v/>
      </c>
      <c r="BQ27" s="77" t="str">
        <f t="shared" si="7"/>
        <v/>
      </c>
      <c r="BR27" s="77" t="str">
        <f t="shared" si="8"/>
        <v/>
      </c>
      <c r="BS27" s="77" t="str">
        <f t="shared" si="9"/>
        <v/>
      </c>
      <c r="BT27" s="78" t="str">
        <f t="shared" si="10"/>
        <v/>
      </c>
      <c r="BU27" s="79" t="str">
        <f t="shared" si="29"/>
        <v>INCORRECT</v>
      </c>
      <c r="BV27" s="77" t="b">
        <f t="shared" si="30"/>
        <v>0</v>
      </c>
      <c r="BW27" s="80" t="str">
        <f t="shared" si="11"/>
        <v/>
      </c>
      <c r="BX27" s="77" t="b">
        <f t="shared" si="12"/>
        <v>0</v>
      </c>
      <c r="BY27" s="77" t="b">
        <f t="shared" si="13"/>
        <v>0</v>
      </c>
      <c r="BZ27" s="77" t="b">
        <f t="shared" si="14"/>
        <v>0</v>
      </c>
      <c r="CA27" s="77" t="b">
        <f t="shared" si="15"/>
        <v>0</v>
      </c>
      <c r="CB27" s="77" t="b">
        <f t="shared" si="16"/>
        <v>0</v>
      </c>
      <c r="CC27" s="77" t="b">
        <f t="shared" si="17"/>
        <v>0</v>
      </c>
      <c r="CD27" s="77" t="str">
        <f t="shared" si="18"/>
        <v/>
      </c>
      <c r="CE27" s="77" t="str">
        <f t="shared" si="19"/>
        <v/>
      </c>
      <c r="CF27" s="77" t="str">
        <f t="shared" si="20"/>
        <v/>
      </c>
      <c r="CG27" s="77" t="str">
        <f t="shared" si="21"/>
        <v/>
      </c>
      <c r="CH27" s="77" t="str">
        <f t="shared" si="22"/>
        <v/>
      </c>
      <c r="CI27" s="77" t="str">
        <f t="shared" si="23"/>
        <v/>
      </c>
      <c r="CJ27" s="80" t="str">
        <f t="shared" si="24"/>
        <v/>
      </c>
      <c r="CK27" s="80" t="str">
        <f t="shared" si="25"/>
        <v/>
      </c>
      <c r="CL27" s="81" t="str">
        <f t="shared" si="26"/>
        <v>NO</v>
      </c>
      <c r="CM27" s="81" t="str">
        <f t="shared" si="27"/>
        <v>NO</v>
      </c>
      <c r="CN27" s="79" t="str">
        <f t="shared" si="31"/>
        <v>NO</v>
      </c>
      <c r="CO27" s="79" t="str">
        <f t="shared" si="32"/>
        <v>NO</v>
      </c>
      <c r="CP27" s="81" t="str">
        <f t="shared" si="33"/>
        <v>OK</v>
      </c>
      <c r="CQ27" s="77" t="b">
        <f t="shared" si="34"/>
        <v>0</v>
      </c>
      <c r="CR27" s="77" t="b">
        <f t="shared" si="35"/>
        <v>0</v>
      </c>
      <c r="CS27" s="77" t="b">
        <f t="shared" si="36"/>
        <v>0</v>
      </c>
      <c r="CT27" s="77" t="b">
        <f t="shared" si="37"/>
        <v>0</v>
      </c>
      <c r="CU27" s="80" t="str">
        <f t="shared" si="38"/>
        <v>SEQUENCE INCORRECT</v>
      </c>
      <c r="CV27" s="82">
        <f>COUNTIF(B19:B26,T(B27))</f>
        <v>8</v>
      </c>
    </row>
    <row r="28" spans="1:100" s="32" customFormat="1" ht="18.95" customHeight="1" thickBot="1">
      <c r="A28" s="83"/>
      <c r="B28" s="244"/>
      <c r="C28" s="245"/>
      <c r="D28" s="244"/>
      <c r="E28" s="245"/>
      <c r="F28" s="244"/>
      <c r="G28" s="245"/>
      <c r="H28" s="244"/>
      <c r="I28" s="245"/>
      <c r="J28" s="244"/>
      <c r="K28" s="245"/>
      <c r="L28" s="256" t="str">
        <f>IF(AND(A28&lt;&gt;"",B28&lt;&gt;"",D28&lt;&gt;"", F28&lt;&gt;"", H28&lt;&gt;"", J28&lt;&gt;"",Q28="",P28="OK",T28="",OR(D28&lt;=E17,D28="ABS"),OR(F28&lt;=G17,F28="ABS"),OR(H28&lt;=I17,H28="ABS"),OR(J28&lt;=K17,J28="ABS")),IF(AND(D28="ABS",F28="ABS",H28="ABS",J28="ABS"),"ABS",IF(SUM(D28,F28,H28,J28)=0,"ZERO",SUM(D28,F28,H28,J28))),"")</f>
        <v/>
      </c>
      <c r="M28" s="257"/>
      <c r="N28" s="33" t="str">
        <f>IF(L28="","",IF(M17=200,LOOKUP(L28,{"ABS","ZERO",1,100,110,120,130,140,150,160,170},{"FAIL","FAIL","FAIL","D","D+","C","C+","B","B+","A","A+"}),IF(M17=150,LOOKUP(L28,{"ABS","ZERO",1,75,82,90,97,105,112,120,127},{"FAIL","FAIL","FAIL","D","D+","C","C+","B","B+","A","A+"}),IF(M17=100,LOOKUP(L28,{"ABS","ZERO",1,50,55,60,65,70,75,80,85},{"FAIL","FAIL","FAIL","D","D+","C","C+","B","B+","A","A+"}),IF(M17=50,LOOKUP(L28,{"ABS","ZERO",1,25,27,30,32,35,37,40,42},{"FAIL","FAIL","FAIL","D","D+","C","C+","B","B+","A","A+"}))))))</f>
        <v/>
      </c>
      <c r="O28" s="229"/>
      <c r="P28" s="87" t="str">
        <f t="shared" si="0"/>
        <v/>
      </c>
      <c r="Q28" s="224" t="str">
        <f>IF(AND(A28&lt;&gt;"",B28&lt;&gt;""),IF(OR(D28&lt;&gt;"ABS"),IF(OR(AND(D28&lt;ROUNDDOWN((0.7*E17),0),D28&lt;&gt;0),D28&gt;E17,D28=""),"Attendance Marks incorrect",""),""),"")</f>
        <v/>
      </c>
      <c r="R28" s="203"/>
      <c r="S28" s="203"/>
      <c r="T28" s="203" t="str">
        <f>IF(OR(AND(OR(F28&lt;=G17, F28=0, F28="ABS"),OR(H28&lt;=I17, H28=0, H28="ABS"),OR(J28&lt;=K17, J28="ABS"))),IF(OR(AND(A28="",B28="",D28="",F28="",H28="",J28=""),AND(A28&lt;&gt;"",B28&lt;&gt;"",D28&lt;&gt;"",F28&lt;&gt;"",H28&lt;&gt;"",J28&lt;&gt;"", AD28="OK")),"","Given Marks or Format is incorrect"),"Given Marks or Format is incorrect")</f>
        <v/>
      </c>
      <c r="U28" s="203"/>
      <c r="V28" s="203"/>
      <c r="W28" s="203"/>
      <c r="X28" s="203"/>
      <c r="Y28" s="23" t="b">
        <f>IF(AND( EXACT(LEFT(B28,LEN(G8)), G8),ISNUMBER(INT(MID(B28,(LEN(G8)+1),1))),ISNUMBER(INT(MID(B28,(LEN(G8)+2),1))), MID(B28,(LEN(G8)+1),2)&lt;&gt;"00",OR(ISNUMBER(INT(MID(B28,(LEN(G8)+3),1))),MID(B28,(LEN(G8)+3),1)=""),  OR(AND(ISNUMBER(INT(MID(B28,(LEN(G8)+1),3))),MID(B28,(LEN(G8)+1),1)&lt;&gt;"0", MID(B28,(LEN(G8)+4),1)=""),AND((ISNUMBER(INT(MID(B28,(LEN(G8)+1),2)))),MID(B28,(LEN(G8)+3),1)=""))),"OK")</f>
        <v>0</v>
      </c>
      <c r="Z28" s="24"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25"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22"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32" t="b">
        <f t="shared" si="28"/>
        <v>0</v>
      </c>
      <c r="AD28" s="32" t="str">
        <f t="shared" si="1"/>
        <v>S# INCORRECT</v>
      </c>
      <c r="BL28" s="77" t="str">
        <f t="shared" si="2"/>
        <v/>
      </c>
      <c r="BM28" s="77" t="b">
        <f t="shared" si="3"/>
        <v>0</v>
      </c>
      <c r="BN28" s="77" t="b">
        <f t="shared" si="4"/>
        <v>0</v>
      </c>
      <c r="BO28" s="77" t="b">
        <f t="shared" si="5"/>
        <v>0</v>
      </c>
      <c r="BP28" s="77" t="str">
        <f t="shared" si="6"/>
        <v/>
      </c>
      <c r="BQ28" s="77" t="str">
        <f t="shared" si="7"/>
        <v/>
      </c>
      <c r="BR28" s="77" t="str">
        <f t="shared" si="8"/>
        <v/>
      </c>
      <c r="BS28" s="77" t="str">
        <f t="shared" si="9"/>
        <v/>
      </c>
      <c r="BT28" s="78" t="str">
        <f t="shared" si="10"/>
        <v/>
      </c>
      <c r="BU28" s="79" t="str">
        <f t="shared" si="29"/>
        <v>INCORRECT</v>
      </c>
      <c r="BV28" s="77" t="b">
        <f t="shared" si="30"/>
        <v>0</v>
      </c>
      <c r="BW28" s="80" t="str">
        <f t="shared" si="11"/>
        <v/>
      </c>
      <c r="BX28" s="77" t="b">
        <f t="shared" si="12"/>
        <v>0</v>
      </c>
      <c r="BY28" s="77" t="b">
        <f t="shared" si="13"/>
        <v>0</v>
      </c>
      <c r="BZ28" s="77" t="b">
        <f t="shared" si="14"/>
        <v>0</v>
      </c>
      <c r="CA28" s="77" t="b">
        <f t="shared" si="15"/>
        <v>0</v>
      </c>
      <c r="CB28" s="77" t="b">
        <f t="shared" si="16"/>
        <v>0</v>
      </c>
      <c r="CC28" s="77" t="b">
        <f t="shared" si="17"/>
        <v>0</v>
      </c>
      <c r="CD28" s="77" t="str">
        <f t="shared" si="18"/>
        <v/>
      </c>
      <c r="CE28" s="77" t="str">
        <f t="shared" si="19"/>
        <v/>
      </c>
      <c r="CF28" s="77" t="str">
        <f t="shared" si="20"/>
        <v/>
      </c>
      <c r="CG28" s="77" t="str">
        <f t="shared" si="21"/>
        <v/>
      </c>
      <c r="CH28" s="77" t="str">
        <f t="shared" si="22"/>
        <v/>
      </c>
      <c r="CI28" s="77" t="str">
        <f t="shared" si="23"/>
        <v/>
      </c>
      <c r="CJ28" s="80" t="str">
        <f t="shared" si="24"/>
        <v/>
      </c>
      <c r="CK28" s="80" t="str">
        <f t="shared" si="25"/>
        <v/>
      </c>
      <c r="CL28" s="81" t="str">
        <f t="shared" si="26"/>
        <v>NO</v>
      </c>
      <c r="CM28" s="81" t="str">
        <f t="shared" si="27"/>
        <v>NO</v>
      </c>
      <c r="CN28" s="79" t="str">
        <f t="shared" si="31"/>
        <v>NO</v>
      </c>
      <c r="CO28" s="79" t="str">
        <f t="shared" si="32"/>
        <v>NO</v>
      </c>
      <c r="CP28" s="81" t="str">
        <f t="shared" si="33"/>
        <v>OK</v>
      </c>
      <c r="CQ28" s="77" t="b">
        <f t="shared" si="34"/>
        <v>0</v>
      </c>
      <c r="CR28" s="77" t="b">
        <f t="shared" si="35"/>
        <v>0</v>
      </c>
      <c r="CS28" s="77" t="b">
        <f t="shared" si="36"/>
        <v>0</v>
      </c>
      <c r="CT28" s="77" t="b">
        <f t="shared" si="37"/>
        <v>0</v>
      </c>
      <c r="CU28" s="80" t="str">
        <f t="shared" si="38"/>
        <v>SEQUENCE INCORRECT</v>
      </c>
      <c r="CV28" s="82">
        <f>COUNTIF(B19:B27,T(B28))</f>
        <v>9</v>
      </c>
    </row>
    <row r="29" spans="1:100" s="32" customFormat="1" ht="18.95" customHeight="1" thickBot="1">
      <c r="A29" s="65"/>
      <c r="B29" s="244"/>
      <c r="C29" s="245"/>
      <c r="D29" s="244"/>
      <c r="E29" s="245"/>
      <c r="F29" s="244"/>
      <c r="G29" s="245"/>
      <c r="H29" s="244"/>
      <c r="I29" s="245"/>
      <c r="J29" s="244"/>
      <c r="K29" s="245"/>
      <c r="L29" s="256" t="str">
        <f>IF(AND(A29&lt;&gt;"",B29&lt;&gt;"",D29&lt;&gt;"", F29&lt;&gt;"", H29&lt;&gt;"", J29&lt;&gt;"",Q29="",P29="OK",T29="",OR(D29&lt;=E17,D29="ABS"),OR(F29&lt;=G17,F29="ABS"),OR(H29&lt;=I17,H29="ABS"),OR(J29&lt;=K17,J29="ABS")),IF(AND(D29="ABS",F29="ABS",H29="ABS",J29="ABS"),"ABS",IF(SUM(D29,F29,H29,J29)=0,"ZERO",SUM(D29,F29,H29,J29))),"")</f>
        <v/>
      </c>
      <c r="M29" s="257"/>
      <c r="N29" s="33" t="str">
        <f>IF(L29="","",IF(M17=200,LOOKUP(L29,{"ABS","ZERO",1,100,110,120,130,140,150,160,170},{"FAIL","FAIL","FAIL","D","D+","C","C+","B","B+","A","A+"}),IF(M17=150,LOOKUP(L29,{"ABS","ZERO",1,75,82,90,97,105,112,120,127},{"FAIL","FAIL","FAIL","D","D+","C","C+","B","B+","A","A+"}),IF(M17=100,LOOKUP(L29,{"ABS","ZERO",1,50,55,60,65,70,75,80,85},{"FAIL","FAIL","FAIL","D","D+","C","C+","B","B+","A","A+"}),IF(M17=50,LOOKUP(L29,{"ABS","ZERO",1,25,27,30,32,35,37,40,42},{"FAIL","FAIL","FAIL","D","D+","C","C+","B","B+","A","A+"}))))))</f>
        <v/>
      </c>
      <c r="O29" s="229"/>
      <c r="P29" s="87" t="str">
        <f t="shared" si="0"/>
        <v/>
      </c>
      <c r="Q29" s="224" t="str">
        <f>IF(AND(A29&lt;&gt;"",B29&lt;&gt;""),IF(OR(D29&lt;&gt;"ABS"),IF(OR(AND(D29&lt;ROUNDDOWN((0.7*E17),0),D29&lt;&gt;0),D29&gt;E17,D29=""),"Attendance Marks incorrect",""),""),"")</f>
        <v/>
      </c>
      <c r="R29" s="203"/>
      <c r="S29" s="203"/>
      <c r="T29" s="203" t="str">
        <f>IF(OR(AND(OR(F29&lt;=G17, F29=0, F29="ABS"),OR(H29&lt;=I17, H29=0, H29="ABS"),OR(J29&lt;=K17, J29="ABS"))),IF(OR(AND(A29="",B29="",D29="",F29="",H29="",J29=""),AND(A29&lt;&gt;"",B29&lt;&gt;"",D29&lt;&gt;"",F29&lt;&gt;"",H29&lt;&gt;"",J29&lt;&gt;"", AD29="OK")),"","Given Marks or Format is incorrect"),"Given Marks or Format is incorrect")</f>
        <v/>
      </c>
      <c r="U29" s="203"/>
      <c r="V29" s="203"/>
      <c r="W29" s="203"/>
      <c r="X29" s="203"/>
      <c r="Y29" s="23" t="b">
        <f>IF(AND( EXACT(LEFT(B29,LEN(G8)), G8),ISNUMBER(INT(MID(B29,(LEN(G8)+1),1))),ISNUMBER(INT(MID(B29,(LEN(G8)+2),1))), MID(B29,(LEN(G8)+1),2)&lt;&gt;"00",OR(ISNUMBER(INT(MID(B29,(LEN(G8)+3),1))),MID(B29,(LEN(G8)+3),1)=""),  OR(AND(ISNUMBER(INT(MID(B29,(LEN(G8)+1),3))),MID(B29,(LEN(G8)+1),1)&lt;&gt;"0", MID(B29,(LEN(G8)+4),1)=""),AND((ISNUMBER(INT(MID(B29,(LEN(G8)+1),2)))),MID(B29,(LEN(G8)+3),1)=""))),"OK")</f>
        <v>0</v>
      </c>
      <c r="Z29" s="24"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25"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22"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32" t="b">
        <f t="shared" si="28"/>
        <v>0</v>
      </c>
      <c r="AD29" s="32" t="str">
        <f t="shared" si="1"/>
        <v>S# INCORRECT</v>
      </c>
      <c r="BL29" s="77" t="str">
        <f t="shared" si="2"/>
        <v/>
      </c>
      <c r="BM29" s="77" t="b">
        <f t="shared" si="3"/>
        <v>0</v>
      </c>
      <c r="BN29" s="77" t="b">
        <f t="shared" si="4"/>
        <v>0</v>
      </c>
      <c r="BO29" s="77" t="b">
        <f t="shared" si="5"/>
        <v>0</v>
      </c>
      <c r="BP29" s="77" t="str">
        <f t="shared" si="6"/>
        <v/>
      </c>
      <c r="BQ29" s="77" t="str">
        <f t="shared" si="7"/>
        <v/>
      </c>
      <c r="BR29" s="77" t="str">
        <f t="shared" si="8"/>
        <v/>
      </c>
      <c r="BS29" s="77" t="str">
        <f t="shared" si="9"/>
        <v/>
      </c>
      <c r="BT29" s="78" t="str">
        <f t="shared" si="10"/>
        <v/>
      </c>
      <c r="BU29" s="79" t="str">
        <f t="shared" si="29"/>
        <v>INCORRECT</v>
      </c>
      <c r="BV29" s="77" t="b">
        <f t="shared" si="30"/>
        <v>0</v>
      </c>
      <c r="BW29" s="80" t="str">
        <f t="shared" si="11"/>
        <v/>
      </c>
      <c r="BX29" s="77" t="b">
        <f t="shared" si="12"/>
        <v>0</v>
      </c>
      <c r="BY29" s="77" t="b">
        <f t="shared" si="13"/>
        <v>0</v>
      </c>
      <c r="BZ29" s="77" t="b">
        <f t="shared" si="14"/>
        <v>0</v>
      </c>
      <c r="CA29" s="77" t="b">
        <f t="shared" si="15"/>
        <v>0</v>
      </c>
      <c r="CB29" s="77" t="b">
        <f t="shared" si="16"/>
        <v>0</v>
      </c>
      <c r="CC29" s="77" t="b">
        <f t="shared" si="17"/>
        <v>0</v>
      </c>
      <c r="CD29" s="77" t="str">
        <f t="shared" si="18"/>
        <v/>
      </c>
      <c r="CE29" s="77" t="str">
        <f t="shared" si="19"/>
        <v/>
      </c>
      <c r="CF29" s="77" t="str">
        <f t="shared" si="20"/>
        <v/>
      </c>
      <c r="CG29" s="77" t="str">
        <f t="shared" si="21"/>
        <v/>
      </c>
      <c r="CH29" s="77" t="str">
        <f t="shared" si="22"/>
        <v/>
      </c>
      <c r="CI29" s="77" t="str">
        <f t="shared" si="23"/>
        <v/>
      </c>
      <c r="CJ29" s="80" t="str">
        <f t="shared" si="24"/>
        <v/>
      </c>
      <c r="CK29" s="80" t="str">
        <f t="shared" si="25"/>
        <v/>
      </c>
      <c r="CL29" s="81" t="str">
        <f t="shared" si="26"/>
        <v>NO</v>
      </c>
      <c r="CM29" s="81" t="str">
        <f t="shared" si="27"/>
        <v>NO</v>
      </c>
      <c r="CN29" s="79" t="str">
        <f t="shared" si="31"/>
        <v>NO</v>
      </c>
      <c r="CO29" s="79" t="str">
        <f t="shared" si="32"/>
        <v>NO</v>
      </c>
      <c r="CP29" s="81" t="str">
        <f t="shared" si="33"/>
        <v>OK</v>
      </c>
      <c r="CQ29" s="77" t="b">
        <f t="shared" si="34"/>
        <v>0</v>
      </c>
      <c r="CR29" s="77" t="b">
        <f t="shared" si="35"/>
        <v>0</v>
      </c>
      <c r="CS29" s="77" t="b">
        <f t="shared" si="36"/>
        <v>0</v>
      </c>
      <c r="CT29" s="77" t="b">
        <f t="shared" si="37"/>
        <v>0</v>
      </c>
      <c r="CU29" s="80" t="str">
        <f t="shared" si="38"/>
        <v>SEQUENCE INCORRECT</v>
      </c>
      <c r="CV29" s="82">
        <f>COUNTIF(B19:B28,T(B29))</f>
        <v>10</v>
      </c>
    </row>
    <row r="30" spans="1:100" s="32" customFormat="1" ht="18.95" customHeight="1" thickBot="1">
      <c r="A30" s="83"/>
      <c r="B30" s="244"/>
      <c r="C30" s="245"/>
      <c r="D30" s="244"/>
      <c r="E30" s="245"/>
      <c r="F30" s="244"/>
      <c r="G30" s="245"/>
      <c r="H30" s="244"/>
      <c r="I30" s="245"/>
      <c r="J30" s="244"/>
      <c r="K30" s="245"/>
      <c r="L30" s="256" t="str">
        <f>IF(AND(A30&lt;&gt;"",B30&lt;&gt;"",D30&lt;&gt;"", F30&lt;&gt;"", H30&lt;&gt;"", J30&lt;&gt;"",Q30="",P30="OK",T30="",OR(D30&lt;=E17,D30="ABS"),OR(F30&lt;=G17,F30="ABS"),OR(H30&lt;=I17,H30="ABS"),OR(J30&lt;=K17,J30="ABS")),IF(AND(D30="ABS",F30="ABS",H30="ABS",J30="ABS"),"ABS",IF(SUM(D30,F30,H30,J30)=0,"ZERO",SUM(D30,F30,H30,J30))),"")</f>
        <v/>
      </c>
      <c r="M30" s="257"/>
      <c r="N30" s="33" t="str">
        <f>IF(L30="","",IF(M17=200,LOOKUP(L30,{"ABS","ZERO",1,100,110,120,130,140,150,160,170},{"FAIL","FAIL","FAIL","D","D+","C","C+","B","B+","A","A+"}),IF(M17=150,LOOKUP(L30,{"ABS","ZERO",1,75,82,90,97,105,112,120,127},{"FAIL","FAIL","FAIL","D","D+","C","C+","B","B+","A","A+"}),IF(M17=100,LOOKUP(L30,{"ABS","ZERO",1,50,55,60,65,70,75,80,85},{"FAIL","FAIL","FAIL","D","D+","C","C+","B","B+","A","A+"}),IF(M17=50,LOOKUP(L30,{"ABS","ZERO",1,25,27,30,32,35,37,40,42},{"FAIL","FAIL","FAIL","D","D+","C","C+","B","B+","A","A+"}))))))</f>
        <v/>
      </c>
      <c r="O30" s="229"/>
      <c r="P30" s="87" t="str">
        <f t="shared" si="0"/>
        <v/>
      </c>
      <c r="Q30" s="224" t="str">
        <f>IF(AND(A30&lt;&gt;"",B30&lt;&gt;""),IF(OR(D30&lt;&gt;"ABS"),IF(OR(AND(D30&lt;ROUNDDOWN((0.7*E17),0),D30&lt;&gt;0),D30&gt;E17,D30=""),"Attendance Marks incorrect",""),""),"")</f>
        <v/>
      </c>
      <c r="R30" s="203"/>
      <c r="S30" s="203"/>
      <c r="T30" s="203" t="str">
        <f>IF(OR(AND(OR(F30&lt;=G17, F30=0, F30="ABS"),OR(H30&lt;=I17, H30=0, H30="ABS"),OR(J30&lt;=K17, J30="ABS"))),IF(OR(AND(A30="",B30="",D30="",F30="",H30="",J30=""),AND(A30&lt;&gt;"",B30&lt;&gt;"",D30&lt;&gt;"",F30&lt;&gt;"",H30&lt;&gt;"",J30&lt;&gt;"", AD30="OK")),"","Given Marks or Format is incorrect"),"Given Marks or Format is incorrect")</f>
        <v/>
      </c>
      <c r="U30" s="203"/>
      <c r="V30" s="203"/>
      <c r="W30" s="203"/>
      <c r="X30" s="203"/>
      <c r="Y30" s="23" t="b">
        <f>IF(AND( EXACT(LEFT(B30,LEN(G8)), G8),ISNUMBER(INT(MID(B30,(LEN(G8)+1),1))),ISNUMBER(INT(MID(B30,(LEN(G8)+2),1))), MID(B30,(LEN(G8)+1),2)&lt;&gt;"00",OR(ISNUMBER(INT(MID(B30,(LEN(G8)+3),1))),MID(B30,(LEN(G8)+3),1)=""),  OR(AND(ISNUMBER(INT(MID(B30,(LEN(G8)+1),3))),MID(B30,(LEN(G8)+1),1)&lt;&gt;"0", MID(B30,(LEN(G8)+4),1)=""),AND((ISNUMBER(INT(MID(B30,(LEN(G8)+1),2)))),MID(B30,(LEN(G8)+3),1)=""))),"OK")</f>
        <v>0</v>
      </c>
      <c r="Z30" s="24"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25"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22"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32" t="b">
        <f t="shared" si="28"/>
        <v>0</v>
      </c>
      <c r="AD30" s="32" t="str">
        <f t="shared" si="1"/>
        <v>S# INCORRECT</v>
      </c>
      <c r="BL30" s="77" t="str">
        <f t="shared" si="2"/>
        <v/>
      </c>
      <c r="BM30" s="77" t="b">
        <f t="shared" si="3"/>
        <v>0</v>
      </c>
      <c r="BN30" s="77" t="b">
        <f t="shared" si="4"/>
        <v>0</v>
      </c>
      <c r="BO30" s="77" t="b">
        <f t="shared" si="5"/>
        <v>0</v>
      </c>
      <c r="BP30" s="77" t="str">
        <f t="shared" si="6"/>
        <v/>
      </c>
      <c r="BQ30" s="77" t="str">
        <f t="shared" si="7"/>
        <v/>
      </c>
      <c r="BR30" s="77" t="str">
        <f t="shared" si="8"/>
        <v/>
      </c>
      <c r="BS30" s="77" t="str">
        <f t="shared" si="9"/>
        <v/>
      </c>
      <c r="BT30" s="78" t="str">
        <f t="shared" si="10"/>
        <v/>
      </c>
      <c r="BU30" s="79" t="str">
        <f t="shared" si="29"/>
        <v>INCORRECT</v>
      </c>
      <c r="BV30" s="77" t="b">
        <f t="shared" si="30"/>
        <v>0</v>
      </c>
      <c r="BW30" s="80" t="str">
        <f t="shared" si="11"/>
        <v/>
      </c>
      <c r="BX30" s="77" t="b">
        <f t="shared" si="12"/>
        <v>0</v>
      </c>
      <c r="BY30" s="77" t="b">
        <f t="shared" si="13"/>
        <v>0</v>
      </c>
      <c r="BZ30" s="77" t="b">
        <f t="shared" si="14"/>
        <v>0</v>
      </c>
      <c r="CA30" s="77" t="b">
        <f t="shared" si="15"/>
        <v>0</v>
      </c>
      <c r="CB30" s="77" t="b">
        <f t="shared" si="16"/>
        <v>0</v>
      </c>
      <c r="CC30" s="77" t="b">
        <f t="shared" si="17"/>
        <v>0</v>
      </c>
      <c r="CD30" s="77" t="str">
        <f t="shared" si="18"/>
        <v/>
      </c>
      <c r="CE30" s="77" t="str">
        <f t="shared" si="19"/>
        <v/>
      </c>
      <c r="CF30" s="77" t="str">
        <f t="shared" si="20"/>
        <v/>
      </c>
      <c r="CG30" s="77" t="str">
        <f t="shared" si="21"/>
        <v/>
      </c>
      <c r="CH30" s="77" t="str">
        <f t="shared" si="22"/>
        <v/>
      </c>
      <c r="CI30" s="77" t="str">
        <f t="shared" si="23"/>
        <v/>
      </c>
      <c r="CJ30" s="80" t="str">
        <f t="shared" si="24"/>
        <v/>
      </c>
      <c r="CK30" s="80" t="str">
        <f t="shared" si="25"/>
        <v/>
      </c>
      <c r="CL30" s="81" t="str">
        <f t="shared" si="26"/>
        <v>NO</v>
      </c>
      <c r="CM30" s="81" t="str">
        <f t="shared" si="27"/>
        <v>NO</v>
      </c>
      <c r="CN30" s="79" t="str">
        <f t="shared" si="31"/>
        <v>NO</v>
      </c>
      <c r="CO30" s="79" t="str">
        <f t="shared" si="32"/>
        <v>NO</v>
      </c>
      <c r="CP30" s="81" t="str">
        <f t="shared" si="33"/>
        <v>OK</v>
      </c>
      <c r="CQ30" s="77" t="b">
        <f t="shared" si="34"/>
        <v>0</v>
      </c>
      <c r="CR30" s="77" t="b">
        <f t="shared" si="35"/>
        <v>0</v>
      </c>
      <c r="CS30" s="77" t="b">
        <f t="shared" si="36"/>
        <v>0</v>
      </c>
      <c r="CT30" s="77" t="b">
        <f t="shared" si="37"/>
        <v>0</v>
      </c>
      <c r="CU30" s="80" t="str">
        <f t="shared" si="38"/>
        <v>SEQUENCE INCORRECT</v>
      </c>
      <c r="CV30" s="82">
        <f>COUNTIF(B19:B29,T(B30))</f>
        <v>11</v>
      </c>
    </row>
    <row r="31" spans="1:100" s="32" customFormat="1" ht="18.95" customHeight="1" thickBot="1">
      <c r="A31" s="65"/>
      <c r="B31" s="244"/>
      <c r="C31" s="245"/>
      <c r="D31" s="244"/>
      <c r="E31" s="245"/>
      <c r="F31" s="244"/>
      <c r="G31" s="245"/>
      <c r="H31" s="244"/>
      <c r="I31" s="245"/>
      <c r="J31" s="244"/>
      <c r="K31" s="245"/>
      <c r="L31" s="256" t="str">
        <f>IF(AND(A31&lt;&gt;"",B31&lt;&gt;"",D31&lt;&gt;"", F31&lt;&gt;"", H31&lt;&gt;"", J31&lt;&gt;"",Q31="",P31="OK",T31="",OR(D31&lt;=E17,D31="ABS"),OR(F31&lt;=G17,F31="ABS"),OR(H31&lt;=I17,H31="ABS"),OR(J31&lt;=K17,J31="ABS")),IF(AND(D31="ABS",F31="ABS",H31="ABS",J31="ABS"),"ABS",IF(SUM(D31,F31,H31,J31)=0,"ZERO",SUM(D31,F31,H31,J31))),"")</f>
        <v/>
      </c>
      <c r="M31" s="257"/>
      <c r="N31" s="33" t="str">
        <f>IF(L31="","",IF(M17=200,LOOKUP(L31,{"ABS","ZERO",1,100,110,120,130,140,150,160,170},{"FAIL","FAIL","FAIL","D","D+","C","C+","B","B+","A","A+"}),IF(M17=150,LOOKUP(L31,{"ABS","ZERO",1,75,82,90,97,105,112,120,127},{"FAIL","FAIL","FAIL","D","D+","C","C+","B","B+","A","A+"}),IF(M17=100,LOOKUP(L31,{"ABS","ZERO",1,50,55,60,65,70,75,80,85},{"FAIL","FAIL","FAIL","D","D+","C","C+","B","B+","A","A+"}),IF(M17=50,LOOKUP(L31,{"ABS","ZERO",1,25,27,30,32,35,37,40,42},{"FAIL","FAIL","FAIL","D","D+","C","C+","B","B+","A","A+"}))))))</f>
        <v/>
      </c>
      <c r="O31" s="229"/>
      <c r="P31" s="87" t="str">
        <f t="shared" si="0"/>
        <v/>
      </c>
      <c r="Q31" s="224" t="str">
        <f>IF(AND(A31&lt;&gt;"",B31&lt;&gt;""),IF(OR(D31&lt;&gt;"ABS"),IF(OR(AND(D31&lt;ROUNDDOWN((0.7*E17),0),D31&lt;&gt;0),D31&gt;E17,D31=""),"Attendance Marks incorrect",""),""),"")</f>
        <v/>
      </c>
      <c r="R31" s="203"/>
      <c r="S31" s="203"/>
      <c r="T31" s="203" t="str">
        <f>IF(OR(AND(OR(F31&lt;=G17, F31=0, F31="ABS"),OR(H31&lt;=I17, H31=0, H31="ABS"),OR(J31&lt;=K17, J31="ABS"))),IF(OR(AND(A31="",B31="",D31="",F31="",H31="",J31=""),AND(A31&lt;&gt;"",B31&lt;&gt;"",D31&lt;&gt;"",F31&lt;&gt;"",H31&lt;&gt;"",J31&lt;&gt;"", AD31="OK")),"","Given Marks or Format is incorrect"),"Given Marks or Format is incorrect")</f>
        <v/>
      </c>
      <c r="U31" s="203"/>
      <c r="V31" s="203"/>
      <c r="W31" s="203"/>
      <c r="X31" s="203"/>
      <c r="Y31" s="23" t="b">
        <f>IF(AND( EXACT(LEFT(B31,LEN(G8)), G8),ISNUMBER(INT(MID(B31,(LEN(G8)+1),1))),ISNUMBER(INT(MID(B31,(LEN(G8)+2),1))), MID(B31,(LEN(G8)+1),2)&lt;&gt;"00",OR(ISNUMBER(INT(MID(B31,(LEN(G8)+3),1))),MID(B31,(LEN(G8)+3),1)=""),  OR(AND(ISNUMBER(INT(MID(B31,(LEN(G8)+1),3))),MID(B31,(LEN(G8)+1),1)&lt;&gt;"0", MID(B31,(LEN(G8)+4),1)=""),AND((ISNUMBER(INT(MID(B31,(LEN(G8)+1),2)))),MID(B31,(LEN(G8)+3),1)=""))),"OK")</f>
        <v>0</v>
      </c>
      <c r="Z31" s="24"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25"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22"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32" t="b">
        <f t="shared" si="28"/>
        <v>0</v>
      </c>
      <c r="AD31" s="32" t="str">
        <f t="shared" si="1"/>
        <v>S# INCORRECT</v>
      </c>
      <c r="BL31" s="77" t="str">
        <f t="shared" si="2"/>
        <v/>
      </c>
      <c r="BM31" s="77" t="b">
        <f t="shared" si="3"/>
        <v>0</v>
      </c>
      <c r="BN31" s="77" t="b">
        <f t="shared" si="4"/>
        <v>0</v>
      </c>
      <c r="BO31" s="77" t="b">
        <f t="shared" si="5"/>
        <v>0</v>
      </c>
      <c r="BP31" s="77" t="str">
        <f t="shared" si="6"/>
        <v/>
      </c>
      <c r="BQ31" s="77" t="str">
        <f t="shared" si="7"/>
        <v/>
      </c>
      <c r="BR31" s="77" t="str">
        <f t="shared" si="8"/>
        <v/>
      </c>
      <c r="BS31" s="77" t="str">
        <f t="shared" si="9"/>
        <v/>
      </c>
      <c r="BT31" s="78" t="str">
        <f t="shared" si="10"/>
        <v/>
      </c>
      <c r="BU31" s="79" t="str">
        <f t="shared" si="29"/>
        <v>INCORRECT</v>
      </c>
      <c r="BV31" s="77" t="b">
        <f t="shared" si="30"/>
        <v>0</v>
      </c>
      <c r="BW31" s="80" t="str">
        <f t="shared" si="11"/>
        <v/>
      </c>
      <c r="BX31" s="77" t="b">
        <f t="shared" si="12"/>
        <v>0</v>
      </c>
      <c r="BY31" s="77" t="b">
        <f t="shared" si="13"/>
        <v>0</v>
      </c>
      <c r="BZ31" s="77" t="b">
        <f t="shared" si="14"/>
        <v>0</v>
      </c>
      <c r="CA31" s="77" t="b">
        <f t="shared" si="15"/>
        <v>0</v>
      </c>
      <c r="CB31" s="77" t="b">
        <f t="shared" si="16"/>
        <v>0</v>
      </c>
      <c r="CC31" s="77" t="b">
        <f t="shared" si="17"/>
        <v>0</v>
      </c>
      <c r="CD31" s="77" t="str">
        <f t="shared" si="18"/>
        <v/>
      </c>
      <c r="CE31" s="77" t="str">
        <f t="shared" si="19"/>
        <v/>
      </c>
      <c r="CF31" s="77" t="str">
        <f t="shared" si="20"/>
        <v/>
      </c>
      <c r="CG31" s="77" t="str">
        <f t="shared" si="21"/>
        <v/>
      </c>
      <c r="CH31" s="77" t="str">
        <f t="shared" si="22"/>
        <v/>
      </c>
      <c r="CI31" s="77" t="str">
        <f t="shared" si="23"/>
        <v/>
      </c>
      <c r="CJ31" s="80" t="str">
        <f t="shared" si="24"/>
        <v/>
      </c>
      <c r="CK31" s="80" t="str">
        <f t="shared" si="25"/>
        <v/>
      </c>
      <c r="CL31" s="81" t="str">
        <f t="shared" si="26"/>
        <v>NO</v>
      </c>
      <c r="CM31" s="81" t="str">
        <f t="shared" si="27"/>
        <v>NO</v>
      </c>
      <c r="CN31" s="79" t="str">
        <f t="shared" si="31"/>
        <v>NO</v>
      </c>
      <c r="CO31" s="79" t="str">
        <f t="shared" si="32"/>
        <v>NO</v>
      </c>
      <c r="CP31" s="81" t="str">
        <f t="shared" si="33"/>
        <v>OK</v>
      </c>
      <c r="CQ31" s="77" t="b">
        <f t="shared" si="34"/>
        <v>0</v>
      </c>
      <c r="CR31" s="77" t="b">
        <f t="shared" si="35"/>
        <v>0</v>
      </c>
      <c r="CS31" s="77" t="b">
        <f t="shared" si="36"/>
        <v>0</v>
      </c>
      <c r="CT31" s="77" t="b">
        <f t="shared" si="37"/>
        <v>0</v>
      </c>
      <c r="CU31" s="80" t="str">
        <f t="shared" si="38"/>
        <v>SEQUENCE INCORRECT</v>
      </c>
      <c r="CV31" s="82">
        <f>COUNTIF(B19:B30,T(B31))</f>
        <v>12</v>
      </c>
    </row>
    <row r="32" spans="1:100" s="32" customFormat="1" ht="18.95" customHeight="1" thickBot="1">
      <c r="A32" s="83"/>
      <c r="B32" s="244"/>
      <c r="C32" s="245"/>
      <c r="D32" s="244"/>
      <c r="E32" s="245"/>
      <c r="F32" s="244"/>
      <c r="G32" s="245"/>
      <c r="H32" s="244"/>
      <c r="I32" s="245"/>
      <c r="J32" s="244"/>
      <c r="K32" s="245"/>
      <c r="L32" s="256" t="str">
        <f>IF(AND(A32&lt;&gt;"",B32&lt;&gt;"",D32&lt;&gt;"", F32&lt;&gt;"", H32&lt;&gt;"", J32&lt;&gt;"",Q32="",P32="OK",T32="",OR(D32&lt;=E17,D32="ABS"),OR(F32&lt;=G17,F32="ABS"),OR(H32&lt;=I17,H32="ABS"),OR(J32&lt;=K17,J32="ABS")),IF(AND(D32="ABS",F32="ABS",H32="ABS",J32="ABS"),"ABS",IF(SUM(D32,F32,H32,J32)=0,"ZERO",SUM(D32,F32,H32,J32))),"")</f>
        <v/>
      </c>
      <c r="M32" s="257"/>
      <c r="N32" s="33" t="str">
        <f>IF(L32="","",IF(M17=200,LOOKUP(L32,{"ABS","ZERO",1,100,110,120,130,140,150,160,170},{"FAIL","FAIL","FAIL","D","D+","C","C+","B","B+","A","A+"}),IF(M17=150,LOOKUP(L32,{"ABS","ZERO",1,75,82,90,97,105,112,120,127},{"FAIL","FAIL","FAIL","D","D+","C","C+","B","B+","A","A+"}),IF(M17=100,LOOKUP(L32,{"ABS","ZERO",1,50,55,60,65,70,75,80,85},{"FAIL","FAIL","FAIL","D","D+","C","C+","B","B+","A","A+"}),IF(M17=50,LOOKUP(L32,{"ABS","ZERO",1,25,27,30,32,35,37,40,42},{"FAIL","FAIL","FAIL","D","D+","C","C+","B","B+","A","A+"}))))))</f>
        <v/>
      </c>
      <c r="O32" s="229"/>
      <c r="P32" s="87" t="str">
        <f t="shared" si="0"/>
        <v/>
      </c>
      <c r="Q32" s="224" t="str">
        <f>IF(AND(A32&lt;&gt;"",B32&lt;&gt;""),IF(OR(D32&lt;&gt;"ABS"),IF(OR(AND(D32&lt;ROUNDDOWN((0.7*E17),0),D32&lt;&gt;0),D32&gt;E17,D32=""),"Attendance Marks incorrect",""),""),"")</f>
        <v/>
      </c>
      <c r="R32" s="203"/>
      <c r="S32" s="203"/>
      <c r="T32" s="203" t="str">
        <f>IF(OR(AND(OR(F32&lt;=G17, F32=0, F32="ABS"),OR(H32&lt;=I17, H32=0, H32="ABS"),OR(J32&lt;=K17, J32="ABS"))),IF(OR(AND(A32="",B32="",D32="",F32="",H32="",J32=""),AND(A32&lt;&gt;"",B32&lt;&gt;"",D32&lt;&gt;"",F32&lt;&gt;"",H32&lt;&gt;"",J32&lt;&gt;"", AD32="OK")),"","Given Marks or Format is incorrect"),"Given Marks or Format is incorrect")</f>
        <v/>
      </c>
      <c r="U32" s="203"/>
      <c r="V32" s="203"/>
      <c r="W32" s="203"/>
      <c r="X32" s="203"/>
      <c r="Y32" s="23" t="b">
        <f>IF(AND( EXACT(LEFT(B32,LEN(G8)), G8),ISNUMBER(INT(MID(B32,(LEN(G8)+1),1))),ISNUMBER(INT(MID(B32,(LEN(G8)+2),1))), MID(B32,(LEN(G8)+1),2)&lt;&gt;"00",OR(ISNUMBER(INT(MID(B32,(LEN(G8)+3),1))),MID(B32,(LEN(G8)+3),1)=""),  OR(AND(ISNUMBER(INT(MID(B32,(LEN(G8)+1),3))),MID(B32,(LEN(G8)+1),1)&lt;&gt;"0", MID(B32,(LEN(G8)+4),1)=""),AND((ISNUMBER(INT(MID(B32,(LEN(G8)+1),2)))),MID(B32,(LEN(G8)+3),1)=""))),"OK")</f>
        <v>0</v>
      </c>
      <c r="Z32" s="24"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25"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22"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32" t="b">
        <f t="shared" si="28"/>
        <v>0</v>
      </c>
      <c r="AD32" s="32" t="str">
        <f t="shared" si="1"/>
        <v>S# INCORRECT</v>
      </c>
      <c r="BL32" s="77" t="str">
        <f t="shared" si="2"/>
        <v/>
      </c>
      <c r="BM32" s="77" t="b">
        <f t="shared" si="3"/>
        <v>0</v>
      </c>
      <c r="BN32" s="77" t="b">
        <f t="shared" si="4"/>
        <v>0</v>
      </c>
      <c r="BO32" s="77" t="b">
        <f t="shared" si="5"/>
        <v>0</v>
      </c>
      <c r="BP32" s="77" t="str">
        <f t="shared" si="6"/>
        <v/>
      </c>
      <c r="BQ32" s="77" t="str">
        <f t="shared" si="7"/>
        <v/>
      </c>
      <c r="BR32" s="77" t="str">
        <f t="shared" si="8"/>
        <v/>
      </c>
      <c r="BS32" s="77" t="str">
        <f t="shared" si="9"/>
        <v/>
      </c>
      <c r="BT32" s="78" t="str">
        <f t="shared" si="10"/>
        <v/>
      </c>
      <c r="BU32" s="79" t="str">
        <f t="shared" si="29"/>
        <v>INCORRECT</v>
      </c>
      <c r="BV32" s="77" t="b">
        <f t="shared" si="30"/>
        <v>0</v>
      </c>
      <c r="BW32" s="80" t="str">
        <f t="shared" si="11"/>
        <v/>
      </c>
      <c r="BX32" s="77" t="b">
        <f t="shared" si="12"/>
        <v>0</v>
      </c>
      <c r="BY32" s="77" t="b">
        <f t="shared" si="13"/>
        <v>0</v>
      </c>
      <c r="BZ32" s="77" t="b">
        <f t="shared" si="14"/>
        <v>0</v>
      </c>
      <c r="CA32" s="77" t="b">
        <f t="shared" si="15"/>
        <v>0</v>
      </c>
      <c r="CB32" s="77" t="b">
        <f t="shared" si="16"/>
        <v>0</v>
      </c>
      <c r="CC32" s="77" t="b">
        <f t="shared" si="17"/>
        <v>0</v>
      </c>
      <c r="CD32" s="77" t="str">
        <f t="shared" si="18"/>
        <v/>
      </c>
      <c r="CE32" s="77" t="str">
        <f t="shared" si="19"/>
        <v/>
      </c>
      <c r="CF32" s="77" t="str">
        <f t="shared" si="20"/>
        <v/>
      </c>
      <c r="CG32" s="77" t="str">
        <f t="shared" si="21"/>
        <v/>
      </c>
      <c r="CH32" s="77" t="str">
        <f t="shared" si="22"/>
        <v/>
      </c>
      <c r="CI32" s="77" t="str">
        <f t="shared" si="23"/>
        <v/>
      </c>
      <c r="CJ32" s="80" t="str">
        <f t="shared" si="24"/>
        <v/>
      </c>
      <c r="CK32" s="80" t="str">
        <f t="shared" si="25"/>
        <v/>
      </c>
      <c r="CL32" s="81" t="str">
        <f t="shared" si="26"/>
        <v>NO</v>
      </c>
      <c r="CM32" s="81" t="str">
        <f t="shared" si="27"/>
        <v>NO</v>
      </c>
      <c r="CN32" s="79" t="str">
        <f t="shared" si="31"/>
        <v>NO</v>
      </c>
      <c r="CO32" s="79" t="str">
        <f t="shared" si="32"/>
        <v>NO</v>
      </c>
      <c r="CP32" s="81" t="str">
        <f t="shared" si="33"/>
        <v>OK</v>
      </c>
      <c r="CQ32" s="77" t="b">
        <f t="shared" si="34"/>
        <v>0</v>
      </c>
      <c r="CR32" s="77" t="b">
        <f t="shared" si="35"/>
        <v>0</v>
      </c>
      <c r="CS32" s="77" t="b">
        <f t="shared" si="36"/>
        <v>0</v>
      </c>
      <c r="CT32" s="77" t="b">
        <f t="shared" si="37"/>
        <v>0</v>
      </c>
      <c r="CU32" s="80" t="str">
        <f t="shared" si="38"/>
        <v>SEQUENCE INCORRECT</v>
      </c>
      <c r="CV32" s="82">
        <f>COUNTIF(B19:B31,T(B32))</f>
        <v>13</v>
      </c>
    </row>
    <row r="33" spans="1:100" s="32" customFormat="1" ht="18.95" customHeight="1" thickBot="1">
      <c r="A33" s="65"/>
      <c r="B33" s="244"/>
      <c r="C33" s="245"/>
      <c r="D33" s="244"/>
      <c r="E33" s="245"/>
      <c r="F33" s="244"/>
      <c r="G33" s="245"/>
      <c r="H33" s="244"/>
      <c r="I33" s="245"/>
      <c r="J33" s="244"/>
      <c r="K33" s="245"/>
      <c r="L33" s="256" t="str">
        <f>IF(AND(A33&lt;&gt;"",B33&lt;&gt;"",D33&lt;&gt;"", F33&lt;&gt;"", H33&lt;&gt;"", J33&lt;&gt;"",Q33="",P33="OK",T33="",OR(D33&lt;=E17,D33="ABS"),OR(F33&lt;=G17,F33="ABS"),OR(H33&lt;=I17,H33="ABS"),OR(J33&lt;=K17,J33="ABS")),IF(AND(D33="ABS",F33="ABS",H33="ABS",J33="ABS"),"ABS",IF(SUM(D33,F33,H33,J33)=0,"ZERO",SUM(D33,F33,H33,J33))),"")</f>
        <v/>
      </c>
      <c r="M33" s="257"/>
      <c r="N33" s="33" t="str">
        <f>IF(L33="","",IF(M17=200,LOOKUP(L33,{"ABS","ZERO",1,100,110,120,130,140,150,160,170},{"FAIL","FAIL","FAIL","D","D+","C","C+","B","B+","A","A+"}),IF(M17=150,LOOKUP(L33,{"ABS","ZERO",1,75,82,90,97,105,112,120,127},{"FAIL","FAIL","FAIL","D","D+","C","C+","B","B+","A","A+"}),IF(M17=100,LOOKUP(L33,{"ABS","ZERO",1,50,55,60,65,70,75,80,85},{"FAIL","FAIL","FAIL","D","D+","C","C+","B","B+","A","A+"}),IF(M17=50,LOOKUP(L33,{"ABS","ZERO",1,25,27,30,32,35,37,40,42},{"FAIL","FAIL","FAIL","D","D+","C","C+","B","B+","A","A+"}))))))</f>
        <v/>
      </c>
      <c r="O33" s="229"/>
      <c r="P33" s="87" t="str">
        <f t="shared" si="0"/>
        <v/>
      </c>
      <c r="Q33" s="224" t="str">
        <f>IF(AND(A33&lt;&gt;"",B33&lt;&gt;""),IF(OR(D33&lt;&gt;"ABS"),IF(OR(AND(D33&lt;ROUNDDOWN((0.7*E17),0),D33&lt;&gt;0),D33&gt;E17,D33=""),"Attendance Marks incorrect",""),""),"")</f>
        <v/>
      </c>
      <c r="R33" s="203"/>
      <c r="S33" s="203"/>
      <c r="T33" s="203" t="str">
        <f>IF(OR(AND(OR(F33&lt;=G17, F33=0, F33="ABS"),OR(H33&lt;=I17, H33=0, H33="ABS"),OR(J33&lt;=K17, J33="ABS"))),IF(OR(AND(A33="",B33="",D33="",F33="",H33="",J33=""),AND(A33&lt;&gt;"",B33&lt;&gt;"",D33&lt;&gt;"",F33&lt;&gt;"",H33&lt;&gt;"",J33&lt;&gt;"", AD33="OK")),"","Given Marks or Format is incorrect"),"Given Marks or Format is incorrect")</f>
        <v/>
      </c>
      <c r="U33" s="203"/>
      <c r="V33" s="203"/>
      <c r="W33" s="203"/>
      <c r="X33" s="203"/>
      <c r="Y33" s="23" t="b">
        <f>IF(AND( EXACT(LEFT(B33,LEN(G8)), G8),ISNUMBER(INT(MID(B33,(LEN(G8)+1),1))),ISNUMBER(INT(MID(B33,(LEN(G8)+2),1))), MID(B33,(LEN(G8)+1),2)&lt;&gt;"00",OR(ISNUMBER(INT(MID(B33,(LEN(G8)+3),1))),MID(B33,(LEN(G8)+3),1)=""),  OR(AND(ISNUMBER(INT(MID(B33,(LEN(G8)+1),3))),MID(B33,(LEN(G8)+1),1)&lt;&gt;"0", MID(B33,(LEN(G8)+4),1)=""),AND((ISNUMBER(INT(MID(B33,(LEN(G8)+1),2)))),MID(B33,(LEN(G8)+3),1)=""))),"OK")</f>
        <v>0</v>
      </c>
      <c r="Z33" s="24"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25"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22"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32" t="b">
        <f t="shared" si="28"/>
        <v>0</v>
      </c>
      <c r="AD33" s="32" t="str">
        <f t="shared" si="1"/>
        <v>S# INCORRECT</v>
      </c>
      <c r="BL33" s="77" t="str">
        <f t="shared" si="2"/>
        <v/>
      </c>
      <c r="BM33" s="77" t="b">
        <f t="shared" si="3"/>
        <v>0</v>
      </c>
      <c r="BN33" s="77" t="b">
        <f t="shared" si="4"/>
        <v>0</v>
      </c>
      <c r="BO33" s="77" t="b">
        <f t="shared" si="5"/>
        <v>0</v>
      </c>
      <c r="BP33" s="77" t="str">
        <f t="shared" si="6"/>
        <v/>
      </c>
      <c r="BQ33" s="77" t="str">
        <f t="shared" si="7"/>
        <v/>
      </c>
      <c r="BR33" s="77" t="str">
        <f t="shared" si="8"/>
        <v/>
      </c>
      <c r="BS33" s="77" t="str">
        <f t="shared" si="9"/>
        <v/>
      </c>
      <c r="BT33" s="78" t="str">
        <f t="shared" si="10"/>
        <v/>
      </c>
      <c r="BU33" s="79" t="str">
        <f t="shared" si="29"/>
        <v>INCORRECT</v>
      </c>
      <c r="BV33" s="77" t="b">
        <f t="shared" si="30"/>
        <v>0</v>
      </c>
      <c r="BW33" s="80" t="str">
        <f t="shared" si="11"/>
        <v/>
      </c>
      <c r="BX33" s="77" t="b">
        <f t="shared" si="12"/>
        <v>0</v>
      </c>
      <c r="BY33" s="77" t="b">
        <f t="shared" si="13"/>
        <v>0</v>
      </c>
      <c r="BZ33" s="77" t="b">
        <f t="shared" si="14"/>
        <v>0</v>
      </c>
      <c r="CA33" s="77" t="b">
        <f t="shared" si="15"/>
        <v>0</v>
      </c>
      <c r="CB33" s="77" t="b">
        <f t="shared" si="16"/>
        <v>0</v>
      </c>
      <c r="CC33" s="77" t="b">
        <f t="shared" si="17"/>
        <v>0</v>
      </c>
      <c r="CD33" s="77" t="str">
        <f t="shared" si="18"/>
        <v/>
      </c>
      <c r="CE33" s="77" t="str">
        <f t="shared" si="19"/>
        <v/>
      </c>
      <c r="CF33" s="77" t="str">
        <f t="shared" si="20"/>
        <v/>
      </c>
      <c r="CG33" s="77" t="str">
        <f t="shared" si="21"/>
        <v/>
      </c>
      <c r="CH33" s="77" t="str">
        <f t="shared" si="22"/>
        <v/>
      </c>
      <c r="CI33" s="77" t="str">
        <f t="shared" si="23"/>
        <v/>
      </c>
      <c r="CJ33" s="80" t="str">
        <f t="shared" si="24"/>
        <v/>
      </c>
      <c r="CK33" s="80" t="str">
        <f t="shared" si="25"/>
        <v/>
      </c>
      <c r="CL33" s="81" t="str">
        <f t="shared" si="26"/>
        <v>NO</v>
      </c>
      <c r="CM33" s="81" t="str">
        <f t="shared" si="27"/>
        <v>NO</v>
      </c>
      <c r="CN33" s="79" t="str">
        <f t="shared" si="31"/>
        <v>NO</v>
      </c>
      <c r="CO33" s="79" t="str">
        <f t="shared" si="32"/>
        <v>NO</v>
      </c>
      <c r="CP33" s="81" t="str">
        <f t="shared" si="33"/>
        <v>OK</v>
      </c>
      <c r="CQ33" s="77" t="b">
        <f t="shared" si="34"/>
        <v>0</v>
      </c>
      <c r="CR33" s="77" t="b">
        <f t="shared" si="35"/>
        <v>0</v>
      </c>
      <c r="CS33" s="77" t="b">
        <f t="shared" si="36"/>
        <v>0</v>
      </c>
      <c r="CT33" s="77" t="b">
        <f t="shared" si="37"/>
        <v>0</v>
      </c>
      <c r="CU33" s="80" t="str">
        <f t="shared" si="38"/>
        <v>SEQUENCE INCORRECT</v>
      </c>
      <c r="CV33" s="82">
        <f>COUNTIF(B19:B32,T(B33))</f>
        <v>14</v>
      </c>
    </row>
    <row r="34" spans="1:100" s="32" customFormat="1" ht="18.95" customHeight="1" thickBot="1">
      <c r="A34" s="83"/>
      <c r="B34" s="244"/>
      <c r="C34" s="245"/>
      <c r="D34" s="244"/>
      <c r="E34" s="245"/>
      <c r="F34" s="244"/>
      <c r="G34" s="245"/>
      <c r="H34" s="244"/>
      <c r="I34" s="245"/>
      <c r="J34" s="244"/>
      <c r="K34" s="245"/>
      <c r="L34" s="256" t="str">
        <f>IF(AND(A34&lt;&gt;"",B34&lt;&gt;"",D34&lt;&gt;"", F34&lt;&gt;"", H34&lt;&gt;"", J34&lt;&gt;"",Q34="",P34="OK",T34="",OR(D34&lt;=E17,D34="ABS"),OR(F34&lt;=G17,F34="ABS"),OR(H34&lt;=I17,H34="ABS"),OR(J34&lt;=K17,J34="ABS")),IF(AND(D34="ABS",F34="ABS",H34="ABS",J34="ABS"),"ABS",IF(SUM(D34,F34,H34,J34)=0,"ZERO",SUM(D34,F34,H34,J34))),"")</f>
        <v/>
      </c>
      <c r="M34" s="257"/>
      <c r="N34" s="33" t="str">
        <f>IF(L34="","",IF(M17=200,LOOKUP(L34,{"ABS","ZERO",1,100,110,120,130,140,150,160,170},{"FAIL","FAIL","FAIL","D","D+","C","C+","B","B+","A","A+"}),IF(M17=150,LOOKUP(L34,{"ABS","ZERO",1,75,82,90,97,105,112,120,127},{"FAIL","FAIL","FAIL","D","D+","C","C+","B","B+","A","A+"}),IF(M17=100,LOOKUP(L34,{"ABS","ZERO",1,50,55,60,65,70,75,80,85},{"FAIL","FAIL","FAIL","D","D+","C","C+","B","B+","A","A+"}),IF(M17=50,LOOKUP(L34,{"ABS","ZERO",1,25,27,30,32,35,37,40,42},{"FAIL","FAIL","FAIL","D","D+","C","C+","B","B+","A","A+"}))))))</f>
        <v/>
      </c>
      <c r="O34" s="229"/>
      <c r="P34" s="87" t="str">
        <f t="shared" si="0"/>
        <v/>
      </c>
      <c r="Q34" s="224" t="str">
        <f>IF(AND(A34&lt;&gt;"",B34&lt;&gt;""),IF(OR(D34&lt;&gt;"ABS"),IF(OR(AND(D34&lt;ROUNDDOWN((0.7*E17),0),D34&lt;&gt;0),D34&gt;E17,D34=""),"Attendance Marks incorrect",""),""),"")</f>
        <v/>
      </c>
      <c r="R34" s="203"/>
      <c r="S34" s="203"/>
      <c r="T34" s="203" t="str">
        <f>IF(OR(AND(OR(F34&lt;=G17, F34=0, F34="ABS"),OR(H34&lt;=I17, H34=0, H34="ABS"),OR(J34&lt;=K17, J34="ABS"))),IF(OR(AND(A34="",B34="",D34="",F34="",H34="",J34=""),AND(A34&lt;&gt;"",B34&lt;&gt;"",D34&lt;&gt;"",F34&lt;&gt;"",H34&lt;&gt;"",J34&lt;&gt;"", AD34="OK")),"","Given Marks or Format is incorrect"),"Given Marks or Format is incorrect")</f>
        <v/>
      </c>
      <c r="U34" s="203"/>
      <c r="V34" s="203"/>
      <c r="W34" s="203"/>
      <c r="X34" s="203"/>
      <c r="Y34" s="23" t="b">
        <f>IF(AND( EXACT(LEFT(B34,LEN(G8)), G8),ISNUMBER(INT(MID(B34,(LEN(G8)+1),1))),ISNUMBER(INT(MID(B34,(LEN(G8)+2),1))), MID(B34,(LEN(G8)+1),2)&lt;&gt;"00",OR(ISNUMBER(INT(MID(B34,(LEN(G8)+3),1))),MID(B34,(LEN(G8)+3),1)=""),  OR(AND(ISNUMBER(INT(MID(B34,(LEN(G8)+1),3))),MID(B34,(LEN(G8)+1),1)&lt;&gt;"0", MID(B34,(LEN(G8)+4),1)=""),AND((ISNUMBER(INT(MID(B34,(LEN(G8)+1),2)))),MID(B34,(LEN(G8)+3),1)=""))),"OK")</f>
        <v>0</v>
      </c>
      <c r="Z34" s="24"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25"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22"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32" t="b">
        <f t="shared" si="28"/>
        <v>0</v>
      </c>
      <c r="AD34" s="32" t="str">
        <f t="shared" si="1"/>
        <v>S# INCORRECT</v>
      </c>
      <c r="BL34" s="77" t="str">
        <f t="shared" si="2"/>
        <v/>
      </c>
      <c r="BM34" s="77" t="b">
        <f t="shared" si="3"/>
        <v>0</v>
      </c>
      <c r="BN34" s="77" t="b">
        <f t="shared" si="4"/>
        <v>0</v>
      </c>
      <c r="BO34" s="77" t="b">
        <f t="shared" si="5"/>
        <v>0</v>
      </c>
      <c r="BP34" s="77" t="str">
        <f t="shared" si="6"/>
        <v/>
      </c>
      <c r="BQ34" s="77" t="str">
        <f t="shared" si="7"/>
        <v/>
      </c>
      <c r="BR34" s="77" t="str">
        <f t="shared" si="8"/>
        <v/>
      </c>
      <c r="BS34" s="77" t="str">
        <f t="shared" si="9"/>
        <v/>
      </c>
      <c r="BT34" s="78" t="str">
        <f t="shared" si="10"/>
        <v/>
      </c>
      <c r="BU34" s="79" t="str">
        <f t="shared" si="29"/>
        <v>INCORRECT</v>
      </c>
      <c r="BV34" s="77" t="b">
        <f t="shared" si="30"/>
        <v>0</v>
      </c>
      <c r="BW34" s="80" t="str">
        <f t="shared" si="11"/>
        <v/>
      </c>
      <c r="BX34" s="77" t="b">
        <f t="shared" si="12"/>
        <v>0</v>
      </c>
      <c r="BY34" s="77" t="b">
        <f t="shared" si="13"/>
        <v>0</v>
      </c>
      <c r="BZ34" s="77" t="b">
        <f t="shared" si="14"/>
        <v>0</v>
      </c>
      <c r="CA34" s="77" t="b">
        <f t="shared" si="15"/>
        <v>0</v>
      </c>
      <c r="CB34" s="77" t="b">
        <f t="shared" si="16"/>
        <v>0</v>
      </c>
      <c r="CC34" s="77" t="b">
        <f t="shared" si="17"/>
        <v>0</v>
      </c>
      <c r="CD34" s="77" t="str">
        <f t="shared" si="18"/>
        <v/>
      </c>
      <c r="CE34" s="77" t="str">
        <f t="shared" si="19"/>
        <v/>
      </c>
      <c r="CF34" s="77" t="str">
        <f t="shared" si="20"/>
        <v/>
      </c>
      <c r="CG34" s="77" t="str">
        <f t="shared" si="21"/>
        <v/>
      </c>
      <c r="CH34" s="77" t="str">
        <f t="shared" si="22"/>
        <v/>
      </c>
      <c r="CI34" s="77" t="str">
        <f t="shared" si="23"/>
        <v/>
      </c>
      <c r="CJ34" s="80" t="str">
        <f t="shared" si="24"/>
        <v/>
      </c>
      <c r="CK34" s="80" t="str">
        <f t="shared" si="25"/>
        <v/>
      </c>
      <c r="CL34" s="81" t="str">
        <f t="shared" si="26"/>
        <v>NO</v>
      </c>
      <c r="CM34" s="81" t="str">
        <f t="shared" si="27"/>
        <v>NO</v>
      </c>
      <c r="CN34" s="79" t="str">
        <f t="shared" si="31"/>
        <v>NO</v>
      </c>
      <c r="CO34" s="79" t="str">
        <f t="shared" si="32"/>
        <v>NO</v>
      </c>
      <c r="CP34" s="81" t="str">
        <f t="shared" si="33"/>
        <v>OK</v>
      </c>
      <c r="CQ34" s="77" t="b">
        <f t="shared" si="34"/>
        <v>0</v>
      </c>
      <c r="CR34" s="77" t="b">
        <f t="shared" si="35"/>
        <v>0</v>
      </c>
      <c r="CS34" s="77" t="b">
        <f t="shared" si="36"/>
        <v>0</v>
      </c>
      <c r="CT34" s="77" t="b">
        <f t="shared" si="37"/>
        <v>0</v>
      </c>
      <c r="CU34" s="80" t="str">
        <f t="shared" si="38"/>
        <v>SEQUENCE INCORRECT</v>
      </c>
      <c r="CV34" s="82">
        <f>COUNTIF(B19:B33,T(B34))</f>
        <v>15</v>
      </c>
    </row>
    <row r="35" spans="1:100" s="32" customFormat="1" ht="18.95" customHeight="1" thickBot="1">
      <c r="A35" s="65"/>
      <c r="B35" s="244"/>
      <c r="C35" s="245"/>
      <c r="D35" s="244"/>
      <c r="E35" s="245"/>
      <c r="F35" s="244"/>
      <c r="G35" s="245"/>
      <c r="H35" s="244"/>
      <c r="I35" s="245"/>
      <c r="J35" s="244"/>
      <c r="K35" s="245"/>
      <c r="L35" s="256" t="str">
        <f>IF(AND(A35&lt;&gt;"",B35&lt;&gt;"",D35&lt;&gt;"", F35&lt;&gt;"", H35&lt;&gt;"", J35&lt;&gt;"",Q35="",P35="OK",T35="",OR(D35&lt;=E17,D35="ABS"),OR(F35&lt;=G17,F35="ABS"),OR(H35&lt;=I17,H35="ABS"),OR(J35&lt;=K17,J35="ABS")),IF(AND(D35="ABS",F35="ABS",H35="ABS",J35="ABS"),"ABS",IF(SUM(D35,F35,H35,J35)=0,"ZERO",SUM(D35,F35,H35,J35))),"")</f>
        <v/>
      </c>
      <c r="M35" s="257"/>
      <c r="N35" s="33" t="str">
        <f>IF(L35="","",IF(M17=200,LOOKUP(L35,{"ABS","ZERO",1,100,110,120,130,140,150,160,170},{"FAIL","FAIL","FAIL","D","D+","C","C+","B","B+","A","A+"}),IF(M17=150,LOOKUP(L35,{"ABS","ZERO",1,75,82,90,97,105,112,120,127},{"FAIL","FAIL","FAIL","D","D+","C","C+","B","B+","A","A+"}),IF(M17=100,LOOKUP(L35,{"ABS","ZERO",1,50,55,60,65,70,75,80,85},{"FAIL","FAIL","FAIL","D","D+","C","C+","B","B+","A","A+"}),IF(M17=50,LOOKUP(L35,{"ABS","ZERO",1,25,27,30,32,35,37,40,42},{"FAIL","FAIL","FAIL","D","D+","C","C+","B","B+","A","A+"}))))))</f>
        <v/>
      </c>
      <c r="O35" s="229"/>
      <c r="P35" s="87" t="str">
        <f t="shared" si="0"/>
        <v/>
      </c>
      <c r="Q35" s="224" t="str">
        <f>IF(AND(A35&lt;&gt;"",B35&lt;&gt;""),IF(OR(D35&lt;&gt;"ABS"),IF(OR(AND(D35&lt;ROUNDDOWN((0.7*E17),0),D35&lt;&gt;0),D35&gt;E17,D35=""),"Attendance Marks incorrect",""),""),"")</f>
        <v/>
      </c>
      <c r="R35" s="203"/>
      <c r="S35" s="203"/>
      <c r="T35" s="203" t="str">
        <f>IF(OR(AND(OR(F35&lt;=G17, F35=0, F35="ABS"),OR(H35&lt;=I17, H35=0, H35="ABS"),OR(J35&lt;=K17, J35="ABS"))),IF(OR(AND(A35="",B35="",D35="",F35="",H35="",J35=""),AND(A35&lt;&gt;"",B35&lt;&gt;"",D35&lt;&gt;"",F35&lt;&gt;"",H35&lt;&gt;"",J35&lt;&gt;"", AD35="OK")),"","Given Marks or Format is incorrect"),"Given Marks or Format is incorrect")</f>
        <v/>
      </c>
      <c r="U35" s="203"/>
      <c r="V35" s="203"/>
      <c r="W35" s="203"/>
      <c r="X35" s="203"/>
      <c r="Y35" s="23" t="b">
        <f>IF(AND( EXACT(LEFT(B35,LEN(G8)), G8),ISNUMBER(INT(MID(B35,(LEN(G8)+1),1))),ISNUMBER(INT(MID(B35,(LEN(G8)+2),1))), MID(B35,(LEN(G8)+1),2)&lt;&gt;"00",OR(ISNUMBER(INT(MID(B35,(LEN(G8)+3),1))),MID(B35,(LEN(G8)+3),1)=""),  OR(AND(ISNUMBER(INT(MID(B35,(LEN(G8)+1),3))),MID(B35,(LEN(G8)+1),1)&lt;&gt;"0", MID(B35,(LEN(G8)+4),1)=""),AND((ISNUMBER(INT(MID(B35,(LEN(G8)+1),2)))),MID(B35,(LEN(G8)+3),1)=""))),"OK")</f>
        <v>0</v>
      </c>
      <c r="Z35" s="24"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25"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22"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32" t="b">
        <f t="shared" si="28"/>
        <v>0</v>
      </c>
      <c r="AD35" s="32" t="str">
        <f t="shared" si="1"/>
        <v>S# INCORRECT</v>
      </c>
      <c r="BL35" s="77" t="str">
        <f t="shared" si="2"/>
        <v/>
      </c>
      <c r="BM35" s="77" t="b">
        <f t="shared" si="3"/>
        <v>0</v>
      </c>
      <c r="BN35" s="77" t="b">
        <f t="shared" si="4"/>
        <v>0</v>
      </c>
      <c r="BO35" s="77" t="b">
        <f t="shared" si="5"/>
        <v>0</v>
      </c>
      <c r="BP35" s="77" t="str">
        <f t="shared" si="6"/>
        <v/>
      </c>
      <c r="BQ35" s="77" t="str">
        <f t="shared" si="7"/>
        <v/>
      </c>
      <c r="BR35" s="77" t="str">
        <f t="shared" si="8"/>
        <v/>
      </c>
      <c r="BS35" s="77" t="str">
        <f t="shared" si="9"/>
        <v/>
      </c>
      <c r="BT35" s="78" t="str">
        <f t="shared" si="10"/>
        <v/>
      </c>
      <c r="BU35" s="79" t="str">
        <f t="shared" si="29"/>
        <v>INCORRECT</v>
      </c>
      <c r="BV35" s="77" t="b">
        <f t="shared" si="30"/>
        <v>0</v>
      </c>
      <c r="BW35" s="80" t="str">
        <f t="shared" si="11"/>
        <v/>
      </c>
      <c r="BX35" s="77" t="b">
        <f t="shared" si="12"/>
        <v>0</v>
      </c>
      <c r="BY35" s="77" t="b">
        <f t="shared" si="13"/>
        <v>0</v>
      </c>
      <c r="BZ35" s="77" t="b">
        <f t="shared" si="14"/>
        <v>0</v>
      </c>
      <c r="CA35" s="77" t="b">
        <f t="shared" si="15"/>
        <v>0</v>
      </c>
      <c r="CB35" s="77" t="b">
        <f t="shared" si="16"/>
        <v>0</v>
      </c>
      <c r="CC35" s="77" t="b">
        <f t="shared" si="17"/>
        <v>0</v>
      </c>
      <c r="CD35" s="77" t="str">
        <f t="shared" si="18"/>
        <v/>
      </c>
      <c r="CE35" s="77" t="str">
        <f t="shared" si="19"/>
        <v/>
      </c>
      <c r="CF35" s="77" t="str">
        <f t="shared" si="20"/>
        <v/>
      </c>
      <c r="CG35" s="77" t="str">
        <f t="shared" si="21"/>
        <v/>
      </c>
      <c r="CH35" s="77" t="str">
        <f t="shared" si="22"/>
        <v/>
      </c>
      <c r="CI35" s="77" t="str">
        <f t="shared" si="23"/>
        <v/>
      </c>
      <c r="CJ35" s="80" t="str">
        <f t="shared" si="24"/>
        <v/>
      </c>
      <c r="CK35" s="80" t="str">
        <f t="shared" si="25"/>
        <v/>
      </c>
      <c r="CL35" s="81" t="str">
        <f t="shared" si="26"/>
        <v>NO</v>
      </c>
      <c r="CM35" s="81" t="str">
        <f t="shared" si="27"/>
        <v>NO</v>
      </c>
      <c r="CN35" s="79" t="str">
        <f t="shared" si="31"/>
        <v>NO</v>
      </c>
      <c r="CO35" s="79" t="str">
        <f t="shared" si="32"/>
        <v>NO</v>
      </c>
      <c r="CP35" s="81" t="str">
        <f t="shared" si="33"/>
        <v>OK</v>
      </c>
      <c r="CQ35" s="77" t="b">
        <f t="shared" si="34"/>
        <v>0</v>
      </c>
      <c r="CR35" s="77" t="b">
        <f t="shared" si="35"/>
        <v>0</v>
      </c>
      <c r="CS35" s="77" t="b">
        <f t="shared" si="36"/>
        <v>0</v>
      </c>
      <c r="CT35" s="77" t="b">
        <f t="shared" si="37"/>
        <v>0</v>
      </c>
      <c r="CU35" s="80" t="str">
        <f t="shared" si="38"/>
        <v>SEQUENCE INCORRECT</v>
      </c>
      <c r="CV35" s="82">
        <f>COUNTIF(B19:B34,T(B35))</f>
        <v>16</v>
      </c>
    </row>
    <row r="36" spans="1:100" s="32" customFormat="1" ht="18.95" customHeight="1" thickBot="1">
      <c r="A36" s="83"/>
      <c r="B36" s="244"/>
      <c r="C36" s="245"/>
      <c r="D36" s="244"/>
      <c r="E36" s="245"/>
      <c r="F36" s="244"/>
      <c r="G36" s="245"/>
      <c r="H36" s="244"/>
      <c r="I36" s="245"/>
      <c r="J36" s="244"/>
      <c r="K36" s="245"/>
      <c r="L36" s="256" t="str">
        <f>IF(AND(A36&lt;&gt;"",B36&lt;&gt;"",D36&lt;&gt;"", F36&lt;&gt;"", H36&lt;&gt;"", J36&lt;&gt;"",Q36="",P36="OK",T36="",OR(D36&lt;=E17,D36="ABS"),OR(F36&lt;=G17,F36="ABS"),OR(H36&lt;=I17,H36="ABS"),OR(J36&lt;=K17,J36="ABS")),IF(AND(D36="ABS",F36="ABS",H36="ABS",J36="ABS"),"ABS",IF(SUM(D36,F36,H36,J36)=0,"ZERO",SUM(D36,F36,H36,J36))),"")</f>
        <v/>
      </c>
      <c r="M36" s="257"/>
      <c r="N36" s="33" t="str">
        <f>IF(L36="","",IF(M17=200,LOOKUP(L36,{"ABS","ZERO",1,100,110,120,130,140,150,160,170},{"FAIL","FAIL","FAIL","D","D+","C","C+","B","B+","A","A+"}),IF(M17=150,LOOKUP(L36,{"ABS","ZERO",1,75,82,90,97,105,112,120,127},{"FAIL","FAIL","FAIL","D","D+","C","C+","B","B+","A","A+"}),IF(M17=100,LOOKUP(L36,{"ABS","ZERO",1,50,55,60,65,70,75,80,85},{"FAIL","FAIL","FAIL","D","D+","C","C+","B","B+","A","A+"}),IF(M17=50,LOOKUP(L36,{"ABS","ZERO",1,25,27,30,32,35,37,40,42},{"FAIL","FAIL","FAIL","D","D+","C","C+","B","B+","A","A+"}))))))</f>
        <v/>
      </c>
      <c r="O36" s="229"/>
      <c r="P36" s="87" t="str">
        <f t="shared" si="0"/>
        <v/>
      </c>
      <c r="Q36" s="224" t="str">
        <f>IF(AND(A36&lt;&gt;"",B36&lt;&gt;""),IF(OR(D36&lt;&gt;"ABS"),IF(OR(AND(D36&lt;ROUNDDOWN((0.7*E17),0),D36&lt;&gt;0),D36&gt;E17,D36=""),"Attendance Marks incorrect",""),""),"")</f>
        <v/>
      </c>
      <c r="R36" s="203"/>
      <c r="S36" s="203"/>
      <c r="T36" s="203" t="str">
        <f>IF(OR(AND(OR(F36&lt;=G17, F36=0, F36="ABS"),OR(H36&lt;=I17, H36=0, H36="ABS"),OR(J36&lt;=K17, J36="ABS"))),IF(OR(AND(A36="",B36="",D36="",F36="",H36="",J36=""),AND(A36&lt;&gt;"",B36&lt;&gt;"",D36&lt;&gt;"",F36&lt;&gt;"",H36&lt;&gt;"",J36&lt;&gt;"", AD36="OK")),"","Given Marks or Format is incorrect"),"Given Marks or Format is incorrect")</f>
        <v/>
      </c>
      <c r="U36" s="203"/>
      <c r="V36" s="203"/>
      <c r="W36" s="203"/>
      <c r="X36" s="203"/>
      <c r="Y36" s="23" t="b">
        <f>IF(AND( EXACT(LEFT(B36,LEN(G8)), G8),ISNUMBER(INT(MID(B36,(LEN(G8)+1),1))),ISNUMBER(INT(MID(B36,(LEN(G8)+2),1))), MID(B36,(LEN(G8)+1),2)&lt;&gt;"00",OR(ISNUMBER(INT(MID(B36,(LEN(G8)+3),1))),MID(B36,(LEN(G8)+3),1)=""),  OR(AND(ISNUMBER(INT(MID(B36,(LEN(G8)+1),3))),MID(B36,(LEN(G8)+1),1)&lt;&gt;"0", MID(B36,(LEN(G8)+4),1)=""),AND((ISNUMBER(INT(MID(B36,(LEN(G8)+1),2)))),MID(B36,(LEN(G8)+3),1)=""))),"OK")</f>
        <v>0</v>
      </c>
      <c r="Z36" s="24"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25"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22"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32" t="b">
        <f t="shared" si="28"/>
        <v>0</v>
      </c>
      <c r="AD36" s="32" t="str">
        <f t="shared" si="1"/>
        <v>S# INCORRECT</v>
      </c>
      <c r="BL36" s="77" t="str">
        <f t="shared" si="2"/>
        <v/>
      </c>
      <c r="BM36" s="77" t="b">
        <f t="shared" si="3"/>
        <v>0</v>
      </c>
      <c r="BN36" s="77" t="b">
        <f t="shared" si="4"/>
        <v>0</v>
      </c>
      <c r="BO36" s="77" t="b">
        <f t="shared" si="5"/>
        <v>0</v>
      </c>
      <c r="BP36" s="77" t="str">
        <f t="shared" si="6"/>
        <v/>
      </c>
      <c r="BQ36" s="77" t="str">
        <f t="shared" si="7"/>
        <v/>
      </c>
      <c r="BR36" s="77" t="str">
        <f t="shared" si="8"/>
        <v/>
      </c>
      <c r="BS36" s="77" t="str">
        <f t="shared" si="9"/>
        <v/>
      </c>
      <c r="BT36" s="78" t="str">
        <f t="shared" si="10"/>
        <v/>
      </c>
      <c r="BU36" s="79" t="str">
        <f t="shared" si="29"/>
        <v>INCORRECT</v>
      </c>
      <c r="BV36" s="77" t="b">
        <f t="shared" si="30"/>
        <v>0</v>
      </c>
      <c r="BW36" s="80" t="str">
        <f t="shared" si="11"/>
        <v/>
      </c>
      <c r="BX36" s="77" t="b">
        <f t="shared" si="12"/>
        <v>0</v>
      </c>
      <c r="BY36" s="77" t="b">
        <f t="shared" si="13"/>
        <v>0</v>
      </c>
      <c r="BZ36" s="77" t="b">
        <f t="shared" si="14"/>
        <v>0</v>
      </c>
      <c r="CA36" s="77" t="b">
        <f t="shared" si="15"/>
        <v>0</v>
      </c>
      <c r="CB36" s="77" t="b">
        <f t="shared" si="16"/>
        <v>0</v>
      </c>
      <c r="CC36" s="77" t="b">
        <f t="shared" si="17"/>
        <v>0</v>
      </c>
      <c r="CD36" s="77" t="str">
        <f t="shared" si="18"/>
        <v/>
      </c>
      <c r="CE36" s="77" t="str">
        <f t="shared" si="19"/>
        <v/>
      </c>
      <c r="CF36" s="77" t="str">
        <f t="shared" si="20"/>
        <v/>
      </c>
      <c r="CG36" s="77" t="str">
        <f t="shared" si="21"/>
        <v/>
      </c>
      <c r="CH36" s="77" t="str">
        <f t="shared" si="22"/>
        <v/>
      </c>
      <c r="CI36" s="77" t="str">
        <f t="shared" si="23"/>
        <v/>
      </c>
      <c r="CJ36" s="80" t="str">
        <f t="shared" si="24"/>
        <v/>
      </c>
      <c r="CK36" s="80" t="str">
        <f t="shared" si="25"/>
        <v/>
      </c>
      <c r="CL36" s="81" t="str">
        <f t="shared" si="26"/>
        <v>NO</v>
      </c>
      <c r="CM36" s="81" t="str">
        <f t="shared" si="27"/>
        <v>NO</v>
      </c>
      <c r="CN36" s="79" t="str">
        <f t="shared" si="31"/>
        <v>NO</v>
      </c>
      <c r="CO36" s="79" t="str">
        <f t="shared" si="32"/>
        <v>NO</v>
      </c>
      <c r="CP36" s="81" t="str">
        <f t="shared" si="33"/>
        <v>OK</v>
      </c>
      <c r="CQ36" s="77" t="b">
        <f t="shared" si="34"/>
        <v>0</v>
      </c>
      <c r="CR36" s="77" t="b">
        <f t="shared" si="35"/>
        <v>0</v>
      </c>
      <c r="CS36" s="77" t="b">
        <f t="shared" si="36"/>
        <v>0</v>
      </c>
      <c r="CT36" s="77" t="b">
        <f t="shared" si="37"/>
        <v>0</v>
      </c>
      <c r="CU36" s="80" t="str">
        <f t="shared" si="38"/>
        <v>SEQUENCE INCORRECT</v>
      </c>
      <c r="CV36" s="82">
        <f>COUNTIF(B19:B35,T(B36))</f>
        <v>17</v>
      </c>
    </row>
    <row r="37" spans="1:100" s="32" customFormat="1" ht="18.95" customHeight="1" thickBot="1">
      <c r="A37" s="65"/>
      <c r="B37" s="244"/>
      <c r="C37" s="245"/>
      <c r="D37" s="244"/>
      <c r="E37" s="245"/>
      <c r="F37" s="244"/>
      <c r="G37" s="245"/>
      <c r="H37" s="244"/>
      <c r="I37" s="245"/>
      <c r="J37" s="244"/>
      <c r="K37" s="245"/>
      <c r="L37" s="256" t="str">
        <f>IF(AND(A37&lt;&gt;"",B37&lt;&gt;"",D37&lt;&gt;"", F37&lt;&gt;"", H37&lt;&gt;"", J37&lt;&gt;"",Q37="",P37="OK",T37="",OR(D37&lt;=E17,D37="ABS"),OR(F37&lt;=G17,F37="ABS"),OR(H37&lt;=I17,H37="ABS"),OR(J37&lt;=K17,J37="ABS")),IF(AND(D37="ABS",F37="ABS",H37="ABS",J37="ABS"),"ABS",IF(SUM(D37,F37,H37,J37)=0,"ZERO",SUM(D37,F37,H37,J37))),"")</f>
        <v/>
      </c>
      <c r="M37" s="257"/>
      <c r="N37" s="33" t="str">
        <f>IF(L37="","",IF(M17=200,LOOKUP(L37,{"ABS","ZERO",1,100,110,120,130,140,150,160,170},{"FAIL","FAIL","FAIL","D","D+","C","C+","B","B+","A","A+"}),IF(M17=150,LOOKUP(L37,{"ABS","ZERO",1,75,82,90,97,105,112,120,127},{"FAIL","FAIL","FAIL","D","D+","C","C+","B","B+","A","A+"}),IF(M17=100,LOOKUP(L37,{"ABS","ZERO",1,50,55,60,65,70,75,80,85},{"FAIL","FAIL","FAIL","D","D+","C","C+","B","B+","A","A+"}),IF(M17=50,LOOKUP(L37,{"ABS","ZERO",1,25,27,30,32,35,37,40,42},{"FAIL","FAIL","FAIL","D","D+","C","C+","B","B+","A","A+"}))))))</f>
        <v/>
      </c>
      <c r="O37" s="229"/>
      <c r="P37" s="87" t="str">
        <f t="shared" si="0"/>
        <v/>
      </c>
      <c r="Q37" s="224" t="str">
        <f>IF(AND(A37&lt;&gt;"",B37&lt;&gt;""),IF(OR(D37&lt;&gt;"ABS"),IF(OR(AND(D37&lt;ROUNDDOWN((0.7*E17),0),D37&lt;&gt;0),D37&gt;E17,D37=""),"Attendance Marks incorrect",""),""),"")</f>
        <v/>
      </c>
      <c r="R37" s="203"/>
      <c r="S37" s="203"/>
      <c r="T37" s="203" t="str">
        <f>IF(OR(AND(OR(F37&lt;=G17, F37=0, F37="ABS"),OR(H37&lt;=I17, H37=0, H37="ABS"),OR(J37&lt;=K17, J37="ABS"))),IF(OR(AND(A37="",B37="",D37="",F37="",H37="",J37=""),AND(A37&lt;&gt;"",B37&lt;&gt;"",D37&lt;&gt;"",F37&lt;&gt;"",H37&lt;&gt;"",J37&lt;&gt;"", AD37="OK")),"","Given Marks or Format is incorrect"),"Given Marks or Format is incorrect")</f>
        <v/>
      </c>
      <c r="U37" s="203"/>
      <c r="V37" s="203"/>
      <c r="W37" s="203"/>
      <c r="X37" s="203"/>
      <c r="Y37" s="23" t="b">
        <f>IF(AND( EXACT(LEFT(B37,LEN(G8)), G8),ISNUMBER(INT(MID(B37,(LEN(G8)+1),1))),ISNUMBER(INT(MID(B37,(LEN(G8)+2),1))), MID(B37,(LEN(G8)+1),2)&lt;&gt;"00",OR(ISNUMBER(INT(MID(B37,(LEN(G8)+3),1))),MID(B37,(LEN(G8)+3),1)=""),  OR(AND(ISNUMBER(INT(MID(B37,(LEN(G8)+1),3))),MID(B37,(LEN(G8)+1),1)&lt;&gt;"0", MID(B37,(LEN(G8)+4),1)=""),AND((ISNUMBER(INT(MID(B37,(LEN(G8)+1),2)))),MID(B37,(LEN(G8)+3),1)=""))),"OK")</f>
        <v>0</v>
      </c>
      <c r="Z37" s="24"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25"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22"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32" t="b">
        <f t="shared" si="28"/>
        <v>0</v>
      </c>
      <c r="AD37" s="32" t="str">
        <f t="shared" si="1"/>
        <v>S# INCORRECT</v>
      </c>
      <c r="BL37" s="77" t="str">
        <f t="shared" si="2"/>
        <v/>
      </c>
      <c r="BM37" s="77" t="b">
        <f t="shared" si="3"/>
        <v>0</v>
      </c>
      <c r="BN37" s="77" t="b">
        <f t="shared" si="4"/>
        <v>0</v>
      </c>
      <c r="BO37" s="77" t="b">
        <f t="shared" si="5"/>
        <v>0</v>
      </c>
      <c r="BP37" s="77" t="str">
        <f t="shared" si="6"/>
        <v/>
      </c>
      <c r="BQ37" s="77" t="str">
        <f t="shared" si="7"/>
        <v/>
      </c>
      <c r="BR37" s="77" t="str">
        <f t="shared" si="8"/>
        <v/>
      </c>
      <c r="BS37" s="77" t="str">
        <f t="shared" si="9"/>
        <v/>
      </c>
      <c r="BT37" s="78" t="str">
        <f t="shared" si="10"/>
        <v/>
      </c>
      <c r="BU37" s="79" t="str">
        <f t="shared" si="29"/>
        <v>INCORRECT</v>
      </c>
      <c r="BV37" s="77" t="b">
        <f t="shared" si="30"/>
        <v>0</v>
      </c>
      <c r="BW37" s="80" t="str">
        <f t="shared" si="11"/>
        <v/>
      </c>
      <c r="BX37" s="77" t="b">
        <f t="shared" si="12"/>
        <v>0</v>
      </c>
      <c r="BY37" s="77" t="b">
        <f t="shared" si="13"/>
        <v>0</v>
      </c>
      <c r="BZ37" s="77" t="b">
        <f t="shared" si="14"/>
        <v>0</v>
      </c>
      <c r="CA37" s="77" t="b">
        <f t="shared" si="15"/>
        <v>0</v>
      </c>
      <c r="CB37" s="77" t="b">
        <f t="shared" si="16"/>
        <v>0</v>
      </c>
      <c r="CC37" s="77" t="b">
        <f t="shared" si="17"/>
        <v>0</v>
      </c>
      <c r="CD37" s="77" t="str">
        <f t="shared" si="18"/>
        <v/>
      </c>
      <c r="CE37" s="77" t="str">
        <f t="shared" si="19"/>
        <v/>
      </c>
      <c r="CF37" s="77" t="str">
        <f t="shared" si="20"/>
        <v/>
      </c>
      <c r="CG37" s="77" t="str">
        <f t="shared" si="21"/>
        <v/>
      </c>
      <c r="CH37" s="77" t="str">
        <f t="shared" si="22"/>
        <v/>
      </c>
      <c r="CI37" s="77" t="str">
        <f t="shared" si="23"/>
        <v/>
      </c>
      <c r="CJ37" s="80" t="str">
        <f t="shared" si="24"/>
        <v/>
      </c>
      <c r="CK37" s="80" t="str">
        <f t="shared" si="25"/>
        <v/>
      </c>
      <c r="CL37" s="81" t="str">
        <f t="shared" si="26"/>
        <v>NO</v>
      </c>
      <c r="CM37" s="81" t="str">
        <f t="shared" si="27"/>
        <v>NO</v>
      </c>
      <c r="CN37" s="79" t="str">
        <f t="shared" si="31"/>
        <v>NO</v>
      </c>
      <c r="CO37" s="79" t="str">
        <f t="shared" si="32"/>
        <v>NO</v>
      </c>
      <c r="CP37" s="81" t="str">
        <f t="shared" si="33"/>
        <v>OK</v>
      </c>
      <c r="CQ37" s="77" t="b">
        <f t="shared" si="34"/>
        <v>0</v>
      </c>
      <c r="CR37" s="77" t="b">
        <f t="shared" si="35"/>
        <v>0</v>
      </c>
      <c r="CS37" s="77" t="b">
        <f t="shared" si="36"/>
        <v>0</v>
      </c>
      <c r="CT37" s="77" t="b">
        <f t="shared" si="37"/>
        <v>0</v>
      </c>
      <c r="CU37" s="80" t="str">
        <f t="shared" si="38"/>
        <v>SEQUENCE INCORRECT</v>
      </c>
      <c r="CV37" s="82">
        <f>COUNTIF(B19:B36,T(B37))</f>
        <v>18</v>
      </c>
    </row>
    <row r="38" spans="1:100" s="32" customFormat="1" ht="18.95" customHeight="1">
      <c r="A38" s="83"/>
      <c r="B38" s="244"/>
      <c r="C38" s="245"/>
      <c r="D38" s="244"/>
      <c r="E38" s="245"/>
      <c r="F38" s="244"/>
      <c r="G38" s="245"/>
      <c r="H38" s="244"/>
      <c r="I38" s="245"/>
      <c r="J38" s="244"/>
      <c r="K38" s="245"/>
      <c r="L38" s="256" t="str">
        <f>IF(AND(A38&lt;&gt;"",B38&lt;&gt;"",D38&lt;&gt;"", F38&lt;&gt;"", H38&lt;&gt;"", J38&lt;&gt;"",Q38="",P38="OK",T38="",OR(D38&lt;=E17,D38="ABS"),OR(F38&lt;=G17,F38="ABS"),OR(H38&lt;=I17,H38="ABS"),OR(J38&lt;=K17,J38="ABS")),IF(AND(D38="ABS",F38="ABS",H38="ABS",J38="ABS"),"ABS",IF(SUM(D38,F38,H38,J38)=0,"ZERO",SUM(D38,F38,H38,J38))),"")</f>
        <v/>
      </c>
      <c r="M38" s="257"/>
      <c r="N38" s="33" t="str">
        <f>IF(L38="","",IF(M17=200,LOOKUP(L38,{"ABS","ZERO",1,100,110,120,130,140,150,160,170},{"FAIL","FAIL","FAIL","D","D+","C","C+","B","B+","A","A+"}),IF(M17=150,LOOKUP(L38,{"ABS","ZERO",1,75,82,90,97,105,112,120,127},{"FAIL","FAIL","FAIL","D","D+","C","C+","B","B+","A","A+"}),IF(M17=100,LOOKUP(L38,{"ABS","ZERO",1,50,55,60,65,70,75,80,85},{"FAIL","FAIL","FAIL","D","D+","C","C+","B","B+","A","A+"}),IF(M17=50,LOOKUP(L38,{"ABS","ZERO",1,25,27,30,32,35,37,40,42},{"FAIL","FAIL","FAIL","D","D+","C","C+","B","B+","A","A+"}))))))</f>
        <v/>
      </c>
      <c r="O38" s="229"/>
      <c r="P38" s="87" t="str">
        <f t="shared" si="0"/>
        <v/>
      </c>
      <c r="Q38" s="276" t="str">
        <f>IF(AND(A38&lt;&gt;"",B38&lt;&gt;""),IF(OR(D38&lt;&gt;"ABS"),IF(OR(AND(D38&lt;ROUNDDOWN((0.7*E17),0),D38&lt;&gt;0),D38&gt;E17,D38=""),"Attendance Marks incorrect",""),""),"")</f>
        <v/>
      </c>
      <c r="R38" s="255"/>
      <c r="S38" s="255"/>
      <c r="T38" s="255" t="str">
        <f>IF(OR(AND(OR(F38&lt;=G17, F38=0, F38="ABS"),OR(H38&lt;=I17, H38=0, H38="ABS"),OR(J38&lt;=K17, J38="ABS"))),IF(OR(AND(A38="",B38="",D38="",F38="",H38="",J38=""),AND(A38&lt;&gt;"",B38&lt;&gt;"",D38&lt;&gt;"",F38&lt;&gt;"",H38&lt;&gt;"",J38&lt;&gt;"", AD38="OK")),"","Given Marks or Format is incorrect"),"Given Marks or Format is incorrect")</f>
        <v/>
      </c>
      <c r="U38" s="255"/>
      <c r="V38" s="255"/>
      <c r="W38" s="255"/>
      <c r="X38" s="255"/>
      <c r="Y38" s="23" t="b">
        <f>IF(AND( EXACT(LEFT(B38,LEN(G8)), G8),ISNUMBER(INT(MID(B38,(LEN(G8)+1),1))),ISNUMBER(INT(MID(B38,(LEN(G8)+2),1))), MID(B38,(LEN(G8)+1),2)&lt;&gt;"00",OR(ISNUMBER(INT(MID(B38,(LEN(G8)+3),1))),MID(B38,(LEN(G8)+3),1)=""),  OR(AND(ISNUMBER(INT(MID(B38,(LEN(G8)+1),3))),MID(B38,(LEN(G8)+1),1)&lt;&gt;"0", MID(B38,(LEN(G8)+4),1)=""),AND((ISNUMBER(INT(MID(B38,(LEN(G8)+1),2)))),MID(B38,(LEN(G8)+3),1)=""))),"OK")</f>
        <v>0</v>
      </c>
      <c r="Z38" s="24"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25"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22"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32" t="b">
        <f t="shared" si="28"/>
        <v>0</v>
      </c>
      <c r="AD38" s="32" t="str">
        <f t="shared" si="1"/>
        <v>S# INCORRECT</v>
      </c>
      <c r="BL38" s="77" t="str">
        <f t="shared" si="2"/>
        <v/>
      </c>
      <c r="BM38" s="77" t="b">
        <f t="shared" si="3"/>
        <v>0</v>
      </c>
      <c r="BN38" s="77" t="b">
        <f t="shared" si="4"/>
        <v>0</v>
      </c>
      <c r="BO38" s="77" t="b">
        <f t="shared" si="5"/>
        <v>0</v>
      </c>
      <c r="BP38" s="77" t="str">
        <f t="shared" si="6"/>
        <v/>
      </c>
      <c r="BQ38" s="77" t="str">
        <f t="shared" si="7"/>
        <v/>
      </c>
      <c r="BR38" s="77" t="str">
        <f t="shared" si="8"/>
        <v/>
      </c>
      <c r="BS38" s="77" t="str">
        <f t="shared" si="9"/>
        <v/>
      </c>
      <c r="BT38" s="78" t="str">
        <f t="shared" si="10"/>
        <v/>
      </c>
      <c r="BU38" s="79" t="str">
        <f t="shared" si="29"/>
        <v>INCORRECT</v>
      </c>
      <c r="BV38" s="77" t="b">
        <f t="shared" si="30"/>
        <v>0</v>
      </c>
      <c r="BW38" s="80" t="str">
        <f t="shared" si="11"/>
        <v/>
      </c>
      <c r="BX38" s="77" t="b">
        <f t="shared" si="12"/>
        <v>0</v>
      </c>
      <c r="BY38" s="77" t="b">
        <f t="shared" si="13"/>
        <v>0</v>
      </c>
      <c r="BZ38" s="77" t="b">
        <f t="shared" si="14"/>
        <v>0</v>
      </c>
      <c r="CA38" s="77" t="b">
        <f t="shared" si="15"/>
        <v>0</v>
      </c>
      <c r="CB38" s="77" t="b">
        <f t="shared" si="16"/>
        <v>0</v>
      </c>
      <c r="CC38" s="77" t="b">
        <f t="shared" si="17"/>
        <v>0</v>
      </c>
      <c r="CD38" s="77" t="str">
        <f t="shared" si="18"/>
        <v/>
      </c>
      <c r="CE38" s="77" t="str">
        <f t="shared" si="19"/>
        <v/>
      </c>
      <c r="CF38" s="77" t="str">
        <f t="shared" si="20"/>
        <v/>
      </c>
      <c r="CG38" s="77" t="str">
        <f t="shared" si="21"/>
        <v/>
      </c>
      <c r="CH38" s="77" t="str">
        <f t="shared" si="22"/>
        <v/>
      </c>
      <c r="CI38" s="77" t="str">
        <f t="shared" si="23"/>
        <v/>
      </c>
      <c r="CJ38" s="80" t="str">
        <f t="shared" si="24"/>
        <v/>
      </c>
      <c r="CK38" s="80" t="str">
        <f t="shared" si="25"/>
        <v/>
      </c>
      <c r="CL38" s="81" t="str">
        <f t="shared" si="26"/>
        <v>NO</v>
      </c>
      <c r="CM38" s="81" t="str">
        <f t="shared" si="27"/>
        <v>NO</v>
      </c>
      <c r="CN38" s="79" t="str">
        <f t="shared" si="31"/>
        <v>NO</v>
      </c>
      <c r="CO38" s="79" t="str">
        <f t="shared" si="32"/>
        <v>NO</v>
      </c>
      <c r="CP38" s="81" t="str">
        <f t="shared" si="33"/>
        <v>OK</v>
      </c>
      <c r="CQ38" s="77" t="b">
        <f t="shared" si="34"/>
        <v>0</v>
      </c>
      <c r="CR38" s="77" t="b">
        <f t="shared" si="35"/>
        <v>0</v>
      </c>
      <c r="CS38" s="77" t="b">
        <f t="shared" si="36"/>
        <v>0</v>
      </c>
      <c r="CT38" s="77" t="b">
        <f t="shared" si="37"/>
        <v>0</v>
      </c>
      <c r="CU38" s="80" t="str">
        <f t="shared" si="38"/>
        <v>SEQUENCE INCORRECT</v>
      </c>
      <c r="CV38" s="82">
        <f>COUNTIF(B19:B37,T(B38))</f>
        <v>19</v>
      </c>
    </row>
    <row r="39" spans="1:100" s="71" customFormat="1" ht="7.5" customHeight="1" thickBot="1">
      <c r="A39" s="89" t="s">
        <v>415</v>
      </c>
      <c r="B39" s="90" t="s">
        <v>415</v>
      </c>
      <c r="C39" s="321" t="s">
        <v>300</v>
      </c>
      <c r="D39" s="321"/>
      <c r="E39" s="321"/>
      <c r="F39" s="321"/>
      <c r="G39" s="321"/>
      <c r="H39" s="321"/>
      <c r="I39" s="321"/>
      <c r="J39" s="321"/>
      <c r="K39" s="321"/>
      <c r="L39" s="321"/>
      <c r="M39" s="321"/>
      <c r="N39" s="321"/>
      <c r="O39" s="229"/>
      <c r="P39" s="72"/>
      <c r="Q39" s="277"/>
      <c r="R39" s="278"/>
      <c r="S39" s="279"/>
      <c r="T39" s="280"/>
      <c r="U39" s="280"/>
      <c r="V39" s="280"/>
      <c r="W39" s="280"/>
      <c r="X39" s="280"/>
      <c r="Y39" s="73"/>
      <c r="Z39" s="74"/>
      <c r="AA39" s="75"/>
      <c r="AB39" s="22"/>
    </row>
    <row r="40" spans="1:100" ht="15.75" customHeight="1" thickBot="1">
      <c r="A40" s="225" t="s">
        <v>415</v>
      </c>
      <c r="B40" s="227" t="s">
        <v>415</v>
      </c>
      <c r="C40" s="322"/>
      <c r="D40" s="322"/>
      <c r="E40" s="322"/>
      <c r="F40" s="322"/>
      <c r="G40" s="322"/>
      <c r="H40" s="322"/>
      <c r="I40" s="322"/>
      <c r="J40" s="322"/>
      <c r="K40" s="322"/>
      <c r="L40" s="322"/>
      <c r="M40" s="322"/>
      <c r="N40" s="322"/>
      <c r="O40" s="229"/>
      <c r="P40" s="30">
        <f>COUNTIF(P19:P38,"FORMAT INCORRECT")+COUNTIF(P19:P38,"SEQUENCE INCORRECT")</f>
        <v>0</v>
      </c>
      <c r="Q40" s="271">
        <f>COUNTIF(Q19:Q38,"Attendance Marks incorrect")</f>
        <v>0</v>
      </c>
      <c r="R40" s="272"/>
      <c r="S40" s="272"/>
      <c r="T40" s="271">
        <f>COUNTIF(T19:X38,"Given Marks or Format is incorrect")</f>
        <v>0</v>
      </c>
      <c r="U40" s="272"/>
      <c r="V40" s="272"/>
      <c r="W40" s="272"/>
      <c r="X40" s="273"/>
    </row>
    <row r="41" spans="1:100" ht="3" customHeight="1">
      <c r="A41" s="226"/>
      <c r="B41" s="228"/>
      <c r="C41" s="323"/>
      <c r="D41" s="323"/>
      <c r="E41" s="323"/>
      <c r="F41" s="323"/>
      <c r="G41" s="323"/>
      <c r="H41" s="323"/>
      <c r="I41" s="323"/>
      <c r="J41" s="323"/>
      <c r="K41" s="323"/>
      <c r="L41" s="323"/>
      <c r="M41" s="323"/>
      <c r="N41" s="323"/>
      <c r="O41" s="229"/>
      <c r="P41" s="316"/>
      <c r="Q41" s="316"/>
      <c r="R41" s="316"/>
      <c r="S41" s="316"/>
      <c r="T41" s="316"/>
      <c r="U41" s="316"/>
      <c r="V41" s="316"/>
      <c r="W41" s="316"/>
      <c r="X41" s="316"/>
    </row>
    <row r="42" spans="1:100" ht="16.5" thickBot="1">
      <c r="A42" s="293"/>
      <c r="B42" s="293"/>
      <c r="C42" s="293"/>
      <c r="D42" s="293"/>
      <c r="E42" s="293"/>
      <c r="F42" s="293"/>
      <c r="G42" s="293"/>
      <c r="H42" s="293"/>
      <c r="I42" s="293"/>
      <c r="J42" s="293"/>
      <c r="K42" s="293"/>
      <c r="L42" s="293"/>
      <c r="M42" s="293"/>
      <c r="N42" s="293"/>
      <c r="O42" s="229"/>
      <c r="P42" s="275"/>
      <c r="Q42" s="275"/>
      <c r="R42" s="275"/>
      <c r="S42" s="275"/>
      <c r="T42" s="275"/>
      <c r="U42" s="275"/>
      <c r="V42" s="275"/>
      <c r="W42" s="275"/>
      <c r="X42" s="275"/>
    </row>
    <row r="43" spans="1:100" ht="21" customHeight="1" thickBot="1">
      <c r="A43" s="316"/>
      <c r="B43" s="316"/>
      <c r="C43" s="316"/>
      <c r="D43" s="316"/>
      <c r="E43" s="316"/>
      <c r="F43" s="316"/>
      <c r="G43" s="316"/>
      <c r="H43" s="316"/>
      <c r="I43" s="316"/>
      <c r="J43" s="316"/>
      <c r="K43" s="316"/>
      <c r="L43" s="316"/>
      <c r="M43" s="316"/>
      <c r="N43" s="316"/>
      <c r="O43" s="229"/>
      <c r="P43" s="332" t="s">
        <v>302</v>
      </c>
      <c r="Q43" s="333"/>
      <c r="R43" s="334"/>
      <c r="S43" s="35">
        <f>SUM(P40:X40)</f>
        <v>0</v>
      </c>
      <c r="T43" s="274"/>
      <c r="U43" s="275"/>
      <c r="V43" s="275"/>
      <c r="W43" s="275"/>
      <c r="X43" s="275"/>
    </row>
    <row r="44" spans="1:100" ht="12.95" customHeight="1">
      <c r="A44" s="309" t="s">
        <v>301</v>
      </c>
      <c r="B44" s="309"/>
      <c r="C44" s="309"/>
      <c r="D44" s="275"/>
      <c r="E44" s="312" t="s">
        <v>87</v>
      </c>
      <c r="F44" s="313"/>
      <c r="G44" s="313"/>
      <c r="H44" s="313"/>
      <c r="I44" s="313"/>
      <c r="J44" s="275"/>
      <c r="K44" s="309" t="s">
        <v>17</v>
      </c>
      <c r="L44" s="309"/>
      <c r="M44" s="309"/>
      <c r="N44" s="309"/>
      <c r="O44" s="229"/>
      <c r="P44" s="294" t="s">
        <v>439</v>
      </c>
      <c r="Q44" s="295"/>
      <c r="R44" s="295"/>
      <c r="S44" s="295"/>
      <c r="T44" s="295"/>
      <c r="U44" s="295"/>
      <c r="V44" s="295"/>
      <c r="W44" s="295"/>
      <c r="X44" s="296"/>
    </row>
    <row r="45" spans="1:100" ht="15.95" customHeight="1">
      <c r="A45" s="310"/>
      <c r="B45" s="310"/>
      <c r="C45" s="310"/>
      <c r="D45" s="275"/>
      <c r="E45" s="314"/>
      <c r="F45" s="314"/>
      <c r="G45" s="314"/>
      <c r="H45" s="314"/>
      <c r="I45" s="314"/>
      <c r="J45" s="275"/>
      <c r="K45" s="310"/>
      <c r="L45" s="310"/>
      <c r="M45" s="310"/>
      <c r="N45" s="310"/>
      <c r="O45" s="229"/>
      <c r="P45" s="297"/>
      <c r="Q45" s="298"/>
      <c r="R45" s="298"/>
      <c r="S45" s="298"/>
      <c r="T45" s="298"/>
      <c r="U45" s="298"/>
      <c r="V45" s="298"/>
      <c r="W45" s="298"/>
      <c r="X45" s="299"/>
    </row>
    <row r="46" spans="1:100" ht="15.95" customHeight="1">
      <c r="A46" s="310"/>
      <c r="B46" s="310"/>
      <c r="C46" s="310"/>
      <c r="D46" s="275"/>
      <c r="E46" s="314"/>
      <c r="F46" s="314"/>
      <c r="G46" s="314"/>
      <c r="H46" s="314"/>
      <c r="I46" s="314"/>
      <c r="J46" s="275"/>
      <c r="K46" s="310"/>
      <c r="L46" s="310"/>
      <c r="M46" s="310"/>
      <c r="N46" s="310"/>
      <c r="O46" s="229"/>
      <c r="P46" s="297"/>
      <c r="Q46" s="298"/>
      <c r="R46" s="298"/>
      <c r="S46" s="298"/>
      <c r="T46" s="298"/>
      <c r="U46" s="298"/>
      <c r="V46" s="298"/>
      <c r="W46" s="298"/>
      <c r="X46" s="299"/>
    </row>
    <row r="47" spans="1:100" ht="20.25" customHeight="1">
      <c r="A47" s="311"/>
      <c r="B47" s="311"/>
      <c r="C47" s="311"/>
      <c r="D47" s="317"/>
      <c r="E47" s="315"/>
      <c r="F47" s="315"/>
      <c r="G47" s="315"/>
      <c r="H47" s="315"/>
      <c r="I47" s="315"/>
      <c r="J47" s="317"/>
      <c r="K47" s="311"/>
      <c r="L47" s="311"/>
      <c r="M47" s="311"/>
      <c r="N47" s="311"/>
      <c r="O47" s="229"/>
      <c r="P47" s="297"/>
      <c r="Q47" s="298"/>
      <c r="R47" s="298"/>
      <c r="S47" s="298"/>
      <c r="T47" s="298"/>
      <c r="U47" s="298"/>
      <c r="V47" s="298"/>
      <c r="W47" s="298"/>
      <c r="X47" s="299"/>
    </row>
    <row r="48" spans="1:100" ht="15.95" customHeight="1">
      <c r="A48" s="55" t="s">
        <v>19</v>
      </c>
      <c r="B48" s="303" t="s">
        <v>18</v>
      </c>
      <c r="C48" s="304"/>
      <c r="D48" s="304"/>
      <c r="E48" s="304"/>
      <c r="F48" s="304"/>
      <c r="G48" s="304"/>
      <c r="H48" s="304"/>
      <c r="I48" s="304"/>
      <c r="J48" s="304"/>
      <c r="K48" s="304"/>
      <c r="L48" s="304"/>
      <c r="M48" s="304"/>
      <c r="N48" s="305"/>
      <c r="O48" s="229"/>
      <c r="P48" s="297"/>
      <c r="Q48" s="298"/>
      <c r="R48" s="298"/>
      <c r="S48" s="298"/>
      <c r="T48" s="298"/>
      <c r="U48" s="298"/>
      <c r="V48" s="298"/>
      <c r="W48" s="298"/>
      <c r="X48" s="299"/>
    </row>
    <row r="49" spans="1:24" ht="15.95" customHeight="1" thickBot="1">
      <c r="A49" s="57">
        <f>$S$43</f>
        <v>0</v>
      </c>
      <c r="B49" s="306"/>
      <c r="C49" s="307"/>
      <c r="D49" s="307"/>
      <c r="E49" s="307"/>
      <c r="F49" s="307"/>
      <c r="G49" s="307"/>
      <c r="H49" s="307"/>
      <c r="I49" s="307"/>
      <c r="J49" s="307"/>
      <c r="K49" s="307"/>
      <c r="L49" s="307"/>
      <c r="M49" s="307"/>
      <c r="N49" s="308"/>
      <c r="O49" s="229"/>
      <c r="P49" s="300"/>
      <c r="Q49" s="301"/>
      <c r="R49" s="301"/>
      <c r="S49" s="301"/>
      <c r="T49" s="301"/>
      <c r="U49" s="301"/>
      <c r="V49" s="301"/>
      <c r="W49" s="301"/>
      <c r="X49" s="302"/>
    </row>
    <row r="50" spans="1:24">
      <c r="A50" s="293"/>
      <c r="B50" s="293"/>
      <c r="C50" s="293"/>
      <c r="D50" s="293"/>
      <c r="E50" s="293"/>
      <c r="F50" s="293"/>
      <c r="G50" s="293"/>
      <c r="H50" s="293"/>
      <c r="I50" s="293"/>
      <c r="J50" s="293"/>
      <c r="K50" s="293"/>
      <c r="L50" s="293"/>
      <c r="M50" s="293"/>
      <c r="N50" s="293"/>
      <c r="O50" s="275"/>
      <c r="P50" s="281" t="s">
        <v>433</v>
      </c>
      <c r="Q50" s="281"/>
      <c r="R50" s="281"/>
      <c r="S50" s="281"/>
      <c r="T50" s="281"/>
      <c r="U50" s="281"/>
      <c r="V50" s="281"/>
      <c r="W50" s="281"/>
      <c r="X50" s="281"/>
    </row>
    <row r="51" spans="1:24">
      <c r="A51" s="275"/>
      <c r="B51" s="275"/>
      <c r="C51" s="275"/>
      <c r="D51" s="275"/>
      <c r="E51" s="275"/>
      <c r="F51" s="275"/>
      <c r="G51" s="275"/>
      <c r="H51" s="275"/>
      <c r="I51" s="275"/>
      <c r="J51" s="275"/>
      <c r="K51" s="275"/>
      <c r="L51" s="275"/>
      <c r="M51" s="275"/>
      <c r="N51" s="275"/>
      <c r="O51" s="275"/>
      <c r="P51" s="282"/>
      <c r="Q51" s="282"/>
      <c r="R51" s="282"/>
      <c r="S51" s="282"/>
      <c r="T51" s="282"/>
      <c r="U51" s="282"/>
      <c r="V51" s="282"/>
      <c r="W51" s="282"/>
      <c r="X51" s="282"/>
    </row>
    <row r="52" spans="1:24">
      <c r="A52" s="275"/>
      <c r="B52" s="275"/>
      <c r="C52" s="275"/>
      <c r="D52" s="275"/>
      <c r="E52" s="275"/>
      <c r="F52" s="275"/>
      <c r="G52" s="275"/>
      <c r="H52" s="275"/>
      <c r="I52" s="275"/>
      <c r="J52" s="275"/>
      <c r="K52" s="275"/>
      <c r="L52" s="275"/>
      <c r="M52" s="275"/>
      <c r="N52" s="275"/>
      <c r="O52" s="275"/>
      <c r="P52" s="283"/>
      <c r="Q52" s="283"/>
      <c r="R52" s="283"/>
      <c r="S52" s="283"/>
      <c r="T52" s="283"/>
      <c r="U52" s="283"/>
      <c r="V52" s="283"/>
      <c r="W52" s="283"/>
      <c r="X52" s="283"/>
    </row>
    <row r="53" spans="1:24">
      <c r="A53" s="275"/>
      <c r="B53" s="275"/>
      <c r="C53" s="275"/>
      <c r="D53" s="275"/>
      <c r="E53" s="275"/>
      <c r="F53" s="275"/>
      <c r="G53" s="275"/>
      <c r="H53" s="275"/>
      <c r="I53" s="275"/>
      <c r="J53" s="275"/>
      <c r="K53" s="275"/>
      <c r="L53" s="275"/>
      <c r="M53" s="275"/>
      <c r="N53" s="275"/>
      <c r="O53" s="275"/>
      <c r="P53" s="324" t="s">
        <v>417</v>
      </c>
      <c r="Q53" s="325"/>
      <c r="R53" s="325"/>
      <c r="S53" s="325"/>
      <c r="T53" s="325"/>
      <c r="U53" s="325"/>
      <c r="V53" s="325"/>
      <c r="W53" s="325"/>
      <c r="X53" s="326"/>
    </row>
    <row r="54" spans="1:24" ht="16.5" thickBot="1">
      <c r="A54" s="275"/>
      <c r="B54" s="275"/>
      <c r="C54" s="275"/>
      <c r="D54" s="275"/>
      <c r="E54" s="275"/>
      <c r="F54" s="275"/>
      <c r="G54" s="275"/>
      <c r="H54" s="275"/>
      <c r="I54" s="275"/>
      <c r="J54" s="275"/>
      <c r="K54" s="275"/>
      <c r="L54" s="275"/>
      <c r="M54" s="275"/>
      <c r="N54" s="275"/>
      <c r="O54" s="275"/>
      <c r="P54" s="327"/>
      <c r="Q54" s="328"/>
      <c r="R54" s="328"/>
      <c r="S54" s="328"/>
      <c r="T54" s="328"/>
      <c r="U54" s="328"/>
      <c r="V54" s="328"/>
      <c r="W54" s="328"/>
      <c r="X54" s="329"/>
    </row>
    <row r="55" spans="1:24" ht="21" thickBot="1">
      <c r="A55" s="275"/>
      <c r="B55" s="275"/>
      <c r="C55" s="275"/>
      <c r="D55" s="275"/>
      <c r="E55" s="275"/>
      <c r="F55" s="275"/>
      <c r="G55" s="275"/>
      <c r="H55" s="275"/>
      <c r="I55" s="275"/>
      <c r="J55" s="275"/>
      <c r="K55" s="275"/>
      <c r="L55" s="275"/>
      <c r="M55" s="275"/>
      <c r="N55" s="275"/>
      <c r="O55" s="275"/>
      <c r="P55" s="84" t="s">
        <v>7</v>
      </c>
      <c r="Q55" s="330" t="s">
        <v>8</v>
      </c>
      <c r="R55" s="330"/>
      <c r="S55" s="330"/>
      <c r="T55" s="331" t="s">
        <v>418</v>
      </c>
      <c r="U55" s="331"/>
      <c r="V55" s="331"/>
      <c r="W55" s="331"/>
      <c r="X55" s="331"/>
    </row>
    <row r="56" spans="1:24" ht="16.5" thickBot="1">
      <c r="A56" s="275"/>
      <c r="B56" s="275"/>
      <c r="C56" s="275"/>
      <c r="D56" s="275"/>
      <c r="E56" s="275"/>
      <c r="F56" s="275"/>
      <c r="G56" s="275"/>
      <c r="H56" s="275"/>
      <c r="I56" s="275"/>
      <c r="J56" s="275"/>
      <c r="K56" s="275"/>
      <c r="L56" s="275"/>
      <c r="M56" s="275"/>
      <c r="N56" s="275"/>
      <c r="O56" s="275"/>
      <c r="P56" s="85">
        <v>1</v>
      </c>
      <c r="Q56" s="318" t="s">
        <v>419</v>
      </c>
      <c r="R56" s="318"/>
      <c r="S56" s="318"/>
      <c r="T56" s="214">
        <v>1</v>
      </c>
      <c r="U56" s="219"/>
      <c r="V56" s="318" t="s">
        <v>420</v>
      </c>
      <c r="W56" s="318"/>
      <c r="X56" s="318"/>
    </row>
    <row r="57" spans="1:24" ht="16.5" thickBot="1">
      <c r="A57" s="275"/>
      <c r="B57" s="275"/>
      <c r="C57" s="275"/>
      <c r="D57" s="275"/>
      <c r="E57" s="275"/>
      <c r="F57" s="275"/>
      <c r="G57" s="275"/>
      <c r="H57" s="275"/>
      <c r="I57" s="275"/>
      <c r="J57" s="275"/>
      <c r="K57" s="275"/>
      <c r="L57" s="275"/>
      <c r="M57" s="275"/>
      <c r="N57" s="275"/>
      <c r="O57" s="275"/>
      <c r="P57" s="85">
        <v>2</v>
      </c>
      <c r="Q57" s="318" t="s">
        <v>421</v>
      </c>
      <c r="R57" s="318"/>
      <c r="S57" s="318"/>
      <c r="T57" s="214">
        <v>2</v>
      </c>
      <c r="U57" s="219"/>
      <c r="V57" s="318" t="s">
        <v>422</v>
      </c>
      <c r="W57" s="318"/>
      <c r="X57" s="318"/>
    </row>
    <row r="58" spans="1:24" ht="16.5" thickBot="1">
      <c r="A58" s="275"/>
      <c r="B58" s="275"/>
      <c r="C58" s="275"/>
      <c r="D58" s="275"/>
      <c r="E58" s="275"/>
      <c r="F58" s="275"/>
      <c r="G58" s="275"/>
      <c r="H58" s="275"/>
      <c r="I58" s="275"/>
      <c r="J58" s="275"/>
      <c r="K58" s="275"/>
      <c r="L58" s="275"/>
      <c r="M58" s="275"/>
      <c r="N58" s="275"/>
      <c r="O58" s="275"/>
      <c r="P58" s="85">
        <v>3</v>
      </c>
      <c r="Q58" s="318" t="s">
        <v>423</v>
      </c>
      <c r="R58" s="318"/>
      <c r="S58" s="318"/>
      <c r="T58" s="214">
        <v>3</v>
      </c>
      <c r="U58" s="219"/>
      <c r="V58" s="318" t="s">
        <v>424</v>
      </c>
      <c r="W58" s="318"/>
      <c r="X58" s="318"/>
    </row>
    <row r="59" spans="1:24" ht="16.5" thickBot="1">
      <c r="A59" s="275"/>
      <c r="B59" s="275"/>
      <c r="C59" s="275"/>
      <c r="D59" s="275"/>
      <c r="E59" s="275"/>
      <c r="F59" s="275"/>
      <c r="G59" s="275"/>
      <c r="H59" s="275"/>
      <c r="I59" s="275"/>
      <c r="J59" s="275"/>
      <c r="K59" s="275"/>
      <c r="L59" s="275"/>
      <c r="M59" s="275"/>
      <c r="N59" s="275"/>
      <c r="O59" s="275"/>
      <c r="P59" s="85">
        <v>4</v>
      </c>
      <c r="Q59" s="318" t="s">
        <v>425</v>
      </c>
      <c r="R59" s="318"/>
      <c r="S59" s="318"/>
      <c r="T59" s="214">
        <v>4</v>
      </c>
      <c r="U59" s="219"/>
      <c r="V59" s="318" t="s">
        <v>426</v>
      </c>
      <c r="W59" s="318"/>
      <c r="X59" s="318"/>
    </row>
    <row r="60" spans="1:24" ht="16.5" thickBot="1">
      <c r="A60" s="275"/>
      <c r="B60" s="275"/>
      <c r="C60" s="275"/>
      <c r="D60" s="275"/>
      <c r="E60" s="275"/>
      <c r="F60" s="275"/>
      <c r="G60" s="275"/>
      <c r="H60" s="275"/>
      <c r="I60" s="275"/>
      <c r="J60" s="275"/>
      <c r="K60" s="275"/>
      <c r="L60" s="275"/>
      <c r="M60" s="275"/>
      <c r="N60" s="275"/>
      <c r="O60" s="275"/>
      <c r="P60" s="85">
        <v>5</v>
      </c>
      <c r="Q60" s="318" t="s">
        <v>427</v>
      </c>
      <c r="R60" s="318"/>
      <c r="S60" s="318"/>
      <c r="T60" s="214">
        <v>5</v>
      </c>
      <c r="U60" s="219"/>
      <c r="V60" s="318" t="s">
        <v>428</v>
      </c>
      <c r="W60" s="318"/>
      <c r="X60" s="318"/>
    </row>
    <row r="61" spans="1:24" ht="16.5" thickBot="1">
      <c r="A61" s="275"/>
      <c r="B61" s="275"/>
      <c r="C61" s="275"/>
      <c r="D61" s="275"/>
      <c r="E61" s="275"/>
      <c r="F61" s="275"/>
      <c r="G61" s="275"/>
      <c r="H61" s="275"/>
      <c r="I61" s="275"/>
      <c r="J61" s="275"/>
      <c r="K61" s="275"/>
      <c r="L61" s="275"/>
      <c r="M61" s="275"/>
      <c r="N61" s="275"/>
      <c r="O61" s="275"/>
      <c r="P61" s="85">
        <v>6</v>
      </c>
      <c r="Q61" s="318" t="s">
        <v>429</v>
      </c>
      <c r="R61" s="318"/>
      <c r="S61" s="318"/>
      <c r="T61" s="214">
        <v>6</v>
      </c>
      <c r="U61" s="219"/>
      <c r="V61" s="318" t="s">
        <v>430</v>
      </c>
      <c r="W61" s="318"/>
      <c r="X61" s="318"/>
    </row>
    <row r="62" spans="1:24" ht="16.5" thickBot="1">
      <c r="A62" s="275"/>
      <c r="B62" s="275"/>
      <c r="C62" s="275"/>
      <c r="D62" s="275"/>
      <c r="E62" s="275"/>
      <c r="F62" s="275"/>
      <c r="G62" s="275"/>
      <c r="H62" s="275"/>
      <c r="I62" s="275"/>
      <c r="J62" s="275"/>
      <c r="K62" s="275"/>
      <c r="L62" s="275"/>
      <c r="M62" s="275"/>
      <c r="N62" s="275"/>
      <c r="O62" s="275"/>
      <c r="P62" s="85">
        <v>7</v>
      </c>
      <c r="Q62" s="318" t="s">
        <v>431</v>
      </c>
      <c r="R62" s="318"/>
      <c r="S62" s="318"/>
      <c r="T62" s="214">
        <v>7</v>
      </c>
      <c r="U62" s="219"/>
      <c r="V62" s="318" t="s">
        <v>432</v>
      </c>
      <c r="W62" s="318"/>
      <c r="X62" s="318"/>
    </row>
  </sheetData>
  <sheetProtection password="B998"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4577" r:id="rId3"/>
    <oleObject progId="PBrush" shapeId="24578" r:id="rId4"/>
  </oleObjects>
</worksheet>
</file>

<file path=xl/worksheets/sheet8.xml><?xml version="1.0" encoding="utf-8"?>
<worksheet xmlns="http://schemas.openxmlformats.org/spreadsheetml/2006/main" xmlns:r="http://schemas.openxmlformats.org/officeDocument/2006/relationships">
  <sheetPr codeName="Sheet8"/>
  <dimension ref="A1:CV62"/>
  <sheetViews>
    <sheetView workbookViewId="0">
      <selection activeCell="A19" sqref="A19"/>
    </sheetView>
  </sheetViews>
  <sheetFormatPr defaultRowHeight="15.75"/>
  <cols>
    <col min="1" max="1" width="9.140625" style="2" customWidth="1"/>
    <col min="2" max="2" width="9.140625" style="31"/>
    <col min="3" max="3" width="5.7109375" style="31"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5" width="9.28515625" style="2" hidden="1" customWidth="1"/>
    <col min="26" max="26" width="9" style="2" hidden="1" customWidth="1"/>
    <col min="27" max="27" width="9.7109375" style="2" hidden="1" customWidth="1"/>
    <col min="28" max="28" width="15.140625" style="2" hidden="1" customWidth="1"/>
    <col min="29" max="29" width="15.85546875" style="2" hidden="1" customWidth="1"/>
    <col min="30" max="30" width="16" style="2" hidden="1" customWidth="1"/>
    <col min="31" max="100" width="0" style="2" hidden="1" customWidth="1"/>
    <col min="101" max="16384" width="9.140625" style="2"/>
  </cols>
  <sheetData>
    <row r="1" spans="1:24" s="32" customFormat="1" ht="12" customHeight="1">
      <c r="A1" s="260"/>
      <c r="B1" s="320" t="s">
        <v>799</v>
      </c>
      <c r="C1" s="319"/>
      <c r="D1" s="319"/>
      <c r="E1" s="319"/>
      <c r="F1" s="319"/>
      <c r="G1" s="319"/>
      <c r="H1" s="319"/>
      <c r="I1" s="319"/>
      <c r="J1" s="319"/>
      <c r="K1" s="319"/>
      <c r="L1" s="319"/>
      <c r="M1" s="319"/>
      <c r="N1" s="229"/>
      <c r="O1" s="229"/>
      <c r="P1" s="337" t="s">
        <v>88</v>
      </c>
      <c r="Q1" s="338"/>
      <c r="R1" s="338"/>
      <c r="S1" s="338"/>
      <c r="T1" s="338"/>
      <c r="U1" s="338"/>
      <c r="V1" s="338"/>
      <c r="W1" s="338"/>
      <c r="X1" s="339"/>
    </row>
    <row r="2" spans="1:24" s="32" customFormat="1" ht="12.95" customHeight="1">
      <c r="A2" s="260"/>
      <c r="B2" s="319" t="s">
        <v>0</v>
      </c>
      <c r="C2" s="319"/>
      <c r="D2" s="319"/>
      <c r="E2" s="319"/>
      <c r="F2" s="319"/>
      <c r="G2" s="319"/>
      <c r="H2" s="319"/>
      <c r="I2" s="319"/>
      <c r="J2" s="319"/>
      <c r="K2" s="319"/>
      <c r="L2" s="319"/>
      <c r="M2" s="319"/>
      <c r="N2" s="229"/>
      <c r="O2" s="229"/>
      <c r="P2" s="340"/>
      <c r="Q2" s="341"/>
      <c r="R2" s="341"/>
      <c r="S2" s="341"/>
      <c r="T2" s="341"/>
      <c r="U2" s="342"/>
      <c r="V2" s="342"/>
      <c r="W2" s="342"/>
      <c r="X2" s="343"/>
    </row>
    <row r="3" spans="1:24" s="32" customFormat="1" ht="12.95" customHeight="1">
      <c r="A3" s="260"/>
      <c r="B3" s="319"/>
      <c r="C3" s="319"/>
      <c r="D3" s="319"/>
      <c r="E3" s="319"/>
      <c r="F3" s="319"/>
      <c r="G3" s="319"/>
      <c r="H3" s="319"/>
      <c r="I3" s="319"/>
      <c r="J3" s="319"/>
      <c r="K3" s="319"/>
      <c r="L3" s="319"/>
      <c r="M3" s="319"/>
      <c r="N3" s="229"/>
      <c r="O3" s="229"/>
      <c r="P3" s="340"/>
      <c r="Q3" s="341"/>
      <c r="R3" s="341"/>
      <c r="S3" s="341"/>
      <c r="T3" s="341"/>
      <c r="U3" s="342"/>
      <c r="V3" s="342"/>
      <c r="W3" s="342"/>
      <c r="X3" s="343"/>
    </row>
    <row r="4" spans="1:24" s="32" customFormat="1" ht="15" customHeight="1">
      <c r="A4" s="260"/>
      <c r="B4" s="260"/>
      <c r="C4" s="260"/>
      <c r="D4" s="258" t="s">
        <v>1</v>
      </c>
      <c r="E4" s="258"/>
      <c r="F4" s="258"/>
      <c r="G4" s="258"/>
      <c r="H4" s="258"/>
      <c r="I4" s="258"/>
      <c r="J4" s="258"/>
      <c r="K4" s="258"/>
      <c r="L4" s="260"/>
      <c r="M4" s="260"/>
      <c r="N4" s="260"/>
      <c r="O4" s="229"/>
      <c r="P4" s="340"/>
      <c r="Q4" s="341"/>
      <c r="R4" s="341"/>
      <c r="S4" s="341"/>
      <c r="T4" s="341"/>
      <c r="U4" s="342"/>
      <c r="V4" s="342"/>
      <c r="W4" s="342"/>
      <c r="X4" s="343"/>
    </row>
    <row r="5" spans="1:24" s="32" customFormat="1" ht="8.25" customHeight="1">
      <c r="A5" s="260"/>
      <c r="B5" s="260"/>
      <c r="C5" s="260"/>
      <c r="D5" s="260"/>
      <c r="E5" s="260"/>
      <c r="F5" s="260"/>
      <c r="G5" s="260"/>
      <c r="H5" s="260"/>
      <c r="I5" s="260"/>
      <c r="J5" s="260"/>
      <c r="K5" s="260"/>
      <c r="L5" s="260"/>
      <c r="M5" s="260"/>
      <c r="N5" s="260"/>
      <c r="O5" s="229"/>
      <c r="P5" s="340"/>
      <c r="Q5" s="341"/>
      <c r="R5" s="341"/>
      <c r="S5" s="341"/>
      <c r="T5" s="341"/>
      <c r="U5" s="342"/>
      <c r="V5" s="342"/>
      <c r="W5" s="342"/>
      <c r="X5" s="343"/>
    </row>
    <row r="6" spans="1:24" s="32" customFormat="1" ht="20.100000000000001" customHeight="1">
      <c r="A6" s="261" t="s">
        <v>296</v>
      </c>
      <c r="B6" s="261"/>
      <c r="C6" s="261"/>
      <c r="D6" s="261"/>
      <c r="E6" s="357" t="str">
        <f>Sheet1!$E$6</f>
        <v>Environmental Engineering</v>
      </c>
      <c r="F6" s="357"/>
      <c r="G6" s="357"/>
      <c r="H6" s="357"/>
      <c r="I6" s="357"/>
      <c r="J6" s="357"/>
      <c r="K6" s="357"/>
      <c r="L6" s="357"/>
      <c r="M6" s="357"/>
      <c r="N6" s="357"/>
      <c r="O6" s="229"/>
      <c r="P6" s="340"/>
      <c r="Q6" s="341"/>
      <c r="R6" s="341"/>
      <c r="S6" s="341"/>
      <c r="T6" s="341"/>
      <c r="U6" s="342"/>
      <c r="V6" s="342"/>
      <c r="W6" s="342"/>
      <c r="X6" s="343"/>
    </row>
    <row r="7" spans="1:24" s="32" customFormat="1" ht="20.100000000000001" customHeight="1">
      <c r="A7" s="261" t="s">
        <v>297</v>
      </c>
      <c r="B7" s="261"/>
      <c r="C7" s="357" t="str">
        <f>Sheet1!$C$7</f>
        <v>B.E</v>
      </c>
      <c r="D7" s="357"/>
      <c r="E7" s="357"/>
      <c r="F7" s="357"/>
      <c r="G7" s="357"/>
      <c r="H7" s="357"/>
      <c r="I7" s="357"/>
      <c r="J7" s="357"/>
      <c r="K7" s="357"/>
      <c r="L7" s="357"/>
      <c r="M7" s="357"/>
      <c r="N7" s="357"/>
      <c r="O7" s="229"/>
      <c r="P7" s="340"/>
      <c r="Q7" s="341"/>
      <c r="R7" s="341"/>
      <c r="S7" s="341"/>
      <c r="T7" s="341"/>
      <c r="U7" s="342"/>
      <c r="V7" s="342"/>
      <c r="W7" s="342"/>
      <c r="X7" s="343"/>
    </row>
    <row r="8" spans="1:24" s="32" customFormat="1" ht="20.100000000000001" customHeight="1">
      <c r="A8" s="40" t="s">
        <v>2</v>
      </c>
      <c r="B8" s="42" t="str">
        <f>Sheet1!$B$8</f>
        <v>Eighth</v>
      </c>
      <c r="C8" s="37" t="s">
        <v>3</v>
      </c>
      <c r="D8" s="43" t="str">
        <f>Sheet1!$D$8</f>
        <v>Final</v>
      </c>
      <c r="E8" s="291" t="s">
        <v>4</v>
      </c>
      <c r="F8" s="291"/>
      <c r="G8" s="354" t="str">
        <f>Sheet1!$G$8</f>
        <v>16EE</v>
      </c>
      <c r="H8" s="354"/>
      <c r="I8" s="355" t="str">
        <f>Sheet1!$I$8</f>
        <v>Regular Exam</v>
      </c>
      <c r="J8" s="355"/>
      <c r="K8" s="355"/>
      <c r="L8" s="355"/>
      <c r="M8" s="356" t="str">
        <f>Sheet1!$M$8</f>
        <v>Sept/Oct, 2019</v>
      </c>
      <c r="N8" s="356"/>
      <c r="O8" s="229"/>
      <c r="P8" s="340"/>
      <c r="Q8" s="341"/>
      <c r="R8" s="341"/>
      <c r="S8" s="341"/>
      <c r="T8" s="341"/>
      <c r="U8" s="342"/>
      <c r="V8" s="342"/>
      <c r="W8" s="342"/>
      <c r="X8" s="343"/>
    </row>
    <row r="9" spans="1:24" s="32" customFormat="1" ht="20.100000000000001" customHeight="1">
      <c r="A9" s="41" t="s">
        <v>5</v>
      </c>
      <c r="B9" s="269" t="str">
        <f>Sheet1!$B$9</f>
        <v>Architecture Design v</v>
      </c>
      <c r="C9" s="269"/>
      <c r="D9" s="269"/>
      <c r="E9" s="269"/>
      <c r="F9" s="269"/>
      <c r="G9" s="269"/>
      <c r="H9" s="269"/>
      <c r="I9" s="269"/>
      <c r="J9" s="269"/>
      <c r="K9" s="291" t="s">
        <v>6</v>
      </c>
      <c r="L9" s="291"/>
      <c r="M9" s="291"/>
      <c r="N9" s="44" t="str">
        <f>Sheet1!$N$9</f>
        <v>13/09/2019</v>
      </c>
      <c r="O9" s="229"/>
      <c r="P9" s="340"/>
      <c r="Q9" s="341"/>
      <c r="R9" s="341"/>
      <c r="S9" s="341"/>
      <c r="T9" s="341"/>
      <c r="U9" s="342"/>
      <c r="V9" s="342"/>
      <c r="W9" s="342"/>
      <c r="X9" s="343"/>
    </row>
    <row r="10" spans="1:24" s="32" customFormat="1" ht="20.100000000000001" customHeight="1">
      <c r="A10" s="261" t="s">
        <v>20</v>
      </c>
      <c r="B10" s="261"/>
      <c r="C10" s="261"/>
      <c r="D10" s="261"/>
      <c r="E10" s="269" t="str">
        <f>Sheet1!$E$10</f>
        <v>Dr. Siraj Ahmed</v>
      </c>
      <c r="F10" s="269"/>
      <c r="G10" s="269"/>
      <c r="H10" s="269"/>
      <c r="I10" s="269"/>
      <c r="J10" s="269"/>
      <c r="K10" s="269"/>
      <c r="L10" s="269"/>
      <c r="M10" s="269"/>
      <c r="N10" s="269"/>
      <c r="O10" s="229"/>
      <c r="P10" s="340"/>
      <c r="Q10" s="341"/>
      <c r="R10" s="341"/>
      <c r="S10" s="341"/>
      <c r="T10" s="341"/>
      <c r="U10" s="342"/>
      <c r="V10" s="342"/>
      <c r="W10" s="342"/>
      <c r="X10" s="343"/>
    </row>
    <row r="11" spans="1:24" s="32" customFormat="1" ht="9.9499999999999993" customHeight="1">
      <c r="A11" s="256"/>
      <c r="B11" s="256"/>
      <c r="C11" s="256"/>
      <c r="D11" s="270" t="s">
        <v>391</v>
      </c>
      <c r="E11" s="270"/>
      <c r="F11" s="352" t="s">
        <v>391</v>
      </c>
      <c r="G11" s="352"/>
      <c r="H11" s="352" t="s">
        <v>391</v>
      </c>
      <c r="I11" s="352"/>
      <c r="J11" s="352" t="s">
        <v>391</v>
      </c>
      <c r="K11" s="352"/>
      <c r="L11" s="353"/>
      <c r="M11" s="353"/>
      <c r="N11" s="353"/>
      <c r="O11" s="229"/>
      <c r="P11" s="340"/>
      <c r="Q11" s="341"/>
      <c r="R11" s="341"/>
      <c r="S11" s="341"/>
      <c r="T11" s="341"/>
      <c r="U11" s="342"/>
      <c r="V11" s="342"/>
      <c r="W11" s="342"/>
      <c r="X11" s="343"/>
    </row>
    <row r="12" spans="1:24" s="32" customFormat="1" ht="18" customHeight="1">
      <c r="A12" s="264" t="s">
        <v>7</v>
      </c>
      <c r="B12" s="264" t="s">
        <v>8</v>
      </c>
      <c r="C12" s="264"/>
      <c r="D12" s="266" t="s">
        <v>9</v>
      </c>
      <c r="E12" s="266"/>
      <c r="F12" s="266"/>
      <c r="G12" s="266"/>
      <c r="H12" s="266"/>
      <c r="I12" s="266"/>
      <c r="J12" s="266"/>
      <c r="K12" s="266"/>
      <c r="L12" s="266"/>
      <c r="M12" s="266"/>
      <c r="N12" s="266"/>
      <c r="O12" s="229"/>
      <c r="P12" s="340"/>
      <c r="Q12" s="341"/>
      <c r="R12" s="341"/>
      <c r="S12" s="341"/>
      <c r="T12" s="341"/>
      <c r="U12" s="342"/>
      <c r="V12" s="342"/>
      <c r="W12" s="342"/>
      <c r="X12" s="343"/>
    </row>
    <row r="13" spans="1:24" s="32" customFormat="1" ht="18" customHeight="1">
      <c r="A13" s="264"/>
      <c r="B13" s="264"/>
      <c r="C13" s="264"/>
      <c r="D13" s="266"/>
      <c r="E13" s="266"/>
      <c r="F13" s="266"/>
      <c r="G13" s="266"/>
      <c r="H13" s="266"/>
      <c r="I13" s="266"/>
      <c r="J13" s="266"/>
      <c r="K13" s="266"/>
      <c r="L13" s="266"/>
      <c r="M13" s="266"/>
      <c r="N13" s="266"/>
      <c r="O13" s="229"/>
      <c r="P13" s="340"/>
      <c r="Q13" s="341"/>
      <c r="R13" s="341"/>
      <c r="S13" s="341"/>
      <c r="T13" s="341"/>
      <c r="U13" s="342"/>
      <c r="V13" s="342"/>
      <c r="W13" s="342"/>
      <c r="X13" s="343"/>
    </row>
    <row r="14" spans="1:24" s="32" customFormat="1" ht="18" customHeight="1">
      <c r="A14" s="264"/>
      <c r="B14" s="264"/>
      <c r="C14" s="264"/>
      <c r="D14" s="266" t="s">
        <v>10</v>
      </c>
      <c r="E14" s="266"/>
      <c r="F14" s="266" t="s">
        <v>11</v>
      </c>
      <c r="G14" s="266"/>
      <c r="H14" s="266" t="s">
        <v>12</v>
      </c>
      <c r="I14" s="266"/>
      <c r="J14" s="266" t="s">
        <v>13</v>
      </c>
      <c r="K14" s="266"/>
      <c r="L14" s="266" t="s">
        <v>15</v>
      </c>
      <c r="M14" s="266"/>
      <c r="N14" s="264" t="s">
        <v>16</v>
      </c>
      <c r="O14" s="229"/>
      <c r="P14" s="340"/>
      <c r="Q14" s="341"/>
      <c r="R14" s="341"/>
      <c r="S14" s="341"/>
      <c r="T14" s="341"/>
      <c r="U14" s="342"/>
      <c r="V14" s="342"/>
      <c r="W14" s="342"/>
      <c r="X14" s="343"/>
    </row>
    <row r="15" spans="1:24" s="32" customFormat="1" ht="18" customHeight="1">
      <c r="A15" s="264"/>
      <c r="B15" s="264"/>
      <c r="C15" s="264"/>
      <c r="D15" s="266"/>
      <c r="E15" s="266"/>
      <c r="F15" s="266"/>
      <c r="G15" s="266"/>
      <c r="H15" s="266"/>
      <c r="I15" s="266"/>
      <c r="J15" s="266"/>
      <c r="K15" s="266"/>
      <c r="L15" s="266"/>
      <c r="M15" s="266"/>
      <c r="N15" s="264"/>
      <c r="O15" s="229"/>
      <c r="P15" s="340"/>
      <c r="Q15" s="341"/>
      <c r="R15" s="341"/>
      <c r="S15" s="341"/>
      <c r="T15" s="341"/>
      <c r="U15" s="342"/>
      <c r="V15" s="342"/>
      <c r="W15" s="342"/>
      <c r="X15" s="343"/>
    </row>
    <row r="16" spans="1:24" s="32" customFormat="1" ht="18" customHeight="1" thickBot="1">
      <c r="A16" s="264"/>
      <c r="B16" s="264"/>
      <c r="C16" s="264"/>
      <c r="D16" s="267"/>
      <c r="E16" s="267"/>
      <c r="F16" s="267"/>
      <c r="G16" s="267"/>
      <c r="H16" s="267"/>
      <c r="I16" s="267"/>
      <c r="J16" s="267"/>
      <c r="K16" s="267"/>
      <c r="L16" s="267"/>
      <c r="M16" s="267"/>
      <c r="N16" s="264"/>
      <c r="O16" s="229"/>
      <c r="P16" s="344"/>
      <c r="Q16" s="280"/>
      <c r="R16" s="280"/>
      <c r="S16" s="280"/>
      <c r="T16" s="280"/>
      <c r="U16" s="345"/>
      <c r="V16" s="345"/>
      <c r="W16" s="345"/>
      <c r="X16" s="346"/>
    </row>
    <row r="17" spans="1:100" s="32" customFormat="1" ht="18" customHeight="1">
      <c r="A17" s="264"/>
      <c r="B17" s="264"/>
      <c r="C17" s="264"/>
      <c r="D17" s="34" t="s">
        <v>14</v>
      </c>
      <c r="E17" s="8">
        <f>(10*M17)/100</f>
        <v>10</v>
      </c>
      <c r="F17" s="34" t="s">
        <v>14</v>
      </c>
      <c r="G17" s="8">
        <f>(10*M17)/100</f>
        <v>10</v>
      </c>
      <c r="H17" s="34" t="s">
        <v>14</v>
      </c>
      <c r="I17" s="8">
        <f>(20*M17)/100</f>
        <v>20</v>
      </c>
      <c r="J17" s="34" t="s">
        <v>14</v>
      </c>
      <c r="K17" s="8">
        <f>(60*M17)/100</f>
        <v>60</v>
      </c>
      <c r="L17" s="34" t="s">
        <v>14</v>
      </c>
      <c r="M17" s="11">
        <f>Sheet1!$M$17</f>
        <v>100</v>
      </c>
      <c r="N17" s="264"/>
      <c r="O17" s="229"/>
      <c r="P17" s="29" t="s">
        <v>298</v>
      </c>
      <c r="Q17" s="256" t="s">
        <v>294</v>
      </c>
      <c r="R17" s="256"/>
      <c r="S17" s="257"/>
      <c r="T17" s="347" t="s">
        <v>295</v>
      </c>
      <c r="U17" s="256"/>
      <c r="V17" s="256"/>
      <c r="W17" s="256"/>
      <c r="X17" s="257"/>
    </row>
    <row r="18" spans="1:100" s="67" customFormat="1" ht="5.0999999999999996" customHeight="1">
      <c r="A18" s="69"/>
      <c r="B18" s="235"/>
      <c r="C18" s="236"/>
      <c r="D18" s="350" t="s">
        <v>391</v>
      </c>
      <c r="E18" s="351"/>
      <c r="F18" s="350" t="s">
        <v>391</v>
      </c>
      <c r="G18" s="351"/>
      <c r="H18" s="350" t="s">
        <v>391</v>
      </c>
      <c r="I18" s="351"/>
      <c r="J18" s="350" t="s">
        <v>391</v>
      </c>
      <c r="K18" s="351"/>
      <c r="L18" s="235"/>
      <c r="M18" s="236"/>
      <c r="N18" s="69"/>
      <c r="O18" s="229"/>
      <c r="P18" s="70"/>
      <c r="Q18" s="348"/>
      <c r="R18" s="349"/>
      <c r="S18" s="236"/>
      <c r="T18" s="235"/>
      <c r="U18" s="349"/>
      <c r="V18" s="349"/>
      <c r="W18" s="349"/>
      <c r="X18" s="236"/>
      <c r="AC18" s="67" t="b">
        <f>Sheet7!$AC$38</f>
        <v>0</v>
      </c>
      <c r="AD18" s="88" t="str">
        <f>IF(AND(AC19=TRUE, AC18=TRUE),IF(A19-Sheet7!A38=1,"OK","INCORRECT"),"")</f>
        <v/>
      </c>
      <c r="BL18" s="67" t="str">
        <f>Sheet7!BL38</f>
        <v/>
      </c>
      <c r="BM18" s="67" t="b">
        <f>Sheet7!BM38</f>
        <v>0</v>
      </c>
      <c r="BN18" s="67" t="b">
        <f>Sheet7!BN38</f>
        <v>0</v>
      </c>
      <c r="BO18" s="67" t="b">
        <f>Sheet7!BO38</f>
        <v>0</v>
      </c>
      <c r="BP18" s="67" t="str">
        <f>Sheet7!BP38</f>
        <v/>
      </c>
      <c r="BQ18" s="67" t="str">
        <f>Sheet7!BQ38</f>
        <v/>
      </c>
      <c r="BR18" s="67" t="str">
        <f>Sheet7!BR38</f>
        <v/>
      </c>
      <c r="BS18" s="67" t="str">
        <f>Sheet7!BS38</f>
        <v/>
      </c>
      <c r="BT18" s="67" t="str">
        <f>Sheet7!BT38</f>
        <v/>
      </c>
      <c r="BU18" s="67" t="str">
        <f>Sheet7!BU38</f>
        <v>INCORRECT</v>
      </c>
      <c r="BV18" s="67" t="b">
        <f>Sheet7!BV38</f>
        <v>0</v>
      </c>
      <c r="BW18" s="67" t="str">
        <f>Sheet7!BW38</f>
        <v/>
      </c>
      <c r="BX18" s="67" t="b">
        <f>Sheet7!BX38</f>
        <v>0</v>
      </c>
      <c r="BY18" s="67" t="b">
        <f>Sheet7!BY38</f>
        <v>0</v>
      </c>
      <c r="BZ18" s="67" t="b">
        <f>Sheet7!BZ38</f>
        <v>0</v>
      </c>
      <c r="CA18" s="67" t="b">
        <f>Sheet7!CA38</f>
        <v>0</v>
      </c>
      <c r="CB18" s="67" t="b">
        <f>Sheet7!CB38</f>
        <v>0</v>
      </c>
      <c r="CC18" s="67" t="b">
        <f>Sheet7!CC38</f>
        <v>0</v>
      </c>
      <c r="CD18" s="67" t="str">
        <f>Sheet7!CD38</f>
        <v/>
      </c>
      <c r="CE18" s="67" t="str">
        <f>Sheet7!CE38</f>
        <v/>
      </c>
      <c r="CF18" s="67" t="str">
        <f>Sheet7!CF38</f>
        <v/>
      </c>
      <c r="CG18" s="67" t="str">
        <f>Sheet7!CG38</f>
        <v/>
      </c>
      <c r="CH18" s="67" t="str">
        <f>Sheet7!CH38</f>
        <v/>
      </c>
      <c r="CI18" s="67" t="str">
        <f>Sheet7!CI38</f>
        <v/>
      </c>
      <c r="CJ18" s="67" t="str">
        <f>Sheet7!CJ38</f>
        <v/>
      </c>
      <c r="CK18" s="67" t="str">
        <f>Sheet7!CK38</f>
        <v/>
      </c>
      <c r="CL18" s="67" t="str">
        <f>Sheet7!CL38</f>
        <v>NO</v>
      </c>
      <c r="CM18" s="67" t="str">
        <f>Sheet7!CM38</f>
        <v>NO</v>
      </c>
      <c r="CN18" s="67" t="str">
        <f>Sheet7!CN38</f>
        <v>NO</v>
      </c>
      <c r="CO18" s="67" t="str">
        <f>Sheet7!CO38</f>
        <v>NO</v>
      </c>
      <c r="CP18" s="67" t="str">
        <f>Sheet7!CP38</f>
        <v>OK</v>
      </c>
      <c r="CQ18" s="67" t="b">
        <f>Sheet7!CQ38</f>
        <v>0</v>
      </c>
      <c r="CR18" s="67" t="b">
        <f>Sheet7!CR38</f>
        <v>0</v>
      </c>
      <c r="CS18" s="67" t="b">
        <f>Sheet7!CS38</f>
        <v>0</v>
      </c>
      <c r="CT18" s="67" t="b">
        <f>Sheet7!CT38</f>
        <v>0</v>
      </c>
      <c r="CU18" s="67" t="str">
        <f>Sheet7!CU38</f>
        <v>SEQUENCE INCORRECT</v>
      </c>
      <c r="CV18" s="67">
        <f>Sheet7!CV38</f>
        <v>19</v>
      </c>
    </row>
    <row r="19" spans="1:100" s="32" customFormat="1" ht="18.95" customHeight="1" thickBot="1">
      <c r="A19" s="65"/>
      <c r="B19" s="244"/>
      <c r="C19" s="245"/>
      <c r="D19" s="244"/>
      <c r="E19" s="245"/>
      <c r="F19" s="244"/>
      <c r="G19" s="245"/>
      <c r="H19" s="244"/>
      <c r="I19" s="245"/>
      <c r="J19" s="244"/>
      <c r="K19" s="245"/>
      <c r="L19" s="256" t="str">
        <f>IF(AND(A19&lt;&gt;"",B19&lt;&gt;"",D19&lt;&gt;"",F19&lt;&gt;"",H19&lt;&gt;"",J19&lt;&gt;"",Q19="",P19="OK",T19="",OR(D19&lt;=E17,D19="ABS"),OR(F19&lt;=G17,F19="ABS"),OR(H19&lt;=I17,H19="ABS"),OR(J19&lt;=K17,J19="ABS")),IF(AND(D19="ABS",F19="ABS",H19="ABS",J19="ABS"),"ABS",IF(SUM(D19,F19,H19,J19)=0,"ZERO",SUM(D19,F19,H19,J19))),"")</f>
        <v/>
      </c>
      <c r="M19" s="257"/>
      <c r="N19" s="33" t="str">
        <f>IF(L19="","",IF(M17=200,LOOKUP(L19,{"ABS","ZERO",1,100,110,120,130,140,150,160,170},{"FAIL","FAIL","FAIL","D","D+","C","C+","B","B+","A","A+"}),IF(M17=150,LOOKUP(L19,{"ABS","ZERO",1,75,82,90,97,105,112,120,127},{"FAIL","FAIL","FAIL","D","D+","C","C+","B","B+","A","A+"}),IF(M17=100,LOOKUP(L19,{"ABS","ZERO",1,50,55,60,65,70,75,80,85},{"FAIL","FAIL","FAIL","D","D+","C","C+","B","B+","A","A+"}),IF(M17=50,LOOKUP(L19,{"ABS","ZERO",1,25,27,30,32,35,37,40,42},{"FAIL","FAIL","FAIL","D","D+","C","C+","B","B+","A","A+"}))))))</f>
        <v/>
      </c>
      <c r="O19" s="229"/>
      <c r="P19" s="87" t="str">
        <f>IF(A19&lt;&gt;"",IF(CU19="SEQUENCE CORRECT",IF(OR(T(Y19)="OK",T(Z19)="oOk",T(AA19)="Okk", AB19="ok"),"OK","FORMAT INCORRECT"),"SEQUENCE INCORRECT"),"")</f>
        <v/>
      </c>
      <c r="Q19" s="284" t="str">
        <f>IF(AND(A19&lt;&gt;"",B19&lt;&gt;""),IF(OR(D19&lt;&gt;"ABS"),IF(OR(AND(D19&lt;ROUNDDOWN((0.7*E17),0),D19&lt;&gt;0),D19&gt;E17,D19=""),"Attendance Marks incorrect",""),""),"")</f>
        <v/>
      </c>
      <c r="R19" s="204"/>
      <c r="S19" s="204"/>
      <c r="T19" s="204" t="str">
        <f>IF(OR(AND(OR(F19&lt;=G17, F19=0, F19="ABS"),OR(H19&lt;=I17, H19=0, H19="ABS"),OR(J19&lt;=K17, J19="ABS"))),IF(OR(AND(A19="",B19="",D19="",F19="",H19="",J19=""),AND(A19&lt;&gt;"",B19&lt;&gt;"",D19&lt;&gt;"",F19&lt;&gt;"",H19&lt;&gt;"",J19&lt;&gt;"", AD19="OK")),"","Given Marks or Format is incorrect"),"Given Marks or Format is incorrect")</f>
        <v/>
      </c>
      <c r="U19" s="204"/>
      <c r="V19" s="204"/>
      <c r="W19" s="204"/>
      <c r="X19" s="204"/>
      <c r="Y19" s="23" t="b">
        <f>IF(AND( EXACT(LEFT(B19,LEN(G8)), G8),ISNUMBER(INT(MID(B19,(LEN(G8)+1),1))),ISNUMBER(INT(MID(B19,(LEN(G8)+2),1))), MID(B19,(LEN(G8)+1),2)&lt;&gt;"00",OR(ISNUMBER(INT(MID(B19,(LEN(G8)+3),1))),MID(B19,(LEN(G8)+3),1)=""),  OR(AND(ISNUMBER(INT(MID(B19,(LEN(G8)+1),3))),MID(B19,(LEN(G8)+1),1)&lt;&gt;"0", MID(B19,(LEN(G8)+4),1)=""),AND((ISNUMBER(INT(MID(B19,(LEN(G8)+1),2)))),MID(B19,(LEN(G8)+3),1)=""))),"OK")</f>
        <v>0</v>
      </c>
      <c r="Z19" s="24"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A19" s="25"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B19" s="22"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C19" s="32" t="b">
        <f>IF(ISNUMBER(A19)&lt;&gt;"",AND(ISNUMBER(INT(MID(A19,1,3))),MID(A19,4,1)="",MID(A19,1,1)&lt;&gt;"0"))</f>
        <v>0</v>
      </c>
      <c r="AD19" s="88" t="str">
        <f>IF(AND(AD18="OK",AC19=TRUE),"OK","S# INCORRECT")</f>
        <v>S# INCORRECT</v>
      </c>
      <c r="BL19" s="77" t="str">
        <f>RIGHT(B19,3)</f>
        <v/>
      </c>
      <c r="BM19" s="77" t="b">
        <f>ISNUMBER(INT((MID(BL19,1,1))))</f>
        <v>0</v>
      </c>
      <c r="BN19" s="77" t="b">
        <f>ISNUMBER(INT((MID(BL19,2,1))))</f>
        <v>0</v>
      </c>
      <c r="BO19" s="77" t="b">
        <f>ISNUMBER(INT((MID(BL19,3,1))))</f>
        <v>0</v>
      </c>
      <c r="BP19" s="77" t="str">
        <f>IF(BM19=TRUE, MID(BL19,1,1),"")</f>
        <v/>
      </c>
      <c r="BQ19" s="77" t="str">
        <f>IF(BN19=TRUE, MID(BL19,2,1),"")</f>
        <v/>
      </c>
      <c r="BR19" s="77" t="str">
        <f>IF(BO19=TRUE, MID(BL19,3,1),"")</f>
        <v/>
      </c>
      <c r="BS19" s="77" t="str">
        <f>T(BP19)&amp;T(BQ19)&amp;T(BR19)</f>
        <v/>
      </c>
      <c r="BT19" s="78" t="str">
        <f>IF(BS19="","",INT(TRIM(BS19)))</f>
        <v/>
      </c>
      <c r="BU19" s="79" t="str">
        <f>"OK"</f>
        <v>OK</v>
      </c>
      <c r="BV19" s="77" t="b">
        <f>BT19&gt;BT18</f>
        <v>0</v>
      </c>
      <c r="BW19" s="80" t="str">
        <f>LEFT(B19,6)</f>
        <v/>
      </c>
      <c r="BX19" s="77" t="b">
        <f>ISNUMBER(INT((MID(BW19,1,1))))</f>
        <v>0</v>
      </c>
      <c r="BY19" s="77" t="b">
        <f>ISNUMBER(INT((MID(BW19,2,1))))</f>
        <v>0</v>
      </c>
      <c r="BZ19" s="77" t="b">
        <f>ISNUMBER(INT((MID(BW19,3,1))))</f>
        <v>0</v>
      </c>
      <c r="CA19" s="77" t="b">
        <f>ISNUMBER(INT((MID(BW19,4,1))))</f>
        <v>0</v>
      </c>
      <c r="CB19" s="77" t="b">
        <f>ISNUMBER(INT((MID(BW19,5,1))))</f>
        <v>0</v>
      </c>
      <c r="CC19" s="77" t="b">
        <f>ISNUMBER(INT((MID(BW19,6,1))))</f>
        <v>0</v>
      </c>
      <c r="CD19" s="77" t="str">
        <f>IF(BX19=TRUE, MID(BW19,1,1),"")</f>
        <v/>
      </c>
      <c r="CE19" s="77" t="str">
        <f>IF(BY19=TRUE, MID(BW19,2,1),"")</f>
        <v/>
      </c>
      <c r="CF19" s="77" t="str">
        <f>IF(BZ19=TRUE, MID(BW19,3,1),"")</f>
        <v/>
      </c>
      <c r="CG19" s="77" t="str">
        <f>IF(CA19=TRUE, MID(BW19,4,1),"")</f>
        <v/>
      </c>
      <c r="CH19" s="77" t="str">
        <f>IF(CB19=TRUE, MID(BW19,5,1),"")</f>
        <v/>
      </c>
      <c r="CI19" s="77" t="str">
        <f>IF(CC19=TRUE, MID(BW19,6,1),"")</f>
        <v/>
      </c>
      <c r="CJ19" s="80" t="str">
        <f>TRIM(T(CD19)&amp;T(CE19)&amp;T(CF19))</f>
        <v/>
      </c>
      <c r="CK19" s="80" t="str">
        <f>TRIM(T(CG19)&amp;T(CH19)&amp;T(CI19))</f>
        <v/>
      </c>
      <c r="CL19" s="81" t="str">
        <f>IF(OR(MID(BW19,3,1)="-",MID(BW19,4,1)="-"),T(CJ19),"NO")</f>
        <v>NO</v>
      </c>
      <c r="CM19" s="81" t="str">
        <f>IF(OR(MID(BW19,3,1)="-",MID(BW19,4,1)="-"),T(CK19),"NO")</f>
        <v>NO</v>
      </c>
      <c r="CN19" s="79" t="str">
        <f>IF(AND(CL19&lt;&gt;"NO", CM19&lt;&gt;"NO"),IF(CM19&lt;CL19,"OK","INCORRECT"),"NO")</f>
        <v>NO</v>
      </c>
      <c r="CO19" s="79" t="str">
        <f>IF(AND(CL19&lt;&gt;"NO", CM19&lt;&gt;"NO"),IF(CM19&lt;=CM18,"OK","INCORRECT"),"NO")</f>
        <v>NO</v>
      </c>
      <c r="CP19" s="81" t="str">
        <f>IF(OR(AND(OR(AND(CN19="NO",CO19="NO"),AND(CN19="OK", CO19="OK")),AND(CN18="NO", CO18="NO")),AND(AND(CN19="OK",CO19="OK",OR(AND(CN18="NO", CO18="NO"),AND(CN18="OK", CO18="OK"))))),"OK","INCORRECT")</f>
        <v>OK</v>
      </c>
      <c r="CQ19" s="77" t="b">
        <f>IF(CP19="OK",IF(AND(CL18="NO",CL19="NO"),BT19&gt;BT18))</f>
        <v>0</v>
      </c>
      <c r="CR19" s="77" t="b">
        <f>IF(CP19="OK",AND(CN19="OK",CO19="OK",CN18="NO",CO18="NO"))</f>
        <v>0</v>
      </c>
      <c r="CS19" s="77" t="b">
        <f>IF(CP19="OK",IF(AND(EXACT(CK18,CK19)),BT19&gt;BT18))</f>
        <v>0</v>
      </c>
      <c r="CT19" s="77" t="b">
        <f>IF(CP19="OK",CM19&lt;CM18)</f>
        <v>0</v>
      </c>
      <c r="CU19" s="80" t="str">
        <f>IF(AND(CQ19=FALSE,CR19=FALSE,CS19=FALSE,CT19=FALSE),"SEQUENCE INCORRECT","SEQUENCE CORRECT")</f>
        <v>SEQUENCE INCORRECT</v>
      </c>
      <c r="CV19" s="82">
        <f>COUNTIF(B18:B18,T(B19))</f>
        <v>1</v>
      </c>
    </row>
    <row r="20" spans="1:100" s="32" customFormat="1" ht="18.95" customHeight="1" thickBot="1">
      <c r="A20" s="83"/>
      <c r="B20" s="244"/>
      <c r="C20" s="245"/>
      <c r="D20" s="244"/>
      <c r="E20" s="245"/>
      <c r="F20" s="244"/>
      <c r="G20" s="245"/>
      <c r="H20" s="244"/>
      <c r="I20" s="245"/>
      <c r="J20" s="244"/>
      <c r="K20" s="245"/>
      <c r="L20" s="256" t="str">
        <f>IF(AND(A20&lt;&gt;"",B20&lt;&gt;"",D20&lt;&gt;"", F20&lt;&gt;"", H20&lt;&gt;"", J20&lt;&gt;"",Q20="",P20="OK",T20="",OR(D20&lt;=E17,D20="ABS"),OR(F20&lt;=G17,F20="ABS"),OR(H20&lt;=I17,H20="ABS"),OR(J20&lt;=K17,J20="ABS")),IF(AND(D20="ABS",F20="ABS",H20="ABS",J20="ABS"),"ABS",IF(SUM(D20,F20,H20,J20)=0,"ZERO",SUM(D20,F20,H20,J20))),"")</f>
        <v/>
      </c>
      <c r="M20" s="257"/>
      <c r="N20" s="33" t="str">
        <f>IF(L20="","",IF(M17=200,LOOKUP(L20,{"ABS","ZERO",1,100,110,120,130,140,150,160,170},{"FAIL","FAIL","FAIL","D","D+","C","C+","B","B+","A","A+"}),IF(M17=150,LOOKUP(L20,{"ABS","ZERO",1,75,82,90,97,105,112,120,127},{"FAIL","FAIL","FAIL","D","D+","C","C+","B","B+","A","A+"}),IF(M17=100,LOOKUP(L20,{"ABS","ZERO",1,50,55,60,65,70,75,80,85},{"FAIL","FAIL","FAIL","D","D+","C","C+","B","B+","A","A+"}),IF(M17=50,LOOKUP(L20,{"ABS","ZERO",1,25,27,30,32,35,37,40,42},{"FAIL","FAIL","FAIL","D","D+","C","C+","B","B+","A","A+"}))))))</f>
        <v/>
      </c>
      <c r="O20" s="229"/>
      <c r="P20" s="87" t="str">
        <f t="shared" ref="P20:P38" si="0">IF(A20&lt;&gt;"",IF(CU20="SEQUENCE CORRECT",IF(OR(T(Y20)="OK",T(Z20)="oOk",T(AA20)="Okk", AB20="ok"),"OK","FORMAT INCORRECT"),"SEQUENCE INCORRECT"),"")</f>
        <v/>
      </c>
      <c r="Q20" s="224" t="str">
        <f>IF(AND(A20&lt;&gt;"",B20&lt;&gt;""),IF(OR(D20&lt;&gt;"ABS"),IF(OR(AND(D20&lt;ROUNDDOWN((0.7*E17),0),D20&lt;&gt;0),D20&gt;E17,D20=""),"Attendance Marks incorrect",""),""),"")</f>
        <v/>
      </c>
      <c r="R20" s="203"/>
      <c r="S20" s="203"/>
      <c r="T20" s="203" t="str">
        <f>IF(OR(AND(OR(F20&lt;=G17, F20=0, F20="ABS"),OR(H20&lt;=I17, H20=0, H20="ABS"),OR(J20&lt;=K17, J20="ABS"))),IF(OR(AND(A20="",B20="",D20="",F20="",H20="",J20=""),AND(A20&lt;&gt;"",B20&lt;&gt;"",D20&lt;&gt;"",F20&lt;&gt;"",H20&lt;&gt;"",J20&lt;&gt;"", AD20="OK")),"","Given Marks or Format is incorrect"),"Given Marks or Format is incorrect")</f>
        <v/>
      </c>
      <c r="U20" s="203"/>
      <c r="V20" s="203"/>
      <c r="W20" s="203"/>
      <c r="X20" s="203"/>
      <c r="Y20" s="23" t="b">
        <f>IF(AND( EXACT(LEFT(B20,LEN(G8)), G8),ISNUMBER(INT(MID(B20,(LEN(G8)+1),1))),ISNUMBER(INT(MID(B20,(LEN(G8)+2),1))), MID(B20,(LEN(G8)+1),2)&lt;&gt;"00",OR(ISNUMBER(INT(MID(B20,(LEN(G8)+3),1))),MID(B20,(LEN(G8)+3),1)=""),  OR(AND(ISNUMBER(INT(MID(B20,(LEN(G8)+1),3))),MID(B20,(LEN(G8)+1),1)&lt;&gt;"0", MID(B20,(LEN(G8)+4),1)=""),AND((ISNUMBER(INT(MID(B20,(LEN(G8)+1),2)))),MID(B20,(LEN(G8)+3),1)=""))),"OK")</f>
        <v>0</v>
      </c>
      <c r="Z20" s="24"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A20" s="25"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B20" s="22"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C20" s="32" t="b">
        <f>IF(AND(ISNUMBER(A19)&lt;&gt;"",ISNUMBER(A20)&lt;&gt;""),IF(AND(ISNUMBER(A20),ISNUMBER(A19)),IF(A20-A19=1,AND(ISNUMBER(INT(MID(A20,1,3))),MID(A20,4,1)="",MID(A20,1,1)&lt;&gt;"0"))))</f>
        <v>0</v>
      </c>
      <c r="AD20" s="32" t="str">
        <f t="shared" ref="AD20:AD38" si="1">IF(AC20=TRUE,"OK","S# INCORRECT")</f>
        <v>S# INCORRECT</v>
      </c>
      <c r="BL20" s="77" t="str">
        <f t="shared" ref="BL20:BL38" si="2">RIGHT(B20,3)</f>
        <v/>
      </c>
      <c r="BM20" s="77" t="b">
        <f t="shared" ref="BM20:BM38" si="3">ISNUMBER(INT((MID(BL20,1,1))))</f>
        <v>0</v>
      </c>
      <c r="BN20" s="77" t="b">
        <f t="shared" ref="BN20:BN38" si="4">ISNUMBER(INT((MID(BL20,2,1))))</f>
        <v>0</v>
      </c>
      <c r="BO20" s="77" t="b">
        <f t="shared" ref="BO20:BO38" si="5">ISNUMBER(INT((MID(BL20,3,1))))</f>
        <v>0</v>
      </c>
      <c r="BP20" s="77" t="str">
        <f t="shared" ref="BP20:BP38" si="6">IF(BM20=TRUE, MID(BL20,1,1),"")</f>
        <v/>
      </c>
      <c r="BQ20" s="77" t="str">
        <f t="shared" ref="BQ20:BQ38" si="7">IF(BN20=TRUE, MID(BL20,2,1),"")</f>
        <v/>
      </c>
      <c r="BR20" s="77" t="str">
        <f t="shared" ref="BR20:BR38" si="8">IF(BO20=TRUE, MID(BL20,3,1),"")</f>
        <v/>
      </c>
      <c r="BS20" s="77" t="str">
        <f t="shared" ref="BS20:BS38" si="9">T(BP20)&amp;T(BQ20)&amp;T(BR20)</f>
        <v/>
      </c>
      <c r="BT20" s="78" t="str">
        <f t="shared" ref="BT20:BT38" si="10">IF(BS20="","",INT(TRIM(BS20)))</f>
        <v/>
      </c>
      <c r="BU20" s="79" t="str">
        <f>IF(BT20&gt;BT19,"OK","INCORRECT")</f>
        <v>INCORRECT</v>
      </c>
      <c r="BV20" s="77" t="b">
        <f>BT20&gt;BT19</f>
        <v>0</v>
      </c>
      <c r="BW20" s="80" t="str">
        <f t="shared" ref="BW20:BW38" si="11">LEFT(B20,6)</f>
        <v/>
      </c>
      <c r="BX20" s="77" t="b">
        <f t="shared" ref="BX20:BX38" si="12">ISNUMBER(INT((MID(BW20,1,1))))</f>
        <v>0</v>
      </c>
      <c r="BY20" s="77" t="b">
        <f t="shared" ref="BY20:BY38" si="13">ISNUMBER(INT((MID(BW20,2,1))))</f>
        <v>0</v>
      </c>
      <c r="BZ20" s="77" t="b">
        <f t="shared" ref="BZ20:BZ38" si="14">ISNUMBER(INT((MID(BW20,3,1))))</f>
        <v>0</v>
      </c>
      <c r="CA20" s="77" t="b">
        <f t="shared" ref="CA20:CA38" si="15">ISNUMBER(INT((MID(BW20,4,1))))</f>
        <v>0</v>
      </c>
      <c r="CB20" s="77" t="b">
        <f t="shared" ref="CB20:CB38" si="16">ISNUMBER(INT((MID(BW20,5,1))))</f>
        <v>0</v>
      </c>
      <c r="CC20" s="77" t="b">
        <f t="shared" ref="CC20:CC38" si="17">ISNUMBER(INT((MID(BW20,6,1))))</f>
        <v>0</v>
      </c>
      <c r="CD20" s="77" t="str">
        <f t="shared" ref="CD20:CD38" si="18">IF(BX20=TRUE, MID(BW20,1,1),"")</f>
        <v/>
      </c>
      <c r="CE20" s="77" t="str">
        <f t="shared" ref="CE20:CE38" si="19">IF(BY20=TRUE, MID(BW20,2,1),"")</f>
        <v/>
      </c>
      <c r="CF20" s="77" t="str">
        <f t="shared" ref="CF20:CF38" si="20">IF(BZ20=TRUE, MID(BW20,3,1),"")</f>
        <v/>
      </c>
      <c r="CG20" s="77" t="str">
        <f t="shared" ref="CG20:CG38" si="21">IF(CA20=TRUE, MID(BW20,4,1),"")</f>
        <v/>
      </c>
      <c r="CH20" s="77" t="str">
        <f t="shared" ref="CH20:CH38" si="22">IF(CB20=TRUE, MID(BW20,5,1),"")</f>
        <v/>
      </c>
      <c r="CI20" s="77" t="str">
        <f t="shared" ref="CI20:CI38" si="23">IF(CC20=TRUE, MID(BW20,6,1),"")</f>
        <v/>
      </c>
      <c r="CJ20" s="80" t="str">
        <f t="shared" ref="CJ20:CJ38" si="24">TRIM(T(CD20)&amp;T(CE20)&amp;T(CF20))</f>
        <v/>
      </c>
      <c r="CK20" s="80" t="str">
        <f t="shared" ref="CK20:CK38" si="25">TRIM(T(CG20)&amp;T(CH20)&amp;T(CI20))</f>
        <v/>
      </c>
      <c r="CL20" s="81" t="str">
        <f t="shared" ref="CL20:CL38" si="26">IF(OR(MID(BW20,3,1)="-",MID(BW20,4,1)="-"),T(CJ20),"NO")</f>
        <v>NO</v>
      </c>
      <c r="CM20" s="81" t="str">
        <f t="shared" ref="CM20:CM38" si="27">IF(OR(MID(BW20,3,1)="-",MID(BW20,4,1)="-"),T(CK20),"NO")</f>
        <v>NO</v>
      </c>
      <c r="CN20" s="79" t="str">
        <f>IF(AND(CL20&lt;&gt;"NO", CM20&lt;&gt;"NO"),IF(CM20&lt;CL20,"OK","INCORRECT"),"NO")</f>
        <v>NO</v>
      </c>
      <c r="CO20" s="79" t="str">
        <f>IF(AND(CL20&lt;&gt;"NO", CM20&lt;&gt;"NO"),IF(CM20&lt;=CM19,"OK","INCORRECT"),"NO")</f>
        <v>NO</v>
      </c>
      <c r="CP20" s="81" t="str">
        <f>IF(OR(AND(OR(AND(CN20="NO",CO20="NO"),AND(CN20="OK", CO20="OK")),AND(CN19="NO", CO19="NO")),AND(AND(CN20="OK",CO20="OK",OR(AND(CN19="NO", CO19="NO"),AND(CN19="OK", CO19="OK"))))),"OK","INCORRECT")</f>
        <v>OK</v>
      </c>
      <c r="CQ20" s="77" t="b">
        <f>IF(CP20="OK",IF(AND(CL19="NO",CL20="NO"),BT20&gt;BT19))</f>
        <v>0</v>
      </c>
      <c r="CR20" s="77" t="b">
        <f>IF(CP20="OK",AND(CN20="OK",CO20="OK",CN19="NO",CO19="NO"))</f>
        <v>0</v>
      </c>
      <c r="CS20" s="77" t="b">
        <f>IF(CP20="OK",IF(AND(EXACT(CK19,CK20)),BT20&gt;BT19))</f>
        <v>0</v>
      </c>
      <c r="CT20" s="77" t="b">
        <f>IF(CP20="OK",CM20&lt;CM19)</f>
        <v>0</v>
      </c>
      <c r="CU20" s="80" t="str">
        <f>IF(AND(CQ20=FALSE,CR20=FALSE,CS20=FALSE,CT20=FALSE),"SEQUENCE INCORRECT","SEQUENCE CORRECT")</f>
        <v>SEQUENCE INCORRECT</v>
      </c>
      <c r="CV20" s="82">
        <f>COUNTIF(B19:B19,T(B20))</f>
        <v>1</v>
      </c>
    </row>
    <row r="21" spans="1:100" s="32" customFormat="1" ht="18.95" customHeight="1" thickBot="1">
      <c r="A21" s="65"/>
      <c r="B21" s="244"/>
      <c r="C21" s="245"/>
      <c r="D21" s="244"/>
      <c r="E21" s="245"/>
      <c r="F21" s="244"/>
      <c r="G21" s="245"/>
      <c r="H21" s="244"/>
      <c r="I21" s="245"/>
      <c r="J21" s="244"/>
      <c r="K21" s="245"/>
      <c r="L21" s="256" t="str">
        <f>IF(AND(A21&lt;&gt;"",B21&lt;&gt;"",D21&lt;&gt;"", F21&lt;&gt;"", H21&lt;&gt;"", J21&lt;&gt;"",Q21="",P21="OK",T21="",OR(D21&lt;=E17,D21="ABS"),OR(F21&lt;=G17,F21="ABS"),OR(H21&lt;=I17,H21="ABS"),OR(J21&lt;=K17,J21="ABS")),IF(AND(D21="ABS",F21="ABS",H21="ABS",J21="ABS"),"ABS",IF(SUM(D21,F21,H21,J21)=0,"ZERO",SUM(D21,F21,H21,J21))),"")</f>
        <v/>
      </c>
      <c r="M21" s="257"/>
      <c r="N21" s="33" t="str">
        <f>IF(L21="","",IF(M17=200,LOOKUP(L21,{"ABS","ZERO",1,100,110,120,130,140,150,160,170},{"FAIL","FAIL","FAIL","D","D+","C","C+","B","B+","A","A+"}),IF(M17=150,LOOKUP(L21,{"ABS","ZERO",1,75,82,90,97,105,112,120,127},{"FAIL","FAIL","FAIL","D","D+","C","C+","B","B+","A","A+"}),IF(M17=100,LOOKUP(L21,{"ABS","ZERO",1,50,55,60,65,70,75,80,85},{"FAIL","FAIL","FAIL","D","D+","C","C+","B","B+","A","A+"}),IF(M17=50,LOOKUP(L21,{"ABS","ZERO",1,25,27,30,32,35,37,40,42},{"FAIL","FAIL","FAIL","D","D+","C","C+","B","B+","A","A+"}))))))</f>
        <v/>
      </c>
      <c r="O21" s="229"/>
      <c r="P21" s="87" t="str">
        <f t="shared" si="0"/>
        <v/>
      </c>
      <c r="Q21" s="224" t="str">
        <f>IF(AND(A21&lt;&gt;"",B21&lt;&gt;""),IF(OR(D21&lt;&gt;"ABS"),IF(OR(AND(D21&lt;ROUNDDOWN((0.7*E17),0),D21&lt;&gt;0),D21&gt;E17,D21=""),"Attendance Marks incorrect",""),""),"")</f>
        <v/>
      </c>
      <c r="R21" s="203"/>
      <c r="S21" s="203"/>
      <c r="T21" s="203" t="str">
        <f>IF(OR(AND(OR(F21&lt;=G17, F21=0, F21="ABS"),OR(H21&lt;=I17, H21=0, H21="ABS"),OR(J21&lt;=K17, J21="ABS"))),IF(OR(AND(A21="",B21="",D21="",F21="",H21="",J21=""),AND(A21&lt;&gt;"",B21&lt;&gt;"",D21&lt;&gt;"",F21&lt;&gt;"",H21&lt;&gt;"",J21&lt;&gt;"", AD21="OK")),"","Given Marks or Format is incorrect"),"Given Marks or Format is incorrect")</f>
        <v/>
      </c>
      <c r="U21" s="203"/>
      <c r="V21" s="203"/>
      <c r="W21" s="203"/>
      <c r="X21" s="203"/>
      <c r="Y21" s="23" t="b">
        <f>IF(AND( EXACT(LEFT(B21,LEN(G8)), G8),ISNUMBER(INT(MID(B21,(LEN(G8)+1),1))),ISNUMBER(INT(MID(B21,(LEN(G8)+2),1))), MID(B21,(LEN(G8)+1),2)&lt;&gt;"00",OR(ISNUMBER(INT(MID(B21,(LEN(G8)+3),1))),MID(B21,(LEN(G8)+3),1)=""),  OR(AND(ISNUMBER(INT(MID(B21,(LEN(G8)+1),3))),MID(B21,(LEN(G8)+1),1)&lt;&gt;"0", MID(B21,(LEN(G8)+4),1)=""),AND((ISNUMBER(INT(MID(B21,(LEN(G8)+1),2)))),MID(B21,(LEN(G8)+3),1)=""))),"OK")</f>
        <v>0</v>
      </c>
      <c r="Z21" s="24"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25"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22"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32" t="b">
        <f t="shared" ref="AC21:AC38" si="28">IF(AND(ISNUMBER(A20)&lt;&gt;"",ISNUMBER(A21)&lt;&gt;""),IF(AND(ISNUMBER(A21),ISNUMBER(A20)),IF(A21-A20=1,AND(ISNUMBER(INT(MID(A21,1,3))),MID(A21,4,1)="",MID(A21,1,1)&lt;&gt;"0"))))</f>
        <v>0</v>
      </c>
      <c r="AD21" s="32" t="str">
        <f t="shared" si="1"/>
        <v>S# INCORRECT</v>
      </c>
      <c r="BL21" s="77" t="str">
        <f t="shared" si="2"/>
        <v/>
      </c>
      <c r="BM21" s="77" t="b">
        <f t="shared" si="3"/>
        <v>0</v>
      </c>
      <c r="BN21" s="77" t="b">
        <f t="shared" si="4"/>
        <v>0</v>
      </c>
      <c r="BO21" s="77" t="b">
        <f t="shared" si="5"/>
        <v>0</v>
      </c>
      <c r="BP21" s="77" t="str">
        <f t="shared" si="6"/>
        <v/>
      </c>
      <c r="BQ21" s="77" t="str">
        <f t="shared" si="7"/>
        <v/>
      </c>
      <c r="BR21" s="77" t="str">
        <f t="shared" si="8"/>
        <v/>
      </c>
      <c r="BS21" s="77" t="str">
        <f t="shared" si="9"/>
        <v/>
      </c>
      <c r="BT21" s="78" t="str">
        <f t="shared" si="10"/>
        <v/>
      </c>
      <c r="BU21" s="79" t="str">
        <f t="shared" ref="BU21:BU38" si="29">IF(BT21&gt;BT20,"OK","INCORRECT")</f>
        <v>INCORRECT</v>
      </c>
      <c r="BV21" s="77" t="b">
        <f t="shared" ref="BV21:BV38" si="30">BT21&gt;BT20</f>
        <v>0</v>
      </c>
      <c r="BW21" s="80" t="str">
        <f t="shared" si="11"/>
        <v/>
      </c>
      <c r="BX21" s="77" t="b">
        <f t="shared" si="12"/>
        <v>0</v>
      </c>
      <c r="BY21" s="77" t="b">
        <f t="shared" si="13"/>
        <v>0</v>
      </c>
      <c r="BZ21" s="77" t="b">
        <f t="shared" si="14"/>
        <v>0</v>
      </c>
      <c r="CA21" s="77" t="b">
        <f t="shared" si="15"/>
        <v>0</v>
      </c>
      <c r="CB21" s="77" t="b">
        <f t="shared" si="16"/>
        <v>0</v>
      </c>
      <c r="CC21" s="77" t="b">
        <f t="shared" si="17"/>
        <v>0</v>
      </c>
      <c r="CD21" s="77" t="str">
        <f t="shared" si="18"/>
        <v/>
      </c>
      <c r="CE21" s="77" t="str">
        <f t="shared" si="19"/>
        <v/>
      </c>
      <c r="CF21" s="77" t="str">
        <f t="shared" si="20"/>
        <v/>
      </c>
      <c r="CG21" s="77" t="str">
        <f t="shared" si="21"/>
        <v/>
      </c>
      <c r="CH21" s="77" t="str">
        <f t="shared" si="22"/>
        <v/>
      </c>
      <c r="CI21" s="77" t="str">
        <f t="shared" si="23"/>
        <v/>
      </c>
      <c r="CJ21" s="80" t="str">
        <f t="shared" si="24"/>
        <v/>
      </c>
      <c r="CK21" s="80" t="str">
        <f t="shared" si="25"/>
        <v/>
      </c>
      <c r="CL21" s="81" t="str">
        <f t="shared" si="26"/>
        <v>NO</v>
      </c>
      <c r="CM21" s="81" t="str">
        <f t="shared" si="27"/>
        <v>NO</v>
      </c>
      <c r="CN21" s="79" t="str">
        <f t="shared" ref="CN21:CN38" si="31">IF(AND(CL21&lt;&gt;"NO", CM21&lt;&gt;"NO"),IF(CM21&lt;CL21,"OK","INCORRECT"),"NO")</f>
        <v>NO</v>
      </c>
      <c r="CO21" s="79" t="str">
        <f t="shared" ref="CO21:CO38" si="32">IF(AND(CL21&lt;&gt;"NO", CM21&lt;&gt;"NO"),IF(CM21&lt;=CM20,"OK","INCORRECT"),"NO")</f>
        <v>NO</v>
      </c>
      <c r="CP21" s="81" t="str">
        <f t="shared" ref="CP21:CP38" si="33">IF(OR(AND(OR(AND(CN21="NO",CO21="NO"),AND(CN21="OK", CO21="OK")),AND(CN20="NO", CO20="NO")),AND(AND(CN21="OK",CO21="OK",OR(AND(CN20="NO", CO20="NO"),AND(CN20="OK", CO20="OK"))))),"OK","INCORRECT")</f>
        <v>OK</v>
      </c>
      <c r="CQ21" s="77" t="b">
        <f t="shared" ref="CQ21:CQ38" si="34">IF(CP21="OK",IF(AND(CL20="NO",CL21="NO"),BT21&gt;BT20))</f>
        <v>0</v>
      </c>
      <c r="CR21" s="77" t="b">
        <f t="shared" ref="CR21:CR38" si="35">IF(CP21="OK",AND(CN21="OK",CO21="OK",CN20="NO",CO20="NO"))</f>
        <v>0</v>
      </c>
      <c r="CS21" s="77" t="b">
        <f t="shared" ref="CS21:CS38" si="36">IF(CP21="OK",IF(AND(EXACT(CK20,CK21)),BT21&gt;BT20))</f>
        <v>0</v>
      </c>
      <c r="CT21" s="77" t="b">
        <f t="shared" ref="CT21:CT38" si="37">IF(CP21="OK",CM21&lt;CM20)</f>
        <v>0</v>
      </c>
      <c r="CU21" s="80" t="str">
        <f t="shared" ref="CU21:CU38" si="38">IF(AND(CQ21=FALSE,CR21=FALSE,CS21=FALSE,CT21=FALSE),"SEQUENCE INCORRECT","SEQUENCE CORRECT")</f>
        <v>SEQUENCE INCORRECT</v>
      </c>
      <c r="CV21" s="82">
        <f>COUNTIF(B19:B20,T(B21))</f>
        <v>2</v>
      </c>
    </row>
    <row r="22" spans="1:100" s="32" customFormat="1" ht="18.95" customHeight="1" thickBot="1">
      <c r="A22" s="83"/>
      <c r="B22" s="244"/>
      <c r="C22" s="245"/>
      <c r="D22" s="244"/>
      <c r="E22" s="245"/>
      <c r="F22" s="244"/>
      <c r="G22" s="245"/>
      <c r="H22" s="244"/>
      <c r="I22" s="245"/>
      <c r="J22" s="244"/>
      <c r="K22" s="245"/>
      <c r="L22" s="256" t="str">
        <f>IF(AND(A22&lt;&gt;"",B22&lt;&gt;"",D22&lt;&gt;"", F22&lt;&gt;"", H22&lt;&gt;"", J22&lt;&gt;"",Q22="",P22="OK",T22="",OR(D22&lt;=E17,D22="ABS"),OR(F22&lt;=G17,F22="ABS"),OR(H22&lt;=I17,H22="ABS"),OR(J22&lt;=K17,J22="ABS")),IF(AND(D22="ABS",F22="ABS",H22="ABS",J22="ABS"),"ABS",IF(SUM(D22,F22,H22,J22)=0,"ZERO",SUM(D22,F22,H22,J22))),"")</f>
        <v/>
      </c>
      <c r="M22" s="257"/>
      <c r="N22" s="33" t="str">
        <f>IF(L22="","",IF(M17=200,LOOKUP(L22,{"ABS","ZERO",1,100,110,120,130,140,150,160,170},{"FAIL","FAIL","FAIL","D","D+","C","C+","B","B+","A","A+"}),IF(M17=150,LOOKUP(L22,{"ABS","ZERO",1,75,82,90,97,105,112,120,127},{"FAIL","FAIL","FAIL","D","D+","C","C+","B","B+","A","A+"}),IF(M17=100,LOOKUP(L22,{"ABS","ZERO",1,50,55,60,65,70,75,80,85},{"FAIL","FAIL","FAIL","D","D+","C","C+","B","B+","A","A+"}),IF(M17=50,LOOKUP(L22,{"ABS","ZERO",1,25,27,30,32,35,37,40,42},{"FAIL","FAIL","FAIL","D","D+","C","C+","B","B+","A","A+"}))))))</f>
        <v/>
      </c>
      <c r="O22" s="229"/>
      <c r="P22" s="87" t="str">
        <f t="shared" si="0"/>
        <v/>
      </c>
      <c r="Q22" s="224" t="str">
        <f>IF(AND(A22&lt;&gt;"",B22&lt;&gt;""),IF(OR(D22&lt;&gt;"ABS"),IF(OR(AND(D22&lt;ROUNDDOWN((0.7*E17),0),D22&lt;&gt;0),D22&gt;E17,D22=""),"Attendance Marks incorrect",""),""),"")</f>
        <v/>
      </c>
      <c r="R22" s="203"/>
      <c r="S22" s="203"/>
      <c r="T22" s="203" t="str">
        <f>IF(OR(AND(OR(F22&lt;=G17, F22=0, F22="ABS"),OR(H22&lt;=I17, H22=0, H22="ABS"),OR(J22&lt;=K17, J22="ABS"))),IF(OR(AND(A22="",B22="",D22="",F22="",H22="",J22=""),AND(A22&lt;&gt;"",B22&lt;&gt;"",D22&lt;&gt;"",F22&lt;&gt;"",H22&lt;&gt;"",J22&lt;&gt;"", AD22="OK")),"","Given Marks or Format is incorrect"),"Given Marks or Format is incorrect")</f>
        <v/>
      </c>
      <c r="U22" s="203"/>
      <c r="V22" s="203"/>
      <c r="W22" s="203"/>
      <c r="X22" s="203"/>
      <c r="Y22" s="23" t="b">
        <f>IF(AND( EXACT(LEFT(B22,LEN(G8)), G8),ISNUMBER(INT(MID(B22,(LEN(G8)+1),1))),ISNUMBER(INT(MID(B22,(LEN(G8)+2),1))), MID(B22,(LEN(G8)+1),2)&lt;&gt;"00",OR(ISNUMBER(INT(MID(B22,(LEN(G8)+3),1))),MID(B22,(LEN(G8)+3),1)=""),  OR(AND(ISNUMBER(INT(MID(B22,(LEN(G8)+1),3))),MID(B22,(LEN(G8)+1),1)&lt;&gt;"0", MID(B22,(LEN(G8)+4),1)=""),AND((ISNUMBER(INT(MID(B22,(LEN(G8)+1),2)))),MID(B22,(LEN(G8)+3),1)=""))),"OK")</f>
        <v>0</v>
      </c>
      <c r="Z22" s="24"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25"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22"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32" t="b">
        <f t="shared" si="28"/>
        <v>0</v>
      </c>
      <c r="AD22" s="32" t="str">
        <f t="shared" si="1"/>
        <v>S# INCORRECT</v>
      </c>
      <c r="BL22" s="77" t="str">
        <f t="shared" si="2"/>
        <v/>
      </c>
      <c r="BM22" s="77" t="b">
        <f t="shared" si="3"/>
        <v>0</v>
      </c>
      <c r="BN22" s="77" t="b">
        <f t="shared" si="4"/>
        <v>0</v>
      </c>
      <c r="BO22" s="77" t="b">
        <f t="shared" si="5"/>
        <v>0</v>
      </c>
      <c r="BP22" s="77" t="str">
        <f t="shared" si="6"/>
        <v/>
      </c>
      <c r="BQ22" s="77" t="str">
        <f t="shared" si="7"/>
        <v/>
      </c>
      <c r="BR22" s="77" t="str">
        <f t="shared" si="8"/>
        <v/>
      </c>
      <c r="BS22" s="77" t="str">
        <f t="shared" si="9"/>
        <v/>
      </c>
      <c r="BT22" s="78" t="str">
        <f t="shared" si="10"/>
        <v/>
      </c>
      <c r="BU22" s="79" t="str">
        <f t="shared" si="29"/>
        <v>INCORRECT</v>
      </c>
      <c r="BV22" s="77" t="b">
        <f t="shared" si="30"/>
        <v>0</v>
      </c>
      <c r="BW22" s="80" t="str">
        <f t="shared" si="11"/>
        <v/>
      </c>
      <c r="BX22" s="77" t="b">
        <f t="shared" si="12"/>
        <v>0</v>
      </c>
      <c r="BY22" s="77" t="b">
        <f t="shared" si="13"/>
        <v>0</v>
      </c>
      <c r="BZ22" s="77" t="b">
        <f t="shared" si="14"/>
        <v>0</v>
      </c>
      <c r="CA22" s="77" t="b">
        <f t="shared" si="15"/>
        <v>0</v>
      </c>
      <c r="CB22" s="77" t="b">
        <f t="shared" si="16"/>
        <v>0</v>
      </c>
      <c r="CC22" s="77" t="b">
        <f t="shared" si="17"/>
        <v>0</v>
      </c>
      <c r="CD22" s="77" t="str">
        <f t="shared" si="18"/>
        <v/>
      </c>
      <c r="CE22" s="77" t="str">
        <f t="shared" si="19"/>
        <v/>
      </c>
      <c r="CF22" s="77" t="str">
        <f t="shared" si="20"/>
        <v/>
      </c>
      <c r="CG22" s="77" t="str">
        <f t="shared" si="21"/>
        <v/>
      </c>
      <c r="CH22" s="77" t="str">
        <f t="shared" si="22"/>
        <v/>
      </c>
      <c r="CI22" s="77" t="str">
        <f t="shared" si="23"/>
        <v/>
      </c>
      <c r="CJ22" s="80" t="str">
        <f t="shared" si="24"/>
        <v/>
      </c>
      <c r="CK22" s="80" t="str">
        <f t="shared" si="25"/>
        <v/>
      </c>
      <c r="CL22" s="81" t="str">
        <f t="shared" si="26"/>
        <v>NO</v>
      </c>
      <c r="CM22" s="81" t="str">
        <f t="shared" si="27"/>
        <v>NO</v>
      </c>
      <c r="CN22" s="79" t="str">
        <f t="shared" si="31"/>
        <v>NO</v>
      </c>
      <c r="CO22" s="79" t="str">
        <f t="shared" si="32"/>
        <v>NO</v>
      </c>
      <c r="CP22" s="81" t="str">
        <f t="shared" si="33"/>
        <v>OK</v>
      </c>
      <c r="CQ22" s="77" t="b">
        <f t="shared" si="34"/>
        <v>0</v>
      </c>
      <c r="CR22" s="77" t="b">
        <f t="shared" si="35"/>
        <v>0</v>
      </c>
      <c r="CS22" s="77" t="b">
        <f t="shared" si="36"/>
        <v>0</v>
      </c>
      <c r="CT22" s="77" t="b">
        <f t="shared" si="37"/>
        <v>0</v>
      </c>
      <c r="CU22" s="80" t="str">
        <f t="shared" si="38"/>
        <v>SEQUENCE INCORRECT</v>
      </c>
      <c r="CV22" s="82">
        <f>COUNTIF(B19:B21,T(B22))</f>
        <v>3</v>
      </c>
    </row>
    <row r="23" spans="1:100" s="32" customFormat="1" ht="18.95" customHeight="1" thickBot="1">
      <c r="A23" s="65"/>
      <c r="B23" s="244"/>
      <c r="C23" s="245"/>
      <c r="D23" s="244"/>
      <c r="E23" s="245"/>
      <c r="F23" s="244"/>
      <c r="G23" s="245"/>
      <c r="H23" s="244"/>
      <c r="I23" s="245"/>
      <c r="J23" s="244"/>
      <c r="K23" s="245"/>
      <c r="L23" s="256" t="str">
        <f>IF(AND(A23&lt;&gt;"",B23&lt;&gt;"",D23&lt;&gt;"", F23&lt;&gt;"", H23&lt;&gt;"", J23&lt;&gt;"",Q23="",P23="OK",T23="",OR(D23&lt;=E17,D23="ABS"),OR(F23&lt;=G17,F23="ABS"),OR(H23&lt;=I17,H23="ABS"),OR(J23&lt;=K17,J23="ABS")),IF(AND(D23="ABS",F23="ABS",H23="ABS",J23="ABS"),"ABS",IF(SUM(D23,F23,H23,J23)=0,"ZERO",SUM(D23,F23,H23,J23))),"")</f>
        <v/>
      </c>
      <c r="M23" s="257"/>
      <c r="N23" s="33" t="str">
        <f>IF(L23="","",IF(M17=200,LOOKUP(L23,{"ABS","ZERO",1,100,110,120,130,140,150,160,170},{"FAIL","FAIL","FAIL","D","D+","C","C+","B","B+","A","A+"}),IF(M17=150,LOOKUP(L23,{"ABS","ZERO",1,75,82,90,97,105,112,120,127},{"FAIL","FAIL","FAIL","D","D+","C","C+","B","B+","A","A+"}),IF(M17=100,LOOKUP(L23,{"ABS","ZERO",1,50,55,60,65,70,75,80,85},{"FAIL","FAIL","FAIL","D","D+","C","C+","B","B+","A","A+"}),IF(M17=50,LOOKUP(L23,{"ABS","ZERO",1,25,27,30,32,35,37,40,42},{"FAIL","FAIL","FAIL","D","D+","C","C+","B","B+","A","A+"}))))))</f>
        <v/>
      </c>
      <c r="O23" s="229"/>
      <c r="P23" s="87" t="str">
        <f t="shared" si="0"/>
        <v/>
      </c>
      <c r="Q23" s="224" t="str">
        <f>IF(AND(A23&lt;&gt;"",B23&lt;&gt;""),IF(OR(D23&lt;&gt;"ABS"),IF(OR(AND(D23&lt;ROUNDDOWN((0.7*E17),0),D23&lt;&gt;0),D23&gt;E17,D23=""),"Attendance Marks incorrect",""),""),"")</f>
        <v/>
      </c>
      <c r="R23" s="203"/>
      <c r="S23" s="203"/>
      <c r="T23" s="203" t="str">
        <f>IF(OR(AND(OR(F23&lt;=G17, F23=0, F23="ABS"),OR(H23&lt;=I17, H23=0, H23="ABS"),OR(J23&lt;=K17, J23="ABS"))),IF(OR(AND(A23="",B23="",D23="",F23="",H23="",J23=""),AND(A23&lt;&gt;"",B23&lt;&gt;"",D23&lt;&gt;"",F23&lt;&gt;"",H23&lt;&gt;"",J23&lt;&gt;"", AD23="OK")),"","Given Marks or Format is incorrect"),"Given Marks or Format is incorrect")</f>
        <v/>
      </c>
      <c r="U23" s="203"/>
      <c r="V23" s="203"/>
      <c r="W23" s="203"/>
      <c r="X23" s="203"/>
      <c r="Y23" s="23" t="b">
        <f>IF(AND( EXACT(LEFT(B23,LEN(G8)), G8),ISNUMBER(INT(MID(B23,(LEN(G8)+1),1))),ISNUMBER(INT(MID(B23,(LEN(G8)+2),1))), MID(B23,(LEN(G8)+1),2)&lt;&gt;"00",OR(ISNUMBER(INT(MID(B23,(LEN(G8)+3),1))),MID(B23,(LEN(G8)+3),1)=""),  OR(AND(ISNUMBER(INT(MID(B23,(LEN(G8)+1),3))),MID(B23,(LEN(G8)+1),1)&lt;&gt;"0", MID(B23,(LEN(G8)+4),1)=""),AND((ISNUMBER(INT(MID(B23,(LEN(G8)+1),2)))),MID(B23,(LEN(G8)+3),1)=""))),"OK")</f>
        <v>0</v>
      </c>
      <c r="Z23" s="24"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25"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22"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32" t="b">
        <f t="shared" si="28"/>
        <v>0</v>
      </c>
      <c r="AD23" s="32" t="str">
        <f t="shared" si="1"/>
        <v>S# INCORRECT</v>
      </c>
      <c r="BL23" s="77" t="str">
        <f t="shared" si="2"/>
        <v/>
      </c>
      <c r="BM23" s="77" t="b">
        <f t="shared" si="3"/>
        <v>0</v>
      </c>
      <c r="BN23" s="77" t="b">
        <f t="shared" si="4"/>
        <v>0</v>
      </c>
      <c r="BO23" s="77" t="b">
        <f t="shared" si="5"/>
        <v>0</v>
      </c>
      <c r="BP23" s="77" t="str">
        <f t="shared" si="6"/>
        <v/>
      </c>
      <c r="BQ23" s="77" t="str">
        <f t="shared" si="7"/>
        <v/>
      </c>
      <c r="BR23" s="77" t="str">
        <f t="shared" si="8"/>
        <v/>
      </c>
      <c r="BS23" s="77" t="str">
        <f t="shared" si="9"/>
        <v/>
      </c>
      <c r="BT23" s="78" t="str">
        <f t="shared" si="10"/>
        <v/>
      </c>
      <c r="BU23" s="79" t="str">
        <f t="shared" si="29"/>
        <v>INCORRECT</v>
      </c>
      <c r="BV23" s="77" t="b">
        <f t="shared" si="30"/>
        <v>0</v>
      </c>
      <c r="BW23" s="80" t="str">
        <f t="shared" si="11"/>
        <v/>
      </c>
      <c r="BX23" s="77" t="b">
        <f t="shared" si="12"/>
        <v>0</v>
      </c>
      <c r="BY23" s="77" t="b">
        <f t="shared" si="13"/>
        <v>0</v>
      </c>
      <c r="BZ23" s="77" t="b">
        <f t="shared" si="14"/>
        <v>0</v>
      </c>
      <c r="CA23" s="77" t="b">
        <f t="shared" si="15"/>
        <v>0</v>
      </c>
      <c r="CB23" s="77" t="b">
        <f t="shared" si="16"/>
        <v>0</v>
      </c>
      <c r="CC23" s="77" t="b">
        <f t="shared" si="17"/>
        <v>0</v>
      </c>
      <c r="CD23" s="77" t="str">
        <f t="shared" si="18"/>
        <v/>
      </c>
      <c r="CE23" s="77" t="str">
        <f t="shared" si="19"/>
        <v/>
      </c>
      <c r="CF23" s="77" t="str">
        <f t="shared" si="20"/>
        <v/>
      </c>
      <c r="CG23" s="77" t="str">
        <f t="shared" si="21"/>
        <v/>
      </c>
      <c r="CH23" s="77" t="str">
        <f t="shared" si="22"/>
        <v/>
      </c>
      <c r="CI23" s="77" t="str">
        <f t="shared" si="23"/>
        <v/>
      </c>
      <c r="CJ23" s="80" t="str">
        <f t="shared" si="24"/>
        <v/>
      </c>
      <c r="CK23" s="80" t="str">
        <f t="shared" si="25"/>
        <v/>
      </c>
      <c r="CL23" s="81" t="str">
        <f t="shared" si="26"/>
        <v>NO</v>
      </c>
      <c r="CM23" s="81" t="str">
        <f t="shared" si="27"/>
        <v>NO</v>
      </c>
      <c r="CN23" s="79" t="str">
        <f t="shared" si="31"/>
        <v>NO</v>
      </c>
      <c r="CO23" s="79" t="str">
        <f t="shared" si="32"/>
        <v>NO</v>
      </c>
      <c r="CP23" s="81" t="str">
        <f t="shared" si="33"/>
        <v>OK</v>
      </c>
      <c r="CQ23" s="77" t="b">
        <f t="shared" si="34"/>
        <v>0</v>
      </c>
      <c r="CR23" s="77" t="b">
        <f t="shared" si="35"/>
        <v>0</v>
      </c>
      <c r="CS23" s="77" t="b">
        <f t="shared" si="36"/>
        <v>0</v>
      </c>
      <c r="CT23" s="77" t="b">
        <f t="shared" si="37"/>
        <v>0</v>
      </c>
      <c r="CU23" s="80" t="str">
        <f t="shared" si="38"/>
        <v>SEQUENCE INCORRECT</v>
      </c>
      <c r="CV23" s="82">
        <f>COUNTIF(B19:B22,T(B23))</f>
        <v>4</v>
      </c>
    </row>
    <row r="24" spans="1:100" s="32" customFormat="1" ht="18.95" customHeight="1" thickBot="1">
      <c r="A24" s="83"/>
      <c r="B24" s="244"/>
      <c r="C24" s="245"/>
      <c r="D24" s="244"/>
      <c r="E24" s="245"/>
      <c r="F24" s="244"/>
      <c r="G24" s="245"/>
      <c r="H24" s="244"/>
      <c r="I24" s="245"/>
      <c r="J24" s="244"/>
      <c r="K24" s="245"/>
      <c r="L24" s="256" t="str">
        <f>IF(AND(A24&lt;&gt;"",B24&lt;&gt;"",D24&lt;&gt;"", F24&lt;&gt;"", H24&lt;&gt;"", J24&lt;&gt;"",Q24="",P24="OK",T24="",OR(D24&lt;=E17,D24="ABS"),OR(F24&lt;=G17,F24="ABS"),OR(H24&lt;=I17,H24="ABS"),OR(J24&lt;=K17,J24="ABS")),IF(AND(D24="ABS",F24="ABS",H24="ABS",J24="ABS"),"ABS",IF(SUM(D24,F24,H24,J24)=0,"ZERO",SUM(D24,F24,H24,J24))),"")</f>
        <v/>
      </c>
      <c r="M24" s="257"/>
      <c r="N24" s="33" t="str">
        <f>IF(L24="","",IF(M17=200,LOOKUP(L24,{"ABS","ZERO",1,100,110,120,130,140,150,160,170},{"FAIL","FAIL","FAIL","D","D+","C","C+","B","B+","A","A+"}),IF(M17=150,LOOKUP(L24,{"ABS","ZERO",1,75,82,90,97,105,112,120,127},{"FAIL","FAIL","FAIL","D","D+","C","C+","B","B+","A","A+"}),IF(M17=100,LOOKUP(L24,{"ABS","ZERO",1,50,55,60,65,70,75,80,85},{"FAIL","FAIL","FAIL","D","D+","C","C+","B","B+","A","A+"}),IF(M17=50,LOOKUP(L24,{"ABS","ZERO",1,25,27,30,32,35,37,40,42},{"FAIL","FAIL","FAIL","D","D+","C","C+","B","B+","A","A+"}))))))</f>
        <v/>
      </c>
      <c r="O24" s="229"/>
      <c r="P24" s="87" t="str">
        <f t="shared" si="0"/>
        <v/>
      </c>
      <c r="Q24" s="224" t="str">
        <f>IF(AND(A24&lt;&gt;"",B24&lt;&gt;""),IF(OR(D24&lt;&gt;"ABS"),IF(OR(AND(D24&lt;ROUNDDOWN((0.7*E17),0),D24&lt;&gt;0),D24&gt;E17,D24=""),"Attendance Marks incorrect",""),""),"")</f>
        <v/>
      </c>
      <c r="R24" s="203"/>
      <c r="S24" s="203"/>
      <c r="T24" s="203" t="str">
        <f>IF(OR(AND(OR(F24&lt;=G17, F24=0, F24="ABS"),OR(H24&lt;=I17, H24=0, H24="ABS"),OR(J24&lt;=K17, J24="ABS"))),IF(OR(AND(A24="",B24="",D24="",F24="",H24="",J24=""),AND(A24&lt;&gt;"",B24&lt;&gt;"",D24&lt;&gt;"",F24&lt;&gt;"",H24&lt;&gt;"",J24&lt;&gt;"", AD24="OK")),"","Given Marks or Format is incorrect"),"Given Marks or Format is incorrect")</f>
        <v/>
      </c>
      <c r="U24" s="203"/>
      <c r="V24" s="203"/>
      <c r="W24" s="203"/>
      <c r="X24" s="203"/>
      <c r="Y24" s="23" t="b">
        <f>IF(AND( EXACT(LEFT(B24,LEN(G8)), G8),ISNUMBER(INT(MID(B24,(LEN(G8)+1),1))),ISNUMBER(INT(MID(B24,(LEN(G8)+2),1))), MID(B24,(LEN(G8)+1),2)&lt;&gt;"00",OR(ISNUMBER(INT(MID(B24,(LEN(G8)+3),1))),MID(B24,(LEN(G8)+3),1)=""),  OR(AND(ISNUMBER(INT(MID(B24,(LEN(G8)+1),3))),MID(B24,(LEN(G8)+1),1)&lt;&gt;"0", MID(B24,(LEN(G8)+4),1)=""),AND((ISNUMBER(INT(MID(B24,(LEN(G8)+1),2)))),MID(B24,(LEN(G8)+3),1)=""))),"OK")</f>
        <v>0</v>
      </c>
      <c r="Z24" s="24"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25"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22"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32" t="b">
        <f t="shared" si="28"/>
        <v>0</v>
      </c>
      <c r="AD24" s="32" t="str">
        <f t="shared" si="1"/>
        <v>S# INCORRECT</v>
      </c>
      <c r="BL24" s="77" t="str">
        <f t="shared" si="2"/>
        <v/>
      </c>
      <c r="BM24" s="77" t="b">
        <f t="shared" si="3"/>
        <v>0</v>
      </c>
      <c r="BN24" s="77" t="b">
        <f t="shared" si="4"/>
        <v>0</v>
      </c>
      <c r="BO24" s="77" t="b">
        <f t="shared" si="5"/>
        <v>0</v>
      </c>
      <c r="BP24" s="77" t="str">
        <f t="shared" si="6"/>
        <v/>
      </c>
      <c r="BQ24" s="77" t="str">
        <f t="shared" si="7"/>
        <v/>
      </c>
      <c r="BR24" s="77" t="str">
        <f t="shared" si="8"/>
        <v/>
      </c>
      <c r="BS24" s="77" t="str">
        <f t="shared" si="9"/>
        <v/>
      </c>
      <c r="BT24" s="78" t="str">
        <f t="shared" si="10"/>
        <v/>
      </c>
      <c r="BU24" s="79" t="str">
        <f t="shared" si="29"/>
        <v>INCORRECT</v>
      </c>
      <c r="BV24" s="77" t="b">
        <f t="shared" si="30"/>
        <v>0</v>
      </c>
      <c r="BW24" s="80" t="str">
        <f t="shared" si="11"/>
        <v/>
      </c>
      <c r="BX24" s="77" t="b">
        <f t="shared" si="12"/>
        <v>0</v>
      </c>
      <c r="BY24" s="77" t="b">
        <f t="shared" si="13"/>
        <v>0</v>
      </c>
      <c r="BZ24" s="77" t="b">
        <f t="shared" si="14"/>
        <v>0</v>
      </c>
      <c r="CA24" s="77" t="b">
        <f t="shared" si="15"/>
        <v>0</v>
      </c>
      <c r="CB24" s="77" t="b">
        <f t="shared" si="16"/>
        <v>0</v>
      </c>
      <c r="CC24" s="77" t="b">
        <f t="shared" si="17"/>
        <v>0</v>
      </c>
      <c r="CD24" s="77" t="str">
        <f t="shared" si="18"/>
        <v/>
      </c>
      <c r="CE24" s="77" t="str">
        <f t="shared" si="19"/>
        <v/>
      </c>
      <c r="CF24" s="77" t="str">
        <f t="shared" si="20"/>
        <v/>
      </c>
      <c r="CG24" s="77" t="str">
        <f t="shared" si="21"/>
        <v/>
      </c>
      <c r="CH24" s="77" t="str">
        <f t="shared" si="22"/>
        <v/>
      </c>
      <c r="CI24" s="77" t="str">
        <f t="shared" si="23"/>
        <v/>
      </c>
      <c r="CJ24" s="80" t="str">
        <f t="shared" si="24"/>
        <v/>
      </c>
      <c r="CK24" s="80" t="str">
        <f t="shared" si="25"/>
        <v/>
      </c>
      <c r="CL24" s="81" t="str">
        <f t="shared" si="26"/>
        <v>NO</v>
      </c>
      <c r="CM24" s="81" t="str">
        <f t="shared" si="27"/>
        <v>NO</v>
      </c>
      <c r="CN24" s="79" t="str">
        <f t="shared" si="31"/>
        <v>NO</v>
      </c>
      <c r="CO24" s="79" t="str">
        <f t="shared" si="32"/>
        <v>NO</v>
      </c>
      <c r="CP24" s="81" t="str">
        <f t="shared" si="33"/>
        <v>OK</v>
      </c>
      <c r="CQ24" s="77" t="b">
        <f t="shared" si="34"/>
        <v>0</v>
      </c>
      <c r="CR24" s="77" t="b">
        <f t="shared" si="35"/>
        <v>0</v>
      </c>
      <c r="CS24" s="77" t="b">
        <f t="shared" si="36"/>
        <v>0</v>
      </c>
      <c r="CT24" s="77" t="b">
        <f t="shared" si="37"/>
        <v>0</v>
      </c>
      <c r="CU24" s="80" t="str">
        <f t="shared" si="38"/>
        <v>SEQUENCE INCORRECT</v>
      </c>
      <c r="CV24" s="82">
        <f>COUNTIF(B19:B23,T(B24))</f>
        <v>5</v>
      </c>
    </row>
    <row r="25" spans="1:100" s="32" customFormat="1" ht="18.95" customHeight="1" thickBot="1">
      <c r="A25" s="65"/>
      <c r="B25" s="244"/>
      <c r="C25" s="245"/>
      <c r="D25" s="244"/>
      <c r="E25" s="245"/>
      <c r="F25" s="244"/>
      <c r="G25" s="245"/>
      <c r="H25" s="244"/>
      <c r="I25" s="245"/>
      <c r="J25" s="244"/>
      <c r="K25" s="245"/>
      <c r="L25" s="256" t="str">
        <f>IF(AND(A25&lt;&gt;"",B25&lt;&gt;"",D25&lt;&gt;"", F25&lt;&gt;"", H25&lt;&gt;"", J25&lt;&gt;"",Q25="",P25="OK",T25="",OR(D25&lt;=E17,D25="ABS"),OR(F25&lt;=G17,F25="ABS"),OR(H25&lt;=I17,H25="ABS"),OR(J25&lt;=K17,J25="ABS")),IF(AND(D25="ABS",F25="ABS",H25="ABS",J25="ABS"),"ABS",IF(SUM(D25,F25,H25,J25)=0,"ZERO",SUM(D25,F25,H25,J25))),"")</f>
        <v/>
      </c>
      <c r="M25" s="257"/>
      <c r="N25" s="33" t="str">
        <f>IF(L25="","",IF(M17=200,LOOKUP(L25,{"ABS","ZERO",1,100,110,120,130,140,150,160,170},{"FAIL","FAIL","FAIL","D","D+","C","C+","B","B+","A","A+"}),IF(M17=150,LOOKUP(L25,{"ABS","ZERO",1,75,82,90,97,105,112,120,127},{"FAIL","FAIL","FAIL","D","D+","C","C+","B","B+","A","A+"}),IF(M17=100,LOOKUP(L25,{"ABS","ZERO",1,50,55,60,65,70,75,80,85},{"FAIL","FAIL","FAIL","D","D+","C","C+","B","B+","A","A+"}),IF(M17=50,LOOKUP(L25,{"ABS","ZERO",1,25,27,30,32,35,37,40,42},{"FAIL","FAIL","FAIL","D","D+","C","C+","B","B+","A","A+"}))))))</f>
        <v/>
      </c>
      <c r="O25" s="229"/>
      <c r="P25" s="87" t="str">
        <f t="shared" si="0"/>
        <v/>
      </c>
      <c r="Q25" s="224" t="str">
        <f>IF(AND(A25&lt;&gt;"",B25&lt;&gt;""),IF(OR(D25&lt;&gt;"ABS"),IF(OR(AND(D25&lt;ROUNDDOWN((0.7*E17),0),D25&lt;&gt;0),D25&gt;E17,D25=""),"Attendance Marks incorrect",""),""),"")</f>
        <v/>
      </c>
      <c r="R25" s="203"/>
      <c r="S25" s="203"/>
      <c r="T25" s="203" t="str">
        <f>IF(OR(AND(OR(F25&lt;=G17, F25=0, F25="ABS"),OR(H25&lt;=I17, H25=0, H25="ABS"),OR(J25&lt;=K17, J25="ABS"))),IF(OR(AND(A25="",B25="",D25="",F25="",H25="",J25=""),AND(A25&lt;&gt;"",B25&lt;&gt;"",D25&lt;&gt;"",F25&lt;&gt;"",H25&lt;&gt;"",J25&lt;&gt;"", AD25="OK")),"","Given Marks or Format is incorrect"),"Given Marks or Format is incorrect")</f>
        <v/>
      </c>
      <c r="U25" s="203"/>
      <c r="V25" s="203"/>
      <c r="W25" s="203"/>
      <c r="X25" s="203"/>
      <c r="Y25" s="23" t="b">
        <f>IF(AND( EXACT(LEFT(B25,LEN(G8)), G8),ISNUMBER(INT(MID(B25,(LEN(G8)+1),1))),ISNUMBER(INT(MID(B25,(LEN(G8)+2),1))), MID(B25,(LEN(G8)+1),2)&lt;&gt;"00",OR(ISNUMBER(INT(MID(B25,(LEN(G8)+3),1))),MID(B25,(LEN(G8)+3),1)=""),  OR(AND(ISNUMBER(INT(MID(B25,(LEN(G8)+1),3))),MID(B25,(LEN(G8)+1),1)&lt;&gt;"0", MID(B25,(LEN(G8)+4),1)=""),AND((ISNUMBER(INT(MID(B25,(LEN(G8)+1),2)))),MID(B25,(LEN(G8)+3),1)=""))),"OK")</f>
        <v>0</v>
      </c>
      <c r="Z25" s="24"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25"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22"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32" t="b">
        <f t="shared" si="28"/>
        <v>0</v>
      </c>
      <c r="AD25" s="32" t="str">
        <f t="shared" si="1"/>
        <v>S# INCORRECT</v>
      </c>
      <c r="BL25" s="77" t="str">
        <f t="shared" si="2"/>
        <v/>
      </c>
      <c r="BM25" s="77" t="b">
        <f t="shared" si="3"/>
        <v>0</v>
      </c>
      <c r="BN25" s="77" t="b">
        <f t="shared" si="4"/>
        <v>0</v>
      </c>
      <c r="BO25" s="77" t="b">
        <f t="shared" si="5"/>
        <v>0</v>
      </c>
      <c r="BP25" s="77" t="str">
        <f t="shared" si="6"/>
        <v/>
      </c>
      <c r="BQ25" s="77" t="str">
        <f t="shared" si="7"/>
        <v/>
      </c>
      <c r="BR25" s="77" t="str">
        <f t="shared" si="8"/>
        <v/>
      </c>
      <c r="BS25" s="77" t="str">
        <f t="shared" si="9"/>
        <v/>
      </c>
      <c r="BT25" s="78" t="str">
        <f t="shared" si="10"/>
        <v/>
      </c>
      <c r="BU25" s="79" t="str">
        <f t="shared" si="29"/>
        <v>INCORRECT</v>
      </c>
      <c r="BV25" s="77" t="b">
        <f t="shared" si="30"/>
        <v>0</v>
      </c>
      <c r="BW25" s="80" t="str">
        <f t="shared" si="11"/>
        <v/>
      </c>
      <c r="BX25" s="77" t="b">
        <f t="shared" si="12"/>
        <v>0</v>
      </c>
      <c r="BY25" s="77" t="b">
        <f t="shared" si="13"/>
        <v>0</v>
      </c>
      <c r="BZ25" s="77" t="b">
        <f t="shared" si="14"/>
        <v>0</v>
      </c>
      <c r="CA25" s="77" t="b">
        <f t="shared" si="15"/>
        <v>0</v>
      </c>
      <c r="CB25" s="77" t="b">
        <f t="shared" si="16"/>
        <v>0</v>
      </c>
      <c r="CC25" s="77" t="b">
        <f t="shared" si="17"/>
        <v>0</v>
      </c>
      <c r="CD25" s="77" t="str">
        <f t="shared" si="18"/>
        <v/>
      </c>
      <c r="CE25" s="77" t="str">
        <f t="shared" si="19"/>
        <v/>
      </c>
      <c r="CF25" s="77" t="str">
        <f t="shared" si="20"/>
        <v/>
      </c>
      <c r="CG25" s="77" t="str">
        <f t="shared" si="21"/>
        <v/>
      </c>
      <c r="CH25" s="77" t="str">
        <f t="shared" si="22"/>
        <v/>
      </c>
      <c r="CI25" s="77" t="str">
        <f t="shared" si="23"/>
        <v/>
      </c>
      <c r="CJ25" s="80" t="str">
        <f t="shared" si="24"/>
        <v/>
      </c>
      <c r="CK25" s="80" t="str">
        <f t="shared" si="25"/>
        <v/>
      </c>
      <c r="CL25" s="81" t="str">
        <f t="shared" si="26"/>
        <v>NO</v>
      </c>
      <c r="CM25" s="81" t="str">
        <f t="shared" si="27"/>
        <v>NO</v>
      </c>
      <c r="CN25" s="79" t="str">
        <f t="shared" si="31"/>
        <v>NO</v>
      </c>
      <c r="CO25" s="79" t="str">
        <f t="shared" si="32"/>
        <v>NO</v>
      </c>
      <c r="CP25" s="81" t="str">
        <f t="shared" si="33"/>
        <v>OK</v>
      </c>
      <c r="CQ25" s="77" t="b">
        <f t="shared" si="34"/>
        <v>0</v>
      </c>
      <c r="CR25" s="77" t="b">
        <f t="shared" si="35"/>
        <v>0</v>
      </c>
      <c r="CS25" s="77" t="b">
        <f t="shared" si="36"/>
        <v>0</v>
      </c>
      <c r="CT25" s="77" t="b">
        <f t="shared" si="37"/>
        <v>0</v>
      </c>
      <c r="CU25" s="80" t="str">
        <f t="shared" si="38"/>
        <v>SEQUENCE INCORRECT</v>
      </c>
      <c r="CV25" s="82">
        <f>COUNTIF(B19:B24,T(B25))</f>
        <v>6</v>
      </c>
    </row>
    <row r="26" spans="1:100" s="32" customFormat="1" ht="18.95" customHeight="1" thickBot="1">
      <c r="A26" s="83"/>
      <c r="B26" s="244"/>
      <c r="C26" s="245"/>
      <c r="D26" s="244"/>
      <c r="E26" s="245"/>
      <c r="F26" s="244"/>
      <c r="G26" s="245"/>
      <c r="H26" s="244"/>
      <c r="I26" s="245"/>
      <c r="J26" s="244"/>
      <c r="K26" s="245"/>
      <c r="L26" s="256" t="str">
        <f>IF(AND(A26&lt;&gt;"",B26&lt;&gt;"",D26&lt;&gt;"", F26&lt;&gt;"", H26&lt;&gt;"", J26&lt;&gt;"",Q26="",P26="OK",T26="",OR(D26&lt;=E17,D26="ABS"),OR(F26&lt;=G17,F26="ABS"),OR(H26&lt;=I17,H26="ABS"),OR(J26&lt;=K17,J26="ABS")),IF(AND(D26="ABS",F26="ABS",H26="ABS",J26="ABS"),"ABS",IF(SUM(D26,F26,H26,J26)=0,"ZERO",SUM(D26,F26,H26,J26))),"")</f>
        <v/>
      </c>
      <c r="M26" s="257"/>
      <c r="N26" s="33" t="str">
        <f>IF(L26="","",IF(M17=200,LOOKUP(L26,{"ABS","ZERO",1,100,110,120,130,140,150,160,170},{"FAIL","FAIL","FAIL","D","D+","C","C+","B","B+","A","A+"}),IF(M17=150,LOOKUP(L26,{"ABS","ZERO",1,75,82,90,97,105,112,120,127},{"FAIL","FAIL","FAIL","D","D+","C","C+","B","B+","A","A+"}),IF(M17=100,LOOKUP(L26,{"ABS","ZERO",1,50,55,60,65,70,75,80,85},{"FAIL","FAIL","FAIL","D","D+","C","C+","B","B+","A","A+"}),IF(M17=50,LOOKUP(L26,{"ABS","ZERO",1,25,27,30,32,35,37,40,42},{"FAIL","FAIL","FAIL","D","D+","C","C+","B","B+","A","A+"}))))))</f>
        <v/>
      </c>
      <c r="O26" s="229"/>
      <c r="P26" s="87" t="str">
        <f t="shared" si="0"/>
        <v/>
      </c>
      <c r="Q26" s="224" t="str">
        <f>IF(AND(A26&lt;&gt;"",B26&lt;&gt;""),IF(OR(D26&lt;&gt;"ABS"),IF(OR(AND(D26&lt;ROUNDDOWN((0.7*E17),0),D26&lt;&gt;0),D26&gt;E17,D26=""),"Attendance Marks incorrect",""),""),"")</f>
        <v/>
      </c>
      <c r="R26" s="203"/>
      <c r="S26" s="203"/>
      <c r="T26" s="203" t="str">
        <f>IF(OR(AND(OR(F26&lt;=G17, F26=0, F26="ABS"),OR(H26&lt;=I17, H26=0, H26="ABS"),OR(J26&lt;=K17, J26="ABS"))),IF(OR(AND(A26="",B26="",D26="",F26="",H26="",J26=""),AND(A26&lt;&gt;"",B26&lt;&gt;"",D26&lt;&gt;"",F26&lt;&gt;"",H26&lt;&gt;"",J26&lt;&gt;"", AD26="OK")),"","Given Marks or Format is incorrect"),"Given Marks or Format is incorrect")</f>
        <v/>
      </c>
      <c r="U26" s="203"/>
      <c r="V26" s="203"/>
      <c r="W26" s="203"/>
      <c r="X26" s="203"/>
      <c r="Y26" s="23" t="b">
        <f>IF(AND( EXACT(LEFT(B26,LEN(G8)), G8),ISNUMBER(INT(MID(B26,(LEN(G8)+1),1))),ISNUMBER(INT(MID(B26,(LEN(G8)+2),1))), MID(B26,(LEN(G8)+1),2)&lt;&gt;"00",OR(ISNUMBER(INT(MID(B26,(LEN(G8)+3),1))),MID(B26,(LEN(G8)+3),1)=""),  OR(AND(ISNUMBER(INT(MID(B26,(LEN(G8)+1),3))),MID(B26,(LEN(G8)+1),1)&lt;&gt;"0", MID(B26,(LEN(G8)+4),1)=""),AND((ISNUMBER(INT(MID(B26,(LEN(G8)+1),2)))),MID(B26,(LEN(G8)+3),1)=""))),"OK")</f>
        <v>0</v>
      </c>
      <c r="Z26" s="24"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25"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22"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32" t="b">
        <f t="shared" si="28"/>
        <v>0</v>
      </c>
      <c r="AD26" s="32" t="str">
        <f t="shared" si="1"/>
        <v>S# INCORRECT</v>
      </c>
      <c r="BL26" s="77" t="str">
        <f t="shared" si="2"/>
        <v/>
      </c>
      <c r="BM26" s="77" t="b">
        <f t="shared" si="3"/>
        <v>0</v>
      </c>
      <c r="BN26" s="77" t="b">
        <f t="shared" si="4"/>
        <v>0</v>
      </c>
      <c r="BO26" s="77" t="b">
        <f t="shared" si="5"/>
        <v>0</v>
      </c>
      <c r="BP26" s="77" t="str">
        <f t="shared" si="6"/>
        <v/>
      </c>
      <c r="BQ26" s="77" t="str">
        <f t="shared" si="7"/>
        <v/>
      </c>
      <c r="BR26" s="77" t="str">
        <f t="shared" si="8"/>
        <v/>
      </c>
      <c r="BS26" s="77" t="str">
        <f t="shared" si="9"/>
        <v/>
      </c>
      <c r="BT26" s="78" t="str">
        <f t="shared" si="10"/>
        <v/>
      </c>
      <c r="BU26" s="79" t="str">
        <f t="shared" si="29"/>
        <v>INCORRECT</v>
      </c>
      <c r="BV26" s="77" t="b">
        <f t="shared" si="30"/>
        <v>0</v>
      </c>
      <c r="BW26" s="80" t="str">
        <f t="shared" si="11"/>
        <v/>
      </c>
      <c r="BX26" s="77" t="b">
        <f t="shared" si="12"/>
        <v>0</v>
      </c>
      <c r="BY26" s="77" t="b">
        <f t="shared" si="13"/>
        <v>0</v>
      </c>
      <c r="BZ26" s="77" t="b">
        <f t="shared" si="14"/>
        <v>0</v>
      </c>
      <c r="CA26" s="77" t="b">
        <f t="shared" si="15"/>
        <v>0</v>
      </c>
      <c r="CB26" s="77" t="b">
        <f t="shared" si="16"/>
        <v>0</v>
      </c>
      <c r="CC26" s="77" t="b">
        <f t="shared" si="17"/>
        <v>0</v>
      </c>
      <c r="CD26" s="77" t="str">
        <f t="shared" si="18"/>
        <v/>
      </c>
      <c r="CE26" s="77" t="str">
        <f t="shared" si="19"/>
        <v/>
      </c>
      <c r="CF26" s="77" t="str">
        <f t="shared" si="20"/>
        <v/>
      </c>
      <c r="CG26" s="77" t="str">
        <f t="shared" si="21"/>
        <v/>
      </c>
      <c r="CH26" s="77" t="str">
        <f t="shared" si="22"/>
        <v/>
      </c>
      <c r="CI26" s="77" t="str">
        <f t="shared" si="23"/>
        <v/>
      </c>
      <c r="CJ26" s="80" t="str">
        <f t="shared" si="24"/>
        <v/>
      </c>
      <c r="CK26" s="80" t="str">
        <f t="shared" si="25"/>
        <v/>
      </c>
      <c r="CL26" s="81" t="str">
        <f t="shared" si="26"/>
        <v>NO</v>
      </c>
      <c r="CM26" s="81" t="str">
        <f t="shared" si="27"/>
        <v>NO</v>
      </c>
      <c r="CN26" s="79" t="str">
        <f t="shared" si="31"/>
        <v>NO</v>
      </c>
      <c r="CO26" s="79" t="str">
        <f t="shared" si="32"/>
        <v>NO</v>
      </c>
      <c r="CP26" s="81" t="str">
        <f t="shared" si="33"/>
        <v>OK</v>
      </c>
      <c r="CQ26" s="77" t="b">
        <f t="shared" si="34"/>
        <v>0</v>
      </c>
      <c r="CR26" s="77" t="b">
        <f t="shared" si="35"/>
        <v>0</v>
      </c>
      <c r="CS26" s="77" t="b">
        <f t="shared" si="36"/>
        <v>0</v>
      </c>
      <c r="CT26" s="77" t="b">
        <f t="shared" si="37"/>
        <v>0</v>
      </c>
      <c r="CU26" s="80" t="str">
        <f t="shared" si="38"/>
        <v>SEQUENCE INCORRECT</v>
      </c>
      <c r="CV26" s="82">
        <f>COUNTIF(B19:B25,T(B26))</f>
        <v>7</v>
      </c>
    </row>
    <row r="27" spans="1:100" s="32" customFormat="1" ht="18.95" customHeight="1" thickBot="1">
      <c r="A27" s="65"/>
      <c r="B27" s="244"/>
      <c r="C27" s="245"/>
      <c r="D27" s="244"/>
      <c r="E27" s="245"/>
      <c r="F27" s="244"/>
      <c r="G27" s="245"/>
      <c r="H27" s="244"/>
      <c r="I27" s="245"/>
      <c r="J27" s="244"/>
      <c r="K27" s="245"/>
      <c r="L27" s="256" t="str">
        <f>IF(AND(A27&lt;&gt;"",B27&lt;&gt;"",D27&lt;&gt;"", F27&lt;&gt;"", H27&lt;&gt;"", J27&lt;&gt;"",Q27="",P27="OK",T27="",OR(D27&lt;=E17,D27="ABS"),OR(F27&lt;=G17,F27="ABS"),OR(H27&lt;=I17,H27="ABS"),OR(J27&lt;=K17,J27="ABS")),IF(AND(D27="ABS",F27="ABS",H27="ABS",J27="ABS"),"ABS",IF(SUM(D27,F27,H27,J27)=0,"ZERO",SUM(D27,F27,H27,J27))),"")</f>
        <v/>
      </c>
      <c r="M27" s="257"/>
      <c r="N27" s="33" t="str">
        <f>IF(L27="","",IF(M17=200,LOOKUP(L27,{"ABS","ZERO",1,100,110,120,130,140,150,160,170},{"FAIL","FAIL","FAIL","D","D+","C","C+","B","B+","A","A+"}),IF(M17=150,LOOKUP(L27,{"ABS","ZERO",1,75,82,90,97,105,112,120,127},{"FAIL","FAIL","FAIL","D","D+","C","C+","B","B+","A","A+"}),IF(M17=100,LOOKUP(L27,{"ABS","ZERO",1,50,55,60,65,70,75,80,85},{"FAIL","FAIL","FAIL","D","D+","C","C+","B","B+","A","A+"}),IF(M17=50,LOOKUP(L27,{"ABS","ZERO",1,25,27,30,32,35,37,40,42},{"FAIL","FAIL","FAIL","D","D+","C","C+","B","B+","A","A+"}))))))</f>
        <v/>
      </c>
      <c r="O27" s="229"/>
      <c r="P27" s="87" t="str">
        <f t="shared" si="0"/>
        <v/>
      </c>
      <c r="Q27" s="224" t="str">
        <f>IF(AND(A27&lt;&gt;"",B27&lt;&gt;""),IF(OR(D27&lt;&gt;"ABS"),IF(OR(AND(D27&lt;ROUNDDOWN((0.7*E17),0),D27&lt;&gt;0),D27&gt;E17,D27=""),"Attendance Marks incorrect",""),""),"")</f>
        <v/>
      </c>
      <c r="R27" s="203"/>
      <c r="S27" s="203"/>
      <c r="T27" s="203" t="str">
        <f>IF(OR(AND(OR(F27&lt;=G17, F27=0, F27="ABS"),OR(H27&lt;=I17, H27=0, H27="ABS"),OR(J27&lt;=K17, J27="ABS"))),IF(OR(AND(A27="",B27="",D27="",F27="",H27="",J27=""),AND(A27&lt;&gt;"",B27&lt;&gt;"",D27&lt;&gt;"",F27&lt;&gt;"",H27&lt;&gt;"",J27&lt;&gt;"", AD27="OK")),"","Given Marks or Format is incorrect"),"Given Marks or Format is incorrect")</f>
        <v/>
      </c>
      <c r="U27" s="203"/>
      <c r="V27" s="203"/>
      <c r="W27" s="203"/>
      <c r="X27" s="203"/>
      <c r="Y27" s="23" t="b">
        <f>IF(AND( EXACT(LEFT(B27,LEN(G8)), G8),ISNUMBER(INT(MID(B27,(LEN(G8)+1),1))),ISNUMBER(INT(MID(B27,(LEN(G8)+2),1))), MID(B27,(LEN(G8)+1),2)&lt;&gt;"00",OR(ISNUMBER(INT(MID(B27,(LEN(G8)+3),1))),MID(B27,(LEN(G8)+3),1)=""),  OR(AND(ISNUMBER(INT(MID(B27,(LEN(G8)+1),3))),MID(B27,(LEN(G8)+1),1)&lt;&gt;"0", MID(B27,(LEN(G8)+4),1)=""),AND((ISNUMBER(INT(MID(B27,(LEN(G8)+1),2)))),MID(B27,(LEN(G8)+3),1)=""))),"OK")</f>
        <v>0</v>
      </c>
      <c r="Z27" s="24"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25"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22"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32" t="b">
        <f t="shared" si="28"/>
        <v>0</v>
      </c>
      <c r="AD27" s="32" t="str">
        <f t="shared" si="1"/>
        <v>S# INCORRECT</v>
      </c>
      <c r="BL27" s="77" t="str">
        <f t="shared" si="2"/>
        <v/>
      </c>
      <c r="BM27" s="77" t="b">
        <f t="shared" si="3"/>
        <v>0</v>
      </c>
      <c r="BN27" s="77" t="b">
        <f t="shared" si="4"/>
        <v>0</v>
      </c>
      <c r="BO27" s="77" t="b">
        <f t="shared" si="5"/>
        <v>0</v>
      </c>
      <c r="BP27" s="77" t="str">
        <f t="shared" si="6"/>
        <v/>
      </c>
      <c r="BQ27" s="77" t="str">
        <f t="shared" si="7"/>
        <v/>
      </c>
      <c r="BR27" s="77" t="str">
        <f t="shared" si="8"/>
        <v/>
      </c>
      <c r="BS27" s="77" t="str">
        <f t="shared" si="9"/>
        <v/>
      </c>
      <c r="BT27" s="78" t="str">
        <f t="shared" si="10"/>
        <v/>
      </c>
      <c r="BU27" s="79" t="str">
        <f t="shared" si="29"/>
        <v>INCORRECT</v>
      </c>
      <c r="BV27" s="77" t="b">
        <f t="shared" si="30"/>
        <v>0</v>
      </c>
      <c r="BW27" s="80" t="str">
        <f t="shared" si="11"/>
        <v/>
      </c>
      <c r="BX27" s="77" t="b">
        <f t="shared" si="12"/>
        <v>0</v>
      </c>
      <c r="BY27" s="77" t="b">
        <f t="shared" si="13"/>
        <v>0</v>
      </c>
      <c r="BZ27" s="77" t="b">
        <f t="shared" si="14"/>
        <v>0</v>
      </c>
      <c r="CA27" s="77" t="b">
        <f t="shared" si="15"/>
        <v>0</v>
      </c>
      <c r="CB27" s="77" t="b">
        <f t="shared" si="16"/>
        <v>0</v>
      </c>
      <c r="CC27" s="77" t="b">
        <f t="shared" si="17"/>
        <v>0</v>
      </c>
      <c r="CD27" s="77" t="str">
        <f t="shared" si="18"/>
        <v/>
      </c>
      <c r="CE27" s="77" t="str">
        <f t="shared" si="19"/>
        <v/>
      </c>
      <c r="CF27" s="77" t="str">
        <f t="shared" si="20"/>
        <v/>
      </c>
      <c r="CG27" s="77" t="str">
        <f t="shared" si="21"/>
        <v/>
      </c>
      <c r="CH27" s="77" t="str">
        <f t="shared" si="22"/>
        <v/>
      </c>
      <c r="CI27" s="77" t="str">
        <f t="shared" si="23"/>
        <v/>
      </c>
      <c r="CJ27" s="80" t="str">
        <f t="shared" si="24"/>
        <v/>
      </c>
      <c r="CK27" s="80" t="str">
        <f t="shared" si="25"/>
        <v/>
      </c>
      <c r="CL27" s="81" t="str">
        <f t="shared" si="26"/>
        <v>NO</v>
      </c>
      <c r="CM27" s="81" t="str">
        <f t="shared" si="27"/>
        <v>NO</v>
      </c>
      <c r="CN27" s="79" t="str">
        <f t="shared" si="31"/>
        <v>NO</v>
      </c>
      <c r="CO27" s="79" t="str">
        <f t="shared" si="32"/>
        <v>NO</v>
      </c>
      <c r="CP27" s="81" t="str">
        <f t="shared" si="33"/>
        <v>OK</v>
      </c>
      <c r="CQ27" s="77" t="b">
        <f t="shared" si="34"/>
        <v>0</v>
      </c>
      <c r="CR27" s="77" t="b">
        <f t="shared" si="35"/>
        <v>0</v>
      </c>
      <c r="CS27" s="77" t="b">
        <f t="shared" si="36"/>
        <v>0</v>
      </c>
      <c r="CT27" s="77" t="b">
        <f t="shared" si="37"/>
        <v>0</v>
      </c>
      <c r="CU27" s="80" t="str">
        <f t="shared" si="38"/>
        <v>SEQUENCE INCORRECT</v>
      </c>
      <c r="CV27" s="82">
        <f>COUNTIF(B19:B26,T(B27))</f>
        <v>8</v>
      </c>
    </row>
    <row r="28" spans="1:100" s="32" customFormat="1" ht="18.95" customHeight="1" thickBot="1">
      <c r="A28" s="83"/>
      <c r="B28" s="244"/>
      <c r="C28" s="245"/>
      <c r="D28" s="244"/>
      <c r="E28" s="245"/>
      <c r="F28" s="244"/>
      <c r="G28" s="245"/>
      <c r="H28" s="244"/>
      <c r="I28" s="245"/>
      <c r="J28" s="244"/>
      <c r="K28" s="245"/>
      <c r="L28" s="256" t="str">
        <f>IF(AND(A28&lt;&gt;"",B28&lt;&gt;"",D28&lt;&gt;"", F28&lt;&gt;"", H28&lt;&gt;"", J28&lt;&gt;"",Q28="",P28="OK",T28="",OR(D28&lt;=E17,D28="ABS"),OR(F28&lt;=G17,F28="ABS"),OR(H28&lt;=I17,H28="ABS"),OR(J28&lt;=K17,J28="ABS")),IF(AND(D28="ABS",F28="ABS",H28="ABS",J28="ABS"),"ABS",IF(SUM(D28,F28,H28,J28)=0,"ZERO",SUM(D28,F28,H28,J28))),"")</f>
        <v/>
      </c>
      <c r="M28" s="257"/>
      <c r="N28" s="33" t="str">
        <f>IF(L28="","",IF(M17=200,LOOKUP(L28,{"ABS","ZERO",1,100,110,120,130,140,150,160,170},{"FAIL","FAIL","FAIL","D","D+","C","C+","B","B+","A","A+"}),IF(M17=150,LOOKUP(L28,{"ABS","ZERO",1,75,82,90,97,105,112,120,127},{"FAIL","FAIL","FAIL","D","D+","C","C+","B","B+","A","A+"}),IF(M17=100,LOOKUP(L28,{"ABS","ZERO",1,50,55,60,65,70,75,80,85},{"FAIL","FAIL","FAIL","D","D+","C","C+","B","B+","A","A+"}),IF(M17=50,LOOKUP(L28,{"ABS","ZERO",1,25,27,30,32,35,37,40,42},{"FAIL","FAIL","FAIL","D","D+","C","C+","B","B+","A","A+"}))))))</f>
        <v/>
      </c>
      <c r="O28" s="229"/>
      <c r="P28" s="87" t="str">
        <f t="shared" si="0"/>
        <v/>
      </c>
      <c r="Q28" s="224" t="str">
        <f>IF(AND(A28&lt;&gt;"",B28&lt;&gt;""),IF(OR(D28&lt;&gt;"ABS"),IF(OR(AND(D28&lt;ROUNDDOWN((0.7*E17),0),D28&lt;&gt;0),D28&gt;E17,D28=""),"Attendance Marks incorrect",""),""),"")</f>
        <v/>
      </c>
      <c r="R28" s="203"/>
      <c r="S28" s="203"/>
      <c r="T28" s="203" t="str">
        <f>IF(OR(AND(OR(F28&lt;=G17, F28=0, F28="ABS"),OR(H28&lt;=I17, H28=0, H28="ABS"),OR(J28&lt;=K17, J28="ABS"))),IF(OR(AND(A28="",B28="",D28="",F28="",H28="",J28=""),AND(A28&lt;&gt;"",B28&lt;&gt;"",D28&lt;&gt;"",F28&lt;&gt;"",H28&lt;&gt;"",J28&lt;&gt;"", AD28="OK")),"","Given Marks or Format is incorrect"),"Given Marks or Format is incorrect")</f>
        <v/>
      </c>
      <c r="U28" s="203"/>
      <c r="V28" s="203"/>
      <c r="W28" s="203"/>
      <c r="X28" s="203"/>
      <c r="Y28" s="23" t="b">
        <f>IF(AND( EXACT(LEFT(B28,LEN(G8)), G8),ISNUMBER(INT(MID(B28,(LEN(G8)+1),1))),ISNUMBER(INT(MID(B28,(LEN(G8)+2),1))), MID(B28,(LEN(G8)+1),2)&lt;&gt;"00",OR(ISNUMBER(INT(MID(B28,(LEN(G8)+3),1))),MID(B28,(LEN(G8)+3),1)=""),  OR(AND(ISNUMBER(INT(MID(B28,(LEN(G8)+1),3))),MID(B28,(LEN(G8)+1),1)&lt;&gt;"0", MID(B28,(LEN(G8)+4),1)=""),AND((ISNUMBER(INT(MID(B28,(LEN(G8)+1),2)))),MID(B28,(LEN(G8)+3),1)=""))),"OK")</f>
        <v>0</v>
      </c>
      <c r="Z28" s="24"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25"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22"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32" t="b">
        <f t="shared" si="28"/>
        <v>0</v>
      </c>
      <c r="AD28" s="32" t="str">
        <f t="shared" si="1"/>
        <v>S# INCORRECT</v>
      </c>
      <c r="BL28" s="77" t="str">
        <f t="shared" si="2"/>
        <v/>
      </c>
      <c r="BM28" s="77" t="b">
        <f t="shared" si="3"/>
        <v>0</v>
      </c>
      <c r="BN28" s="77" t="b">
        <f t="shared" si="4"/>
        <v>0</v>
      </c>
      <c r="BO28" s="77" t="b">
        <f t="shared" si="5"/>
        <v>0</v>
      </c>
      <c r="BP28" s="77" t="str">
        <f t="shared" si="6"/>
        <v/>
      </c>
      <c r="BQ28" s="77" t="str">
        <f t="shared" si="7"/>
        <v/>
      </c>
      <c r="BR28" s="77" t="str">
        <f t="shared" si="8"/>
        <v/>
      </c>
      <c r="BS28" s="77" t="str">
        <f t="shared" si="9"/>
        <v/>
      </c>
      <c r="BT28" s="78" t="str">
        <f t="shared" si="10"/>
        <v/>
      </c>
      <c r="BU28" s="79" t="str">
        <f t="shared" si="29"/>
        <v>INCORRECT</v>
      </c>
      <c r="BV28" s="77" t="b">
        <f t="shared" si="30"/>
        <v>0</v>
      </c>
      <c r="BW28" s="80" t="str">
        <f t="shared" si="11"/>
        <v/>
      </c>
      <c r="BX28" s="77" t="b">
        <f t="shared" si="12"/>
        <v>0</v>
      </c>
      <c r="BY28" s="77" t="b">
        <f t="shared" si="13"/>
        <v>0</v>
      </c>
      <c r="BZ28" s="77" t="b">
        <f t="shared" si="14"/>
        <v>0</v>
      </c>
      <c r="CA28" s="77" t="b">
        <f t="shared" si="15"/>
        <v>0</v>
      </c>
      <c r="CB28" s="77" t="b">
        <f t="shared" si="16"/>
        <v>0</v>
      </c>
      <c r="CC28" s="77" t="b">
        <f t="shared" si="17"/>
        <v>0</v>
      </c>
      <c r="CD28" s="77" t="str">
        <f t="shared" si="18"/>
        <v/>
      </c>
      <c r="CE28" s="77" t="str">
        <f t="shared" si="19"/>
        <v/>
      </c>
      <c r="CF28" s="77" t="str">
        <f t="shared" si="20"/>
        <v/>
      </c>
      <c r="CG28" s="77" t="str">
        <f t="shared" si="21"/>
        <v/>
      </c>
      <c r="CH28" s="77" t="str">
        <f t="shared" si="22"/>
        <v/>
      </c>
      <c r="CI28" s="77" t="str">
        <f t="shared" si="23"/>
        <v/>
      </c>
      <c r="CJ28" s="80" t="str">
        <f t="shared" si="24"/>
        <v/>
      </c>
      <c r="CK28" s="80" t="str">
        <f t="shared" si="25"/>
        <v/>
      </c>
      <c r="CL28" s="81" t="str">
        <f t="shared" si="26"/>
        <v>NO</v>
      </c>
      <c r="CM28" s="81" t="str">
        <f t="shared" si="27"/>
        <v>NO</v>
      </c>
      <c r="CN28" s="79" t="str">
        <f t="shared" si="31"/>
        <v>NO</v>
      </c>
      <c r="CO28" s="79" t="str">
        <f t="shared" si="32"/>
        <v>NO</v>
      </c>
      <c r="CP28" s="81" t="str">
        <f t="shared" si="33"/>
        <v>OK</v>
      </c>
      <c r="CQ28" s="77" t="b">
        <f t="shared" si="34"/>
        <v>0</v>
      </c>
      <c r="CR28" s="77" t="b">
        <f t="shared" si="35"/>
        <v>0</v>
      </c>
      <c r="CS28" s="77" t="b">
        <f t="shared" si="36"/>
        <v>0</v>
      </c>
      <c r="CT28" s="77" t="b">
        <f t="shared" si="37"/>
        <v>0</v>
      </c>
      <c r="CU28" s="80" t="str">
        <f t="shared" si="38"/>
        <v>SEQUENCE INCORRECT</v>
      </c>
      <c r="CV28" s="82">
        <f>COUNTIF(B19:B27,T(B28))</f>
        <v>9</v>
      </c>
    </row>
    <row r="29" spans="1:100" s="32" customFormat="1" ht="18.95" customHeight="1" thickBot="1">
      <c r="A29" s="65"/>
      <c r="B29" s="244"/>
      <c r="C29" s="245"/>
      <c r="D29" s="244"/>
      <c r="E29" s="245"/>
      <c r="F29" s="244"/>
      <c r="G29" s="245"/>
      <c r="H29" s="244"/>
      <c r="I29" s="245"/>
      <c r="J29" s="244"/>
      <c r="K29" s="245"/>
      <c r="L29" s="256" t="str">
        <f>IF(AND(A29&lt;&gt;"",B29&lt;&gt;"",D29&lt;&gt;"", F29&lt;&gt;"", H29&lt;&gt;"", J29&lt;&gt;"",Q29="",P29="OK",T29="",OR(D29&lt;=E17,D29="ABS"),OR(F29&lt;=G17,F29="ABS"),OR(H29&lt;=I17,H29="ABS"),OR(J29&lt;=K17,J29="ABS")),IF(AND(D29="ABS",F29="ABS",H29="ABS",J29="ABS"),"ABS",IF(SUM(D29,F29,H29,J29)=0,"ZERO",SUM(D29,F29,H29,J29))),"")</f>
        <v/>
      </c>
      <c r="M29" s="257"/>
      <c r="N29" s="33" t="str">
        <f>IF(L29="","",IF(M17=200,LOOKUP(L29,{"ABS","ZERO",1,100,110,120,130,140,150,160,170},{"FAIL","FAIL","FAIL","D","D+","C","C+","B","B+","A","A+"}),IF(M17=150,LOOKUP(L29,{"ABS","ZERO",1,75,82,90,97,105,112,120,127},{"FAIL","FAIL","FAIL","D","D+","C","C+","B","B+","A","A+"}),IF(M17=100,LOOKUP(L29,{"ABS","ZERO",1,50,55,60,65,70,75,80,85},{"FAIL","FAIL","FAIL","D","D+","C","C+","B","B+","A","A+"}),IF(M17=50,LOOKUP(L29,{"ABS","ZERO",1,25,27,30,32,35,37,40,42},{"FAIL","FAIL","FAIL","D","D+","C","C+","B","B+","A","A+"}))))))</f>
        <v/>
      </c>
      <c r="O29" s="229"/>
      <c r="P29" s="87" t="str">
        <f t="shared" si="0"/>
        <v/>
      </c>
      <c r="Q29" s="224" t="str">
        <f>IF(AND(A29&lt;&gt;"",B29&lt;&gt;""),IF(OR(D29&lt;&gt;"ABS"),IF(OR(AND(D29&lt;ROUNDDOWN((0.7*E17),0),D29&lt;&gt;0),D29&gt;E17,D29=""),"Attendance Marks incorrect",""),""),"")</f>
        <v/>
      </c>
      <c r="R29" s="203"/>
      <c r="S29" s="203"/>
      <c r="T29" s="203" t="str">
        <f>IF(OR(AND(OR(F29&lt;=G17, F29=0, F29="ABS"),OR(H29&lt;=I17, H29=0, H29="ABS"),OR(J29&lt;=K17, J29="ABS"))),IF(OR(AND(A29="",B29="",D29="",F29="",H29="",J29=""),AND(A29&lt;&gt;"",B29&lt;&gt;"",D29&lt;&gt;"",F29&lt;&gt;"",H29&lt;&gt;"",J29&lt;&gt;"", AD29="OK")),"","Given Marks or Format is incorrect"),"Given Marks or Format is incorrect")</f>
        <v/>
      </c>
      <c r="U29" s="203"/>
      <c r="V29" s="203"/>
      <c r="W29" s="203"/>
      <c r="X29" s="203"/>
      <c r="Y29" s="23" t="b">
        <f>IF(AND( EXACT(LEFT(B29,LEN(G8)), G8),ISNUMBER(INT(MID(B29,(LEN(G8)+1),1))),ISNUMBER(INT(MID(B29,(LEN(G8)+2),1))), MID(B29,(LEN(G8)+1),2)&lt;&gt;"00",OR(ISNUMBER(INT(MID(B29,(LEN(G8)+3),1))),MID(B29,(LEN(G8)+3),1)=""),  OR(AND(ISNUMBER(INT(MID(B29,(LEN(G8)+1),3))),MID(B29,(LEN(G8)+1),1)&lt;&gt;"0", MID(B29,(LEN(G8)+4),1)=""),AND((ISNUMBER(INT(MID(B29,(LEN(G8)+1),2)))),MID(B29,(LEN(G8)+3),1)=""))),"OK")</f>
        <v>0</v>
      </c>
      <c r="Z29" s="24"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25"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22"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32" t="b">
        <f t="shared" si="28"/>
        <v>0</v>
      </c>
      <c r="AD29" s="32" t="str">
        <f t="shared" si="1"/>
        <v>S# INCORRECT</v>
      </c>
      <c r="BL29" s="77" t="str">
        <f t="shared" si="2"/>
        <v/>
      </c>
      <c r="BM29" s="77" t="b">
        <f t="shared" si="3"/>
        <v>0</v>
      </c>
      <c r="BN29" s="77" t="b">
        <f t="shared" si="4"/>
        <v>0</v>
      </c>
      <c r="BO29" s="77" t="b">
        <f t="shared" si="5"/>
        <v>0</v>
      </c>
      <c r="BP29" s="77" t="str">
        <f t="shared" si="6"/>
        <v/>
      </c>
      <c r="BQ29" s="77" t="str">
        <f t="shared" si="7"/>
        <v/>
      </c>
      <c r="BR29" s="77" t="str">
        <f t="shared" si="8"/>
        <v/>
      </c>
      <c r="BS29" s="77" t="str">
        <f t="shared" si="9"/>
        <v/>
      </c>
      <c r="BT29" s="78" t="str">
        <f t="shared" si="10"/>
        <v/>
      </c>
      <c r="BU29" s="79" t="str">
        <f t="shared" si="29"/>
        <v>INCORRECT</v>
      </c>
      <c r="BV29" s="77" t="b">
        <f t="shared" si="30"/>
        <v>0</v>
      </c>
      <c r="BW29" s="80" t="str">
        <f t="shared" si="11"/>
        <v/>
      </c>
      <c r="BX29" s="77" t="b">
        <f t="shared" si="12"/>
        <v>0</v>
      </c>
      <c r="BY29" s="77" t="b">
        <f t="shared" si="13"/>
        <v>0</v>
      </c>
      <c r="BZ29" s="77" t="b">
        <f t="shared" si="14"/>
        <v>0</v>
      </c>
      <c r="CA29" s="77" t="b">
        <f t="shared" si="15"/>
        <v>0</v>
      </c>
      <c r="CB29" s="77" t="b">
        <f t="shared" si="16"/>
        <v>0</v>
      </c>
      <c r="CC29" s="77" t="b">
        <f t="shared" si="17"/>
        <v>0</v>
      </c>
      <c r="CD29" s="77" t="str">
        <f t="shared" si="18"/>
        <v/>
      </c>
      <c r="CE29" s="77" t="str">
        <f t="shared" si="19"/>
        <v/>
      </c>
      <c r="CF29" s="77" t="str">
        <f t="shared" si="20"/>
        <v/>
      </c>
      <c r="CG29" s="77" t="str">
        <f t="shared" si="21"/>
        <v/>
      </c>
      <c r="CH29" s="77" t="str">
        <f t="shared" si="22"/>
        <v/>
      </c>
      <c r="CI29" s="77" t="str">
        <f t="shared" si="23"/>
        <v/>
      </c>
      <c r="CJ29" s="80" t="str">
        <f t="shared" si="24"/>
        <v/>
      </c>
      <c r="CK29" s="80" t="str">
        <f t="shared" si="25"/>
        <v/>
      </c>
      <c r="CL29" s="81" t="str">
        <f t="shared" si="26"/>
        <v>NO</v>
      </c>
      <c r="CM29" s="81" t="str">
        <f t="shared" si="27"/>
        <v>NO</v>
      </c>
      <c r="CN29" s="79" t="str">
        <f t="shared" si="31"/>
        <v>NO</v>
      </c>
      <c r="CO29" s="79" t="str">
        <f t="shared" si="32"/>
        <v>NO</v>
      </c>
      <c r="CP29" s="81" t="str">
        <f t="shared" si="33"/>
        <v>OK</v>
      </c>
      <c r="CQ29" s="77" t="b">
        <f t="shared" si="34"/>
        <v>0</v>
      </c>
      <c r="CR29" s="77" t="b">
        <f t="shared" si="35"/>
        <v>0</v>
      </c>
      <c r="CS29" s="77" t="b">
        <f t="shared" si="36"/>
        <v>0</v>
      </c>
      <c r="CT29" s="77" t="b">
        <f t="shared" si="37"/>
        <v>0</v>
      </c>
      <c r="CU29" s="80" t="str">
        <f t="shared" si="38"/>
        <v>SEQUENCE INCORRECT</v>
      </c>
      <c r="CV29" s="82">
        <f>COUNTIF(B19:B28,T(B29))</f>
        <v>10</v>
      </c>
    </row>
    <row r="30" spans="1:100" s="32" customFormat="1" ht="18.95" customHeight="1" thickBot="1">
      <c r="A30" s="83"/>
      <c r="B30" s="244"/>
      <c r="C30" s="245"/>
      <c r="D30" s="244"/>
      <c r="E30" s="245"/>
      <c r="F30" s="244"/>
      <c r="G30" s="245"/>
      <c r="H30" s="244"/>
      <c r="I30" s="245"/>
      <c r="J30" s="244"/>
      <c r="K30" s="245"/>
      <c r="L30" s="256" t="str">
        <f>IF(AND(A30&lt;&gt;"",B30&lt;&gt;"",D30&lt;&gt;"", F30&lt;&gt;"", H30&lt;&gt;"", J30&lt;&gt;"",Q30="",P30="OK",T30="",OR(D30&lt;=E17,D30="ABS"),OR(F30&lt;=G17,F30="ABS"),OR(H30&lt;=I17,H30="ABS"),OR(J30&lt;=K17,J30="ABS")),IF(AND(D30="ABS",F30="ABS",H30="ABS",J30="ABS"),"ABS",IF(SUM(D30,F30,H30,J30)=0,"ZERO",SUM(D30,F30,H30,J30))),"")</f>
        <v/>
      </c>
      <c r="M30" s="257"/>
      <c r="N30" s="33" t="str">
        <f>IF(L30="","",IF(M17=200,LOOKUP(L30,{"ABS","ZERO",1,100,110,120,130,140,150,160,170},{"FAIL","FAIL","FAIL","D","D+","C","C+","B","B+","A","A+"}),IF(M17=150,LOOKUP(L30,{"ABS","ZERO",1,75,82,90,97,105,112,120,127},{"FAIL","FAIL","FAIL","D","D+","C","C+","B","B+","A","A+"}),IF(M17=100,LOOKUP(L30,{"ABS","ZERO",1,50,55,60,65,70,75,80,85},{"FAIL","FAIL","FAIL","D","D+","C","C+","B","B+","A","A+"}),IF(M17=50,LOOKUP(L30,{"ABS","ZERO",1,25,27,30,32,35,37,40,42},{"FAIL","FAIL","FAIL","D","D+","C","C+","B","B+","A","A+"}))))))</f>
        <v/>
      </c>
      <c r="O30" s="229"/>
      <c r="P30" s="87" t="str">
        <f t="shared" si="0"/>
        <v/>
      </c>
      <c r="Q30" s="224" t="str">
        <f>IF(AND(A30&lt;&gt;"",B30&lt;&gt;""),IF(OR(D30&lt;&gt;"ABS"),IF(OR(AND(D30&lt;ROUNDDOWN((0.7*E17),0),D30&lt;&gt;0),D30&gt;E17,D30=""),"Attendance Marks incorrect",""),""),"")</f>
        <v/>
      </c>
      <c r="R30" s="203"/>
      <c r="S30" s="203"/>
      <c r="T30" s="203" t="str">
        <f>IF(OR(AND(OR(F30&lt;=G17, F30=0, F30="ABS"),OR(H30&lt;=I17, H30=0, H30="ABS"),OR(J30&lt;=K17, J30="ABS"))),IF(OR(AND(A30="",B30="",D30="",F30="",H30="",J30=""),AND(A30&lt;&gt;"",B30&lt;&gt;"",D30&lt;&gt;"",F30&lt;&gt;"",H30&lt;&gt;"",J30&lt;&gt;"", AD30="OK")),"","Given Marks or Format is incorrect"),"Given Marks or Format is incorrect")</f>
        <v/>
      </c>
      <c r="U30" s="203"/>
      <c r="V30" s="203"/>
      <c r="W30" s="203"/>
      <c r="X30" s="203"/>
      <c r="Y30" s="23" t="b">
        <f>IF(AND( EXACT(LEFT(B30,LEN(G8)), G8),ISNUMBER(INT(MID(B30,(LEN(G8)+1),1))),ISNUMBER(INT(MID(B30,(LEN(G8)+2),1))), MID(B30,(LEN(G8)+1),2)&lt;&gt;"00",OR(ISNUMBER(INT(MID(B30,(LEN(G8)+3),1))),MID(B30,(LEN(G8)+3),1)=""),  OR(AND(ISNUMBER(INT(MID(B30,(LEN(G8)+1),3))),MID(B30,(LEN(G8)+1),1)&lt;&gt;"0", MID(B30,(LEN(G8)+4),1)=""),AND((ISNUMBER(INT(MID(B30,(LEN(G8)+1),2)))),MID(B30,(LEN(G8)+3),1)=""))),"OK")</f>
        <v>0</v>
      </c>
      <c r="Z30" s="24"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25"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22"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32" t="b">
        <f t="shared" si="28"/>
        <v>0</v>
      </c>
      <c r="AD30" s="32" t="str">
        <f t="shared" si="1"/>
        <v>S# INCORRECT</v>
      </c>
      <c r="BL30" s="77" t="str">
        <f t="shared" si="2"/>
        <v/>
      </c>
      <c r="BM30" s="77" t="b">
        <f t="shared" si="3"/>
        <v>0</v>
      </c>
      <c r="BN30" s="77" t="b">
        <f t="shared" si="4"/>
        <v>0</v>
      </c>
      <c r="BO30" s="77" t="b">
        <f t="shared" si="5"/>
        <v>0</v>
      </c>
      <c r="BP30" s="77" t="str">
        <f t="shared" si="6"/>
        <v/>
      </c>
      <c r="BQ30" s="77" t="str">
        <f t="shared" si="7"/>
        <v/>
      </c>
      <c r="BR30" s="77" t="str">
        <f t="shared" si="8"/>
        <v/>
      </c>
      <c r="BS30" s="77" t="str">
        <f t="shared" si="9"/>
        <v/>
      </c>
      <c r="BT30" s="78" t="str">
        <f t="shared" si="10"/>
        <v/>
      </c>
      <c r="BU30" s="79" t="str">
        <f t="shared" si="29"/>
        <v>INCORRECT</v>
      </c>
      <c r="BV30" s="77" t="b">
        <f t="shared" si="30"/>
        <v>0</v>
      </c>
      <c r="BW30" s="80" t="str">
        <f t="shared" si="11"/>
        <v/>
      </c>
      <c r="BX30" s="77" t="b">
        <f t="shared" si="12"/>
        <v>0</v>
      </c>
      <c r="BY30" s="77" t="b">
        <f t="shared" si="13"/>
        <v>0</v>
      </c>
      <c r="BZ30" s="77" t="b">
        <f t="shared" si="14"/>
        <v>0</v>
      </c>
      <c r="CA30" s="77" t="b">
        <f t="shared" si="15"/>
        <v>0</v>
      </c>
      <c r="CB30" s="77" t="b">
        <f t="shared" si="16"/>
        <v>0</v>
      </c>
      <c r="CC30" s="77" t="b">
        <f t="shared" si="17"/>
        <v>0</v>
      </c>
      <c r="CD30" s="77" t="str">
        <f t="shared" si="18"/>
        <v/>
      </c>
      <c r="CE30" s="77" t="str">
        <f t="shared" si="19"/>
        <v/>
      </c>
      <c r="CF30" s="77" t="str">
        <f t="shared" si="20"/>
        <v/>
      </c>
      <c r="CG30" s="77" t="str">
        <f t="shared" si="21"/>
        <v/>
      </c>
      <c r="CH30" s="77" t="str">
        <f t="shared" si="22"/>
        <v/>
      </c>
      <c r="CI30" s="77" t="str">
        <f t="shared" si="23"/>
        <v/>
      </c>
      <c r="CJ30" s="80" t="str">
        <f t="shared" si="24"/>
        <v/>
      </c>
      <c r="CK30" s="80" t="str">
        <f t="shared" si="25"/>
        <v/>
      </c>
      <c r="CL30" s="81" t="str">
        <f t="shared" si="26"/>
        <v>NO</v>
      </c>
      <c r="CM30" s="81" t="str">
        <f t="shared" si="27"/>
        <v>NO</v>
      </c>
      <c r="CN30" s="79" t="str">
        <f t="shared" si="31"/>
        <v>NO</v>
      </c>
      <c r="CO30" s="79" t="str">
        <f t="shared" si="32"/>
        <v>NO</v>
      </c>
      <c r="CP30" s="81" t="str">
        <f t="shared" si="33"/>
        <v>OK</v>
      </c>
      <c r="CQ30" s="77" t="b">
        <f t="shared" si="34"/>
        <v>0</v>
      </c>
      <c r="CR30" s="77" t="b">
        <f t="shared" si="35"/>
        <v>0</v>
      </c>
      <c r="CS30" s="77" t="b">
        <f t="shared" si="36"/>
        <v>0</v>
      </c>
      <c r="CT30" s="77" t="b">
        <f t="shared" si="37"/>
        <v>0</v>
      </c>
      <c r="CU30" s="80" t="str">
        <f t="shared" si="38"/>
        <v>SEQUENCE INCORRECT</v>
      </c>
      <c r="CV30" s="82">
        <f>COUNTIF(B19:B29,T(B30))</f>
        <v>11</v>
      </c>
    </row>
    <row r="31" spans="1:100" s="32" customFormat="1" ht="18.95" customHeight="1" thickBot="1">
      <c r="A31" s="65"/>
      <c r="B31" s="244"/>
      <c r="C31" s="245"/>
      <c r="D31" s="244"/>
      <c r="E31" s="245"/>
      <c r="F31" s="244"/>
      <c r="G31" s="245"/>
      <c r="H31" s="244"/>
      <c r="I31" s="245"/>
      <c r="J31" s="244"/>
      <c r="K31" s="245"/>
      <c r="L31" s="256" t="str">
        <f>IF(AND(A31&lt;&gt;"",B31&lt;&gt;"",D31&lt;&gt;"", F31&lt;&gt;"", H31&lt;&gt;"", J31&lt;&gt;"",Q31="",P31="OK",T31="",OR(D31&lt;=E17,D31="ABS"),OR(F31&lt;=G17,F31="ABS"),OR(H31&lt;=I17,H31="ABS"),OR(J31&lt;=K17,J31="ABS")),IF(AND(D31="ABS",F31="ABS",H31="ABS",J31="ABS"),"ABS",IF(SUM(D31,F31,H31,J31)=0,"ZERO",SUM(D31,F31,H31,J31))),"")</f>
        <v/>
      </c>
      <c r="M31" s="257"/>
      <c r="N31" s="33" t="str">
        <f>IF(L31="","",IF(M17=200,LOOKUP(L31,{"ABS","ZERO",1,100,110,120,130,140,150,160,170},{"FAIL","FAIL","FAIL","D","D+","C","C+","B","B+","A","A+"}),IF(M17=150,LOOKUP(L31,{"ABS","ZERO",1,75,82,90,97,105,112,120,127},{"FAIL","FAIL","FAIL","D","D+","C","C+","B","B+","A","A+"}),IF(M17=100,LOOKUP(L31,{"ABS","ZERO",1,50,55,60,65,70,75,80,85},{"FAIL","FAIL","FAIL","D","D+","C","C+","B","B+","A","A+"}),IF(M17=50,LOOKUP(L31,{"ABS","ZERO",1,25,27,30,32,35,37,40,42},{"FAIL","FAIL","FAIL","D","D+","C","C+","B","B+","A","A+"}))))))</f>
        <v/>
      </c>
      <c r="O31" s="229"/>
      <c r="P31" s="87" t="str">
        <f t="shared" si="0"/>
        <v/>
      </c>
      <c r="Q31" s="224" t="str">
        <f>IF(AND(A31&lt;&gt;"",B31&lt;&gt;""),IF(OR(D31&lt;&gt;"ABS"),IF(OR(AND(D31&lt;ROUNDDOWN((0.7*E17),0),D31&lt;&gt;0),D31&gt;E17,D31=""),"Attendance Marks incorrect",""),""),"")</f>
        <v/>
      </c>
      <c r="R31" s="203"/>
      <c r="S31" s="203"/>
      <c r="T31" s="203" t="str">
        <f>IF(OR(AND(OR(F31&lt;=G17, F31=0, F31="ABS"),OR(H31&lt;=I17, H31=0, H31="ABS"),OR(J31&lt;=K17, J31="ABS"))),IF(OR(AND(A31="",B31="",D31="",F31="",H31="",J31=""),AND(A31&lt;&gt;"",B31&lt;&gt;"",D31&lt;&gt;"",F31&lt;&gt;"",H31&lt;&gt;"",J31&lt;&gt;"", AD31="OK")),"","Given Marks or Format is incorrect"),"Given Marks or Format is incorrect")</f>
        <v/>
      </c>
      <c r="U31" s="203"/>
      <c r="V31" s="203"/>
      <c r="W31" s="203"/>
      <c r="X31" s="203"/>
      <c r="Y31" s="23" t="b">
        <f>IF(AND( EXACT(LEFT(B31,LEN(G8)), G8),ISNUMBER(INT(MID(B31,(LEN(G8)+1),1))),ISNUMBER(INT(MID(B31,(LEN(G8)+2),1))), MID(B31,(LEN(G8)+1),2)&lt;&gt;"00",OR(ISNUMBER(INT(MID(B31,(LEN(G8)+3),1))),MID(B31,(LEN(G8)+3),1)=""),  OR(AND(ISNUMBER(INT(MID(B31,(LEN(G8)+1),3))),MID(B31,(LEN(G8)+1),1)&lt;&gt;"0", MID(B31,(LEN(G8)+4),1)=""),AND((ISNUMBER(INT(MID(B31,(LEN(G8)+1),2)))),MID(B31,(LEN(G8)+3),1)=""))),"OK")</f>
        <v>0</v>
      </c>
      <c r="Z31" s="24"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25"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22"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32" t="b">
        <f t="shared" si="28"/>
        <v>0</v>
      </c>
      <c r="AD31" s="32" t="str">
        <f t="shared" si="1"/>
        <v>S# INCORRECT</v>
      </c>
      <c r="BL31" s="77" t="str">
        <f t="shared" si="2"/>
        <v/>
      </c>
      <c r="BM31" s="77" t="b">
        <f t="shared" si="3"/>
        <v>0</v>
      </c>
      <c r="BN31" s="77" t="b">
        <f t="shared" si="4"/>
        <v>0</v>
      </c>
      <c r="BO31" s="77" t="b">
        <f t="shared" si="5"/>
        <v>0</v>
      </c>
      <c r="BP31" s="77" t="str">
        <f t="shared" si="6"/>
        <v/>
      </c>
      <c r="BQ31" s="77" t="str">
        <f t="shared" si="7"/>
        <v/>
      </c>
      <c r="BR31" s="77" t="str">
        <f t="shared" si="8"/>
        <v/>
      </c>
      <c r="BS31" s="77" t="str">
        <f t="shared" si="9"/>
        <v/>
      </c>
      <c r="BT31" s="78" t="str">
        <f t="shared" si="10"/>
        <v/>
      </c>
      <c r="BU31" s="79" t="str">
        <f t="shared" si="29"/>
        <v>INCORRECT</v>
      </c>
      <c r="BV31" s="77" t="b">
        <f t="shared" si="30"/>
        <v>0</v>
      </c>
      <c r="BW31" s="80" t="str">
        <f t="shared" si="11"/>
        <v/>
      </c>
      <c r="BX31" s="77" t="b">
        <f t="shared" si="12"/>
        <v>0</v>
      </c>
      <c r="BY31" s="77" t="b">
        <f t="shared" si="13"/>
        <v>0</v>
      </c>
      <c r="BZ31" s="77" t="b">
        <f t="shared" si="14"/>
        <v>0</v>
      </c>
      <c r="CA31" s="77" t="b">
        <f t="shared" si="15"/>
        <v>0</v>
      </c>
      <c r="CB31" s="77" t="b">
        <f t="shared" si="16"/>
        <v>0</v>
      </c>
      <c r="CC31" s="77" t="b">
        <f t="shared" si="17"/>
        <v>0</v>
      </c>
      <c r="CD31" s="77" t="str">
        <f t="shared" si="18"/>
        <v/>
      </c>
      <c r="CE31" s="77" t="str">
        <f t="shared" si="19"/>
        <v/>
      </c>
      <c r="CF31" s="77" t="str">
        <f t="shared" si="20"/>
        <v/>
      </c>
      <c r="CG31" s="77" t="str">
        <f t="shared" si="21"/>
        <v/>
      </c>
      <c r="CH31" s="77" t="str">
        <f t="shared" si="22"/>
        <v/>
      </c>
      <c r="CI31" s="77" t="str">
        <f t="shared" si="23"/>
        <v/>
      </c>
      <c r="CJ31" s="80" t="str">
        <f t="shared" si="24"/>
        <v/>
      </c>
      <c r="CK31" s="80" t="str">
        <f t="shared" si="25"/>
        <v/>
      </c>
      <c r="CL31" s="81" t="str">
        <f t="shared" si="26"/>
        <v>NO</v>
      </c>
      <c r="CM31" s="81" t="str">
        <f t="shared" si="27"/>
        <v>NO</v>
      </c>
      <c r="CN31" s="79" t="str">
        <f t="shared" si="31"/>
        <v>NO</v>
      </c>
      <c r="CO31" s="79" t="str">
        <f t="shared" si="32"/>
        <v>NO</v>
      </c>
      <c r="CP31" s="81" t="str">
        <f t="shared" si="33"/>
        <v>OK</v>
      </c>
      <c r="CQ31" s="77" t="b">
        <f t="shared" si="34"/>
        <v>0</v>
      </c>
      <c r="CR31" s="77" t="b">
        <f t="shared" si="35"/>
        <v>0</v>
      </c>
      <c r="CS31" s="77" t="b">
        <f t="shared" si="36"/>
        <v>0</v>
      </c>
      <c r="CT31" s="77" t="b">
        <f t="shared" si="37"/>
        <v>0</v>
      </c>
      <c r="CU31" s="80" t="str">
        <f t="shared" si="38"/>
        <v>SEQUENCE INCORRECT</v>
      </c>
      <c r="CV31" s="82">
        <f>COUNTIF(B19:B30,T(B31))</f>
        <v>12</v>
      </c>
    </row>
    <row r="32" spans="1:100" s="32" customFormat="1" ht="18.95" customHeight="1" thickBot="1">
      <c r="A32" s="83"/>
      <c r="B32" s="244"/>
      <c r="C32" s="245"/>
      <c r="D32" s="244"/>
      <c r="E32" s="245"/>
      <c r="F32" s="244"/>
      <c r="G32" s="245"/>
      <c r="H32" s="244"/>
      <c r="I32" s="245"/>
      <c r="J32" s="244"/>
      <c r="K32" s="245"/>
      <c r="L32" s="256" t="str">
        <f>IF(AND(A32&lt;&gt;"",B32&lt;&gt;"",D32&lt;&gt;"", F32&lt;&gt;"", H32&lt;&gt;"", J32&lt;&gt;"",Q32="",P32="OK",T32="",OR(D32&lt;=E17,D32="ABS"),OR(F32&lt;=G17,F32="ABS"),OR(H32&lt;=I17,H32="ABS"),OR(J32&lt;=K17,J32="ABS")),IF(AND(D32="ABS",F32="ABS",H32="ABS",J32="ABS"),"ABS",IF(SUM(D32,F32,H32,J32)=0,"ZERO",SUM(D32,F32,H32,J32))),"")</f>
        <v/>
      </c>
      <c r="M32" s="257"/>
      <c r="N32" s="33" t="str">
        <f>IF(L32="","",IF(M17=200,LOOKUP(L32,{"ABS","ZERO",1,100,110,120,130,140,150,160,170},{"FAIL","FAIL","FAIL","D","D+","C","C+","B","B+","A","A+"}),IF(M17=150,LOOKUP(L32,{"ABS","ZERO",1,75,82,90,97,105,112,120,127},{"FAIL","FAIL","FAIL","D","D+","C","C+","B","B+","A","A+"}),IF(M17=100,LOOKUP(L32,{"ABS","ZERO",1,50,55,60,65,70,75,80,85},{"FAIL","FAIL","FAIL","D","D+","C","C+","B","B+","A","A+"}),IF(M17=50,LOOKUP(L32,{"ABS","ZERO",1,25,27,30,32,35,37,40,42},{"FAIL","FAIL","FAIL","D","D+","C","C+","B","B+","A","A+"}))))))</f>
        <v/>
      </c>
      <c r="O32" s="229"/>
      <c r="P32" s="87" t="str">
        <f t="shared" si="0"/>
        <v/>
      </c>
      <c r="Q32" s="224" t="str">
        <f>IF(AND(A32&lt;&gt;"",B32&lt;&gt;""),IF(OR(D32&lt;&gt;"ABS"),IF(OR(AND(D32&lt;ROUNDDOWN((0.7*E17),0),D32&lt;&gt;0),D32&gt;E17,D32=""),"Attendance Marks incorrect",""),""),"")</f>
        <v/>
      </c>
      <c r="R32" s="203"/>
      <c r="S32" s="203"/>
      <c r="T32" s="203" t="str">
        <f>IF(OR(AND(OR(F32&lt;=G17, F32=0, F32="ABS"),OR(H32&lt;=I17, H32=0, H32="ABS"),OR(J32&lt;=K17, J32="ABS"))),IF(OR(AND(A32="",B32="",D32="",F32="",H32="",J32=""),AND(A32&lt;&gt;"",B32&lt;&gt;"",D32&lt;&gt;"",F32&lt;&gt;"",H32&lt;&gt;"",J32&lt;&gt;"", AD32="OK")),"","Given Marks or Format is incorrect"),"Given Marks or Format is incorrect")</f>
        <v/>
      </c>
      <c r="U32" s="203"/>
      <c r="V32" s="203"/>
      <c r="W32" s="203"/>
      <c r="X32" s="203"/>
      <c r="Y32" s="23" t="b">
        <f>IF(AND( EXACT(LEFT(B32,LEN(G8)), G8),ISNUMBER(INT(MID(B32,(LEN(G8)+1),1))),ISNUMBER(INT(MID(B32,(LEN(G8)+2),1))), MID(B32,(LEN(G8)+1),2)&lt;&gt;"00",OR(ISNUMBER(INT(MID(B32,(LEN(G8)+3),1))),MID(B32,(LEN(G8)+3),1)=""),  OR(AND(ISNUMBER(INT(MID(B32,(LEN(G8)+1),3))),MID(B32,(LEN(G8)+1),1)&lt;&gt;"0", MID(B32,(LEN(G8)+4),1)=""),AND((ISNUMBER(INT(MID(B32,(LEN(G8)+1),2)))),MID(B32,(LEN(G8)+3),1)=""))),"OK")</f>
        <v>0</v>
      </c>
      <c r="Z32" s="24"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25"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22"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32" t="b">
        <f t="shared" si="28"/>
        <v>0</v>
      </c>
      <c r="AD32" s="32" t="str">
        <f t="shared" si="1"/>
        <v>S# INCORRECT</v>
      </c>
      <c r="BL32" s="77" t="str">
        <f t="shared" si="2"/>
        <v/>
      </c>
      <c r="BM32" s="77" t="b">
        <f t="shared" si="3"/>
        <v>0</v>
      </c>
      <c r="BN32" s="77" t="b">
        <f t="shared" si="4"/>
        <v>0</v>
      </c>
      <c r="BO32" s="77" t="b">
        <f t="shared" si="5"/>
        <v>0</v>
      </c>
      <c r="BP32" s="77" t="str">
        <f t="shared" si="6"/>
        <v/>
      </c>
      <c r="BQ32" s="77" t="str">
        <f t="shared" si="7"/>
        <v/>
      </c>
      <c r="BR32" s="77" t="str">
        <f t="shared" si="8"/>
        <v/>
      </c>
      <c r="BS32" s="77" t="str">
        <f t="shared" si="9"/>
        <v/>
      </c>
      <c r="BT32" s="78" t="str">
        <f t="shared" si="10"/>
        <v/>
      </c>
      <c r="BU32" s="79" t="str">
        <f t="shared" si="29"/>
        <v>INCORRECT</v>
      </c>
      <c r="BV32" s="77" t="b">
        <f t="shared" si="30"/>
        <v>0</v>
      </c>
      <c r="BW32" s="80" t="str">
        <f t="shared" si="11"/>
        <v/>
      </c>
      <c r="BX32" s="77" t="b">
        <f t="shared" si="12"/>
        <v>0</v>
      </c>
      <c r="BY32" s="77" t="b">
        <f t="shared" si="13"/>
        <v>0</v>
      </c>
      <c r="BZ32" s="77" t="b">
        <f t="shared" si="14"/>
        <v>0</v>
      </c>
      <c r="CA32" s="77" t="b">
        <f t="shared" si="15"/>
        <v>0</v>
      </c>
      <c r="CB32" s="77" t="b">
        <f t="shared" si="16"/>
        <v>0</v>
      </c>
      <c r="CC32" s="77" t="b">
        <f t="shared" si="17"/>
        <v>0</v>
      </c>
      <c r="CD32" s="77" t="str">
        <f t="shared" si="18"/>
        <v/>
      </c>
      <c r="CE32" s="77" t="str">
        <f t="shared" si="19"/>
        <v/>
      </c>
      <c r="CF32" s="77" t="str">
        <f t="shared" si="20"/>
        <v/>
      </c>
      <c r="CG32" s="77" t="str">
        <f t="shared" si="21"/>
        <v/>
      </c>
      <c r="CH32" s="77" t="str">
        <f t="shared" si="22"/>
        <v/>
      </c>
      <c r="CI32" s="77" t="str">
        <f t="shared" si="23"/>
        <v/>
      </c>
      <c r="CJ32" s="80" t="str">
        <f t="shared" si="24"/>
        <v/>
      </c>
      <c r="CK32" s="80" t="str">
        <f t="shared" si="25"/>
        <v/>
      </c>
      <c r="CL32" s="81" t="str">
        <f t="shared" si="26"/>
        <v>NO</v>
      </c>
      <c r="CM32" s="81" t="str">
        <f t="shared" si="27"/>
        <v>NO</v>
      </c>
      <c r="CN32" s="79" t="str">
        <f t="shared" si="31"/>
        <v>NO</v>
      </c>
      <c r="CO32" s="79" t="str">
        <f t="shared" si="32"/>
        <v>NO</v>
      </c>
      <c r="CP32" s="81" t="str">
        <f t="shared" si="33"/>
        <v>OK</v>
      </c>
      <c r="CQ32" s="77" t="b">
        <f t="shared" si="34"/>
        <v>0</v>
      </c>
      <c r="CR32" s="77" t="b">
        <f t="shared" si="35"/>
        <v>0</v>
      </c>
      <c r="CS32" s="77" t="b">
        <f t="shared" si="36"/>
        <v>0</v>
      </c>
      <c r="CT32" s="77" t="b">
        <f t="shared" si="37"/>
        <v>0</v>
      </c>
      <c r="CU32" s="80" t="str">
        <f t="shared" si="38"/>
        <v>SEQUENCE INCORRECT</v>
      </c>
      <c r="CV32" s="82">
        <f>COUNTIF(B19:B31,T(B32))</f>
        <v>13</v>
      </c>
    </row>
    <row r="33" spans="1:100" s="32" customFormat="1" ht="18.95" customHeight="1" thickBot="1">
      <c r="A33" s="65"/>
      <c r="B33" s="244"/>
      <c r="C33" s="245"/>
      <c r="D33" s="244"/>
      <c r="E33" s="245"/>
      <c r="F33" s="244"/>
      <c r="G33" s="245"/>
      <c r="H33" s="244"/>
      <c r="I33" s="245"/>
      <c r="J33" s="244"/>
      <c r="K33" s="245"/>
      <c r="L33" s="256" t="str">
        <f>IF(AND(A33&lt;&gt;"",B33&lt;&gt;"",D33&lt;&gt;"", F33&lt;&gt;"", H33&lt;&gt;"", J33&lt;&gt;"",Q33="",P33="OK",T33="",OR(D33&lt;=E17,D33="ABS"),OR(F33&lt;=G17,F33="ABS"),OR(H33&lt;=I17,H33="ABS"),OR(J33&lt;=K17,J33="ABS")),IF(AND(D33="ABS",F33="ABS",H33="ABS",J33="ABS"),"ABS",IF(SUM(D33,F33,H33,J33)=0,"ZERO",SUM(D33,F33,H33,J33))),"")</f>
        <v/>
      </c>
      <c r="M33" s="257"/>
      <c r="N33" s="33" t="str">
        <f>IF(L33="","",IF(M17=200,LOOKUP(L33,{"ABS","ZERO",1,100,110,120,130,140,150,160,170},{"FAIL","FAIL","FAIL","D","D+","C","C+","B","B+","A","A+"}),IF(M17=150,LOOKUP(L33,{"ABS","ZERO",1,75,82,90,97,105,112,120,127},{"FAIL","FAIL","FAIL","D","D+","C","C+","B","B+","A","A+"}),IF(M17=100,LOOKUP(L33,{"ABS","ZERO",1,50,55,60,65,70,75,80,85},{"FAIL","FAIL","FAIL","D","D+","C","C+","B","B+","A","A+"}),IF(M17=50,LOOKUP(L33,{"ABS","ZERO",1,25,27,30,32,35,37,40,42},{"FAIL","FAIL","FAIL","D","D+","C","C+","B","B+","A","A+"}))))))</f>
        <v/>
      </c>
      <c r="O33" s="229"/>
      <c r="P33" s="87" t="str">
        <f t="shared" si="0"/>
        <v/>
      </c>
      <c r="Q33" s="224" t="str">
        <f>IF(AND(A33&lt;&gt;"",B33&lt;&gt;""),IF(OR(D33&lt;&gt;"ABS"),IF(OR(AND(D33&lt;ROUNDDOWN((0.7*E17),0),D33&lt;&gt;0),D33&gt;E17,D33=""),"Attendance Marks incorrect",""),""),"")</f>
        <v/>
      </c>
      <c r="R33" s="203"/>
      <c r="S33" s="203"/>
      <c r="T33" s="203" t="str">
        <f>IF(OR(AND(OR(F33&lt;=G17, F33=0, F33="ABS"),OR(H33&lt;=I17, H33=0, H33="ABS"),OR(J33&lt;=K17, J33="ABS"))),IF(OR(AND(A33="",B33="",D33="",F33="",H33="",J33=""),AND(A33&lt;&gt;"",B33&lt;&gt;"",D33&lt;&gt;"",F33&lt;&gt;"",H33&lt;&gt;"",J33&lt;&gt;"", AD33="OK")),"","Given Marks or Format is incorrect"),"Given Marks or Format is incorrect")</f>
        <v/>
      </c>
      <c r="U33" s="203"/>
      <c r="V33" s="203"/>
      <c r="W33" s="203"/>
      <c r="X33" s="203"/>
      <c r="Y33" s="23" t="b">
        <f>IF(AND( EXACT(LEFT(B33,LEN(G8)), G8),ISNUMBER(INT(MID(B33,(LEN(G8)+1),1))),ISNUMBER(INT(MID(B33,(LEN(G8)+2),1))), MID(B33,(LEN(G8)+1),2)&lt;&gt;"00",OR(ISNUMBER(INT(MID(B33,(LEN(G8)+3),1))),MID(B33,(LEN(G8)+3),1)=""),  OR(AND(ISNUMBER(INT(MID(B33,(LEN(G8)+1),3))),MID(B33,(LEN(G8)+1),1)&lt;&gt;"0", MID(B33,(LEN(G8)+4),1)=""),AND((ISNUMBER(INT(MID(B33,(LEN(G8)+1),2)))),MID(B33,(LEN(G8)+3),1)=""))),"OK")</f>
        <v>0</v>
      </c>
      <c r="Z33" s="24"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25"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22"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32" t="b">
        <f t="shared" si="28"/>
        <v>0</v>
      </c>
      <c r="AD33" s="32" t="str">
        <f t="shared" si="1"/>
        <v>S# INCORRECT</v>
      </c>
      <c r="BL33" s="77" t="str">
        <f t="shared" si="2"/>
        <v/>
      </c>
      <c r="BM33" s="77" t="b">
        <f t="shared" si="3"/>
        <v>0</v>
      </c>
      <c r="BN33" s="77" t="b">
        <f t="shared" si="4"/>
        <v>0</v>
      </c>
      <c r="BO33" s="77" t="b">
        <f t="shared" si="5"/>
        <v>0</v>
      </c>
      <c r="BP33" s="77" t="str">
        <f t="shared" si="6"/>
        <v/>
      </c>
      <c r="BQ33" s="77" t="str">
        <f t="shared" si="7"/>
        <v/>
      </c>
      <c r="BR33" s="77" t="str">
        <f t="shared" si="8"/>
        <v/>
      </c>
      <c r="BS33" s="77" t="str">
        <f t="shared" si="9"/>
        <v/>
      </c>
      <c r="BT33" s="78" t="str">
        <f t="shared" si="10"/>
        <v/>
      </c>
      <c r="BU33" s="79" t="str">
        <f t="shared" si="29"/>
        <v>INCORRECT</v>
      </c>
      <c r="BV33" s="77" t="b">
        <f t="shared" si="30"/>
        <v>0</v>
      </c>
      <c r="BW33" s="80" t="str">
        <f t="shared" si="11"/>
        <v/>
      </c>
      <c r="BX33" s="77" t="b">
        <f t="shared" si="12"/>
        <v>0</v>
      </c>
      <c r="BY33" s="77" t="b">
        <f t="shared" si="13"/>
        <v>0</v>
      </c>
      <c r="BZ33" s="77" t="b">
        <f t="shared" si="14"/>
        <v>0</v>
      </c>
      <c r="CA33" s="77" t="b">
        <f t="shared" si="15"/>
        <v>0</v>
      </c>
      <c r="CB33" s="77" t="b">
        <f t="shared" si="16"/>
        <v>0</v>
      </c>
      <c r="CC33" s="77" t="b">
        <f t="shared" si="17"/>
        <v>0</v>
      </c>
      <c r="CD33" s="77" t="str">
        <f t="shared" si="18"/>
        <v/>
      </c>
      <c r="CE33" s="77" t="str">
        <f t="shared" si="19"/>
        <v/>
      </c>
      <c r="CF33" s="77" t="str">
        <f t="shared" si="20"/>
        <v/>
      </c>
      <c r="CG33" s="77" t="str">
        <f t="shared" si="21"/>
        <v/>
      </c>
      <c r="CH33" s="77" t="str">
        <f t="shared" si="22"/>
        <v/>
      </c>
      <c r="CI33" s="77" t="str">
        <f t="shared" si="23"/>
        <v/>
      </c>
      <c r="CJ33" s="80" t="str">
        <f t="shared" si="24"/>
        <v/>
      </c>
      <c r="CK33" s="80" t="str">
        <f t="shared" si="25"/>
        <v/>
      </c>
      <c r="CL33" s="81" t="str">
        <f t="shared" si="26"/>
        <v>NO</v>
      </c>
      <c r="CM33" s="81" t="str">
        <f t="shared" si="27"/>
        <v>NO</v>
      </c>
      <c r="CN33" s="79" t="str">
        <f t="shared" si="31"/>
        <v>NO</v>
      </c>
      <c r="CO33" s="79" t="str">
        <f t="shared" si="32"/>
        <v>NO</v>
      </c>
      <c r="CP33" s="81" t="str">
        <f t="shared" si="33"/>
        <v>OK</v>
      </c>
      <c r="CQ33" s="77" t="b">
        <f t="shared" si="34"/>
        <v>0</v>
      </c>
      <c r="CR33" s="77" t="b">
        <f t="shared" si="35"/>
        <v>0</v>
      </c>
      <c r="CS33" s="77" t="b">
        <f t="shared" si="36"/>
        <v>0</v>
      </c>
      <c r="CT33" s="77" t="b">
        <f t="shared" si="37"/>
        <v>0</v>
      </c>
      <c r="CU33" s="80" t="str">
        <f t="shared" si="38"/>
        <v>SEQUENCE INCORRECT</v>
      </c>
      <c r="CV33" s="82">
        <f>COUNTIF(B19:B32,T(B33))</f>
        <v>14</v>
      </c>
    </row>
    <row r="34" spans="1:100" s="32" customFormat="1" ht="18.95" customHeight="1" thickBot="1">
      <c r="A34" s="83"/>
      <c r="B34" s="244"/>
      <c r="C34" s="245"/>
      <c r="D34" s="244"/>
      <c r="E34" s="245"/>
      <c r="F34" s="244"/>
      <c r="G34" s="245"/>
      <c r="H34" s="244"/>
      <c r="I34" s="245"/>
      <c r="J34" s="244"/>
      <c r="K34" s="245"/>
      <c r="L34" s="256" t="str">
        <f>IF(AND(A34&lt;&gt;"",B34&lt;&gt;"",D34&lt;&gt;"", F34&lt;&gt;"", H34&lt;&gt;"", J34&lt;&gt;"",Q34="",P34="OK",T34="",OR(D34&lt;=E17,D34="ABS"),OR(F34&lt;=G17,F34="ABS"),OR(H34&lt;=I17,H34="ABS"),OR(J34&lt;=K17,J34="ABS")),IF(AND(D34="ABS",F34="ABS",H34="ABS",J34="ABS"),"ABS",IF(SUM(D34,F34,H34,J34)=0,"ZERO",SUM(D34,F34,H34,J34))),"")</f>
        <v/>
      </c>
      <c r="M34" s="257"/>
      <c r="N34" s="33" t="str">
        <f>IF(L34="","",IF(M17=200,LOOKUP(L34,{"ABS","ZERO",1,100,110,120,130,140,150,160,170},{"FAIL","FAIL","FAIL","D","D+","C","C+","B","B+","A","A+"}),IF(M17=150,LOOKUP(L34,{"ABS","ZERO",1,75,82,90,97,105,112,120,127},{"FAIL","FAIL","FAIL","D","D+","C","C+","B","B+","A","A+"}),IF(M17=100,LOOKUP(L34,{"ABS","ZERO",1,50,55,60,65,70,75,80,85},{"FAIL","FAIL","FAIL","D","D+","C","C+","B","B+","A","A+"}),IF(M17=50,LOOKUP(L34,{"ABS","ZERO",1,25,27,30,32,35,37,40,42},{"FAIL","FAIL","FAIL","D","D+","C","C+","B","B+","A","A+"}))))))</f>
        <v/>
      </c>
      <c r="O34" s="229"/>
      <c r="P34" s="87" t="str">
        <f t="shared" si="0"/>
        <v/>
      </c>
      <c r="Q34" s="224" t="str">
        <f>IF(AND(A34&lt;&gt;"",B34&lt;&gt;""),IF(OR(D34&lt;&gt;"ABS"),IF(OR(AND(D34&lt;ROUNDDOWN((0.7*E17),0),D34&lt;&gt;0),D34&gt;E17,D34=""),"Attendance Marks incorrect",""),""),"")</f>
        <v/>
      </c>
      <c r="R34" s="203"/>
      <c r="S34" s="203"/>
      <c r="T34" s="203" t="str">
        <f>IF(OR(AND(OR(F34&lt;=G17, F34=0, F34="ABS"),OR(H34&lt;=I17, H34=0, H34="ABS"),OR(J34&lt;=K17, J34="ABS"))),IF(OR(AND(A34="",B34="",D34="",F34="",H34="",J34=""),AND(A34&lt;&gt;"",B34&lt;&gt;"",D34&lt;&gt;"",F34&lt;&gt;"",H34&lt;&gt;"",J34&lt;&gt;"", AD34="OK")),"","Given Marks or Format is incorrect"),"Given Marks or Format is incorrect")</f>
        <v/>
      </c>
      <c r="U34" s="203"/>
      <c r="V34" s="203"/>
      <c r="W34" s="203"/>
      <c r="X34" s="203"/>
      <c r="Y34" s="23" t="b">
        <f>IF(AND( EXACT(LEFT(B34,LEN(G8)), G8),ISNUMBER(INT(MID(B34,(LEN(G8)+1),1))),ISNUMBER(INT(MID(B34,(LEN(G8)+2),1))), MID(B34,(LEN(G8)+1),2)&lt;&gt;"00",OR(ISNUMBER(INT(MID(B34,(LEN(G8)+3),1))),MID(B34,(LEN(G8)+3),1)=""),  OR(AND(ISNUMBER(INT(MID(B34,(LEN(G8)+1),3))),MID(B34,(LEN(G8)+1),1)&lt;&gt;"0", MID(B34,(LEN(G8)+4),1)=""),AND((ISNUMBER(INT(MID(B34,(LEN(G8)+1),2)))),MID(B34,(LEN(G8)+3),1)=""))),"OK")</f>
        <v>0</v>
      </c>
      <c r="Z34" s="24"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25"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22"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32" t="b">
        <f t="shared" si="28"/>
        <v>0</v>
      </c>
      <c r="AD34" s="32" t="str">
        <f t="shared" si="1"/>
        <v>S# INCORRECT</v>
      </c>
      <c r="BL34" s="77" t="str">
        <f t="shared" si="2"/>
        <v/>
      </c>
      <c r="BM34" s="77" t="b">
        <f t="shared" si="3"/>
        <v>0</v>
      </c>
      <c r="BN34" s="77" t="b">
        <f t="shared" si="4"/>
        <v>0</v>
      </c>
      <c r="BO34" s="77" t="b">
        <f t="shared" si="5"/>
        <v>0</v>
      </c>
      <c r="BP34" s="77" t="str">
        <f t="shared" si="6"/>
        <v/>
      </c>
      <c r="BQ34" s="77" t="str">
        <f t="shared" si="7"/>
        <v/>
      </c>
      <c r="BR34" s="77" t="str">
        <f t="shared" si="8"/>
        <v/>
      </c>
      <c r="BS34" s="77" t="str">
        <f t="shared" si="9"/>
        <v/>
      </c>
      <c r="BT34" s="78" t="str">
        <f t="shared" si="10"/>
        <v/>
      </c>
      <c r="BU34" s="79" t="str">
        <f t="shared" si="29"/>
        <v>INCORRECT</v>
      </c>
      <c r="BV34" s="77" t="b">
        <f t="shared" si="30"/>
        <v>0</v>
      </c>
      <c r="BW34" s="80" t="str">
        <f t="shared" si="11"/>
        <v/>
      </c>
      <c r="BX34" s="77" t="b">
        <f t="shared" si="12"/>
        <v>0</v>
      </c>
      <c r="BY34" s="77" t="b">
        <f t="shared" si="13"/>
        <v>0</v>
      </c>
      <c r="BZ34" s="77" t="b">
        <f t="shared" si="14"/>
        <v>0</v>
      </c>
      <c r="CA34" s="77" t="b">
        <f t="shared" si="15"/>
        <v>0</v>
      </c>
      <c r="CB34" s="77" t="b">
        <f t="shared" si="16"/>
        <v>0</v>
      </c>
      <c r="CC34" s="77" t="b">
        <f t="shared" si="17"/>
        <v>0</v>
      </c>
      <c r="CD34" s="77" t="str">
        <f t="shared" si="18"/>
        <v/>
      </c>
      <c r="CE34" s="77" t="str">
        <f t="shared" si="19"/>
        <v/>
      </c>
      <c r="CF34" s="77" t="str">
        <f t="shared" si="20"/>
        <v/>
      </c>
      <c r="CG34" s="77" t="str">
        <f t="shared" si="21"/>
        <v/>
      </c>
      <c r="CH34" s="77" t="str">
        <f t="shared" si="22"/>
        <v/>
      </c>
      <c r="CI34" s="77" t="str">
        <f t="shared" si="23"/>
        <v/>
      </c>
      <c r="CJ34" s="80" t="str">
        <f t="shared" si="24"/>
        <v/>
      </c>
      <c r="CK34" s="80" t="str">
        <f t="shared" si="25"/>
        <v/>
      </c>
      <c r="CL34" s="81" t="str">
        <f t="shared" si="26"/>
        <v>NO</v>
      </c>
      <c r="CM34" s="81" t="str">
        <f t="shared" si="27"/>
        <v>NO</v>
      </c>
      <c r="CN34" s="79" t="str">
        <f t="shared" si="31"/>
        <v>NO</v>
      </c>
      <c r="CO34" s="79" t="str">
        <f t="shared" si="32"/>
        <v>NO</v>
      </c>
      <c r="CP34" s="81" t="str">
        <f t="shared" si="33"/>
        <v>OK</v>
      </c>
      <c r="CQ34" s="77" t="b">
        <f t="shared" si="34"/>
        <v>0</v>
      </c>
      <c r="CR34" s="77" t="b">
        <f t="shared" si="35"/>
        <v>0</v>
      </c>
      <c r="CS34" s="77" t="b">
        <f t="shared" si="36"/>
        <v>0</v>
      </c>
      <c r="CT34" s="77" t="b">
        <f t="shared" si="37"/>
        <v>0</v>
      </c>
      <c r="CU34" s="80" t="str">
        <f t="shared" si="38"/>
        <v>SEQUENCE INCORRECT</v>
      </c>
      <c r="CV34" s="82">
        <f>COUNTIF(B19:B33,T(B34))</f>
        <v>15</v>
      </c>
    </row>
    <row r="35" spans="1:100" s="32" customFormat="1" ht="18.95" customHeight="1" thickBot="1">
      <c r="A35" s="65"/>
      <c r="B35" s="244"/>
      <c r="C35" s="245"/>
      <c r="D35" s="244"/>
      <c r="E35" s="245"/>
      <c r="F35" s="244"/>
      <c r="G35" s="245"/>
      <c r="H35" s="244"/>
      <c r="I35" s="245"/>
      <c r="J35" s="244"/>
      <c r="K35" s="245"/>
      <c r="L35" s="256" t="str">
        <f>IF(AND(A35&lt;&gt;"",B35&lt;&gt;"",D35&lt;&gt;"", F35&lt;&gt;"", H35&lt;&gt;"", J35&lt;&gt;"",Q35="",P35="OK",T35="",OR(D35&lt;=E17,D35="ABS"),OR(F35&lt;=G17,F35="ABS"),OR(H35&lt;=I17,H35="ABS"),OR(J35&lt;=K17,J35="ABS")),IF(AND(D35="ABS",F35="ABS",H35="ABS",J35="ABS"),"ABS",IF(SUM(D35,F35,H35,J35)=0,"ZERO",SUM(D35,F35,H35,J35))),"")</f>
        <v/>
      </c>
      <c r="M35" s="257"/>
      <c r="N35" s="33" t="str">
        <f>IF(L35="","",IF(M17=200,LOOKUP(L35,{"ABS","ZERO",1,100,110,120,130,140,150,160,170},{"FAIL","FAIL","FAIL","D","D+","C","C+","B","B+","A","A+"}),IF(M17=150,LOOKUP(L35,{"ABS","ZERO",1,75,82,90,97,105,112,120,127},{"FAIL","FAIL","FAIL","D","D+","C","C+","B","B+","A","A+"}),IF(M17=100,LOOKUP(L35,{"ABS","ZERO",1,50,55,60,65,70,75,80,85},{"FAIL","FAIL","FAIL","D","D+","C","C+","B","B+","A","A+"}),IF(M17=50,LOOKUP(L35,{"ABS","ZERO",1,25,27,30,32,35,37,40,42},{"FAIL","FAIL","FAIL","D","D+","C","C+","B","B+","A","A+"}))))))</f>
        <v/>
      </c>
      <c r="O35" s="229"/>
      <c r="P35" s="87" t="str">
        <f t="shared" si="0"/>
        <v/>
      </c>
      <c r="Q35" s="224" t="str">
        <f>IF(AND(A35&lt;&gt;"",B35&lt;&gt;""),IF(OR(D35&lt;&gt;"ABS"),IF(OR(AND(D35&lt;ROUNDDOWN((0.7*E17),0),D35&lt;&gt;0),D35&gt;E17,D35=""),"Attendance Marks incorrect",""),""),"")</f>
        <v/>
      </c>
      <c r="R35" s="203"/>
      <c r="S35" s="203"/>
      <c r="T35" s="203" t="str">
        <f>IF(OR(AND(OR(F35&lt;=G17, F35=0, F35="ABS"),OR(H35&lt;=I17, H35=0, H35="ABS"),OR(J35&lt;=K17, J35="ABS"))),IF(OR(AND(A35="",B35="",D35="",F35="",H35="",J35=""),AND(A35&lt;&gt;"",B35&lt;&gt;"",D35&lt;&gt;"",F35&lt;&gt;"",H35&lt;&gt;"",J35&lt;&gt;"", AD35="OK")),"","Given Marks or Format is incorrect"),"Given Marks or Format is incorrect")</f>
        <v/>
      </c>
      <c r="U35" s="203"/>
      <c r="V35" s="203"/>
      <c r="W35" s="203"/>
      <c r="X35" s="203"/>
      <c r="Y35" s="23" t="b">
        <f>IF(AND( EXACT(LEFT(B35,LEN(G8)), G8),ISNUMBER(INT(MID(B35,(LEN(G8)+1),1))),ISNUMBER(INT(MID(B35,(LEN(G8)+2),1))), MID(B35,(LEN(G8)+1),2)&lt;&gt;"00",OR(ISNUMBER(INT(MID(B35,(LEN(G8)+3),1))),MID(B35,(LEN(G8)+3),1)=""),  OR(AND(ISNUMBER(INT(MID(B35,(LEN(G8)+1),3))),MID(B35,(LEN(G8)+1),1)&lt;&gt;"0", MID(B35,(LEN(G8)+4),1)=""),AND((ISNUMBER(INT(MID(B35,(LEN(G8)+1),2)))),MID(B35,(LEN(G8)+3),1)=""))),"OK")</f>
        <v>0</v>
      </c>
      <c r="Z35" s="24"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25"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22"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32" t="b">
        <f t="shared" si="28"/>
        <v>0</v>
      </c>
      <c r="AD35" s="32" t="str">
        <f t="shared" si="1"/>
        <v>S# INCORRECT</v>
      </c>
      <c r="BL35" s="77" t="str">
        <f t="shared" si="2"/>
        <v/>
      </c>
      <c r="BM35" s="77" t="b">
        <f t="shared" si="3"/>
        <v>0</v>
      </c>
      <c r="BN35" s="77" t="b">
        <f t="shared" si="4"/>
        <v>0</v>
      </c>
      <c r="BO35" s="77" t="b">
        <f t="shared" si="5"/>
        <v>0</v>
      </c>
      <c r="BP35" s="77" t="str">
        <f t="shared" si="6"/>
        <v/>
      </c>
      <c r="BQ35" s="77" t="str">
        <f t="shared" si="7"/>
        <v/>
      </c>
      <c r="BR35" s="77" t="str">
        <f t="shared" si="8"/>
        <v/>
      </c>
      <c r="BS35" s="77" t="str">
        <f t="shared" si="9"/>
        <v/>
      </c>
      <c r="BT35" s="78" t="str">
        <f t="shared" si="10"/>
        <v/>
      </c>
      <c r="BU35" s="79" t="str">
        <f t="shared" si="29"/>
        <v>INCORRECT</v>
      </c>
      <c r="BV35" s="77" t="b">
        <f t="shared" si="30"/>
        <v>0</v>
      </c>
      <c r="BW35" s="80" t="str">
        <f t="shared" si="11"/>
        <v/>
      </c>
      <c r="BX35" s="77" t="b">
        <f t="shared" si="12"/>
        <v>0</v>
      </c>
      <c r="BY35" s="77" t="b">
        <f t="shared" si="13"/>
        <v>0</v>
      </c>
      <c r="BZ35" s="77" t="b">
        <f t="shared" si="14"/>
        <v>0</v>
      </c>
      <c r="CA35" s="77" t="b">
        <f t="shared" si="15"/>
        <v>0</v>
      </c>
      <c r="CB35" s="77" t="b">
        <f t="shared" si="16"/>
        <v>0</v>
      </c>
      <c r="CC35" s="77" t="b">
        <f t="shared" si="17"/>
        <v>0</v>
      </c>
      <c r="CD35" s="77" t="str">
        <f t="shared" si="18"/>
        <v/>
      </c>
      <c r="CE35" s="77" t="str">
        <f t="shared" si="19"/>
        <v/>
      </c>
      <c r="CF35" s="77" t="str">
        <f t="shared" si="20"/>
        <v/>
      </c>
      <c r="CG35" s="77" t="str">
        <f t="shared" si="21"/>
        <v/>
      </c>
      <c r="CH35" s="77" t="str">
        <f t="shared" si="22"/>
        <v/>
      </c>
      <c r="CI35" s="77" t="str">
        <f t="shared" si="23"/>
        <v/>
      </c>
      <c r="CJ35" s="80" t="str">
        <f t="shared" si="24"/>
        <v/>
      </c>
      <c r="CK35" s="80" t="str">
        <f t="shared" si="25"/>
        <v/>
      </c>
      <c r="CL35" s="81" t="str">
        <f t="shared" si="26"/>
        <v>NO</v>
      </c>
      <c r="CM35" s="81" t="str">
        <f t="shared" si="27"/>
        <v>NO</v>
      </c>
      <c r="CN35" s="79" t="str">
        <f t="shared" si="31"/>
        <v>NO</v>
      </c>
      <c r="CO35" s="79" t="str">
        <f t="shared" si="32"/>
        <v>NO</v>
      </c>
      <c r="CP35" s="81" t="str">
        <f t="shared" si="33"/>
        <v>OK</v>
      </c>
      <c r="CQ35" s="77" t="b">
        <f t="shared" si="34"/>
        <v>0</v>
      </c>
      <c r="CR35" s="77" t="b">
        <f t="shared" si="35"/>
        <v>0</v>
      </c>
      <c r="CS35" s="77" t="b">
        <f t="shared" si="36"/>
        <v>0</v>
      </c>
      <c r="CT35" s="77" t="b">
        <f t="shared" si="37"/>
        <v>0</v>
      </c>
      <c r="CU35" s="80" t="str">
        <f t="shared" si="38"/>
        <v>SEQUENCE INCORRECT</v>
      </c>
      <c r="CV35" s="82">
        <f>COUNTIF(B19:B34,T(B35))</f>
        <v>16</v>
      </c>
    </row>
    <row r="36" spans="1:100" s="32" customFormat="1" ht="18.95" customHeight="1" thickBot="1">
      <c r="A36" s="83"/>
      <c r="B36" s="244"/>
      <c r="C36" s="245"/>
      <c r="D36" s="244"/>
      <c r="E36" s="245"/>
      <c r="F36" s="244"/>
      <c r="G36" s="245"/>
      <c r="H36" s="244"/>
      <c r="I36" s="245"/>
      <c r="J36" s="244"/>
      <c r="K36" s="245"/>
      <c r="L36" s="256" t="str">
        <f>IF(AND(A36&lt;&gt;"",B36&lt;&gt;"",D36&lt;&gt;"", F36&lt;&gt;"", H36&lt;&gt;"", J36&lt;&gt;"",Q36="",P36="OK",T36="",OR(D36&lt;=E17,D36="ABS"),OR(F36&lt;=G17,F36="ABS"),OR(H36&lt;=I17,H36="ABS"),OR(J36&lt;=K17,J36="ABS")),IF(AND(D36="ABS",F36="ABS",H36="ABS",J36="ABS"),"ABS",IF(SUM(D36,F36,H36,J36)=0,"ZERO",SUM(D36,F36,H36,J36))),"")</f>
        <v/>
      </c>
      <c r="M36" s="257"/>
      <c r="N36" s="33" t="str">
        <f>IF(L36="","",IF(M17=200,LOOKUP(L36,{"ABS","ZERO",1,100,110,120,130,140,150,160,170},{"FAIL","FAIL","FAIL","D","D+","C","C+","B","B+","A","A+"}),IF(M17=150,LOOKUP(L36,{"ABS","ZERO",1,75,82,90,97,105,112,120,127},{"FAIL","FAIL","FAIL","D","D+","C","C+","B","B+","A","A+"}),IF(M17=100,LOOKUP(L36,{"ABS","ZERO",1,50,55,60,65,70,75,80,85},{"FAIL","FAIL","FAIL","D","D+","C","C+","B","B+","A","A+"}),IF(M17=50,LOOKUP(L36,{"ABS","ZERO",1,25,27,30,32,35,37,40,42},{"FAIL","FAIL","FAIL","D","D+","C","C+","B","B+","A","A+"}))))))</f>
        <v/>
      </c>
      <c r="O36" s="229"/>
      <c r="P36" s="87" t="str">
        <f t="shared" si="0"/>
        <v/>
      </c>
      <c r="Q36" s="224" t="str">
        <f>IF(AND(A36&lt;&gt;"",B36&lt;&gt;""),IF(OR(D36&lt;&gt;"ABS"),IF(OR(AND(D36&lt;ROUNDDOWN((0.7*E17),0),D36&lt;&gt;0),D36&gt;E17,D36=""),"Attendance Marks incorrect",""),""),"")</f>
        <v/>
      </c>
      <c r="R36" s="203"/>
      <c r="S36" s="203"/>
      <c r="T36" s="203" t="str">
        <f>IF(OR(AND(OR(F36&lt;=G17, F36=0, F36="ABS"),OR(H36&lt;=I17, H36=0, H36="ABS"),OR(J36&lt;=K17, J36="ABS"))),IF(OR(AND(A36="",B36="",D36="",F36="",H36="",J36=""),AND(A36&lt;&gt;"",B36&lt;&gt;"",D36&lt;&gt;"",F36&lt;&gt;"",H36&lt;&gt;"",J36&lt;&gt;"", AD36="OK")),"","Given Marks or Format is incorrect"),"Given Marks or Format is incorrect")</f>
        <v/>
      </c>
      <c r="U36" s="203"/>
      <c r="V36" s="203"/>
      <c r="W36" s="203"/>
      <c r="X36" s="203"/>
      <c r="Y36" s="23" t="b">
        <f>IF(AND( EXACT(LEFT(B36,LEN(G8)), G8),ISNUMBER(INT(MID(B36,(LEN(G8)+1),1))),ISNUMBER(INT(MID(B36,(LEN(G8)+2),1))), MID(B36,(LEN(G8)+1),2)&lt;&gt;"00",OR(ISNUMBER(INT(MID(B36,(LEN(G8)+3),1))),MID(B36,(LEN(G8)+3),1)=""),  OR(AND(ISNUMBER(INT(MID(B36,(LEN(G8)+1),3))),MID(B36,(LEN(G8)+1),1)&lt;&gt;"0", MID(B36,(LEN(G8)+4),1)=""),AND((ISNUMBER(INT(MID(B36,(LEN(G8)+1),2)))),MID(B36,(LEN(G8)+3),1)=""))),"OK")</f>
        <v>0</v>
      </c>
      <c r="Z36" s="24"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25"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22"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32" t="b">
        <f t="shared" si="28"/>
        <v>0</v>
      </c>
      <c r="AD36" s="32" t="str">
        <f t="shared" si="1"/>
        <v>S# INCORRECT</v>
      </c>
      <c r="BL36" s="77" t="str">
        <f t="shared" si="2"/>
        <v/>
      </c>
      <c r="BM36" s="77" t="b">
        <f t="shared" si="3"/>
        <v>0</v>
      </c>
      <c r="BN36" s="77" t="b">
        <f t="shared" si="4"/>
        <v>0</v>
      </c>
      <c r="BO36" s="77" t="b">
        <f t="shared" si="5"/>
        <v>0</v>
      </c>
      <c r="BP36" s="77" t="str">
        <f t="shared" si="6"/>
        <v/>
      </c>
      <c r="BQ36" s="77" t="str">
        <f t="shared" si="7"/>
        <v/>
      </c>
      <c r="BR36" s="77" t="str">
        <f t="shared" si="8"/>
        <v/>
      </c>
      <c r="BS36" s="77" t="str">
        <f t="shared" si="9"/>
        <v/>
      </c>
      <c r="BT36" s="78" t="str">
        <f t="shared" si="10"/>
        <v/>
      </c>
      <c r="BU36" s="79" t="str">
        <f t="shared" si="29"/>
        <v>INCORRECT</v>
      </c>
      <c r="BV36" s="77" t="b">
        <f t="shared" si="30"/>
        <v>0</v>
      </c>
      <c r="BW36" s="80" t="str">
        <f t="shared" si="11"/>
        <v/>
      </c>
      <c r="BX36" s="77" t="b">
        <f t="shared" si="12"/>
        <v>0</v>
      </c>
      <c r="BY36" s="77" t="b">
        <f t="shared" si="13"/>
        <v>0</v>
      </c>
      <c r="BZ36" s="77" t="b">
        <f t="shared" si="14"/>
        <v>0</v>
      </c>
      <c r="CA36" s="77" t="b">
        <f t="shared" si="15"/>
        <v>0</v>
      </c>
      <c r="CB36" s="77" t="b">
        <f t="shared" si="16"/>
        <v>0</v>
      </c>
      <c r="CC36" s="77" t="b">
        <f t="shared" si="17"/>
        <v>0</v>
      </c>
      <c r="CD36" s="77" t="str">
        <f t="shared" si="18"/>
        <v/>
      </c>
      <c r="CE36" s="77" t="str">
        <f t="shared" si="19"/>
        <v/>
      </c>
      <c r="CF36" s="77" t="str">
        <f t="shared" si="20"/>
        <v/>
      </c>
      <c r="CG36" s="77" t="str">
        <f t="shared" si="21"/>
        <v/>
      </c>
      <c r="CH36" s="77" t="str">
        <f t="shared" si="22"/>
        <v/>
      </c>
      <c r="CI36" s="77" t="str">
        <f t="shared" si="23"/>
        <v/>
      </c>
      <c r="CJ36" s="80" t="str">
        <f t="shared" si="24"/>
        <v/>
      </c>
      <c r="CK36" s="80" t="str">
        <f t="shared" si="25"/>
        <v/>
      </c>
      <c r="CL36" s="81" t="str">
        <f t="shared" si="26"/>
        <v>NO</v>
      </c>
      <c r="CM36" s="81" t="str">
        <f t="shared" si="27"/>
        <v>NO</v>
      </c>
      <c r="CN36" s="79" t="str">
        <f t="shared" si="31"/>
        <v>NO</v>
      </c>
      <c r="CO36" s="79" t="str">
        <f t="shared" si="32"/>
        <v>NO</v>
      </c>
      <c r="CP36" s="81" t="str">
        <f t="shared" si="33"/>
        <v>OK</v>
      </c>
      <c r="CQ36" s="77" t="b">
        <f t="shared" si="34"/>
        <v>0</v>
      </c>
      <c r="CR36" s="77" t="b">
        <f t="shared" si="35"/>
        <v>0</v>
      </c>
      <c r="CS36" s="77" t="b">
        <f t="shared" si="36"/>
        <v>0</v>
      </c>
      <c r="CT36" s="77" t="b">
        <f t="shared" si="37"/>
        <v>0</v>
      </c>
      <c r="CU36" s="80" t="str">
        <f t="shared" si="38"/>
        <v>SEQUENCE INCORRECT</v>
      </c>
      <c r="CV36" s="82">
        <f>COUNTIF(B19:B35,T(B36))</f>
        <v>17</v>
      </c>
    </row>
    <row r="37" spans="1:100" s="32" customFormat="1" ht="18.95" customHeight="1" thickBot="1">
      <c r="A37" s="65"/>
      <c r="B37" s="244"/>
      <c r="C37" s="245"/>
      <c r="D37" s="244"/>
      <c r="E37" s="245"/>
      <c r="F37" s="244"/>
      <c r="G37" s="245"/>
      <c r="H37" s="244"/>
      <c r="I37" s="245"/>
      <c r="J37" s="244"/>
      <c r="K37" s="245"/>
      <c r="L37" s="256" t="str">
        <f>IF(AND(A37&lt;&gt;"",B37&lt;&gt;"",D37&lt;&gt;"", F37&lt;&gt;"", H37&lt;&gt;"", J37&lt;&gt;"",Q37="",P37="OK",T37="",OR(D37&lt;=E17,D37="ABS"),OR(F37&lt;=G17,F37="ABS"),OR(H37&lt;=I17,H37="ABS"),OR(J37&lt;=K17,J37="ABS")),IF(AND(D37="ABS",F37="ABS",H37="ABS",J37="ABS"),"ABS",IF(SUM(D37,F37,H37,J37)=0,"ZERO",SUM(D37,F37,H37,J37))),"")</f>
        <v/>
      </c>
      <c r="M37" s="257"/>
      <c r="N37" s="33" t="str">
        <f>IF(L37="","",IF(M17=200,LOOKUP(L37,{"ABS","ZERO",1,100,110,120,130,140,150,160,170},{"FAIL","FAIL","FAIL","D","D+","C","C+","B","B+","A","A+"}),IF(M17=150,LOOKUP(L37,{"ABS","ZERO",1,75,82,90,97,105,112,120,127},{"FAIL","FAIL","FAIL","D","D+","C","C+","B","B+","A","A+"}),IF(M17=100,LOOKUP(L37,{"ABS","ZERO",1,50,55,60,65,70,75,80,85},{"FAIL","FAIL","FAIL","D","D+","C","C+","B","B+","A","A+"}),IF(M17=50,LOOKUP(L37,{"ABS","ZERO",1,25,27,30,32,35,37,40,42},{"FAIL","FAIL","FAIL","D","D+","C","C+","B","B+","A","A+"}))))))</f>
        <v/>
      </c>
      <c r="O37" s="229"/>
      <c r="P37" s="87" t="str">
        <f t="shared" si="0"/>
        <v/>
      </c>
      <c r="Q37" s="224" t="str">
        <f>IF(AND(A37&lt;&gt;"",B37&lt;&gt;""),IF(OR(D37&lt;&gt;"ABS"),IF(OR(AND(D37&lt;ROUNDDOWN((0.7*E17),0),D37&lt;&gt;0),D37&gt;E17,D37=""),"Attendance Marks incorrect",""),""),"")</f>
        <v/>
      </c>
      <c r="R37" s="203"/>
      <c r="S37" s="203"/>
      <c r="T37" s="203" t="str">
        <f>IF(OR(AND(OR(F37&lt;=G17, F37=0, F37="ABS"),OR(H37&lt;=I17, H37=0, H37="ABS"),OR(J37&lt;=K17, J37="ABS"))),IF(OR(AND(A37="",B37="",D37="",F37="",H37="",J37=""),AND(A37&lt;&gt;"",B37&lt;&gt;"",D37&lt;&gt;"",F37&lt;&gt;"",H37&lt;&gt;"",J37&lt;&gt;"", AD37="OK")),"","Given Marks or Format is incorrect"),"Given Marks or Format is incorrect")</f>
        <v/>
      </c>
      <c r="U37" s="203"/>
      <c r="V37" s="203"/>
      <c r="W37" s="203"/>
      <c r="X37" s="203"/>
      <c r="Y37" s="23" t="b">
        <f>IF(AND( EXACT(LEFT(B37,LEN(G8)), G8),ISNUMBER(INT(MID(B37,(LEN(G8)+1),1))),ISNUMBER(INT(MID(B37,(LEN(G8)+2),1))), MID(B37,(LEN(G8)+1),2)&lt;&gt;"00",OR(ISNUMBER(INT(MID(B37,(LEN(G8)+3),1))),MID(B37,(LEN(G8)+3),1)=""),  OR(AND(ISNUMBER(INT(MID(B37,(LEN(G8)+1),3))),MID(B37,(LEN(G8)+1),1)&lt;&gt;"0", MID(B37,(LEN(G8)+4),1)=""),AND((ISNUMBER(INT(MID(B37,(LEN(G8)+1),2)))),MID(B37,(LEN(G8)+3),1)=""))),"OK")</f>
        <v>0</v>
      </c>
      <c r="Z37" s="24"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25"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22"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32" t="b">
        <f t="shared" si="28"/>
        <v>0</v>
      </c>
      <c r="AD37" s="32" t="str">
        <f t="shared" si="1"/>
        <v>S# INCORRECT</v>
      </c>
      <c r="BL37" s="77" t="str">
        <f t="shared" si="2"/>
        <v/>
      </c>
      <c r="BM37" s="77" t="b">
        <f t="shared" si="3"/>
        <v>0</v>
      </c>
      <c r="BN37" s="77" t="b">
        <f t="shared" si="4"/>
        <v>0</v>
      </c>
      <c r="BO37" s="77" t="b">
        <f t="shared" si="5"/>
        <v>0</v>
      </c>
      <c r="BP37" s="77" t="str">
        <f t="shared" si="6"/>
        <v/>
      </c>
      <c r="BQ37" s="77" t="str">
        <f t="shared" si="7"/>
        <v/>
      </c>
      <c r="BR37" s="77" t="str">
        <f t="shared" si="8"/>
        <v/>
      </c>
      <c r="BS37" s="77" t="str">
        <f t="shared" si="9"/>
        <v/>
      </c>
      <c r="BT37" s="78" t="str">
        <f t="shared" si="10"/>
        <v/>
      </c>
      <c r="BU37" s="79" t="str">
        <f t="shared" si="29"/>
        <v>INCORRECT</v>
      </c>
      <c r="BV37" s="77" t="b">
        <f t="shared" si="30"/>
        <v>0</v>
      </c>
      <c r="BW37" s="80" t="str">
        <f t="shared" si="11"/>
        <v/>
      </c>
      <c r="BX37" s="77" t="b">
        <f t="shared" si="12"/>
        <v>0</v>
      </c>
      <c r="BY37" s="77" t="b">
        <f t="shared" si="13"/>
        <v>0</v>
      </c>
      <c r="BZ37" s="77" t="b">
        <f t="shared" si="14"/>
        <v>0</v>
      </c>
      <c r="CA37" s="77" t="b">
        <f t="shared" si="15"/>
        <v>0</v>
      </c>
      <c r="CB37" s="77" t="b">
        <f t="shared" si="16"/>
        <v>0</v>
      </c>
      <c r="CC37" s="77" t="b">
        <f t="shared" si="17"/>
        <v>0</v>
      </c>
      <c r="CD37" s="77" t="str">
        <f t="shared" si="18"/>
        <v/>
      </c>
      <c r="CE37" s="77" t="str">
        <f t="shared" si="19"/>
        <v/>
      </c>
      <c r="CF37" s="77" t="str">
        <f t="shared" si="20"/>
        <v/>
      </c>
      <c r="CG37" s="77" t="str">
        <f t="shared" si="21"/>
        <v/>
      </c>
      <c r="CH37" s="77" t="str">
        <f t="shared" si="22"/>
        <v/>
      </c>
      <c r="CI37" s="77" t="str">
        <f t="shared" si="23"/>
        <v/>
      </c>
      <c r="CJ37" s="80" t="str">
        <f t="shared" si="24"/>
        <v/>
      </c>
      <c r="CK37" s="80" t="str">
        <f t="shared" si="25"/>
        <v/>
      </c>
      <c r="CL37" s="81" t="str">
        <f t="shared" si="26"/>
        <v>NO</v>
      </c>
      <c r="CM37" s="81" t="str">
        <f t="shared" si="27"/>
        <v>NO</v>
      </c>
      <c r="CN37" s="79" t="str">
        <f t="shared" si="31"/>
        <v>NO</v>
      </c>
      <c r="CO37" s="79" t="str">
        <f t="shared" si="32"/>
        <v>NO</v>
      </c>
      <c r="CP37" s="81" t="str">
        <f t="shared" si="33"/>
        <v>OK</v>
      </c>
      <c r="CQ37" s="77" t="b">
        <f t="shared" si="34"/>
        <v>0</v>
      </c>
      <c r="CR37" s="77" t="b">
        <f t="shared" si="35"/>
        <v>0</v>
      </c>
      <c r="CS37" s="77" t="b">
        <f t="shared" si="36"/>
        <v>0</v>
      </c>
      <c r="CT37" s="77" t="b">
        <f t="shared" si="37"/>
        <v>0</v>
      </c>
      <c r="CU37" s="80" t="str">
        <f t="shared" si="38"/>
        <v>SEQUENCE INCORRECT</v>
      </c>
      <c r="CV37" s="82">
        <f>COUNTIF(B19:B36,T(B37))</f>
        <v>18</v>
      </c>
    </row>
    <row r="38" spans="1:100" s="32" customFormat="1" ht="18.95" customHeight="1">
      <c r="A38" s="83"/>
      <c r="B38" s="244"/>
      <c r="C38" s="245"/>
      <c r="D38" s="244"/>
      <c r="E38" s="245"/>
      <c r="F38" s="244"/>
      <c r="G38" s="245"/>
      <c r="H38" s="244"/>
      <c r="I38" s="245"/>
      <c r="J38" s="244"/>
      <c r="K38" s="245"/>
      <c r="L38" s="256" t="str">
        <f>IF(AND(A38&lt;&gt;"",B38&lt;&gt;"",D38&lt;&gt;"", F38&lt;&gt;"", H38&lt;&gt;"", J38&lt;&gt;"",Q38="",P38="OK",T38="",OR(D38&lt;=E17,D38="ABS"),OR(F38&lt;=G17,F38="ABS"),OR(H38&lt;=I17,H38="ABS"),OR(J38&lt;=K17,J38="ABS")),IF(AND(D38="ABS",F38="ABS",H38="ABS",J38="ABS"),"ABS",IF(SUM(D38,F38,H38,J38)=0,"ZERO",SUM(D38,F38,H38,J38))),"")</f>
        <v/>
      </c>
      <c r="M38" s="257"/>
      <c r="N38" s="33" t="str">
        <f>IF(L38="","",IF(M17=200,LOOKUP(L38,{"ABS","ZERO",1,100,110,120,130,140,150,160,170},{"FAIL","FAIL","FAIL","D","D+","C","C+","B","B+","A","A+"}),IF(M17=150,LOOKUP(L38,{"ABS","ZERO",1,75,82,90,97,105,112,120,127},{"FAIL","FAIL","FAIL","D","D+","C","C+","B","B+","A","A+"}),IF(M17=100,LOOKUP(L38,{"ABS","ZERO",1,50,55,60,65,70,75,80,85},{"FAIL","FAIL","FAIL","D","D+","C","C+","B","B+","A","A+"}),IF(M17=50,LOOKUP(L38,{"ABS","ZERO",1,25,27,30,32,35,37,40,42},{"FAIL","FAIL","FAIL","D","D+","C","C+","B","B+","A","A+"}))))))</f>
        <v/>
      </c>
      <c r="O38" s="229"/>
      <c r="P38" s="87" t="str">
        <f t="shared" si="0"/>
        <v/>
      </c>
      <c r="Q38" s="276" t="str">
        <f>IF(AND(A38&lt;&gt;"",B38&lt;&gt;""),IF(OR(D38&lt;&gt;"ABS"),IF(OR(AND(D38&lt;ROUNDDOWN((0.7*E17),0),D38&lt;&gt;0),D38&gt;E17,D38=""),"Attendance Marks incorrect",""),""),"")</f>
        <v/>
      </c>
      <c r="R38" s="255"/>
      <c r="S38" s="255"/>
      <c r="T38" s="255" t="str">
        <f>IF(OR(AND(OR(F38&lt;=G17, F38=0, F38="ABS"),OR(H38&lt;=I17, H38=0, H38="ABS"),OR(J38&lt;=K17, J38="ABS"))),IF(OR(AND(A38="",B38="",D38="",F38="",H38="",J38=""),AND(A38&lt;&gt;"",B38&lt;&gt;"",D38&lt;&gt;"",F38&lt;&gt;"",H38&lt;&gt;"",J38&lt;&gt;"", AD38="OK")),"","Given Marks or Format is incorrect"),"Given Marks or Format is incorrect")</f>
        <v/>
      </c>
      <c r="U38" s="255"/>
      <c r="V38" s="255"/>
      <c r="W38" s="255"/>
      <c r="X38" s="255"/>
      <c r="Y38" s="23" t="b">
        <f>IF(AND( EXACT(LEFT(B38,LEN(G8)), G8),ISNUMBER(INT(MID(B38,(LEN(G8)+1),1))),ISNUMBER(INT(MID(B38,(LEN(G8)+2),1))), MID(B38,(LEN(G8)+1),2)&lt;&gt;"00",OR(ISNUMBER(INT(MID(B38,(LEN(G8)+3),1))),MID(B38,(LEN(G8)+3),1)=""),  OR(AND(ISNUMBER(INT(MID(B38,(LEN(G8)+1),3))),MID(B38,(LEN(G8)+1),1)&lt;&gt;"0", MID(B38,(LEN(G8)+4),1)=""),AND((ISNUMBER(INT(MID(B38,(LEN(G8)+1),2)))),MID(B38,(LEN(G8)+3),1)=""))),"OK")</f>
        <v>0</v>
      </c>
      <c r="Z38" s="24"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25"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22"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32" t="b">
        <f t="shared" si="28"/>
        <v>0</v>
      </c>
      <c r="AD38" s="32" t="str">
        <f t="shared" si="1"/>
        <v>S# INCORRECT</v>
      </c>
      <c r="BL38" s="77" t="str">
        <f t="shared" si="2"/>
        <v/>
      </c>
      <c r="BM38" s="77" t="b">
        <f t="shared" si="3"/>
        <v>0</v>
      </c>
      <c r="BN38" s="77" t="b">
        <f t="shared" si="4"/>
        <v>0</v>
      </c>
      <c r="BO38" s="77" t="b">
        <f t="shared" si="5"/>
        <v>0</v>
      </c>
      <c r="BP38" s="77" t="str">
        <f t="shared" si="6"/>
        <v/>
      </c>
      <c r="BQ38" s="77" t="str">
        <f t="shared" si="7"/>
        <v/>
      </c>
      <c r="BR38" s="77" t="str">
        <f t="shared" si="8"/>
        <v/>
      </c>
      <c r="BS38" s="77" t="str">
        <f t="shared" si="9"/>
        <v/>
      </c>
      <c r="BT38" s="78" t="str">
        <f t="shared" si="10"/>
        <v/>
      </c>
      <c r="BU38" s="79" t="str">
        <f t="shared" si="29"/>
        <v>INCORRECT</v>
      </c>
      <c r="BV38" s="77" t="b">
        <f t="shared" si="30"/>
        <v>0</v>
      </c>
      <c r="BW38" s="80" t="str">
        <f t="shared" si="11"/>
        <v/>
      </c>
      <c r="BX38" s="77" t="b">
        <f t="shared" si="12"/>
        <v>0</v>
      </c>
      <c r="BY38" s="77" t="b">
        <f t="shared" si="13"/>
        <v>0</v>
      </c>
      <c r="BZ38" s="77" t="b">
        <f t="shared" si="14"/>
        <v>0</v>
      </c>
      <c r="CA38" s="77" t="b">
        <f t="shared" si="15"/>
        <v>0</v>
      </c>
      <c r="CB38" s="77" t="b">
        <f t="shared" si="16"/>
        <v>0</v>
      </c>
      <c r="CC38" s="77" t="b">
        <f t="shared" si="17"/>
        <v>0</v>
      </c>
      <c r="CD38" s="77" t="str">
        <f t="shared" si="18"/>
        <v/>
      </c>
      <c r="CE38" s="77" t="str">
        <f t="shared" si="19"/>
        <v/>
      </c>
      <c r="CF38" s="77" t="str">
        <f t="shared" si="20"/>
        <v/>
      </c>
      <c r="CG38" s="77" t="str">
        <f t="shared" si="21"/>
        <v/>
      </c>
      <c r="CH38" s="77" t="str">
        <f t="shared" si="22"/>
        <v/>
      </c>
      <c r="CI38" s="77" t="str">
        <f t="shared" si="23"/>
        <v/>
      </c>
      <c r="CJ38" s="80" t="str">
        <f t="shared" si="24"/>
        <v/>
      </c>
      <c r="CK38" s="80" t="str">
        <f t="shared" si="25"/>
        <v/>
      </c>
      <c r="CL38" s="81" t="str">
        <f t="shared" si="26"/>
        <v>NO</v>
      </c>
      <c r="CM38" s="81" t="str">
        <f t="shared" si="27"/>
        <v>NO</v>
      </c>
      <c r="CN38" s="79" t="str">
        <f t="shared" si="31"/>
        <v>NO</v>
      </c>
      <c r="CO38" s="79" t="str">
        <f t="shared" si="32"/>
        <v>NO</v>
      </c>
      <c r="CP38" s="81" t="str">
        <f t="shared" si="33"/>
        <v>OK</v>
      </c>
      <c r="CQ38" s="77" t="b">
        <f t="shared" si="34"/>
        <v>0</v>
      </c>
      <c r="CR38" s="77" t="b">
        <f t="shared" si="35"/>
        <v>0</v>
      </c>
      <c r="CS38" s="77" t="b">
        <f t="shared" si="36"/>
        <v>0</v>
      </c>
      <c r="CT38" s="77" t="b">
        <f t="shared" si="37"/>
        <v>0</v>
      </c>
      <c r="CU38" s="80" t="str">
        <f t="shared" si="38"/>
        <v>SEQUENCE INCORRECT</v>
      </c>
      <c r="CV38" s="82">
        <f>COUNTIF(B19:B37,T(B38))</f>
        <v>19</v>
      </c>
    </row>
    <row r="39" spans="1:100" s="71" customFormat="1" ht="7.5" customHeight="1" thickBot="1">
      <c r="A39" s="76" t="s">
        <v>415</v>
      </c>
      <c r="B39" s="90" t="s">
        <v>415</v>
      </c>
      <c r="C39" s="321" t="s">
        <v>300</v>
      </c>
      <c r="D39" s="321"/>
      <c r="E39" s="321"/>
      <c r="F39" s="321"/>
      <c r="G39" s="321"/>
      <c r="H39" s="321"/>
      <c r="I39" s="321"/>
      <c r="J39" s="321"/>
      <c r="K39" s="321"/>
      <c r="L39" s="321"/>
      <c r="M39" s="321"/>
      <c r="N39" s="321"/>
      <c r="O39" s="229"/>
      <c r="P39" s="72"/>
      <c r="Q39" s="277"/>
      <c r="R39" s="278"/>
      <c r="S39" s="279"/>
      <c r="T39" s="280"/>
      <c r="U39" s="280"/>
      <c r="V39" s="280"/>
      <c r="W39" s="280"/>
      <c r="X39" s="280"/>
      <c r="Y39" s="73"/>
      <c r="Z39" s="74"/>
      <c r="AA39" s="75"/>
      <c r="AB39" s="22"/>
    </row>
    <row r="40" spans="1:100" ht="15.75" customHeight="1" thickBot="1">
      <c r="A40" s="225" t="s">
        <v>415</v>
      </c>
      <c r="B40" s="227" t="s">
        <v>415</v>
      </c>
      <c r="C40" s="322"/>
      <c r="D40" s="322"/>
      <c r="E40" s="322"/>
      <c r="F40" s="322"/>
      <c r="G40" s="322"/>
      <c r="H40" s="322"/>
      <c r="I40" s="322"/>
      <c r="J40" s="322"/>
      <c r="K40" s="322"/>
      <c r="L40" s="322"/>
      <c r="M40" s="322"/>
      <c r="N40" s="322"/>
      <c r="O40" s="229"/>
      <c r="P40" s="30">
        <f>COUNTIF(P19:P38,"FORMAT INCORRECT")+COUNTIF(P19:P38,"SEQUENCE INCORRECT")</f>
        <v>0</v>
      </c>
      <c r="Q40" s="271">
        <f>COUNTIF(Q19:Q38,"Attendance Marks incorrect")</f>
        <v>0</v>
      </c>
      <c r="R40" s="272"/>
      <c r="S40" s="272"/>
      <c r="T40" s="271">
        <f>COUNTIF(T19:X38,"Given Marks or Format is incorrect")</f>
        <v>0</v>
      </c>
      <c r="U40" s="272"/>
      <c r="V40" s="272"/>
      <c r="W40" s="272"/>
      <c r="X40" s="273"/>
    </row>
    <row r="41" spans="1:100" ht="3" customHeight="1">
      <c r="A41" s="226"/>
      <c r="B41" s="228"/>
      <c r="C41" s="323"/>
      <c r="D41" s="323"/>
      <c r="E41" s="323"/>
      <c r="F41" s="323"/>
      <c r="G41" s="323"/>
      <c r="H41" s="323"/>
      <c r="I41" s="323"/>
      <c r="J41" s="323"/>
      <c r="K41" s="323"/>
      <c r="L41" s="323"/>
      <c r="M41" s="323"/>
      <c r="N41" s="323"/>
      <c r="O41" s="229"/>
      <c r="P41" s="316"/>
      <c r="Q41" s="316"/>
      <c r="R41" s="316"/>
      <c r="S41" s="316"/>
      <c r="T41" s="316"/>
      <c r="U41" s="316"/>
      <c r="V41" s="316"/>
      <c r="W41" s="316"/>
      <c r="X41" s="316"/>
    </row>
    <row r="42" spans="1:100" ht="16.5" thickBot="1">
      <c r="A42" s="293"/>
      <c r="B42" s="293"/>
      <c r="C42" s="293"/>
      <c r="D42" s="293"/>
      <c r="E42" s="293"/>
      <c r="F42" s="293"/>
      <c r="G42" s="293"/>
      <c r="H42" s="293"/>
      <c r="I42" s="293"/>
      <c r="J42" s="293"/>
      <c r="K42" s="293"/>
      <c r="L42" s="293"/>
      <c r="M42" s="293"/>
      <c r="N42" s="293"/>
      <c r="O42" s="229"/>
      <c r="P42" s="275"/>
      <c r="Q42" s="275"/>
      <c r="R42" s="275"/>
      <c r="S42" s="275"/>
      <c r="T42" s="275"/>
      <c r="U42" s="275"/>
      <c r="V42" s="275"/>
      <c r="W42" s="275"/>
      <c r="X42" s="275"/>
    </row>
    <row r="43" spans="1:100" ht="21" customHeight="1" thickBot="1">
      <c r="A43" s="316"/>
      <c r="B43" s="316"/>
      <c r="C43" s="316"/>
      <c r="D43" s="316"/>
      <c r="E43" s="316"/>
      <c r="F43" s="316"/>
      <c r="G43" s="316"/>
      <c r="H43" s="316"/>
      <c r="I43" s="316"/>
      <c r="J43" s="316"/>
      <c r="K43" s="316"/>
      <c r="L43" s="316"/>
      <c r="M43" s="316"/>
      <c r="N43" s="316"/>
      <c r="O43" s="229"/>
      <c r="P43" s="332" t="s">
        <v>302</v>
      </c>
      <c r="Q43" s="333"/>
      <c r="R43" s="334"/>
      <c r="S43" s="35">
        <f>SUM(P40:X40)</f>
        <v>0</v>
      </c>
      <c r="T43" s="274"/>
      <c r="U43" s="275"/>
      <c r="V43" s="275"/>
      <c r="W43" s="275"/>
      <c r="X43" s="275"/>
    </row>
    <row r="44" spans="1:100" ht="12.95" customHeight="1">
      <c r="A44" s="309" t="s">
        <v>301</v>
      </c>
      <c r="B44" s="309"/>
      <c r="C44" s="309"/>
      <c r="D44" s="275"/>
      <c r="E44" s="312" t="s">
        <v>87</v>
      </c>
      <c r="F44" s="313"/>
      <c r="G44" s="313"/>
      <c r="H44" s="313"/>
      <c r="I44" s="313"/>
      <c r="J44" s="275"/>
      <c r="K44" s="309" t="s">
        <v>17</v>
      </c>
      <c r="L44" s="309"/>
      <c r="M44" s="309"/>
      <c r="N44" s="309"/>
      <c r="O44" s="229"/>
      <c r="P44" s="294" t="s">
        <v>437</v>
      </c>
      <c r="Q44" s="295"/>
      <c r="R44" s="295"/>
      <c r="S44" s="295"/>
      <c r="T44" s="295"/>
      <c r="U44" s="295"/>
      <c r="V44" s="295"/>
      <c r="W44" s="295"/>
      <c r="X44" s="296"/>
    </row>
    <row r="45" spans="1:100" ht="15.95" customHeight="1">
      <c r="A45" s="310"/>
      <c r="B45" s="310"/>
      <c r="C45" s="310"/>
      <c r="D45" s="275"/>
      <c r="E45" s="314"/>
      <c r="F45" s="314"/>
      <c r="G45" s="314"/>
      <c r="H45" s="314"/>
      <c r="I45" s="314"/>
      <c r="J45" s="275"/>
      <c r="K45" s="310"/>
      <c r="L45" s="310"/>
      <c r="M45" s="310"/>
      <c r="N45" s="310"/>
      <c r="O45" s="229"/>
      <c r="P45" s="297"/>
      <c r="Q45" s="298"/>
      <c r="R45" s="298"/>
      <c r="S45" s="298"/>
      <c r="T45" s="298"/>
      <c r="U45" s="298"/>
      <c r="V45" s="298"/>
      <c r="W45" s="298"/>
      <c r="X45" s="299"/>
    </row>
    <row r="46" spans="1:100" ht="15.95" customHeight="1">
      <c r="A46" s="310"/>
      <c r="B46" s="310"/>
      <c r="C46" s="310"/>
      <c r="D46" s="275"/>
      <c r="E46" s="314"/>
      <c r="F46" s="314"/>
      <c r="G46" s="314"/>
      <c r="H46" s="314"/>
      <c r="I46" s="314"/>
      <c r="J46" s="275"/>
      <c r="K46" s="310"/>
      <c r="L46" s="310"/>
      <c r="M46" s="310"/>
      <c r="N46" s="310"/>
      <c r="O46" s="229"/>
      <c r="P46" s="297"/>
      <c r="Q46" s="298"/>
      <c r="R46" s="298"/>
      <c r="S46" s="298"/>
      <c r="T46" s="298"/>
      <c r="U46" s="298"/>
      <c r="V46" s="298"/>
      <c r="W46" s="298"/>
      <c r="X46" s="299"/>
    </row>
    <row r="47" spans="1:100" ht="20.25" customHeight="1">
      <c r="A47" s="311"/>
      <c r="B47" s="311"/>
      <c r="C47" s="311"/>
      <c r="D47" s="317"/>
      <c r="E47" s="315"/>
      <c r="F47" s="315"/>
      <c r="G47" s="315"/>
      <c r="H47" s="315"/>
      <c r="I47" s="315"/>
      <c r="J47" s="317"/>
      <c r="K47" s="311"/>
      <c r="L47" s="311"/>
      <c r="M47" s="311"/>
      <c r="N47" s="311"/>
      <c r="O47" s="229"/>
      <c r="P47" s="297"/>
      <c r="Q47" s="298"/>
      <c r="R47" s="298"/>
      <c r="S47" s="298"/>
      <c r="T47" s="298"/>
      <c r="U47" s="298"/>
      <c r="V47" s="298"/>
      <c r="W47" s="298"/>
      <c r="X47" s="299"/>
    </row>
    <row r="48" spans="1:100" ht="15.95" customHeight="1">
      <c r="A48" s="55" t="s">
        <v>19</v>
      </c>
      <c r="B48" s="303" t="s">
        <v>18</v>
      </c>
      <c r="C48" s="304"/>
      <c r="D48" s="304"/>
      <c r="E48" s="304"/>
      <c r="F48" s="304"/>
      <c r="G48" s="304"/>
      <c r="H48" s="304"/>
      <c r="I48" s="304"/>
      <c r="J48" s="304"/>
      <c r="K48" s="304"/>
      <c r="L48" s="304"/>
      <c r="M48" s="304"/>
      <c r="N48" s="305"/>
      <c r="O48" s="229"/>
      <c r="P48" s="297"/>
      <c r="Q48" s="298"/>
      <c r="R48" s="298"/>
      <c r="S48" s="298"/>
      <c r="T48" s="298"/>
      <c r="U48" s="298"/>
      <c r="V48" s="298"/>
      <c r="W48" s="298"/>
      <c r="X48" s="299"/>
    </row>
    <row r="49" spans="1:24" ht="15.95" customHeight="1" thickBot="1">
      <c r="A49" s="57">
        <f>$S$43</f>
        <v>0</v>
      </c>
      <c r="B49" s="306"/>
      <c r="C49" s="307"/>
      <c r="D49" s="307"/>
      <c r="E49" s="307"/>
      <c r="F49" s="307"/>
      <c r="G49" s="307"/>
      <c r="H49" s="307"/>
      <c r="I49" s="307"/>
      <c r="J49" s="307"/>
      <c r="K49" s="307"/>
      <c r="L49" s="307"/>
      <c r="M49" s="307"/>
      <c r="N49" s="308"/>
      <c r="O49" s="229"/>
      <c r="P49" s="300"/>
      <c r="Q49" s="301"/>
      <c r="R49" s="301"/>
      <c r="S49" s="301"/>
      <c r="T49" s="301"/>
      <c r="U49" s="301"/>
      <c r="V49" s="301"/>
      <c r="W49" s="301"/>
      <c r="X49" s="302"/>
    </row>
    <row r="50" spans="1:24">
      <c r="A50" s="293"/>
      <c r="B50" s="293"/>
      <c r="C50" s="293"/>
      <c r="D50" s="293"/>
      <c r="E50" s="293"/>
      <c r="F50" s="293"/>
      <c r="G50" s="293"/>
      <c r="H50" s="293"/>
      <c r="I50" s="293"/>
      <c r="J50" s="293"/>
      <c r="K50" s="293"/>
      <c r="L50" s="293"/>
      <c r="M50" s="293"/>
      <c r="N50" s="293"/>
      <c r="O50" s="275"/>
      <c r="P50" s="281" t="s">
        <v>433</v>
      </c>
      <c r="Q50" s="281"/>
      <c r="R50" s="281"/>
      <c r="S50" s="281"/>
      <c r="T50" s="281"/>
      <c r="U50" s="281"/>
      <c r="V50" s="281"/>
      <c r="W50" s="281"/>
      <c r="X50" s="281"/>
    </row>
    <row r="51" spans="1:24">
      <c r="A51" s="275"/>
      <c r="B51" s="275"/>
      <c r="C51" s="275"/>
      <c r="D51" s="275"/>
      <c r="E51" s="275"/>
      <c r="F51" s="275"/>
      <c r="G51" s="275"/>
      <c r="H51" s="275"/>
      <c r="I51" s="275"/>
      <c r="J51" s="275"/>
      <c r="K51" s="275"/>
      <c r="L51" s="275"/>
      <c r="M51" s="275"/>
      <c r="N51" s="275"/>
      <c r="O51" s="275"/>
      <c r="P51" s="282"/>
      <c r="Q51" s="282"/>
      <c r="R51" s="282"/>
      <c r="S51" s="282"/>
      <c r="T51" s="282"/>
      <c r="U51" s="282"/>
      <c r="V51" s="282"/>
      <c r="W51" s="282"/>
      <c r="X51" s="282"/>
    </row>
    <row r="52" spans="1:24">
      <c r="A52" s="275"/>
      <c r="B52" s="275"/>
      <c r="C52" s="275"/>
      <c r="D52" s="275"/>
      <c r="E52" s="275"/>
      <c r="F52" s="275"/>
      <c r="G52" s="275"/>
      <c r="H52" s="275"/>
      <c r="I52" s="275"/>
      <c r="J52" s="275"/>
      <c r="K52" s="275"/>
      <c r="L52" s="275"/>
      <c r="M52" s="275"/>
      <c r="N52" s="275"/>
      <c r="O52" s="275"/>
      <c r="P52" s="283"/>
      <c r="Q52" s="283"/>
      <c r="R52" s="283"/>
      <c r="S52" s="283"/>
      <c r="T52" s="283"/>
      <c r="U52" s="283"/>
      <c r="V52" s="283"/>
      <c r="W52" s="283"/>
      <c r="X52" s="283"/>
    </row>
    <row r="53" spans="1:24">
      <c r="A53" s="275"/>
      <c r="B53" s="275"/>
      <c r="C53" s="275"/>
      <c r="D53" s="275"/>
      <c r="E53" s="275"/>
      <c r="F53" s="275"/>
      <c r="G53" s="275"/>
      <c r="H53" s="275"/>
      <c r="I53" s="275"/>
      <c r="J53" s="275"/>
      <c r="K53" s="275"/>
      <c r="L53" s="275"/>
      <c r="M53" s="275"/>
      <c r="N53" s="275"/>
      <c r="O53" s="275"/>
      <c r="P53" s="324" t="s">
        <v>417</v>
      </c>
      <c r="Q53" s="325"/>
      <c r="R53" s="325"/>
      <c r="S53" s="325"/>
      <c r="T53" s="325"/>
      <c r="U53" s="325"/>
      <c r="V53" s="325"/>
      <c r="W53" s="325"/>
      <c r="X53" s="326"/>
    </row>
    <row r="54" spans="1:24" ht="16.5" thickBot="1">
      <c r="A54" s="275"/>
      <c r="B54" s="275"/>
      <c r="C54" s="275"/>
      <c r="D54" s="275"/>
      <c r="E54" s="275"/>
      <c r="F54" s="275"/>
      <c r="G54" s="275"/>
      <c r="H54" s="275"/>
      <c r="I54" s="275"/>
      <c r="J54" s="275"/>
      <c r="K54" s="275"/>
      <c r="L54" s="275"/>
      <c r="M54" s="275"/>
      <c r="N54" s="275"/>
      <c r="O54" s="275"/>
      <c r="P54" s="327"/>
      <c r="Q54" s="328"/>
      <c r="R54" s="328"/>
      <c r="S54" s="328"/>
      <c r="T54" s="328"/>
      <c r="U54" s="328"/>
      <c r="V54" s="328"/>
      <c r="W54" s="328"/>
      <c r="X54" s="329"/>
    </row>
    <row r="55" spans="1:24" ht="21" thickBot="1">
      <c r="A55" s="275"/>
      <c r="B55" s="275"/>
      <c r="C55" s="275"/>
      <c r="D55" s="275"/>
      <c r="E55" s="275"/>
      <c r="F55" s="275"/>
      <c r="G55" s="275"/>
      <c r="H55" s="275"/>
      <c r="I55" s="275"/>
      <c r="J55" s="275"/>
      <c r="K55" s="275"/>
      <c r="L55" s="275"/>
      <c r="M55" s="275"/>
      <c r="N55" s="275"/>
      <c r="O55" s="275"/>
      <c r="P55" s="84" t="s">
        <v>7</v>
      </c>
      <c r="Q55" s="330" t="s">
        <v>8</v>
      </c>
      <c r="R55" s="330"/>
      <c r="S55" s="330"/>
      <c r="T55" s="331" t="s">
        <v>418</v>
      </c>
      <c r="U55" s="331"/>
      <c r="V55" s="331"/>
      <c r="W55" s="331"/>
      <c r="X55" s="331"/>
    </row>
    <row r="56" spans="1:24" ht="16.5" thickBot="1">
      <c r="A56" s="275"/>
      <c r="B56" s="275"/>
      <c r="C56" s="275"/>
      <c r="D56" s="275"/>
      <c r="E56" s="275"/>
      <c r="F56" s="275"/>
      <c r="G56" s="275"/>
      <c r="H56" s="275"/>
      <c r="I56" s="275"/>
      <c r="J56" s="275"/>
      <c r="K56" s="275"/>
      <c r="L56" s="275"/>
      <c r="M56" s="275"/>
      <c r="N56" s="275"/>
      <c r="O56" s="275"/>
      <c r="P56" s="85">
        <v>1</v>
      </c>
      <c r="Q56" s="318" t="s">
        <v>419</v>
      </c>
      <c r="R56" s="318"/>
      <c r="S56" s="318"/>
      <c r="T56" s="214">
        <v>1</v>
      </c>
      <c r="U56" s="219"/>
      <c r="V56" s="318" t="s">
        <v>420</v>
      </c>
      <c r="W56" s="318"/>
      <c r="X56" s="318"/>
    </row>
    <row r="57" spans="1:24" ht="16.5" thickBot="1">
      <c r="A57" s="275"/>
      <c r="B57" s="275"/>
      <c r="C57" s="275"/>
      <c r="D57" s="275"/>
      <c r="E57" s="275"/>
      <c r="F57" s="275"/>
      <c r="G57" s="275"/>
      <c r="H57" s="275"/>
      <c r="I57" s="275"/>
      <c r="J57" s="275"/>
      <c r="K57" s="275"/>
      <c r="L57" s="275"/>
      <c r="M57" s="275"/>
      <c r="N57" s="275"/>
      <c r="O57" s="275"/>
      <c r="P57" s="85">
        <v>2</v>
      </c>
      <c r="Q57" s="318" t="s">
        <v>421</v>
      </c>
      <c r="R57" s="318"/>
      <c r="S57" s="318"/>
      <c r="T57" s="214">
        <v>2</v>
      </c>
      <c r="U57" s="219"/>
      <c r="V57" s="318" t="s">
        <v>422</v>
      </c>
      <c r="W57" s="318"/>
      <c r="X57" s="318"/>
    </row>
    <row r="58" spans="1:24" ht="16.5" thickBot="1">
      <c r="A58" s="275"/>
      <c r="B58" s="275"/>
      <c r="C58" s="275"/>
      <c r="D58" s="275"/>
      <c r="E58" s="275"/>
      <c r="F58" s="275"/>
      <c r="G58" s="275"/>
      <c r="H58" s="275"/>
      <c r="I58" s="275"/>
      <c r="J58" s="275"/>
      <c r="K58" s="275"/>
      <c r="L58" s="275"/>
      <c r="M58" s="275"/>
      <c r="N58" s="275"/>
      <c r="O58" s="275"/>
      <c r="P58" s="85">
        <v>3</v>
      </c>
      <c r="Q58" s="318" t="s">
        <v>423</v>
      </c>
      <c r="R58" s="318"/>
      <c r="S58" s="318"/>
      <c r="T58" s="214">
        <v>3</v>
      </c>
      <c r="U58" s="219"/>
      <c r="V58" s="318" t="s">
        <v>424</v>
      </c>
      <c r="W58" s="318"/>
      <c r="X58" s="318"/>
    </row>
    <row r="59" spans="1:24" ht="16.5" thickBot="1">
      <c r="A59" s="275"/>
      <c r="B59" s="275"/>
      <c r="C59" s="275"/>
      <c r="D59" s="275"/>
      <c r="E59" s="275"/>
      <c r="F59" s="275"/>
      <c r="G59" s="275"/>
      <c r="H59" s="275"/>
      <c r="I59" s="275"/>
      <c r="J59" s="275"/>
      <c r="K59" s="275"/>
      <c r="L59" s="275"/>
      <c r="M59" s="275"/>
      <c r="N59" s="275"/>
      <c r="O59" s="275"/>
      <c r="P59" s="85">
        <v>4</v>
      </c>
      <c r="Q59" s="318" t="s">
        <v>425</v>
      </c>
      <c r="R59" s="318"/>
      <c r="S59" s="318"/>
      <c r="T59" s="214">
        <v>4</v>
      </c>
      <c r="U59" s="219"/>
      <c r="V59" s="318" t="s">
        <v>426</v>
      </c>
      <c r="W59" s="318"/>
      <c r="X59" s="318"/>
    </row>
    <row r="60" spans="1:24" ht="16.5" thickBot="1">
      <c r="A60" s="275"/>
      <c r="B60" s="275"/>
      <c r="C60" s="275"/>
      <c r="D60" s="275"/>
      <c r="E60" s="275"/>
      <c r="F60" s="275"/>
      <c r="G60" s="275"/>
      <c r="H60" s="275"/>
      <c r="I60" s="275"/>
      <c r="J60" s="275"/>
      <c r="K60" s="275"/>
      <c r="L60" s="275"/>
      <c r="M60" s="275"/>
      <c r="N60" s="275"/>
      <c r="O60" s="275"/>
      <c r="P60" s="85">
        <v>5</v>
      </c>
      <c r="Q60" s="318" t="s">
        <v>427</v>
      </c>
      <c r="R60" s="318"/>
      <c r="S60" s="318"/>
      <c r="T60" s="214">
        <v>5</v>
      </c>
      <c r="U60" s="219"/>
      <c r="V60" s="318" t="s">
        <v>428</v>
      </c>
      <c r="W60" s="318"/>
      <c r="X60" s="318"/>
    </row>
    <row r="61" spans="1:24" ht="16.5" thickBot="1">
      <c r="A61" s="275"/>
      <c r="B61" s="275"/>
      <c r="C61" s="275"/>
      <c r="D61" s="275"/>
      <c r="E61" s="275"/>
      <c r="F61" s="275"/>
      <c r="G61" s="275"/>
      <c r="H61" s="275"/>
      <c r="I61" s="275"/>
      <c r="J61" s="275"/>
      <c r="K61" s="275"/>
      <c r="L61" s="275"/>
      <c r="M61" s="275"/>
      <c r="N61" s="275"/>
      <c r="O61" s="275"/>
      <c r="P61" s="85">
        <v>6</v>
      </c>
      <c r="Q61" s="318" t="s">
        <v>429</v>
      </c>
      <c r="R61" s="318"/>
      <c r="S61" s="318"/>
      <c r="T61" s="214">
        <v>6</v>
      </c>
      <c r="U61" s="219"/>
      <c r="V61" s="318" t="s">
        <v>430</v>
      </c>
      <c r="W61" s="318"/>
      <c r="X61" s="318"/>
    </row>
    <row r="62" spans="1:24" ht="16.5" thickBot="1">
      <c r="A62" s="275"/>
      <c r="B62" s="275"/>
      <c r="C62" s="275"/>
      <c r="D62" s="275"/>
      <c r="E62" s="275"/>
      <c r="F62" s="275"/>
      <c r="G62" s="275"/>
      <c r="H62" s="275"/>
      <c r="I62" s="275"/>
      <c r="J62" s="275"/>
      <c r="K62" s="275"/>
      <c r="L62" s="275"/>
      <c r="M62" s="275"/>
      <c r="N62" s="275"/>
      <c r="O62" s="275"/>
      <c r="P62" s="85">
        <v>7</v>
      </c>
      <c r="Q62" s="318" t="s">
        <v>431</v>
      </c>
      <c r="R62" s="318"/>
      <c r="S62" s="318"/>
      <c r="T62" s="214">
        <v>7</v>
      </c>
      <c r="U62" s="219"/>
      <c r="V62" s="318" t="s">
        <v>432</v>
      </c>
      <c r="W62" s="318"/>
      <c r="X62" s="318"/>
    </row>
  </sheetData>
  <sheetProtection password="B998"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5601" r:id="rId3"/>
    <oleObject progId="PBrush" shapeId="25602" r:id="rId4"/>
  </oleObjects>
</worksheet>
</file>

<file path=xl/worksheets/sheet9.xml><?xml version="1.0" encoding="utf-8"?>
<worksheet xmlns="http://schemas.openxmlformats.org/spreadsheetml/2006/main" xmlns:r="http://schemas.openxmlformats.org/officeDocument/2006/relationships">
  <sheetPr codeName="Sheet9"/>
  <dimension ref="A1:CV62"/>
  <sheetViews>
    <sheetView workbookViewId="0">
      <selection activeCell="A19" sqref="A19"/>
    </sheetView>
  </sheetViews>
  <sheetFormatPr defaultRowHeight="15.75"/>
  <cols>
    <col min="1" max="1" width="9.140625" style="2" customWidth="1"/>
    <col min="2" max="2" width="9.140625" style="31"/>
    <col min="3" max="3" width="5.7109375" style="31"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5" width="9.28515625" style="2" hidden="1" customWidth="1"/>
    <col min="26" max="26" width="9" style="2" hidden="1" customWidth="1"/>
    <col min="27" max="27" width="9.7109375" style="2" hidden="1" customWidth="1"/>
    <col min="28" max="28" width="15.140625" style="2" hidden="1" customWidth="1"/>
    <col min="29" max="29" width="15.85546875" style="2" hidden="1" customWidth="1"/>
    <col min="30" max="30" width="16" style="2" hidden="1" customWidth="1"/>
    <col min="31" max="100" width="0" style="2" hidden="1" customWidth="1"/>
    <col min="101" max="16384" width="9.140625" style="2"/>
  </cols>
  <sheetData>
    <row r="1" spans="1:24" s="32" customFormat="1" ht="12" customHeight="1">
      <c r="A1" s="260"/>
      <c r="B1" s="320" t="s">
        <v>799</v>
      </c>
      <c r="C1" s="319"/>
      <c r="D1" s="319"/>
      <c r="E1" s="319"/>
      <c r="F1" s="319"/>
      <c r="G1" s="319"/>
      <c r="H1" s="319"/>
      <c r="I1" s="319"/>
      <c r="J1" s="319"/>
      <c r="K1" s="319"/>
      <c r="L1" s="319"/>
      <c r="M1" s="319"/>
      <c r="N1" s="229"/>
      <c r="O1" s="229"/>
      <c r="P1" s="337" t="s">
        <v>88</v>
      </c>
      <c r="Q1" s="338"/>
      <c r="R1" s="338"/>
      <c r="S1" s="338"/>
      <c r="T1" s="338"/>
      <c r="U1" s="338"/>
      <c r="V1" s="338"/>
      <c r="W1" s="338"/>
      <c r="X1" s="339"/>
    </row>
    <row r="2" spans="1:24" s="32" customFormat="1" ht="12.95" customHeight="1">
      <c r="A2" s="260"/>
      <c r="B2" s="319" t="s">
        <v>0</v>
      </c>
      <c r="C2" s="319"/>
      <c r="D2" s="319"/>
      <c r="E2" s="319"/>
      <c r="F2" s="319"/>
      <c r="G2" s="319"/>
      <c r="H2" s="319"/>
      <c r="I2" s="319"/>
      <c r="J2" s="319"/>
      <c r="K2" s="319"/>
      <c r="L2" s="319"/>
      <c r="M2" s="319"/>
      <c r="N2" s="229"/>
      <c r="O2" s="229"/>
      <c r="P2" s="340"/>
      <c r="Q2" s="341"/>
      <c r="R2" s="341"/>
      <c r="S2" s="341"/>
      <c r="T2" s="341"/>
      <c r="U2" s="342"/>
      <c r="V2" s="342"/>
      <c r="W2" s="342"/>
      <c r="X2" s="343"/>
    </row>
    <row r="3" spans="1:24" s="32" customFormat="1" ht="12.95" customHeight="1">
      <c r="A3" s="260"/>
      <c r="B3" s="319"/>
      <c r="C3" s="319"/>
      <c r="D3" s="319"/>
      <c r="E3" s="319"/>
      <c r="F3" s="319"/>
      <c r="G3" s="319"/>
      <c r="H3" s="319"/>
      <c r="I3" s="319"/>
      <c r="J3" s="319"/>
      <c r="K3" s="319"/>
      <c r="L3" s="319"/>
      <c r="M3" s="319"/>
      <c r="N3" s="229"/>
      <c r="O3" s="229"/>
      <c r="P3" s="340"/>
      <c r="Q3" s="341"/>
      <c r="R3" s="341"/>
      <c r="S3" s="341"/>
      <c r="T3" s="341"/>
      <c r="U3" s="342"/>
      <c r="V3" s="342"/>
      <c r="W3" s="342"/>
      <c r="X3" s="343"/>
    </row>
    <row r="4" spans="1:24" s="32" customFormat="1" ht="15" customHeight="1">
      <c r="A4" s="260"/>
      <c r="B4" s="260"/>
      <c r="C4" s="260"/>
      <c r="D4" s="258" t="s">
        <v>1</v>
      </c>
      <c r="E4" s="258"/>
      <c r="F4" s="258"/>
      <c r="G4" s="258"/>
      <c r="H4" s="258"/>
      <c r="I4" s="258"/>
      <c r="J4" s="258"/>
      <c r="K4" s="258"/>
      <c r="L4" s="260"/>
      <c r="M4" s="260"/>
      <c r="N4" s="260"/>
      <c r="O4" s="229"/>
      <c r="P4" s="340"/>
      <c r="Q4" s="341"/>
      <c r="R4" s="341"/>
      <c r="S4" s="341"/>
      <c r="T4" s="341"/>
      <c r="U4" s="342"/>
      <c r="V4" s="342"/>
      <c r="W4" s="342"/>
      <c r="X4" s="343"/>
    </row>
    <row r="5" spans="1:24" s="32" customFormat="1" ht="8.25" customHeight="1">
      <c r="A5" s="260"/>
      <c r="B5" s="260"/>
      <c r="C5" s="260"/>
      <c r="D5" s="260"/>
      <c r="E5" s="260"/>
      <c r="F5" s="260"/>
      <c r="G5" s="260"/>
      <c r="H5" s="260"/>
      <c r="I5" s="260"/>
      <c r="J5" s="260"/>
      <c r="K5" s="260"/>
      <c r="L5" s="260"/>
      <c r="M5" s="260"/>
      <c r="N5" s="260"/>
      <c r="O5" s="229"/>
      <c r="P5" s="340"/>
      <c r="Q5" s="341"/>
      <c r="R5" s="341"/>
      <c r="S5" s="341"/>
      <c r="T5" s="341"/>
      <c r="U5" s="342"/>
      <c r="V5" s="342"/>
      <c r="W5" s="342"/>
      <c r="X5" s="343"/>
    </row>
    <row r="6" spans="1:24" s="32" customFormat="1" ht="20.100000000000001" customHeight="1">
      <c r="A6" s="261" t="s">
        <v>296</v>
      </c>
      <c r="B6" s="261"/>
      <c r="C6" s="261"/>
      <c r="D6" s="261"/>
      <c r="E6" s="357" t="str">
        <f>Sheet1!$E$6</f>
        <v>Environmental Engineering</v>
      </c>
      <c r="F6" s="357"/>
      <c r="G6" s="357"/>
      <c r="H6" s="357"/>
      <c r="I6" s="357"/>
      <c r="J6" s="357"/>
      <c r="K6" s="357"/>
      <c r="L6" s="357"/>
      <c r="M6" s="357"/>
      <c r="N6" s="357"/>
      <c r="O6" s="229"/>
      <c r="P6" s="340"/>
      <c r="Q6" s="341"/>
      <c r="R6" s="341"/>
      <c r="S6" s="341"/>
      <c r="T6" s="341"/>
      <c r="U6" s="342"/>
      <c r="V6" s="342"/>
      <c r="W6" s="342"/>
      <c r="X6" s="343"/>
    </row>
    <row r="7" spans="1:24" s="32" customFormat="1" ht="20.100000000000001" customHeight="1">
      <c r="A7" s="261" t="s">
        <v>297</v>
      </c>
      <c r="B7" s="261"/>
      <c r="C7" s="357" t="str">
        <f>Sheet1!$C$7</f>
        <v>B.E</v>
      </c>
      <c r="D7" s="357"/>
      <c r="E7" s="357"/>
      <c r="F7" s="357"/>
      <c r="G7" s="357"/>
      <c r="H7" s="357"/>
      <c r="I7" s="357"/>
      <c r="J7" s="357"/>
      <c r="K7" s="357"/>
      <c r="L7" s="357"/>
      <c r="M7" s="357"/>
      <c r="N7" s="357"/>
      <c r="O7" s="229"/>
      <c r="P7" s="340"/>
      <c r="Q7" s="341"/>
      <c r="R7" s="341"/>
      <c r="S7" s="341"/>
      <c r="T7" s="341"/>
      <c r="U7" s="342"/>
      <c r="V7" s="342"/>
      <c r="W7" s="342"/>
      <c r="X7" s="343"/>
    </row>
    <row r="8" spans="1:24" s="32" customFormat="1" ht="20.100000000000001" customHeight="1">
      <c r="A8" s="40" t="s">
        <v>2</v>
      </c>
      <c r="B8" s="42" t="str">
        <f>Sheet1!$B$8</f>
        <v>Eighth</v>
      </c>
      <c r="C8" s="37" t="s">
        <v>3</v>
      </c>
      <c r="D8" s="43" t="str">
        <f>Sheet1!$D$8</f>
        <v>Final</v>
      </c>
      <c r="E8" s="291" t="s">
        <v>4</v>
      </c>
      <c r="F8" s="291"/>
      <c r="G8" s="354" t="str">
        <f>Sheet1!$G$8</f>
        <v>16EE</v>
      </c>
      <c r="H8" s="354"/>
      <c r="I8" s="355" t="str">
        <f>Sheet1!$I$8</f>
        <v>Regular Exam</v>
      </c>
      <c r="J8" s="355"/>
      <c r="K8" s="355"/>
      <c r="L8" s="355"/>
      <c r="M8" s="356" t="str">
        <f>Sheet1!$M$8</f>
        <v>Sept/Oct, 2019</v>
      </c>
      <c r="N8" s="356"/>
      <c r="O8" s="229"/>
      <c r="P8" s="340"/>
      <c r="Q8" s="341"/>
      <c r="R8" s="341"/>
      <c r="S8" s="341"/>
      <c r="T8" s="341"/>
      <c r="U8" s="342"/>
      <c r="V8" s="342"/>
      <c r="W8" s="342"/>
      <c r="X8" s="343"/>
    </row>
    <row r="9" spans="1:24" s="32" customFormat="1" ht="20.100000000000001" customHeight="1">
      <c r="A9" s="41" t="s">
        <v>5</v>
      </c>
      <c r="B9" s="269" t="str">
        <f>Sheet1!$B$9</f>
        <v>Architecture Design v</v>
      </c>
      <c r="C9" s="269"/>
      <c r="D9" s="269"/>
      <c r="E9" s="269"/>
      <c r="F9" s="269"/>
      <c r="G9" s="269"/>
      <c r="H9" s="269"/>
      <c r="I9" s="269"/>
      <c r="J9" s="269"/>
      <c r="K9" s="291" t="s">
        <v>6</v>
      </c>
      <c r="L9" s="291"/>
      <c r="M9" s="291"/>
      <c r="N9" s="44" t="str">
        <f>Sheet1!$N$9</f>
        <v>13/09/2019</v>
      </c>
      <c r="O9" s="229"/>
      <c r="P9" s="340"/>
      <c r="Q9" s="341"/>
      <c r="R9" s="341"/>
      <c r="S9" s="341"/>
      <c r="T9" s="341"/>
      <c r="U9" s="342"/>
      <c r="V9" s="342"/>
      <c r="W9" s="342"/>
      <c r="X9" s="343"/>
    </row>
    <row r="10" spans="1:24" s="32" customFormat="1" ht="20.100000000000001" customHeight="1">
      <c r="A10" s="261" t="s">
        <v>20</v>
      </c>
      <c r="B10" s="261"/>
      <c r="C10" s="261"/>
      <c r="D10" s="261"/>
      <c r="E10" s="269" t="str">
        <f>Sheet1!$E$10</f>
        <v>Dr. Siraj Ahmed</v>
      </c>
      <c r="F10" s="269"/>
      <c r="G10" s="269"/>
      <c r="H10" s="269"/>
      <c r="I10" s="269"/>
      <c r="J10" s="269"/>
      <c r="K10" s="269"/>
      <c r="L10" s="269"/>
      <c r="M10" s="269"/>
      <c r="N10" s="269"/>
      <c r="O10" s="229"/>
      <c r="P10" s="340"/>
      <c r="Q10" s="341"/>
      <c r="R10" s="341"/>
      <c r="S10" s="341"/>
      <c r="T10" s="341"/>
      <c r="U10" s="342"/>
      <c r="V10" s="342"/>
      <c r="W10" s="342"/>
      <c r="X10" s="343"/>
    </row>
    <row r="11" spans="1:24" s="32" customFormat="1" ht="9.9499999999999993" customHeight="1">
      <c r="A11" s="256"/>
      <c r="B11" s="256"/>
      <c r="C11" s="256"/>
      <c r="D11" s="270" t="s">
        <v>391</v>
      </c>
      <c r="E11" s="270"/>
      <c r="F11" s="352" t="s">
        <v>391</v>
      </c>
      <c r="G11" s="352"/>
      <c r="H11" s="352" t="s">
        <v>391</v>
      </c>
      <c r="I11" s="352"/>
      <c r="J11" s="352" t="s">
        <v>391</v>
      </c>
      <c r="K11" s="352"/>
      <c r="L11" s="353"/>
      <c r="M11" s="353"/>
      <c r="N11" s="353"/>
      <c r="O11" s="229"/>
      <c r="P11" s="340"/>
      <c r="Q11" s="341"/>
      <c r="R11" s="341"/>
      <c r="S11" s="341"/>
      <c r="T11" s="341"/>
      <c r="U11" s="342"/>
      <c r="V11" s="342"/>
      <c r="W11" s="342"/>
      <c r="X11" s="343"/>
    </row>
    <row r="12" spans="1:24" s="32" customFormat="1" ht="18" customHeight="1">
      <c r="A12" s="264" t="s">
        <v>7</v>
      </c>
      <c r="B12" s="264" t="s">
        <v>8</v>
      </c>
      <c r="C12" s="264"/>
      <c r="D12" s="266" t="s">
        <v>9</v>
      </c>
      <c r="E12" s="266"/>
      <c r="F12" s="266"/>
      <c r="G12" s="266"/>
      <c r="H12" s="266"/>
      <c r="I12" s="266"/>
      <c r="J12" s="266"/>
      <c r="K12" s="266"/>
      <c r="L12" s="266"/>
      <c r="M12" s="266"/>
      <c r="N12" s="266"/>
      <c r="O12" s="229"/>
      <c r="P12" s="340"/>
      <c r="Q12" s="341"/>
      <c r="R12" s="341"/>
      <c r="S12" s="341"/>
      <c r="T12" s="341"/>
      <c r="U12" s="342"/>
      <c r="V12" s="342"/>
      <c r="W12" s="342"/>
      <c r="X12" s="343"/>
    </row>
    <row r="13" spans="1:24" s="32" customFormat="1" ht="18" customHeight="1">
      <c r="A13" s="264"/>
      <c r="B13" s="264"/>
      <c r="C13" s="264"/>
      <c r="D13" s="266"/>
      <c r="E13" s="266"/>
      <c r="F13" s="266"/>
      <c r="G13" s="266"/>
      <c r="H13" s="266"/>
      <c r="I13" s="266"/>
      <c r="J13" s="266"/>
      <c r="K13" s="266"/>
      <c r="L13" s="266"/>
      <c r="M13" s="266"/>
      <c r="N13" s="266"/>
      <c r="O13" s="229"/>
      <c r="P13" s="340"/>
      <c r="Q13" s="341"/>
      <c r="R13" s="341"/>
      <c r="S13" s="341"/>
      <c r="T13" s="341"/>
      <c r="U13" s="342"/>
      <c r="V13" s="342"/>
      <c r="W13" s="342"/>
      <c r="X13" s="343"/>
    </row>
    <row r="14" spans="1:24" s="32" customFormat="1" ht="18" customHeight="1">
      <c r="A14" s="264"/>
      <c r="B14" s="264"/>
      <c r="C14" s="264"/>
      <c r="D14" s="266" t="s">
        <v>10</v>
      </c>
      <c r="E14" s="266"/>
      <c r="F14" s="266" t="s">
        <v>11</v>
      </c>
      <c r="G14" s="266"/>
      <c r="H14" s="266" t="s">
        <v>12</v>
      </c>
      <c r="I14" s="266"/>
      <c r="J14" s="266" t="s">
        <v>13</v>
      </c>
      <c r="K14" s="266"/>
      <c r="L14" s="266" t="s">
        <v>15</v>
      </c>
      <c r="M14" s="266"/>
      <c r="N14" s="264" t="s">
        <v>16</v>
      </c>
      <c r="O14" s="229"/>
      <c r="P14" s="340"/>
      <c r="Q14" s="341"/>
      <c r="R14" s="341"/>
      <c r="S14" s="341"/>
      <c r="T14" s="341"/>
      <c r="U14" s="342"/>
      <c r="V14" s="342"/>
      <c r="W14" s="342"/>
      <c r="X14" s="343"/>
    </row>
    <row r="15" spans="1:24" s="32" customFormat="1" ht="18" customHeight="1">
      <c r="A15" s="264"/>
      <c r="B15" s="264"/>
      <c r="C15" s="264"/>
      <c r="D15" s="266"/>
      <c r="E15" s="266"/>
      <c r="F15" s="266"/>
      <c r="G15" s="266"/>
      <c r="H15" s="266"/>
      <c r="I15" s="266"/>
      <c r="J15" s="266"/>
      <c r="K15" s="266"/>
      <c r="L15" s="266"/>
      <c r="M15" s="266"/>
      <c r="N15" s="264"/>
      <c r="O15" s="229"/>
      <c r="P15" s="340"/>
      <c r="Q15" s="341"/>
      <c r="R15" s="341"/>
      <c r="S15" s="341"/>
      <c r="T15" s="341"/>
      <c r="U15" s="342"/>
      <c r="V15" s="342"/>
      <c r="W15" s="342"/>
      <c r="X15" s="343"/>
    </row>
    <row r="16" spans="1:24" s="32" customFormat="1" ht="18" customHeight="1" thickBot="1">
      <c r="A16" s="264"/>
      <c r="B16" s="264"/>
      <c r="C16" s="264"/>
      <c r="D16" s="267"/>
      <c r="E16" s="267"/>
      <c r="F16" s="267"/>
      <c r="G16" s="267"/>
      <c r="H16" s="267"/>
      <c r="I16" s="267"/>
      <c r="J16" s="267"/>
      <c r="K16" s="267"/>
      <c r="L16" s="267"/>
      <c r="M16" s="267"/>
      <c r="N16" s="264"/>
      <c r="O16" s="229"/>
      <c r="P16" s="344"/>
      <c r="Q16" s="280"/>
      <c r="R16" s="280"/>
      <c r="S16" s="280"/>
      <c r="T16" s="280"/>
      <c r="U16" s="345"/>
      <c r="V16" s="345"/>
      <c r="W16" s="345"/>
      <c r="X16" s="346"/>
    </row>
    <row r="17" spans="1:100" s="32" customFormat="1" ht="18" customHeight="1">
      <c r="A17" s="264"/>
      <c r="B17" s="264"/>
      <c r="C17" s="264"/>
      <c r="D17" s="34" t="s">
        <v>14</v>
      </c>
      <c r="E17" s="8">
        <f>(10*M17)/100</f>
        <v>10</v>
      </c>
      <c r="F17" s="34" t="s">
        <v>14</v>
      </c>
      <c r="G17" s="8">
        <f>(10*M17)/100</f>
        <v>10</v>
      </c>
      <c r="H17" s="34" t="s">
        <v>14</v>
      </c>
      <c r="I17" s="8">
        <f>(20*M17)/100</f>
        <v>20</v>
      </c>
      <c r="J17" s="34" t="s">
        <v>14</v>
      </c>
      <c r="K17" s="8">
        <f>(60*M17)/100</f>
        <v>60</v>
      </c>
      <c r="L17" s="34" t="s">
        <v>14</v>
      </c>
      <c r="M17" s="11">
        <f>Sheet1!$M$17</f>
        <v>100</v>
      </c>
      <c r="N17" s="264"/>
      <c r="O17" s="229"/>
      <c r="P17" s="29" t="s">
        <v>298</v>
      </c>
      <c r="Q17" s="256" t="s">
        <v>294</v>
      </c>
      <c r="R17" s="256"/>
      <c r="S17" s="257"/>
      <c r="T17" s="347" t="s">
        <v>295</v>
      </c>
      <c r="U17" s="256"/>
      <c r="V17" s="256"/>
      <c r="W17" s="256"/>
      <c r="X17" s="257"/>
    </row>
    <row r="18" spans="1:100" s="67" customFormat="1" ht="5.0999999999999996" customHeight="1">
      <c r="A18" s="69"/>
      <c r="B18" s="235"/>
      <c r="C18" s="236"/>
      <c r="D18" s="350" t="s">
        <v>391</v>
      </c>
      <c r="E18" s="351"/>
      <c r="F18" s="350" t="s">
        <v>391</v>
      </c>
      <c r="G18" s="351"/>
      <c r="H18" s="350" t="s">
        <v>391</v>
      </c>
      <c r="I18" s="351"/>
      <c r="J18" s="350" t="s">
        <v>391</v>
      </c>
      <c r="K18" s="351"/>
      <c r="L18" s="235"/>
      <c r="M18" s="236"/>
      <c r="N18" s="69"/>
      <c r="O18" s="229"/>
      <c r="P18" s="70"/>
      <c r="Q18" s="348"/>
      <c r="R18" s="349"/>
      <c r="S18" s="236"/>
      <c r="T18" s="235"/>
      <c r="U18" s="349"/>
      <c r="V18" s="349"/>
      <c r="W18" s="349"/>
      <c r="X18" s="236"/>
      <c r="AC18" s="67" t="b">
        <f>Sheet8!$AC$38</f>
        <v>0</v>
      </c>
      <c r="AD18" s="88" t="str">
        <f>IF(AND(AC19=TRUE, AC18=TRUE),IF(A19-Sheet8!A38=1,"OK","INCORRECT"),"")</f>
        <v/>
      </c>
      <c r="BL18" s="67" t="str">
        <f>Sheet8!BL38</f>
        <v/>
      </c>
      <c r="BM18" s="67" t="b">
        <f>Sheet8!BM38</f>
        <v>0</v>
      </c>
      <c r="BN18" s="67" t="b">
        <f>Sheet8!BN38</f>
        <v>0</v>
      </c>
      <c r="BO18" s="67" t="b">
        <f>Sheet8!BO38</f>
        <v>0</v>
      </c>
      <c r="BP18" s="67" t="str">
        <f>Sheet8!BP38</f>
        <v/>
      </c>
      <c r="BQ18" s="67" t="str">
        <f>Sheet8!BQ38</f>
        <v/>
      </c>
      <c r="BR18" s="67" t="str">
        <f>Sheet8!BR38</f>
        <v/>
      </c>
      <c r="BS18" s="67" t="str">
        <f>Sheet8!BS38</f>
        <v/>
      </c>
      <c r="BT18" s="67" t="str">
        <f>Sheet8!BT38</f>
        <v/>
      </c>
      <c r="BU18" s="67" t="str">
        <f>Sheet8!BU38</f>
        <v>INCORRECT</v>
      </c>
      <c r="BV18" s="67" t="b">
        <f>Sheet8!BV38</f>
        <v>0</v>
      </c>
      <c r="BW18" s="67" t="str">
        <f>Sheet8!BW38</f>
        <v/>
      </c>
      <c r="BX18" s="67" t="b">
        <f>Sheet8!BX38</f>
        <v>0</v>
      </c>
      <c r="BY18" s="67" t="b">
        <f>Sheet8!BY38</f>
        <v>0</v>
      </c>
      <c r="BZ18" s="67" t="b">
        <f>Sheet8!BZ38</f>
        <v>0</v>
      </c>
      <c r="CA18" s="67" t="b">
        <f>Sheet8!CA38</f>
        <v>0</v>
      </c>
      <c r="CB18" s="67" t="b">
        <f>Sheet8!CB38</f>
        <v>0</v>
      </c>
      <c r="CC18" s="67" t="b">
        <f>Sheet8!CC38</f>
        <v>0</v>
      </c>
      <c r="CD18" s="67" t="str">
        <f>Sheet8!CD38</f>
        <v/>
      </c>
      <c r="CE18" s="67" t="str">
        <f>Sheet8!CE38</f>
        <v/>
      </c>
      <c r="CF18" s="67" t="str">
        <f>Sheet8!CF38</f>
        <v/>
      </c>
      <c r="CG18" s="67" t="str">
        <f>Sheet8!CG38</f>
        <v/>
      </c>
      <c r="CH18" s="67" t="str">
        <f>Sheet8!CH38</f>
        <v/>
      </c>
      <c r="CI18" s="67" t="str">
        <f>Sheet8!CI38</f>
        <v/>
      </c>
      <c r="CJ18" s="67" t="str">
        <f>Sheet8!CJ38</f>
        <v/>
      </c>
      <c r="CK18" s="67" t="str">
        <f>Sheet8!CK38</f>
        <v/>
      </c>
      <c r="CL18" s="67" t="str">
        <f>Sheet8!CL38</f>
        <v>NO</v>
      </c>
      <c r="CM18" s="67" t="str">
        <f>Sheet8!CM38</f>
        <v>NO</v>
      </c>
      <c r="CN18" s="67" t="str">
        <f>Sheet8!CN38</f>
        <v>NO</v>
      </c>
      <c r="CO18" s="67" t="str">
        <f>Sheet8!CO38</f>
        <v>NO</v>
      </c>
      <c r="CP18" s="67" t="str">
        <f>Sheet8!CP38</f>
        <v>OK</v>
      </c>
      <c r="CQ18" s="67" t="b">
        <f>Sheet8!CQ38</f>
        <v>0</v>
      </c>
      <c r="CR18" s="67" t="b">
        <f>Sheet8!CR38</f>
        <v>0</v>
      </c>
      <c r="CS18" s="67" t="b">
        <f>Sheet8!CS38</f>
        <v>0</v>
      </c>
      <c r="CT18" s="67" t="b">
        <f>Sheet8!CT38</f>
        <v>0</v>
      </c>
      <c r="CU18" s="67" t="str">
        <f>Sheet8!CU38</f>
        <v>SEQUENCE INCORRECT</v>
      </c>
      <c r="CV18" s="67">
        <f>Sheet8!CV38</f>
        <v>19</v>
      </c>
    </row>
    <row r="19" spans="1:100" s="32" customFormat="1" ht="18.95" customHeight="1" thickBot="1">
      <c r="A19" s="65"/>
      <c r="B19" s="244"/>
      <c r="C19" s="245"/>
      <c r="D19" s="244"/>
      <c r="E19" s="245"/>
      <c r="F19" s="244"/>
      <c r="G19" s="245"/>
      <c r="H19" s="244"/>
      <c r="I19" s="245"/>
      <c r="J19" s="244"/>
      <c r="K19" s="245"/>
      <c r="L19" s="256" t="str">
        <f>IF(AND(A19&lt;&gt;"",B19&lt;&gt;"",D19&lt;&gt;"",F19&lt;&gt;"",H19&lt;&gt;"",J19&lt;&gt;"",Q19="",P19="OK",T19="",OR(D19&lt;=E17,D19="ABS"),OR(F19&lt;=G17,F19="ABS"),OR(H19&lt;=I17,H19="ABS"),OR(J19&lt;=K17,J19="ABS")),IF(AND(D19="ABS",F19="ABS",H19="ABS",J19="ABS"),"ABS",IF(SUM(D19,F19,H19,J19)=0,"ZERO",SUM(D19,F19,H19,J19))),"")</f>
        <v/>
      </c>
      <c r="M19" s="257"/>
      <c r="N19" s="33" t="str">
        <f>IF(L19="","",IF(M17=200,LOOKUP(L19,{"ABS","ZERO",1,100,110,120,130,140,150,160,170},{"FAIL","FAIL","FAIL","D","D+","C","C+","B","B+","A","A+"}),IF(M17=150,LOOKUP(L19,{"ABS","ZERO",1,75,82,90,97,105,112,120,127},{"FAIL","FAIL","FAIL","D","D+","C","C+","B","B+","A","A+"}),IF(M17=100,LOOKUP(L19,{"ABS","ZERO",1,50,55,60,65,70,75,80,85},{"FAIL","FAIL","FAIL","D","D+","C","C+","B","B+","A","A+"}),IF(M17=50,LOOKUP(L19,{"ABS","ZERO",1,25,27,30,32,35,37,40,42},{"FAIL","FAIL","FAIL","D","D+","C","C+","B","B+","A","A+"}))))))</f>
        <v/>
      </c>
      <c r="O19" s="229"/>
      <c r="P19" s="87" t="str">
        <f>IF(A19&lt;&gt;"",IF(CU19="SEQUENCE CORRECT",IF(OR(T(Y19)="OK",T(Z19)="oOk",T(AA19)="Okk", AB19="ok"),"OK","FORMAT INCORRECT"),"SEQUENCE INCORRECT"),"")</f>
        <v/>
      </c>
      <c r="Q19" s="284" t="str">
        <f>IF(AND(A19&lt;&gt;"",B19&lt;&gt;""),IF(OR(D19&lt;&gt;"ABS"),IF(OR(AND(D19&lt;ROUNDDOWN((0.7*E17),0),D19&lt;&gt;0),D19&gt;E17,D19=""),"Attendance Marks incorrect",""),""),"")</f>
        <v/>
      </c>
      <c r="R19" s="204"/>
      <c r="S19" s="204"/>
      <c r="T19" s="204" t="str">
        <f>IF(OR(AND(OR(F19&lt;=G17, F19=0, F19="ABS"),OR(H19&lt;=I17, H19=0, H19="ABS"),OR(J19&lt;=K17, J19="ABS"))),IF(OR(AND(A19="",B19="",D19="",F19="",H19="",J19=""),AND(A19&lt;&gt;"",B19&lt;&gt;"",D19&lt;&gt;"",F19&lt;&gt;"",H19&lt;&gt;"",J19&lt;&gt;"", AD19="OK")),"","Given Marks or Format is incorrect"),"Given Marks or Format is incorrect")</f>
        <v/>
      </c>
      <c r="U19" s="204"/>
      <c r="V19" s="204"/>
      <c r="W19" s="204"/>
      <c r="X19" s="204"/>
      <c r="Y19" s="23" t="b">
        <f>IF(AND( EXACT(LEFT(B19,LEN(G8)), G8),ISNUMBER(INT(MID(B19,(LEN(G8)+1),1))),ISNUMBER(INT(MID(B19,(LEN(G8)+2),1))), MID(B19,(LEN(G8)+1),2)&lt;&gt;"00",OR(ISNUMBER(INT(MID(B19,(LEN(G8)+3),1))),MID(B19,(LEN(G8)+3),1)=""),  OR(AND(ISNUMBER(INT(MID(B19,(LEN(G8)+1),3))),MID(B19,(LEN(G8)+1),1)&lt;&gt;"0", MID(B19,(LEN(G8)+4),1)=""),AND((ISNUMBER(INT(MID(B19,(LEN(G8)+1),2)))),MID(B19,(LEN(G8)+3),1)=""))),"OK")</f>
        <v>0</v>
      </c>
      <c r="Z19" s="24"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A19" s="25" t="b">
        <f>IF(LEFT(B19,1)="K",IF(AND(EXACT(LEFT(B19,3),LEFT(G8,3)),MID(B19,4,1)="-",ISNUMBER(INT(MID(B19,5,1))),ISNUMBER(INT(MID(B19,6,1))),MID(B19,5,2)&lt;&gt;"00", MID(B19,5,2)&lt;&gt;MID(G8,2,2),EXACT(MID(B19,7,2), RIGHT(G8,2)),ISNUMBER(INT(MID(B19,9,1))),ISNUMBER(INT(MID(B19,10,1))),MID(B19,9,2)&lt;&gt;"00",OR(ISNUMBER(INT(MID(B19,9,3))),MID(B19,11,1)=""),OR(AND(ISNUMBER(INT(MID(B19,9,3))),MID(B19,9,1)&lt;&gt;"0",MID(B19,12,1)=""),AND((ISNUMBER(INT(MID(B19,9,2)))),MID(B19,11,1)=""))),"oKK"))</f>
        <v>0</v>
      </c>
      <c r="AB19" s="22"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C19" s="32" t="b">
        <f>IF(ISNUMBER(A19)&lt;&gt;"",AND(ISNUMBER(INT(MID(A19,1,3))),MID(A19,4,1)="",MID(A19,1,1)&lt;&gt;"0"))</f>
        <v>0</v>
      </c>
      <c r="AD19" s="88" t="str">
        <f>IF(AND(AD18="OK",AC19=TRUE),"OK","S# INCORRECT")</f>
        <v>S# INCORRECT</v>
      </c>
      <c r="BL19" s="77" t="str">
        <f>RIGHT(B19,3)</f>
        <v/>
      </c>
      <c r="BM19" s="77" t="b">
        <f>ISNUMBER(INT((MID(BL19,1,1))))</f>
        <v>0</v>
      </c>
      <c r="BN19" s="77" t="b">
        <f>ISNUMBER(INT((MID(BL19,2,1))))</f>
        <v>0</v>
      </c>
      <c r="BO19" s="77" t="b">
        <f>ISNUMBER(INT((MID(BL19,3,1))))</f>
        <v>0</v>
      </c>
      <c r="BP19" s="77" t="str">
        <f>IF(BM19=TRUE, MID(BL19,1,1),"")</f>
        <v/>
      </c>
      <c r="BQ19" s="77" t="str">
        <f>IF(BN19=TRUE, MID(BL19,2,1),"")</f>
        <v/>
      </c>
      <c r="BR19" s="77" t="str">
        <f>IF(BO19=TRUE, MID(BL19,3,1),"")</f>
        <v/>
      </c>
      <c r="BS19" s="77" t="str">
        <f>T(BP19)&amp;T(BQ19)&amp;T(BR19)</f>
        <v/>
      </c>
      <c r="BT19" s="78" t="str">
        <f>IF(BS19="","",INT(TRIM(BS19)))</f>
        <v/>
      </c>
      <c r="BU19" s="79" t="str">
        <f>"OK"</f>
        <v>OK</v>
      </c>
      <c r="BV19" s="77" t="b">
        <f>BT19&gt;BT18</f>
        <v>0</v>
      </c>
      <c r="BW19" s="80" t="str">
        <f>LEFT(B19,6)</f>
        <v/>
      </c>
      <c r="BX19" s="77" t="b">
        <f>ISNUMBER(INT((MID(BW19,1,1))))</f>
        <v>0</v>
      </c>
      <c r="BY19" s="77" t="b">
        <f>ISNUMBER(INT((MID(BW19,2,1))))</f>
        <v>0</v>
      </c>
      <c r="BZ19" s="77" t="b">
        <f>ISNUMBER(INT((MID(BW19,3,1))))</f>
        <v>0</v>
      </c>
      <c r="CA19" s="77" t="b">
        <f>ISNUMBER(INT((MID(BW19,4,1))))</f>
        <v>0</v>
      </c>
      <c r="CB19" s="77" t="b">
        <f>ISNUMBER(INT((MID(BW19,5,1))))</f>
        <v>0</v>
      </c>
      <c r="CC19" s="77" t="b">
        <f>ISNUMBER(INT((MID(BW19,6,1))))</f>
        <v>0</v>
      </c>
      <c r="CD19" s="77" t="str">
        <f>IF(BX19=TRUE, MID(BW19,1,1),"")</f>
        <v/>
      </c>
      <c r="CE19" s="77" t="str">
        <f>IF(BY19=TRUE, MID(BW19,2,1),"")</f>
        <v/>
      </c>
      <c r="CF19" s="77" t="str">
        <f>IF(BZ19=TRUE, MID(BW19,3,1),"")</f>
        <v/>
      </c>
      <c r="CG19" s="77" t="str">
        <f>IF(CA19=TRUE, MID(BW19,4,1),"")</f>
        <v/>
      </c>
      <c r="CH19" s="77" t="str">
        <f>IF(CB19=TRUE, MID(BW19,5,1),"")</f>
        <v/>
      </c>
      <c r="CI19" s="77" t="str">
        <f>IF(CC19=TRUE, MID(BW19,6,1),"")</f>
        <v/>
      </c>
      <c r="CJ19" s="80" t="str">
        <f>TRIM(T(CD19)&amp;T(CE19)&amp;T(CF19))</f>
        <v/>
      </c>
      <c r="CK19" s="80" t="str">
        <f>TRIM(T(CG19)&amp;T(CH19)&amp;T(CI19))</f>
        <v/>
      </c>
      <c r="CL19" s="81" t="str">
        <f>IF(OR(MID(BW19,3,1)="-",MID(BW19,4,1)="-"),T(CJ19),"NO")</f>
        <v>NO</v>
      </c>
      <c r="CM19" s="81" t="str">
        <f>IF(OR(MID(BW19,3,1)="-",MID(BW19,4,1)="-"),T(CK19),"NO")</f>
        <v>NO</v>
      </c>
      <c r="CN19" s="79" t="str">
        <f>IF(AND(CL19&lt;&gt;"NO", CM19&lt;&gt;"NO"),IF(CM19&lt;CL19,"OK","INCORRECT"),"NO")</f>
        <v>NO</v>
      </c>
      <c r="CO19" s="79" t="str">
        <f>IF(AND(CL19&lt;&gt;"NO", CM19&lt;&gt;"NO"),IF(CM19&lt;=CM18,"OK","INCORRECT"),"NO")</f>
        <v>NO</v>
      </c>
      <c r="CP19" s="81" t="str">
        <f>IF(OR(AND(OR(AND(CN19="NO",CO19="NO"),AND(CN19="OK", CO19="OK")),AND(CN18="NO", CO18="NO")),AND(AND(CN19="OK",CO19="OK",OR(AND(CN18="NO", CO18="NO"),AND(CN18="OK", CO18="OK"))))),"OK","INCORRECT")</f>
        <v>OK</v>
      </c>
      <c r="CQ19" s="77" t="b">
        <f>IF(CP19="OK",IF(AND(CL18="NO",CL19="NO"),BT19&gt;BT18))</f>
        <v>0</v>
      </c>
      <c r="CR19" s="77" t="b">
        <f>IF(CP19="OK",AND(CN19="OK",CO19="OK",CN18="NO",CO18="NO"))</f>
        <v>0</v>
      </c>
      <c r="CS19" s="77" t="b">
        <f>IF(CP19="OK",IF(AND(EXACT(CK18,CK19)),BT19&gt;BT18))</f>
        <v>0</v>
      </c>
      <c r="CT19" s="77" t="b">
        <f>IF(CP19="OK",CM19&lt;CM18)</f>
        <v>0</v>
      </c>
      <c r="CU19" s="80" t="str">
        <f>IF(AND(CQ19=FALSE,CR19=FALSE,CS19=FALSE,CT19=FALSE),"SEQUENCE INCORRECT","SEQUENCE CORRECT")</f>
        <v>SEQUENCE INCORRECT</v>
      </c>
      <c r="CV19" s="82">
        <f>COUNTIF(B18:B18,T(B19))</f>
        <v>1</v>
      </c>
    </row>
    <row r="20" spans="1:100" s="32" customFormat="1" ht="18.95" customHeight="1" thickBot="1">
      <c r="A20" s="83"/>
      <c r="B20" s="244"/>
      <c r="C20" s="245"/>
      <c r="D20" s="244"/>
      <c r="E20" s="245"/>
      <c r="F20" s="244"/>
      <c r="G20" s="245"/>
      <c r="H20" s="244"/>
      <c r="I20" s="245"/>
      <c r="J20" s="244"/>
      <c r="K20" s="245"/>
      <c r="L20" s="256" t="str">
        <f>IF(AND(A20&lt;&gt;"",B20&lt;&gt;"",D20&lt;&gt;"", F20&lt;&gt;"", H20&lt;&gt;"", J20&lt;&gt;"",Q20="",P20="OK",T20="",OR(D20&lt;=E17,D20="ABS"),OR(F20&lt;=G17,F20="ABS"),OR(H20&lt;=I17,H20="ABS"),OR(J20&lt;=K17,J20="ABS")),IF(AND(D20="ABS",F20="ABS",H20="ABS",J20="ABS"),"ABS",IF(SUM(D20,F20,H20,J20)=0,"ZERO",SUM(D20,F20,H20,J20))),"")</f>
        <v/>
      </c>
      <c r="M20" s="257"/>
      <c r="N20" s="33" t="str">
        <f>IF(L20="","",IF(M17=200,LOOKUP(L20,{"ABS","ZERO",1,100,110,120,130,140,150,160,170},{"FAIL","FAIL","FAIL","D","D+","C","C+","B","B+","A","A+"}),IF(M17=150,LOOKUP(L20,{"ABS","ZERO",1,75,82,90,97,105,112,120,127},{"FAIL","FAIL","FAIL","D","D+","C","C+","B","B+","A","A+"}),IF(M17=100,LOOKUP(L20,{"ABS","ZERO",1,50,55,60,65,70,75,80,85},{"FAIL","FAIL","FAIL","D","D+","C","C+","B","B+","A","A+"}),IF(M17=50,LOOKUP(L20,{"ABS","ZERO",1,25,27,30,32,35,37,40,42},{"FAIL","FAIL","FAIL","D","D+","C","C+","B","B+","A","A+"}))))))</f>
        <v/>
      </c>
      <c r="O20" s="229"/>
      <c r="P20" s="87" t="str">
        <f t="shared" ref="P20:P38" si="0">IF(A20&lt;&gt;"",IF(CU20="SEQUENCE CORRECT",IF(OR(T(Y20)="OK",T(Z20)="oOk",T(AA20)="Okk", AB20="ok"),"OK","FORMAT INCORRECT"),"SEQUENCE INCORRECT"),"")</f>
        <v/>
      </c>
      <c r="Q20" s="224" t="str">
        <f>IF(AND(A20&lt;&gt;"",B20&lt;&gt;""),IF(OR(D20&lt;&gt;"ABS"),IF(OR(AND(D20&lt;ROUNDDOWN((0.7*E17),0),D20&lt;&gt;0),D20&gt;E17,D20=""),"Attendance Marks incorrect",""),""),"")</f>
        <v/>
      </c>
      <c r="R20" s="203"/>
      <c r="S20" s="203"/>
      <c r="T20" s="203" t="str">
        <f>IF(OR(AND(OR(F20&lt;=G17, F20=0, F20="ABS"),OR(H20&lt;=I17, H20=0, H20="ABS"),OR(J20&lt;=K17, J20="ABS"))),IF(OR(AND(A20="",B20="",D20="",F20="",H20="",J20=""),AND(A20&lt;&gt;"",B20&lt;&gt;"",D20&lt;&gt;"",F20&lt;&gt;"",H20&lt;&gt;"",J20&lt;&gt;"", AD20="OK")),"","Given Marks or Format is incorrect"),"Given Marks or Format is incorrect")</f>
        <v/>
      </c>
      <c r="U20" s="203"/>
      <c r="V20" s="203"/>
      <c r="W20" s="203"/>
      <c r="X20" s="203"/>
      <c r="Y20" s="23" t="b">
        <f>IF(AND( EXACT(LEFT(B20,LEN(G8)), G8),ISNUMBER(INT(MID(B20,(LEN(G8)+1),1))),ISNUMBER(INT(MID(B20,(LEN(G8)+2),1))), MID(B20,(LEN(G8)+1),2)&lt;&gt;"00",OR(ISNUMBER(INT(MID(B20,(LEN(G8)+3),1))),MID(B20,(LEN(G8)+3),1)=""),  OR(AND(ISNUMBER(INT(MID(B20,(LEN(G8)+1),3))),MID(B20,(LEN(G8)+1),1)&lt;&gt;"0", MID(B20,(LEN(G8)+4),1)=""),AND((ISNUMBER(INT(MID(B20,(LEN(G8)+1),2)))),MID(B20,(LEN(G8)+3),1)=""))),"OK")</f>
        <v>0</v>
      </c>
      <c r="Z20" s="24"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A20" s="25" t="b">
        <f>IF(LEFT(B20,1)="K",IF(AND(EXACT(LEFT(B20,3),LEFT(G8,3)),MID(B20,4,1)="-",ISNUMBER(INT(MID(B20,5,1))),ISNUMBER(INT(MID(B20,6,1))),MID(B20,5,2)&lt;&gt;"00", MID(B20,5,2)&lt;&gt;MID(G8,2,2),EXACT(MID(B20,7,2), RIGHT(G8,2)),ISNUMBER(INT(MID(B20,9,1))),ISNUMBER(INT(MID(B20,10,1))),MID(B20,9,2)&lt;&gt;"00",OR(ISNUMBER(INT(MID(B20,9,3))),MID(B20,11,1)=""),OR(AND(ISNUMBER(INT(MID(B20,9,3))),MID(B20,9,1)&lt;&gt;"0",MID(B20,12,1)=""),AND((ISNUMBER(INT(MID(B20,9,2)))),MID(B20,11,1)=""))),"oKK"))</f>
        <v>0</v>
      </c>
      <c r="AB20" s="22"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C20" s="32" t="b">
        <f>IF(AND(ISNUMBER(A19)&lt;&gt;"",ISNUMBER(A20)&lt;&gt;""),IF(AND(ISNUMBER(A20),ISNUMBER(A19)),IF(A20-A19=1,AND(ISNUMBER(INT(MID(A20,1,3))),MID(A20,4,1)="",MID(A20,1,1)&lt;&gt;"0"))))</f>
        <v>0</v>
      </c>
      <c r="AD20" s="32" t="str">
        <f t="shared" ref="AD20:AD38" si="1">IF(AC20=TRUE,"OK","S# INCORRECT")</f>
        <v>S# INCORRECT</v>
      </c>
      <c r="BL20" s="77" t="str">
        <f t="shared" ref="BL20:BL38" si="2">RIGHT(B20,3)</f>
        <v/>
      </c>
      <c r="BM20" s="77" t="b">
        <f t="shared" ref="BM20:BM38" si="3">ISNUMBER(INT((MID(BL20,1,1))))</f>
        <v>0</v>
      </c>
      <c r="BN20" s="77" t="b">
        <f t="shared" ref="BN20:BN38" si="4">ISNUMBER(INT((MID(BL20,2,1))))</f>
        <v>0</v>
      </c>
      <c r="BO20" s="77" t="b">
        <f t="shared" ref="BO20:BO38" si="5">ISNUMBER(INT((MID(BL20,3,1))))</f>
        <v>0</v>
      </c>
      <c r="BP20" s="77" t="str">
        <f t="shared" ref="BP20:BP38" si="6">IF(BM20=TRUE, MID(BL20,1,1),"")</f>
        <v/>
      </c>
      <c r="BQ20" s="77" t="str">
        <f t="shared" ref="BQ20:BQ38" si="7">IF(BN20=TRUE, MID(BL20,2,1),"")</f>
        <v/>
      </c>
      <c r="BR20" s="77" t="str">
        <f t="shared" ref="BR20:BR38" si="8">IF(BO20=TRUE, MID(BL20,3,1),"")</f>
        <v/>
      </c>
      <c r="BS20" s="77" t="str">
        <f t="shared" ref="BS20:BS38" si="9">T(BP20)&amp;T(BQ20)&amp;T(BR20)</f>
        <v/>
      </c>
      <c r="BT20" s="78" t="str">
        <f t="shared" ref="BT20:BT38" si="10">IF(BS20="","",INT(TRIM(BS20)))</f>
        <v/>
      </c>
      <c r="BU20" s="79" t="str">
        <f>IF(BT20&gt;BT19,"OK","INCORRECT")</f>
        <v>INCORRECT</v>
      </c>
      <c r="BV20" s="77" t="b">
        <f>BT20&gt;BT19</f>
        <v>0</v>
      </c>
      <c r="BW20" s="80" t="str">
        <f t="shared" ref="BW20:BW38" si="11">LEFT(B20,6)</f>
        <v/>
      </c>
      <c r="BX20" s="77" t="b">
        <f t="shared" ref="BX20:BX38" si="12">ISNUMBER(INT((MID(BW20,1,1))))</f>
        <v>0</v>
      </c>
      <c r="BY20" s="77" t="b">
        <f t="shared" ref="BY20:BY38" si="13">ISNUMBER(INT((MID(BW20,2,1))))</f>
        <v>0</v>
      </c>
      <c r="BZ20" s="77" t="b">
        <f t="shared" ref="BZ20:BZ38" si="14">ISNUMBER(INT((MID(BW20,3,1))))</f>
        <v>0</v>
      </c>
      <c r="CA20" s="77" t="b">
        <f t="shared" ref="CA20:CA38" si="15">ISNUMBER(INT((MID(BW20,4,1))))</f>
        <v>0</v>
      </c>
      <c r="CB20" s="77" t="b">
        <f t="shared" ref="CB20:CB38" si="16">ISNUMBER(INT((MID(BW20,5,1))))</f>
        <v>0</v>
      </c>
      <c r="CC20" s="77" t="b">
        <f t="shared" ref="CC20:CC38" si="17">ISNUMBER(INT((MID(BW20,6,1))))</f>
        <v>0</v>
      </c>
      <c r="CD20" s="77" t="str">
        <f t="shared" ref="CD20:CD38" si="18">IF(BX20=TRUE, MID(BW20,1,1),"")</f>
        <v/>
      </c>
      <c r="CE20" s="77" t="str">
        <f t="shared" ref="CE20:CE38" si="19">IF(BY20=TRUE, MID(BW20,2,1),"")</f>
        <v/>
      </c>
      <c r="CF20" s="77" t="str">
        <f t="shared" ref="CF20:CF38" si="20">IF(BZ20=TRUE, MID(BW20,3,1),"")</f>
        <v/>
      </c>
      <c r="CG20" s="77" t="str">
        <f t="shared" ref="CG20:CG38" si="21">IF(CA20=TRUE, MID(BW20,4,1),"")</f>
        <v/>
      </c>
      <c r="CH20" s="77" t="str">
        <f t="shared" ref="CH20:CH38" si="22">IF(CB20=TRUE, MID(BW20,5,1),"")</f>
        <v/>
      </c>
      <c r="CI20" s="77" t="str">
        <f t="shared" ref="CI20:CI38" si="23">IF(CC20=TRUE, MID(BW20,6,1),"")</f>
        <v/>
      </c>
      <c r="CJ20" s="80" t="str">
        <f t="shared" ref="CJ20:CJ38" si="24">TRIM(T(CD20)&amp;T(CE20)&amp;T(CF20))</f>
        <v/>
      </c>
      <c r="CK20" s="80" t="str">
        <f t="shared" ref="CK20:CK38" si="25">TRIM(T(CG20)&amp;T(CH20)&amp;T(CI20))</f>
        <v/>
      </c>
      <c r="CL20" s="81" t="str">
        <f t="shared" ref="CL20:CL38" si="26">IF(OR(MID(BW20,3,1)="-",MID(BW20,4,1)="-"),T(CJ20),"NO")</f>
        <v>NO</v>
      </c>
      <c r="CM20" s="81" t="str">
        <f t="shared" ref="CM20:CM38" si="27">IF(OR(MID(BW20,3,1)="-",MID(BW20,4,1)="-"),T(CK20),"NO")</f>
        <v>NO</v>
      </c>
      <c r="CN20" s="79" t="str">
        <f>IF(AND(CL20&lt;&gt;"NO", CM20&lt;&gt;"NO"),IF(CM20&lt;CL20,"OK","INCORRECT"),"NO")</f>
        <v>NO</v>
      </c>
      <c r="CO20" s="79" t="str">
        <f>IF(AND(CL20&lt;&gt;"NO", CM20&lt;&gt;"NO"),IF(CM20&lt;=CM19,"OK","INCORRECT"),"NO")</f>
        <v>NO</v>
      </c>
      <c r="CP20" s="81" t="str">
        <f>IF(OR(AND(OR(AND(CN20="NO",CO20="NO"),AND(CN20="OK", CO20="OK")),AND(CN19="NO", CO19="NO")),AND(AND(CN20="OK",CO20="OK",OR(AND(CN19="NO", CO19="NO"),AND(CN19="OK", CO19="OK"))))),"OK","INCORRECT")</f>
        <v>OK</v>
      </c>
      <c r="CQ20" s="77" t="b">
        <f>IF(CP20="OK",IF(AND(CL19="NO",CL20="NO"),BT20&gt;BT19))</f>
        <v>0</v>
      </c>
      <c r="CR20" s="77" t="b">
        <f>IF(CP20="OK",AND(CN20="OK",CO20="OK",CN19="NO",CO19="NO"))</f>
        <v>0</v>
      </c>
      <c r="CS20" s="77" t="b">
        <f>IF(CP20="OK",IF(AND(EXACT(CK19,CK20)),BT20&gt;BT19))</f>
        <v>0</v>
      </c>
      <c r="CT20" s="77" t="b">
        <f>IF(CP20="OK",CM20&lt;CM19)</f>
        <v>0</v>
      </c>
      <c r="CU20" s="80" t="str">
        <f>IF(AND(CQ20=FALSE,CR20=FALSE,CS20=FALSE,CT20=FALSE),"SEQUENCE INCORRECT","SEQUENCE CORRECT")</f>
        <v>SEQUENCE INCORRECT</v>
      </c>
      <c r="CV20" s="82">
        <f>COUNTIF(B19:B19,T(B20))</f>
        <v>1</v>
      </c>
    </row>
    <row r="21" spans="1:100" s="32" customFormat="1" ht="18.95" customHeight="1" thickBot="1">
      <c r="A21" s="65"/>
      <c r="B21" s="244"/>
      <c r="C21" s="245"/>
      <c r="D21" s="244"/>
      <c r="E21" s="245"/>
      <c r="F21" s="244"/>
      <c r="G21" s="245"/>
      <c r="H21" s="244"/>
      <c r="I21" s="245"/>
      <c r="J21" s="244"/>
      <c r="K21" s="245"/>
      <c r="L21" s="256" t="str">
        <f>IF(AND(A21&lt;&gt;"",B21&lt;&gt;"",D21&lt;&gt;"", F21&lt;&gt;"", H21&lt;&gt;"", J21&lt;&gt;"",Q21="",P21="OK",T21="",OR(D21&lt;=E17,D21="ABS"),OR(F21&lt;=G17,F21="ABS"),OR(H21&lt;=I17,H21="ABS"),OR(J21&lt;=K17,J21="ABS")),IF(AND(D21="ABS",F21="ABS",H21="ABS",J21="ABS"),"ABS",IF(SUM(D21,F21,H21,J21)=0,"ZERO",SUM(D21,F21,H21,J21))),"")</f>
        <v/>
      </c>
      <c r="M21" s="257"/>
      <c r="N21" s="33" t="str">
        <f>IF(L21="","",IF(M17=200,LOOKUP(L21,{"ABS","ZERO",1,100,110,120,130,140,150,160,170},{"FAIL","FAIL","FAIL","D","D+","C","C+","B","B+","A","A+"}),IF(M17=150,LOOKUP(L21,{"ABS","ZERO",1,75,82,90,97,105,112,120,127},{"FAIL","FAIL","FAIL","D","D+","C","C+","B","B+","A","A+"}),IF(M17=100,LOOKUP(L21,{"ABS","ZERO",1,50,55,60,65,70,75,80,85},{"FAIL","FAIL","FAIL","D","D+","C","C+","B","B+","A","A+"}),IF(M17=50,LOOKUP(L21,{"ABS","ZERO",1,25,27,30,32,35,37,40,42},{"FAIL","FAIL","FAIL","D","D+","C","C+","B","B+","A","A+"}))))))</f>
        <v/>
      </c>
      <c r="O21" s="229"/>
      <c r="P21" s="87" t="str">
        <f t="shared" si="0"/>
        <v/>
      </c>
      <c r="Q21" s="224" t="str">
        <f>IF(AND(A21&lt;&gt;"",B21&lt;&gt;""),IF(OR(D21&lt;&gt;"ABS"),IF(OR(AND(D21&lt;ROUNDDOWN((0.7*E17),0),D21&lt;&gt;0),D21&gt;E17,D21=""),"Attendance Marks incorrect",""),""),"")</f>
        <v/>
      </c>
      <c r="R21" s="203"/>
      <c r="S21" s="203"/>
      <c r="T21" s="203" t="str">
        <f>IF(OR(AND(OR(F21&lt;=G17, F21=0, F21="ABS"),OR(H21&lt;=I17, H21=0, H21="ABS"),OR(J21&lt;=K17, J21="ABS"))),IF(OR(AND(A21="",B21="",D21="",F21="",H21="",J21=""),AND(A21&lt;&gt;"",B21&lt;&gt;"",D21&lt;&gt;"",F21&lt;&gt;"",H21&lt;&gt;"",J21&lt;&gt;"", AD21="OK")),"","Given Marks or Format is incorrect"),"Given Marks or Format is incorrect")</f>
        <v/>
      </c>
      <c r="U21" s="203"/>
      <c r="V21" s="203"/>
      <c r="W21" s="203"/>
      <c r="X21" s="203"/>
      <c r="Y21" s="23" t="b">
        <f>IF(AND( EXACT(LEFT(B21,LEN(G8)), G8),ISNUMBER(INT(MID(B21,(LEN(G8)+1),1))),ISNUMBER(INT(MID(B21,(LEN(G8)+2),1))), MID(B21,(LEN(G8)+1),2)&lt;&gt;"00",OR(ISNUMBER(INT(MID(B21,(LEN(G8)+3),1))),MID(B21,(LEN(G8)+3),1)=""),  OR(AND(ISNUMBER(INT(MID(B21,(LEN(G8)+1),3))),MID(B21,(LEN(G8)+1),1)&lt;&gt;"0", MID(B21,(LEN(G8)+4),1)=""),AND((ISNUMBER(INT(MID(B21,(LEN(G8)+1),2)))),MID(B21,(LEN(G8)+3),1)=""))),"OK")</f>
        <v>0</v>
      </c>
      <c r="Z21" s="24"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25"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22"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32" t="b">
        <f t="shared" ref="AC21:AC38" si="28">IF(AND(ISNUMBER(A20)&lt;&gt;"",ISNUMBER(A21)&lt;&gt;""),IF(AND(ISNUMBER(A21),ISNUMBER(A20)),IF(A21-A20=1,AND(ISNUMBER(INT(MID(A21,1,3))),MID(A21,4,1)="",MID(A21,1,1)&lt;&gt;"0"))))</f>
        <v>0</v>
      </c>
      <c r="AD21" s="32" t="str">
        <f t="shared" si="1"/>
        <v>S# INCORRECT</v>
      </c>
      <c r="BL21" s="77" t="str">
        <f t="shared" si="2"/>
        <v/>
      </c>
      <c r="BM21" s="77" t="b">
        <f t="shared" si="3"/>
        <v>0</v>
      </c>
      <c r="BN21" s="77" t="b">
        <f t="shared" si="4"/>
        <v>0</v>
      </c>
      <c r="BO21" s="77" t="b">
        <f t="shared" si="5"/>
        <v>0</v>
      </c>
      <c r="BP21" s="77" t="str">
        <f t="shared" si="6"/>
        <v/>
      </c>
      <c r="BQ21" s="77" t="str">
        <f t="shared" si="7"/>
        <v/>
      </c>
      <c r="BR21" s="77" t="str">
        <f t="shared" si="8"/>
        <v/>
      </c>
      <c r="BS21" s="77" t="str">
        <f t="shared" si="9"/>
        <v/>
      </c>
      <c r="BT21" s="78" t="str">
        <f t="shared" si="10"/>
        <v/>
      </c>
      <c r="BU21" s="79" t="str">
        <f t="shared" ref="BU21:BU38" si="29">IF(BT21&gt;BT20,"OK","INCORRECT")</f>
        <v>INCORRECT</v>
      </c>
      <c r="BV21" s="77" t="b">
        <f t="shared" ref="BV21:BV38" si="30">BT21&gt;BT20</f>
        <v>0</v>
      </c>
      <c r="BW21" s="80" t="str">
        <f t="shared" si="11"/>
        <v/>
      </c>
      <c r="BX21" s="77" t="b">
        <f t="shared" si="12"/>
        <v>0</v>
      </c>
      <c r="BY21" s="77" t="b">
        <f t="shared" si="13"/>
        <v>0</v>
      </c>
      <c r="BZ21" s="77" t="b">
        <f t="shared" si="14"/>
        <v>0</v>
      </c>
      <c r="CA21" s="77" t="b">
        <f t="shared" si="15"/>
        <v>0</v>
      </c>
      <c r="CB21" s="77" t="b">
        <f t="shared" si="16"/>
        <v>0</v>
      </c>
      <c r="CC21" s="77" t="b">
        <f t="shared" si="17"/>
        <v>0</v>
      </c>
      <c r="CD21" s="77" t="str">
        <f t="shared" si="18"/>
        <v/>
      </c>
      <c r="CE21" s="77" t="str">
        <f t="shared" si="19"/>
        <v/>
      </c>
      <c r="CF21" s="77" t="str">
        <f t="shared" si="20"/>
        <v/>
      </c>
      <c r="CG21" s="77" t="str">
        <f t="shared" si="21"/>
        <v/>
      </c>
      <c r="CH21" s="77" t="str">
        <f t="shared" si="22"/>
        <v/>
      </c>
      <c r="CI21" s="77" t="str">
        <f t="shared" si="23"/>
        <v/>
      </c>
      <c r="CJ21" s="80" t="str">
        <f t="shared" si="24"/>
        <v/>
      </c>
      <c r="CK21" s="80" t="str">
        <f t="shared" si="25"/>
        <v/>
      </c>
      <c r="CL21" s="81" t="str">
        <f t="shared" si="26"/>
        <v>NO</v>
      </c>
      <c r="CM21" s="81" t="str">
        <f t="shared" si="27"/>
        <v>NO</v>
      </c>
      <c r="CN21" s="79" t="str">
        <f t="shared" ref="CN21:CN38" si="31">IF(AND(CL21&lt;&gt;"NO", CM21&lt;&gt;"NO"),IF(CM21&lt;CL21,"OK","INCORRECT"),"NO")</f>
        <v>NO</v>
      </c>
      <c r="CO21" s="79" t="str">
        <f t="shared" ref="CO21:CO38" si="32">IF(AND(CL21&lt;&gt;"NO", CM21&lt;&gt;"NO"),IF(CM21&lt;=CM20,"OK","INCORRECT"),"NO")</f>
        <v>NO</v>
      </c>
      <c r="CP21" s="81" t="str">
        <f t="shared" ref="CP21:CP38" si="33">IF(OR(AND(OR(AND(CN21="NO",CO21="NO"),AND(CN21="OK", CO21="OK")),AND(CN20="NO", CO20="NO")),AND(AND(CN21="OK",CO21="OK",OR(AND(CN20="NO", CO20="NO"),AND(CN20="OK", CO20="OK"))))),"OK","INCORRECT")</f>
        <v>OK</v>
      </c>
      <c r="CQ21" s="77" t="b">
        <f t="shared" ref="CQ21:CQ38" si="34">IF(CP21="OK",IF(AND(CL20="NO",CL21="NO"),BT21&gt;BT20))</f>
        <v>0</v>
      </c>
      <c r="CR21" s="77" t="b">
        <f t="shared" ref="CR21:CR38" si="35">IF(CP21="OK",AND(CN21="OK",CO21="OK",CN20="NO",CO20="NO"))</f>
        <v>0</v>
      </c>
      <c r="CS21" s="77" t="b">
        <f t="shared" ref="CS21:CS38" si="36">IF(CP21="OK",IF(AND(EXACT(CK20,CK21)),BT21&gt;BT20))</f>
        <v>0</v>
      </c>
      <c r="CT21" s="77" t="b">
        <f t="shared" ref="CT21:CT38" si="37">IF(CP21="OK",CM21&lt;CM20)</f>
        <v>0</v>
      </c>
      <c r="CU21" s="80" t="str">
        <f t="shared" ref="CU21:CU38" si="38">IF(AND(CQ21=FALSE,CR21=FALSE,CS21=FALSE,CT21=FALSE),"SEQUENCE INCORRECT","SEQUENCE CORRECT")</f>
        <v>SEQUENCE INCORRECT</v>
      </c>
      <c r="CV21" s="82">
        <f>COUNTIF(B19:B20,T(B21))</f>
        <v>2</v>
      </c>
    </row>
    <row r="22" spans="1:100" s="32" customFormat="1" ht="18.95" customHeight="1" thickBot="1">
      <c r="A22" s="83"/>
      <c r="B22" s="244"/>
      <c r="C22" s="245"/>
      <c r="D22" s="244"/>
      <c r="E22" s="245"/>
      <c r="F22" s="244"/>
      <c r="G22" s="245"/>
      <c r="H22" s="244"/>
      <c r="I22" s="245"/>
      <c r="J22" s="244"/>
      <c r="K22" s="245"/>
      <c r="L22" s="256" t="str">
        <f>IF(AND(A22&lt;&gt;"",B22&lt;&gt;"",D22&lt;&gt;"", F22&lt;&gt;"", H22&lt;&gt;"", J22&lt;&gt;"",Q22="",P22="OK",T22="",OR(D22&lt;=E17,D22="ABS"),OR(F22&lt;=G17,F22="ABS"),OR(H22&lt;=I17,H22="ABS"),OR(J22&lt;=K17,J22="ABS")),IF(AND(D22="ABS",F22="ABS",H22="ABS",J22="ABS"),"ABS",IF(SUM(D22,F22,H22,J22)=0,"ZERO",SUM(D22,F22,H22,J22))),"")</f>
        <v/>
      </c>
      <c r="M22" s="257"/>
      <c r="N22" s="33" t="str">
        <f>IF(L22="","",IF(M17=200,LOOKUP(L22,{"ABS","ZERO",1,100,110,120,130,140,150,160,170},{"FAIL","FAIL","FAIL","D","D+","C","C+","B","B+","A","A+"}),IF(M17=150,LOOKUP(L22,{"ABS","ZERO",1,75,82,90,97,105,112,120,127},{"FAIL","FAIL","FAIL","D","D+","C","C+","B","B+","A","A+"}),IF(M17=100,LOOKUP(L22,{"ABS","ZERO",1,50,55,60,65,70,75,80,85},{"FAIL","FAIL","FAIL","D","D+","C","C+","B","B+","A","A+"}),IF(M17=50,LOOKUP(L22,{"ABS","ZERO",1,25,27,30,32,35,37,40,42},{"FAIL","FAIL","FAIL","D","D+","C","C+","B","B+","A","A+"}))))))</f>
        <v/>
      </c>
      <c r="O22" s="229"/>
      <c r="P22" s="87" t="str">
        <f t="shared" si="0"/>
        <v/>
      </c>
      <c r="Q22" s="224" t="str">
        <f>IF(AND(A22&lt;&gt;"",B22&lt;&gt;""),IF(OR(D22&lt;&gt;"ABS"),IF(OR(AND(D22&lt;ROUNDDOWN((0.7*E17),0),D22&lt;&gt;0),D22&gt;E17,D22=""),"Attendance Marks incorrect",""),""),"")</f>
        <v/>
      </c>
      <c r="R22" s="203"/>
      <c r="S22" s="203"/>
      <c r="T22" s="203" t="str">
        <f>IF(OR(AND(OR(F22&lt;=G17, F22=0, F22="ABS"),OR(H22&lt;=I17, H22=0, H22="ABS"),OR(J22&lt;=K17, J22="ABS"))),IF(OR(AND(A22="",B22="",D22="",F22="",H22="",J22=""),AND(A22&lt;&gt;"",B22&lt;&gt;"",D22&lt;&gt;"",F22&lt;&gt;"",H22&lt;&gt;"",J22&lt;&gt;"", AD22="OK")),"","Given Marks or Format is incorrect"),"Given Marks or Format is incorrect")</f>
        <v/>
      </c>
      <c r="U22" s="203"/>
      <c r="V22" s="203"/>
      <c r="W22" s="203"/>
      <c r="X22" s="203"/>
      <c r="Y22" s="23" t="b">
        <f>IF(AND( EXACT(LEFT(B22,LEN(G8)), G8),ISNUMBER(INT(MID(B22,(LEN(G8)+1),1))),ISNUMBER(INT(MID(B22,(LEN(G8)+2),1))), MID(B22,(LEN(G8)+1),2)&lt;&gt;"00",OR(ISNUMBER(INT(MID(B22,(LEN(G8)+3),1))),MID(B22,(LEN(G8)+3),1)=""),  OR(AND(ISNUMBER(INT(MID(B22,(LEN(G8)+1),3))),MID(B22,(LEN(G8)+1),1)&lt;&gt;"0", MID(B22,(LEN(G8)+4),1)=""),AND((ISNUMBER(INT(MID(B22,(LEN(G8)+1),2)))),MID(B22,(LEN(G8)+3),1)=""))),"OK")</f>
        <v>0</v>
      </c>
      <c r="Z22" s="24"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25"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22"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32" t="b">
        <f t="shared" si="28"/>
        <v>0</v>
      </c>
      <c r="AD22" s="32" t="str">
        <f t="shared" si="1"/>
        <v>S# INCORRECT</v>
      </c>
      <c r="BL22" s="77" t="str">
        <f t="shared" si="2"/>
        <v/>
      </c>
      <c r="BM22" s="77" t="b">
        <f t="shared" si="3"/>
        <v>0</v>
      </c>
      <c r="BN22" s="77" t="b">
        <f t="shared" si="4"/>
        <v>0</v>
      </c>
      <c r="BO22" s="77" t="b">
        <f t="shared" si="5"/>
        <v>0</v>
      </c>
      <c r="BP22" s="77" t="str">
        <f t="shared" si="6"/>
        <v/>
      </c>
      <c r="BQ22" s="77" t="str">
        <f t="shared" si="7"/>
        <v/>
      </c>
      <c r="BR22" s="77" t="str">
        <f t="shared" si="8"/>
        <v/>
      </c>
      <c r="BS22" s="77" t="str">
        <f t="shared" si="9"/>
        <v/>
      </c>
      <c r="BT22" s="78" t="str">
        <f t="shared" si="10"/>
        <v/>
      </c>
      <c r="BU22" s="79" t="str">
        <f t="shared" si="29"/>
        <v>INCORRECT</v>
      </c>
      <c r="BV22" s="77" t="b">
        <f t="shared" si="30"/>
        <v>0</v>
      </c>
      <c r="BW22" s="80" t="str">
        <f t="shared" si="11"/>
        <v/>
      </c>
      <c r="BX22" s="77" t="b">
        <f t="shared" si="12"/>
        <v>0</v>
      </c>
      <c r="BY22" s="77" t="b">
        <f t="shared" si="13"/>
        <v>0</v>
      </c>
      <c r="BZ22" s="77" t="b">
        <f t="shared" si="14"/>
        <v>0</v>
      </c>
      <c r="CA22" s="77" t="b">
        <f t="shared" si="15"/>
        <v>0</v>
      </c>
      <c r="CB22" s="77" t="b">
        <f t="shared" si="16"/>
        <v>0</v>
      </c>
      <c r="CC22" s="77" t="b">
        <f t="shared" si="17"/>
        <v>0</v>
      </c>
      <c r="CD22" s="77" t="str">
        <f t="shared" si="18"/>
        <v/>
      </c>
      <c r="CE22" s="77" t="str">
        <f t="shared" si="19"/>
        <v/>
      </c>
      <c r="CF22" s="77" t="str">
        <f t="shared" si="20"/>
        <v/>
      </c>
      <c r="CG22" s="77" t="str">
        <f t="shared" si="21"/>
        <v/>
      </c>
      <c r="CH22" s="77" t="str">
        <f t="shared" si="22"/>
        <v/>
      </c>
      <c r="CI22" s="77" t="str">
        <f t="shared" si="23"/>
        <v/>
      </c>
      <c r="CJ22" s="80" t="str">
        <f t="shared" si="24"/>
        <v/>
      </c>
      <c r="CK22" s="80" t="str">
        <f t="shared" si="25"/>
        <v/>
      </c>
      <c r="CL22" s="81" t="str">
        <f t="shared" si="26"/>
        <v>NO</v>
      </c>
      <c r="CM22" s="81" t="str">
        <f t="shared" si="27"/>
        <v>NO</v>
      </c>
      <c r="CN22" s="79" t="str">
        <f t="shared" si="31"/>
        <v>NO</v>
      </c>
      <c r="CO22" s="79" t="str">
        <f t="shared" si="32"/>
        <v>NO</v>
      </c>
      <c r="CP22" s="81" t="str">
        <f t="shared" si="33"/>
        <v>OK</v>
      </c>
      <c r="CQ22" s="77" t="b">
        <f t="shared" si="34"/>
        <v>0</v>
      </c>
      <c r="CR22" s="77" t="b">
        <f t="shared" si="35"/>
        <v>0</v>
      </c>
      <c r="CS22" s="77" t="b">
        <f t="shared" si="36"/>
        <v>0</v>
      </c>
      <c r="CT22" s="77" t="b">
        <f t="shared" si="37"/>
        <v>0</v>
      </c>
      <c r="CU22" s="80" t="str">
        <f t="shared" si="38"/>
        <v>SEQUENCE INCORRECT</v>
      </c>
      <c r="CV22" s="82">
        <f>COUNTIF(B19:B21,T(B22))</f>
        <v>3</v>
      </c>
    </row>
    <row r="23" spans="1:100" s="32" customFormat="1" ht="18.95" customHeight="1" thickBot="1">
      <c r="A23" s="65"/>
      <c r="B23" s="244"/>
      <c r="C23" s="245"/>
      <c r="D23" s="244"/>
      <c r="E23" s="245"/>
      <c r="F23" s="244"/>
      <c r="G23" s="245"/>
      <c r="H23" s="244"/>
      <c r="I23" s="245"/>
      <c r="J23" s="244"/>
      <c r="K23" s="245"/>
      <c r="L23" s="256" t="str">
        <f>IF(AND(A23&lt;&gt;"",B23&lt;&gt;"",D23&lt;&gt;"", F23&lt;&gt;"", H23&lt;&gt;"", J23&lt;&gt;"",Q23="",P23="OK",T23="",OR(D23&lt;=E17,D23="ABS"),OR(F23&lt;=G17,F23="ABS"),OR(H23&lt;=I17,H23="ABS"),OR(J23&lt;=K17,J23="ABS")),IF(AND(D23="ABS",F23="ABS",H23="ABS",J23="ABS"),"ABS",IF(SUM(D23,F23,H23,J23)=0,"ZERO",SUM(D23,F23,H23,J23))),"")</f>
        <v/>
      </c>
      <c r="M23" s="257"/>
      <c r="N23" s="33" t="str">
        <f>IF(L23="","",IF(M17=200,LOOKUP(L23,{"ABS","ZERO",1,100,110,120,130,140,150,160,170},{"FAIL","FAIL","FAIL","D","D+","C","C+","B","B+","A","A+"}),IF(M17=150,LOOKUP(L23,{"ABS","ZERO",1,75,82,90,97,105,112,120,127},{"FAIL","FAIL","FAIL","D","D+","C","C+","B","B+","A","A+"}),IF(M17=100,LOOKUP(L23,{"ABS","ZERO",1,50,55,60,65,70,75,80,85},{"FAIL","FAIL","FAIL","D","D+","C","C+","B","B+","A","A+"}),IF(M17=50,LOOKUP(L23,{"ABS","ZERO",1,25,27,30,32,35,37,40,42},{"FAIL","FAIL","FAIL","D","D+","C","C+","B","B+","A","A+"}))))))</f>
        <v/>
      </c>
      <c r="O23" s="229"/>
      <c r="P23" s="87" t="str">
        <f t="shared" si="0"/>
        <v/>
      </c>
      <c r="Q23" s="224" t="str">
        <f>IF(AND(A23&lt;&gt;"",B23&lt;&gt;""),IF(OR(D23&lt;&gt;"ABS"),IF(OR(AND(D23&lt;ROUNDDOWN((0.7*E17),0),D23&lt;&gt;0),D23&gt;E17,D23=""),"Attendance Marks incorrect",""),""),"")</f>
        <v/>
      </c>
      <c r="R23" s="203"/>
      <c r="S23" s="203"/>
      <c r="T23" s="203" t="str">
        <f>IF(OR(AND(OR(F23&lt;=G17, F23=0, F23="ABS"),OR(H23&lt;=I17, H23=0, H23="ABS"),OR(J23&lt;=K17, J23="ABS"))),IF(OR(AND(A23="",B23="",D23="",F23="",H23="",J23=""),AND(A23&lt;&gt;"",B23&lt;&gt;"",D23&lt;&gt;"",F23&lt;&gt;"",H23&lt;&gt;"",J23&lt;&gt;"", AD23="OK")),"","Given Marks or Format is incorrect"),"Given Marks or Format is incorrect")</f>
        <v/>
      </c>
      <c r="U23" s="203"/>
      <c r="V23" s="203"/>
      <c r="W23" s="203"/>
      <c r="X23" s="203"/>
      <c r="Y23" s="23" t="b">
        <f>IF(AND( EXACT(LEFT(B23,LEN(G8)), G8),ISNUMBER(INT(MID(B23,(LEN(G8)+1),1))),ISNUMBER(INT(MID(B23,(LEN(G8)+2),1))), MID(B23,(LEN(G8)+1),2)&lt;&gt;"00",OR(ISNUMBER(INT(MID(B23,(LEN(G8)+3),1))),MID(B23,(LEN(G8)+3),1)=""),  OR(AND(ISNUMBER(INT(MID(B23,(LEN(G8)+1),3))),MID(B23,(LEN(G8)+1),1)&lt;&gt;"0", MID(B23,(LEN(G8)+4),1)=""),AND((ISNUMBER(INT(MID(B23,(LEN(G8)+1),2)))),MID(B23,(LEN(G8)+3),1)=""))),"OK")</f>
        <v>0</v>
      </c>
      <c r="Z23" s="24"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25"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22"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32" t="b">
        <f t="shared" si="28"/>
        <v>0</v>
      </c>
      <c r="AD23" s="32" t="str">
        <f t="shared" si="1"/>
        <v>S# INCORRECT</v>
      </c>
      <c r="BL23" s="77" t="str">
        <f t="shared" si="2"/>
        <v/>
      </c>
      <c r="BM23" s="77" t="b">
        <f t="shared" si="3"/>
        <v>0</v>
      </c>
      <c r="BN23" s="77" t="b">
        <f t="shared" si="4"/>
        <v>0</v>
      </c>
      <c r="BO23" s="77" t="b">
        <f t="shared" si="5"/>
        <v>0</v>
      </c>
      <c r="BP23" s="77" t="str">
        <f t="shared" si="6"/>
        <v/>
      </c>
      <c r="BQ23" s="77" t="str">
        <f t="shared" si="7"/>
        <v/>
      </c>
      <c r="BR23" s="77" t="str">
        <f t="shared" si="8"/>
        <v/>
      </c>
      <c r="BS23" s="77" t="str">
        <f t="shared" si="9"/>
        <v/>
      </c>
      <c r="BT23" s="78" t="str">
        <f t="shared" si="10"/>
        <v/>
      </c>
      <c r="BU23" s="79" t="str">
        <f t="shared" si="29"/>
        <v>INCORRECT</v>
      </c>
      <c r="BV23" s="77" t="b">
        <f t="shared" si="30"/>
        <v>0</v>
      </c>
      <c r="BW23" s="80" t="str">
        <f t="shared" si="11"/>
        <v/>
      </c>
      <c r="BX23" s="77" t="b">
        <f t="shared" si="12"/>
        <v>0</v>
      </c>
      <c r="BY23" s="77" t="b">
        <f t="shared" si="13"/>
        <v>0</v>
      </c>
      <c r="BZ23" s="77" t="b">
        <f t="shared" si="14"/>
        <v>0</v>
      </c>
      <c r="CA23" s="77" t="b">
        <f t="shared" si="15"/>
        <v>0</v>
      </c>
      <c r="CB23" s="77" t="b">
        <f t="shared" si="16"/>
        <v>0</v>
      </c>
      <c r="CC23" s="77" t="b">
        <f t="shared" si="17"/>
        <v>0</v>
      </c>
      <c r="CD23" s="77" t="str">
        <f t="shared" si="18"/>
        <v/>
      </c>
      <c r="CE23" s="77" t="str">
        <f t="shared" si="19"/>
        <v/>
      </c>
      <c r="CF23" s="77" t="str">
        <f t="shared" si="20"/>
        <v/>
      </c>
      <c r="CG23" s="77" t="str">
        <f t="shared" si="21"/>
        <v/>
      </c>
      <c r="CH23" s="77" t="str">
        <f t="shared" si="22"/>
        <v/>
      </c>
      <c r="CI23" s="77" t="str">
        <f t="shared" si="23"/>
        <v/>
      </c>
      <c r="CJ23" s="80" t="str">
        <f t="shared" si="24"/>
        <v/>
      </c>
      <c r="CK23" s="80" t="str">
        <f t="shared" si="25"/>
        <v/>
      </c>
      <c r="CL23" s="81" t="str">
        <f t="shared" si="26"/>
        <v>NO</v>
      </c>
      <c r="CM23" s="81" t="str">
        <f t="shared" si="27"/>
        <v>NO</v>
      </c>
      <c r="CN23" s="79" t="str">
        <f t="shared" si="31"/>
        <v>NO</v>
      </c>
      <c r="CO23" s="79" t="str">
        <f t="shared" si="32"/>
        <v>NO</v>
      </c>
      <c r="CP23" s="81" t="str">
        <f t="shared" si="33"/>
        <v>OK</v>
      </c>
      <c r="CQ23" s="77" t="b">
        <f t="shared" si="34"/>
        <v>0</v>
      </c>
      <c r="CR23" s="77" t="b">
        <f t="shared" si="35"/>
        <v>0</v>
      </c>
      <c r="CS23" s="77" t="b">
        <f t="shared" si="36"/>
        <v>0</v>
      </c>
      <c r="CT23" s="77" t="b">
        <f t="shared" si="37"/>
        <v>0</v>
      </c>
      <c r="CU23" s="80" t="str">
        <f t="shared" si="38"/>
        <v>SEQUENCE INCORRECT</v>
      </c>
      <c r="CV23" s="82">
        <f>COUNTIF(B19:B22,T(B23))</f>
        <v>4</v>
      </c>
    </row>
    <row r="24" spans="1:100" s="32" customFormat="1" ht="18.95" customHeight="1" thickBot="1">
      <c r="A24" s="83"/>
      <c r="B24" s="244"/>
      <c r="C24" s="245"/>
      <c r="D24" s="244"/>
      <c r="E24" s="245"/>
      <c r="F24" s="244"/>
      <c r="G24" s="245"/>
      <c r="H24" s="244"/>
      <c r="I24" s="245"/>
      <c r="J24" s="244"/>
      <c r="K24" s="245"/>
      <c r="L24" s="256" t="str">
        <f>IF(AND(A24&lt;&gt;"",B24&lt;&gt;"",D24&lt;&gt;"", F24&lt;&gt;"", H24&lt;&gt;"", J24&lt;&gt;"",Q24="",P24="OK",T24="",OR(D24&lt;=E17,D24="ABS"),OR(F24&lt;=G17,F24="ABS"),OR(H24&lt;=I17,H24="ABS"),OR(J24&lt;=K17,J24="ABS")),IF(AND(D24="ABS",F24="ABS",H24="ABS",J24="ABS"),"ABS",IF(SUM(D24,F24,H24,J24)=0,"ZERO",SUM(D24,F24,H24,J24))),"")</f>
        <v/>
      </c>
      <c r="M24" s="257"/>
      <c r="N24" s="33" t="str">
        <f>IF(L24="","",IF(M17=200,LOOKUP(L24,{"ABS","ZERO",1,100,110,120,130,140,150,160,170},{"FAIL","FAIL","FAIL","D","D+","C","C+","B","B+","A","A+"}),IF(M17=150,LOOKUP(L24,{"ABS","ZERO",1,75,82,90,97,105,112,120,127},{"FAIL","FAIL","FAIL","D","D+","C","C+","B","B+","A","A+"}),IF(M17=100,LOOKUP(L24,{"ABS","ZERO",1,50,55,60,65,70,75,80,85},{"FAIL","FAIL","FAIL","D","D+","C","C+","B","B+","A","A+"}),IF(M17=50,LOOKUP(L24,{"ABS","ZERO",1,25,27,30,32,35,37,40,42},{"FAIL","FAIL","FAIL","D","D+","C","C+","B","B+","A","A+"}))))))</f>
        <v/>
      </c>
      <c r="O24" s="229"/>
      <c r="P24" s="87" t="str">
        <f t="shared" si="0"/>
        <v/>
      </c>
      <c r="Q24" s="224" t="str">
        <f>IF(AND(A24&lt;&gt;"",B24&lt;&gt;""),IF(OR(D24&lt;&gt;"ABS"),IF(OR(AND(D24&lt;ROUNDDOWN((0.7*E17),0),D24&lt;&gt;0),D24&gt;E17,D24=""),"Attendance Marks incorrect",""),""),"")</f>
        <v/>
      </c>
      <c r="R24" s="203"/>
      <c r="S24" s="203"/>
      <c r="T24" s="203" t="str">
        <f>IF(OR(AND(OR(F24&lt;=G17, F24=0, F24="ABS"),OR(H24&lt;=I17, H24=0, H24="ABS"),OR(J24&lt;=K17, J24="ABS"))),IF(OR(AND(A24="",B24="",D24="",F24="",H24="",J24=""),AND(A24&lt;&gt;"",B24&lt;&gt;"",D24&lt;&gt;"",F24&lt;&gt;"",H24&lt;&gt;"",J24&lt;&gt;"", AD24="OK")),"","Given Marks or Format is incorrect"),"Given Marks or Format is incorrect")</f>
        <v/>
      </c>
      <c r="U24" s="203"/>
      <c r="V24" s="203"/>
      <c r="W24" s="203"/>
      <c r="X24" s="203"/>
      <c r="Y24" s="23" t="b">
        <f>IF(AND( EXACT(LEFT(B24,LEN(G8)), G8),ISNUMBER(INT(MID(B24,(LEN(G8)+1),1))),ISNUMBER(INT(MID(B24,(LEN(G8)+2),1))), MID(B24,(LEN(G8)+1),2)&lt;&gt;"00",OR(ISNUMBER(INT(MID(B24,(LEN(G8)+3),1))),MID(B24,(LEN(G8)+3),1)=""),  OR(AND(ISNUMBER(INT(MID(B24,(LEN(G8)+1),3))),MID(B24,(LEN(G8)+1),1)&lt;&gt;"0", MID(B24,(LEN(G8)+4),1)=""),AND((ISNUMBER(INT(MID(B24,(LEN(G8)+1),2)))),MID(B24,(LEN(G8)+3),1)=""))),"OK")</f>
        <v>0</v>
      </c>
      <c r="Z24" s="24"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25"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22"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32" t="b">
        <f t="shared" si="28"/>
        <v>0</v>
      </c>
      <c r="AD24" s="32" t="str">
        <f t="shared" si="1"/>
        <v>S# INCORRECT</v>
      </c>
      <c r="BL24" s="77" t="str">
        <f t="shared" si="2"/>
        <v/>
      </c>
      <c r="BM24" s="77" t="b">
        <f t="shared" si="3"/>
        <v>0</v>
      </c>
      <c r="BN24" s="77" t="b">
        <f t="shared" si="4"/>
        <v>0</v>
      </c>
      <c r="BO24" s="77" t="b">
        <f t="shared" si="5"/>
        <v>0</v>
      </c>
      <c r="BP24" s="77" t="str">
        <f t="shared" si="6"/>
        <v/>
      </c>
      <c r="BQ24" s="77" t="str">
        <f t="shared" si="7"/>
        <v/>
      </c>
      <c r="BR24" s="77" t="str">
        <f t="shared" si="8"/>
        <v/>
      </c>
      <c r="BS24" s="77" t="str">
        <f t="shared" si="9"/>
        <v/>
      </c>
      <c r="BT24" s="78" t="str">
        <f t="shared" si="10"/>
        <v/>
      </c>
      <c r="BU24" s="79" t="str">
        <f t="shared" si="29"/>
        <v>INCORRECT</v>
      </c>
      <c r="BV24" s="77" t="b">
        <f t="shared" si="30"/>
        <v>0</v>
      </c>
      <c r="BW24" s="80" t="str">
        <f t="shared" si="11"/>
        <v/>
      </c>
      <c r="BX24" s="77" t="b">
        <f t="shared" si="12"/>
        <v>0</v>
      </c>
      <c r="BY24" s="77" t="b">
        <f t="shared" si="13"/>
        <v>0</v>
      </c>
      <c r="BZ24" s="77" t="b">
        <f t="shared" si="14"/>
        <v>0</v>
      </c>
      <c r="CA24" s="77" t="b">
        <f t="shared" si="15"/>
        <v>0</v>
      </c>
      <c r="CB24" s="77" t="b">
        <f t="shared" si="16"/>
        <v>0</v>
      </c>
      <c r="CC24" s="77" t="b">
        <f t="shared" si="17"/>
        <v>0</v>
      </c>
      <c r="CD24" s="77" t="str">
        <f t="shared" si="18"/>
        <v/>
      </c>
      <c r="CE24" s="77" t="str">
        <f t="shared" si="19"/>
        <v/>
      </c>
      <c r="CF24" s="77" t="str">
        <f t="shared" si="20"/>
        <v/>
      </c>
      <c r="CG24" s="77" t="str">
        <f t="shared" si="21"/>
        <v/>
      </c>
      <c r="CH24" s="77" t="str">
        <f t="shared" si="22"/>
        <v/>
      </c>
      <c r="CI24" s="77" t="str">
        <f t="shared" si="23"/>
        <v/>
      </c>
      <c r="CJ24" s="80" t="str">
        <f t="shared" si="24"/>
        <v/>
      </c>
      <c r="CK24" s="80" t="str">
        <f t="shared" si="25"/>
        <v/>
      </c>
      <c r="CL24" s="81" t="str">
        <f t="shared" si="26"/>
        <v>NO</v>
      </c>
      <c r="CM24" s="81" t="str">
        <f t="shared" si="27"/>
        <v>NO</v>
      </c>
      <c r="CN24" s="79" t="str">
        <f t="shared" si="31"/>
        <v>NO</v>
      </c>
      <c r="CO24" s="79" t="str">
        <f t="shared" si="32"/>
        <v>NO</v>
      </c>
      <c r="CP24" s="81" t="str">
        <f t="shared" si="33"/>
        <v>OK</v>
      </c>
      <c r="CQ24" s="77" t="b">
        <f t="shared" si="34"/>
        <v>0</v>
      </c>
      <c r="CR24" s="77" t="b">
        <f t="shared" si="35"/>
        <v>0</v>
      </c>
      <c r="CS24" s="77" t="b">
        <f t="shared" si="36"/>
        <v>0</v>
      </c>
      <c r="CT24" s="77" t="b">
        <f t="shared" si="37"/>
        <v>0</v>
      </c>
      <c r="CU24" s="80" t="str">
        <f t="shared" si="38"/>
        <v>SEQUENCE INCORRECT</v>
      </c>
      <c r="CV24" s="82">
        <f>COUNTIF(B19:B23,T(B24))</f>
        <v>5</v>
      </c>
    </row>
    <row r="25" spans="1:100" s="32" customFormat="1" ht="18.95" customHeight="1" thickBot="1">
      <c r="A25" s="65"/>
      <c r="B25" s="244"/>
      <c r="C25" s="245"/>
      <c r="D25" s="244"/>
      <c r="E25" s="245"/>
      <c r="F25" s="244"/>
      <c r="G25" s="245"/>
      <c r="H25" s="244"/>
      <c r="I25" s="245"/>
      <c r="J25" s="244"/>
      <c r="K25" s="245"/>
      <c r="L25" s="256" t="str">
        <f>IF(AND(A25&lt;&gt;"",B25&lt;&gt;"",D25&lt;&gt;"", F25&lt;&gt;"", H25&lt;&gt;"", J25&lt;&gt;"",Q25="",P25="OK",T25="",OR(D25&lt;=E17,D25="ABS"),OR(F25&lt;=G17,F25="ABS"),OR(H25&lt;=I17,H25="ABS"),OR(J25&lt;=K17,J25="ABS")),IF(AND(D25="ABS",F25="ABS",H25="ABS",J25="ABS"),"ABS",IF(SUM(D25,F25,H25,J25)=0,"ZERO",SUM(D25,F25,H25,J25))),"")</f>
        <v/>
      </c>
      <c r="M25" s="257"/>
      <c r="N25" s="33" t="str">
        <f>IF(L25="","",IF(M17=200,LOOKUP(L25,{"ABS","ZERO",1,100,110,120,130,140,150,160,170},{"FAIL","FAIL","FAIL","D","D+","C","C+","B","B+","A","A+"}),IF(M17=150,LOOKUP(L25,{"ABS","ZERO",1,75,82,90,97,105,112,120,127},{"FAIL","FAIL","FAIL","D","D+","C","C+","B","B+","A","A+"}),IF(M17=100,LOOKUP(L25,{"ABS","ZERO",1,50,55,60,65,70,75,80,85},{"FAIL","FAIL","FAIL","D","D+","C","C+","B","B+","A","A+"}),IF(M17=50,LOOKUP(L25,{"ABS","ZERO",1,25,27,30,32,35,37,40,42},{"FAIL","FAIL","FAIL","D","D+","C","C+","B","B+","A","A+"}))))))</f>
        <v/>
      </c>
      <c r="O25" s="229"/>
      <c r="P25" s="87" t="str">
        <f t="shared" si="0"/>
        <v/>
      </c>
      <c r="Q25" s="224" t="str">
        <f>IF(AND(A25&lt;&gt;"",B25&lt;&gt;""),IF(OR(D25&lt;&gt;"ABS"),IF(OR(AND(D25&lt;ROUNDDOWN((0.7*E17),0),D25&lt;&gt;0),D25&gt;E17,D25=""),"Attendance Marks incorrect",""),""),"")</f>
        <v/>
      </c>
      <c r="R25" s="203"/>
      <c r="S25" s="203"/>
      <c r="T25" s="203" t="str">
        <f>IF(OR(AND(OR(F25&lt;=G17, F25=0, F25="ABS"),OR(H25&lt;=I17, H25=0, H25="ABS"),OR(J25&lt;=K17, J25="ABS"))),IF(OR(AND(A25="",B25="",D25="",F25="",H25="",J25=""),AND(A25&lt;&gt;"",B25&lt;&gt;"",D25&lt;&gt;"",F25&lt;&gt;"",H25&lt;&gt;"",J25&lt;&gt;"", AD25="OK")),"","Given Marks or Format is incorrect"),"Given Marks or Format is incorrect")</f>
        <v/>
      </c>
      <c r="U25" s="203"/>
      <c r="V25" s="203"/>
      <c r="W25" s="203"/>
      <c r="X25" s="203"/>
      <c r="Y25" s="23" t="b">
        <f>IF(AND( EXACT(LEFT(B25,LEN(G8)), G8),ISNUMBER(INT(MID(B25,(LEN(G8)+1),1))),ISNUMBER(INT(MID(B25,(LEN(G8)+2),1))), MID(B25,(LEN(G8)+1),2)&lt;&gt;"00",OR(ISNUMBER(INT(MID(B25,(LEN(G8)+3),1))),MID(B25,(LEN(G8)+3),1)=""),  OR(AND(ISNUMBER(INT(MID(B25,(LEN(G8)+1),3))),MID(B25,(LEN(G8)+1),1)&lt;&gt;"0", MID(B25,(LEN(G8)+4),1)=""),AND((ISNUMBER(INT(MID(B25,(LEN(G8)+1),2)))),MID(B25,(LEN(G8)+3),1)=""))),"OK")</f>
        <v>0</v>
      </c>
      <c r="Z25" s="24"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25"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22"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32" t="b">
        <f t="shared" si="28"/>
        <v>0</v>
      </c>
      <c r="AD25" s="32" t="str">
        <f t="shared" si="1"/>
        <v>S# INCORRECT</v>
      </c>
      <c r="BL25" s="77" t="str">
        <f t="shared" si="2"/>
        <v/>
      </c>
      <c r="BM25" s="77" t="b">
        <f t="shared" si="3"/>
        <v>0</v>
      </c>
      <c r="BN25" s="77" t="b">
        <f t="shared" si="4"/>
        <v>0</v>
      </c>
      <c r="BO25" s="77" t="b">
        <f t="shared" si="5"/>
        <v>0</v>
      </c>
      <c r="BP25" s="77" t="str">
        <f t="shared" si="6"/>
        <v/>
      </c>
      <c r="BQ25" s="77" t="str">
        <f t="shared" si="7"/>
        <v/>
      </c>
      <c r="BR25" s="77" t="str">
        <f t="shared" si="8"/>
        <v/>
      </c>
      <c r="BS25" s="77" t="str">
        <f t="shared" si="9"/>
        <v/>
      </c>
      <c r="BT25" s="78" t="str">
        <f t="shared" si="10"/>
        <v/>
      </c>
      <c r="BU25" s="79" t="str">
        <f t="shared" si="29"/>
        <v>INCORRECT</v>
      </c>
      <c r="BV25" s="77" t="b">
        <f t="shared" si="30"/>
        <v>0</v>
      </c>
      <c r="BW25" s="80" t="str">
        <f t="shared" si="11"/>
        <v/>
      </c>
      <c r="BX25" s="77" t="b">
        <f t="shared" si="12"/>
        <v>0</v>
      </c>
      <c r="BY25" s="77" t="b">
        <f t="shared" si="13"/>
        <v>0</v>
      </c>
      <c r="BZ25" s="77" t="b">
        <f t="shared" si="14"/>
        <v>0</v>
      </c>
      <c r="CA25" s="77" t="b">
        <f t="shared" si="15"/>
        <v>0</v>
      </c>
      <c r="CB25" s="77" t="b">
        <f t="shared" si="16"/>
        <v>0</v>
      </c>
      <c r="CC25" s="77" t="b">
        <f t="shared" si="17"/>
        <v>0</v>
      </c>
      <c r="CD25" s="77" t="str">
        <f t="shared" si="18"/>
        <v/>
      </c>
      <c r="CE25" s="77" t="str">
        <f t="shared" si="19"/>
        <v/>
      </c>
      <c r="CF25" s="77" t="str">
        <f t="shared" si="20"/>
        <v/>
      </c>
      <c r="CG25" s="77" t="str">
        <f t="shared" si="21"/>
        <v/>
      </c>
      <c r="CH25" s="77" t="str">
        <f t="shared" si="22"/>
        <v/>
      </c>
      <c r="CI25" s="77" t="str">
        <f t="shared" si="23"/>
        <v/>
      </c>
      <c r="CJ25" s="80" t="str">
        <f t="shared" si="24"/>
        <v/>
      </c>
      <c r="CK25" s="80" t="str">
        <f t="shared" si="25"/>
        <v/>
      </c>
      <c r="CL25" s="81" t="str">
        <f t="shared" si="26"/>
        <v>NO</v>
      </c>
      <c r="CM25" s="81" t="str">
        <f t="shared" si="27"/>
        <v>NO</v>
      </c>
      <c r="CN25" s="79" t="str">
        <f t="shared" si="31"/>
        <v>NO</v>
      </c>
      <c r="CO25" s="79" t="str">
        <f t="shared" si="32"/>
        <v>NO</v>
      </c>
      <c r="CP25" s="81" t="str">
        <f t="shared" si="33"/>
        <v>OK</v>
      </c>
      <c r="CQ25" s="77" t="b">
        <f t="shared" si="34"/>
        <v>0</v>
      </c>
      <c r="CR25" s="77" t="b">
        <f t="shared" si="35"/>
        <v>0</v>
      </c>
      <c r="CS25" s="77" t="b">
        <f t="shared" si="36"/>
        <v>0</v>
      </c>
      <c r="CT25" s="77" t="b">
        <f t="shared" si="37"/>
        <v>0</v>
      </c>
      <c r="CU25" s="80" t="str">
        <f t="shared" si="38"/>
        <v>SEQUENCE INCORRECT</v>
      </c>
      <c r="CV25" s="82">
        <f>COUNTIF(B19:B24,T(B25))</f>
        <v>6</v>
      </c>
    </row>
    <row r="26" spans="1:100" s="32" customFormat="1" ht="18.95" customHeight="1" thickBot="1">
      <c r="A26" s="83"/>
      <c r="B26" s="244"/>
      <c r="C26" s="245"/>
      <c r="D26" s="244"/>
      <c r="E26" s="245"/>
      <c r="F26" s="244"/>
      <c r="G26" s="245"/>
      <c r="H26" s="244"/>
      <c r="I26" s="245"/>
      <c r="J26" s="244"/>
      <c r="K26" s="245"/>
      <c r="L26" s="256" t="str">
        <f>IF(AND(A26&lt;&gt;"",B26&lt;&gt;"",D26&lt;&gt;"", F26&lt;&gt;"", H26&lt;&gt;"", J26&lt;&gt;"",Q26="",P26="OK",T26="",OR(D26&lt;=E17,D26="ABS"),OR(F26&lt;=G17,F26="ABS"),OR(H26&lt;=I17,H26="ABS"),OR(J26&lt;=K17,J26="ABS")),IF(AND(D26="ABS",F26="ABS",H26="ABS",J26="ABS"),"ABS",IF(SUM(D26,F26,H26,J26)=0,"ZERO",SUM(D26,F26,H26,J26))),"")</f>
        <v/>
      </c>
      <c r="M26" s="257"/>
      <c r="N26" s="33" t="str">
        <f>IF(L26="","",IF(M17=200,LOOKUP(L26,{"ABS","ZERO",1,100,110,120,130,140,150,160,170},{"FAIL","FAIL","FAIL","D","D+","C","C+","B","B+","A","A+"}),IF(M17=150,LOOKUP(L26,{"ABS","ZERO",1,75,82,90,97,105,112,120,127},{"FAIL","FAIL","FAIL","D","D+","C","C+","B","B+","A","A+"}),IF(M17=100,LOOKUP(L26,{"ABS","ZERO",1,50,55,60,65,70,75,80,85},{"FAIL","FAIL","FAIL","D","D+","C","C+","B","B+","A","A+"}),IF(M17=50,LOOKUP(L26,{"ABS","ZERO",1,25,27,30,32,35,37,40,42},{"FAIL","FAIL","FAIL","D","D+","C","C+","B","B+","A","A+"}))))))</f>
        <v/>
      </c>
      <c r="O26" s="229"/>
      <c r="P26" s="87" t="str">
        <f t="shared" si="0"/>
        <v/>
      </c>
      <c r="Q26" s="224" t="str">
        <f>IF(AND(A26&lt;&gt;"",B26&lt;&gt;""),IF(OR(D26&lt;&gt;"ABS"),IF(OR(AND(D26&lt;ROUNDDOWN((0.7*E17),0),D26&lt;&gt;0),D26&gt;E17,D26=""),"Attendance Marks incorrect",""),""),"")</f>
        <v/>
      </c>
      <c r="R26" s="203"/>
      <c r="S26" s="203"/>
      <c r="T26" s="203" t="str">
        <f>IF(OR(AND(OR(F26&lt;=G17, F26=0, F26="ABS"),OR(H26&lt;=I17, H26=0, H26="ABS"),OR(J26&lt;=K17, J26="ABS"))),IF(OR(AND(A26="",B26="",D26="",F26="",H26="",J26=""),AND(A26&lt;&gt;"",B26&lt;&gt;"",D26&lt;&gt;"",F26&lt;&gt;"",H26&lt;&gt;"",J26&lt;&gt;"", AD26="OK")),"","Given Marks or Format is incorrect"),"Given Marks or Format is incorrect")</f>
        <v/>
      </c>
      <c r="U26" s="203"/>
      <c r="V26" s="203"/>
      <c r="W26" s="203"/>
      <c r="X26" s="203"/>
      <c r="Y26" s="23" t="b">
        <f>IF(AND( EXACT(LEFT(B26,LEN(G8)), G8),ISNUMBER(INT(MID(B26,(LEN(G8)+1),1))),ISNUMBER(INT(MID(B26,(LEN(G8)+2),1))), MID(B26,(LEN(G8)+1),2)&lt;&gt;"00",OR(ISNUMBER(INT(MID(B26,(LEN(G8)+3),1))),MID(B26,(LEN(G8)+3),1)=""),  OR(AND(ISNUMBER(INT(MID(B26,(LEN(G8)+1),3))),MID(B26,(LEN(G8)+1),1)&lt;&gt;"0", MID(B26,(LEN(G8)+4),1)=""),AND((ISNUMBER(INT(MID(B26,(LEN(G8)+1),2)))),MID(B26,(LEN(G8)+3),1)=""))),"OK")</f>
        <v>0</v>
      </c>
      <c r="Z26" s="24"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25"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22"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32" t="b">
        <f t="shared" si="28"/>
        <v>0</v>
      </c>
      <c r="AD26" s="32" t="str">
        <f t="shared" si="1"/>
        <v>S# INCORRECT</v>
      </c>
      <c r="BL26" s="77" t="str">
        <f t="shared" si="2"/>
        <v/>
      </c>
      <c r="BM26" s="77" t="b">
        <f t="shared" si="3"/>
        <v>0</v>
      </c>
      <c r="BN26" s="77" t="b">
        <f t="shared" si="4"/>
        <v>0</v>
      </c>
      <c r="BO26" s="77" t="b">
        <f t="shared" si="5"/>
        <v>0</v>
      </c>
      <c r="BP26" s="77" t="str">
        <f t="shared" si="6"/>
        <v/>
      </c>
      <c r="BQ26" s="77" t="str">
        <f t="shared" si="7"/>
        <v/>
      </c>
      <c r="BR26" s="77" t="str">
        <f t="shared" si="8"/>
        <v/>
      </c>
      <c r="BS26" s="77" t="str">
        <f t="shared" si="9"/>
        <v/>
      </c>
      <c r="BT26" s="78" t="str">
        <f t="shared" si="10"/>
        <v/>
      </c>
      <c r="BU26" s="79" t="str">
        <f t="shared" si="29"/>
        <v>INCORRECT</v>
      </c>
      <c r="BV26" s="77" t="b">
        <f t="shared" si="30"/>
        <v>0</v>
      </c>
      <c r="BW26" s="80" t="str">
        <f t="shared" si="11"/>
        <v/>
      </c>
      <c r="BX26" s="77" t="b">
        <f t="shared" si="12"/>
        <v>0</v>
      </c>
      <c r="BY26" s="77" t="b">
        <f t="shared" si="13"/>
        <v>0</v>
      </c>
      <c r="BZ26" s="77" t="b">
        <f t="shared" si="14"/>
        <v>0</v>
      </c>
      <c r="CA26" s="77" t="b">
        <f t="shared" si="15"/>
        <v>0</v>
      </c>
      <c r="CB26" s="77" t="b">
        <f t="shared" si="16"/>
        <v>0</v>
      </c>
      <c r="CC26" s="77" t="b">
        <f t="shared" si="17"/>
        <v>0</v>
      </c>
      <c r="CD26" s="77" t="str">
        <f t="shared" si="18"/>
        <v/>
      </c>
      <c r="CE26" s="77" t="str">
        <f t="shared" si="19"/>
        <v/>
      </c>
      <c r="CF26" s="77" t="str">
        <f t="shared" si="20"/>
        <v/>
      </c>
      <c r="CG26" s="77" t="str">
        <f t="shared" si="21"/>
        <v/>
      </c>
      <c r="CH26" s="77" t="str">
        <f t="shared" si="22"/>
        <v/>
      </c>
      <c r="CI26" s="77" t="str">
        <f t="shared" si="23"/>
        <v/>
      </c>
      <c r="CJ26" s="80" t="str">
        <f t="shared" si="24"/>
        <v/>
      </c>
      <c r="CK26" s="80" t="str">
        <f t="shared" si="25"/>
        <v/>
      </c>
      <c r="CL26" s="81" t="str">
        <f t="shared" si="26"/>
        <v>NO</v>
      </c>
      <c r="CM26" s="81" t="str">
        <f t="shared" si="27"/>
        <v>NO</v>
      </c>
      <c r="CN26" s="79" t="str">
        <f t="shared" si="31"/>
        <v>NO</v>
      </c>
      <c r="CO26" s="79" t="str">
        <f t="shared" si="32"/>
        <v>NO</v>
      </c>
      <c r="CP26" s="81" t="str">
        <f t="shared" si="33"/>
        <v>OK</v>
      </c>
      <c r="CQ26" s="77" t="b">
        <f t="shared" si="34"/>
        <v>0</v>
      </c>
      <c r="CR26" s="77" t="b">
        <f t="shared" si="35"/>
        <v>0</v>
      </c>
      <c r="CS26" s="77" t="b">
        <f t="shared" si="36"/>
        <v>0</v>
      </c>
      <c r="CT26" s="77" t="b">
        <f t="shared" si="37"/>
        <v>0</v>
      </c>
      <c r="CU26" s="80" t="str">
        <f t="shared" si="38"/>
        <v>SEQUENCE INCORRECT</v>
      </c>
      <c r="CV26" s="82">
        <f>COUNTIF(B19:B25,T(B26))</f>
        <v>7</v>
      </c>
    </row>
    <row r="27" spans="1:100" s="32" customFormat="1" ht="18.95" customHeight="1" thickBot="1">
      <c r="A27" s="65"/>
      <c r="B27" s="244"/>
      <c r="C27" s="245"/>
      <c r="D27" s="244"/>
      <c r="E27" s="245"/>
      <c r="F27" s="244"/>
      <c r="G27" s="245"/>
      <c r="H27" s="244"/>
      <c r="I27" s="245"/>
      <c r="J27" s="244"/>
      <c r="K27" s="245"/>
      <c r="L27" s="256" t="str">
        <f>IF(AND(A27&lt;&gt;"",B27&lt;&gt;"",D27&lt;&gt;"", F27&lt;&gt;"", H27&lt;&gt;"", J27&lt;&gt;"",Q27="",P27="OK",T27="",OR(D27&lt;=E17,D27="ABS"),OR(F27&lt;=G17,F27="ABS"),OR(H27&lt;=I17,H27="ABS"),OR(J27&lt;=K17,J27="ABS")),IF(AND(D27="ABS",F27="ABS",H27="ABS",J27="ABS"),"ABS",IF(SUM(D27,F27,H27,J27)=0,"ZERO",SUM(D27,F27,H27,J27))),"")</f>
        <v/>
      </c>
      <c r="M27" s="257"/>
      <c r="N27" s="33" t="str">
        <f>IF(L27="","",IF(M17=200,LOOKUP(L27,{"ABS","ZERO",1,100,110,120,130,140,150,160,170},{"FAIL","FAIL","FAIL","D","D+","C","C+","B","B+","A","A+"}),IF(M17=150,LOOKUP(L27,{"ABS","ZERO",1,75,82,90,97,105,112,120,127},{"FAIL","FAIL","FAIL","D","D+","C","C+","B","B+","A","A+"}),IF(M17=100,LOOKUP(L27,{"ABS","ZERO",1,50,55,60,65,70,75,80,85},{"FAIL","FAIL","FAIL","D","D+","C","C+","B","B+","A","A+"}),IF(M17=50,LOOKUP(L27,{"ABS","ZERO",1,25,27,30,32,35,37,40,42},{"FAIL","FAIL","FAIL","D","D+","C","C+","B","B+","A","A+"}))))))</f>
        <v/>
      </c>
      <c r="O27" s="229"/>
      <c r="P27" s="87" t="str">
        <f t="shared" si="0"/>
        <v/>
      </c>
      <c r="Q27" s="224" t="str">
        <f>IF(AND(A27&lt;&gt;"",B27&lt;&gt;""),IF(OR(D27&lt;&gt;"ABS"),IF(OR(AND(D27&lt;ROUNDDOWN((0.7*E17),0),D27&lt;&gt;0),D27&gt;E17,D27=""),"Attendance Marks incorrect",""),""),"")</f>
        <v/>
      </c>
      <c r="R27" s="203"/>
      <c r="S27" s="203"/>
      <c r="T27" s="203" t="str">
        <f>IF(OR(AND(OR(F27&lt;=G17, F27=0, F27="ABS"),OR(H27&lt;=I17, H27=0, H27="ABS"),OR(J27&lt;=K17, J27="ABS"))),IF(OR(AND(A27="",B27="",D27="",F27="",H27="",J27=""),AND(A27&lt;&gt;"",B27&lt;&gt;"",D27&lt;&gt;"",F27&lt;&gt;"",H27&lt;&gt;"",J27&lt;&gt;"", AD27="OK")),"","Given Marks or Format is incorrect"),"Given Marks or Format is incorrect")</f>
        <v/>
      </c>
      <c r="U27" s="203"/>
      <c r="V27" s="203"/>
      <c r="W27" s="203"/>
      <c r="X27" s="203"/>
      <c r="Y27" s="23" t="b">
        <f>IF(AND( EXACT(LEFT(B27,LEN(G8)), G8),ISNUMBER(INT(MID(B27,(LEN(G8)+1),1))),ISNUMBER(INT(MID(B27,(LEN(G8)+2),1))), MID(B27,(LEN(G8)+1),2)&lt;&gt;"00",OR(ISNUMBER(INT(MID(B27,(LEN(G8)+3),1))),MID(B27,(LEN(G8)+3),1)=""),  OR(AND(ISNUMBER(INT(MID(B27,(LEN(G8)+1),3))),MID(B27,(LEN(G8)+1),1)&lt;&gt;"0", MID(B27,(LEN(G8)+4),1)=""),AND((ISNUMBER(INT(MID(B27,(LEN(G8)+1),2)))),MID(B27,(LEN(G8)+3),1)=""))),"OK")</f>
        <v>0</v>
      </c>
      <c r="Z27" s="24"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25"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22"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32" t="b">
        <f t="shared" si="28"/>
        <v>0</v>
      </c>
      <c r="AD27" s="32" t="str">
        <f t="shared" si="1"/>
        <v>S# INCORRECT</v>
      </c>
      <c r="BL27" s="77" t="str">
        <f t="shared" si="2"/>
        <v/>
      </c>
      <c r="BM27" s="77" t="b">
        <f t="shared" si="3"/>
        <v>0</v>
      </c>
      <c r="BN27" s="77" t="b">
        <f t="shared" si="4"/>
        <v>0</v>
      </c>
      <c r="BO27" s="77" t="b">
        <f t="shared" si="5"/>
        <v>0</v>
      </c>
      <c r="BP27" s="77" t="str">
        <f t="shared" si="6"/>
        <v/>
      </c>
      <c r="BQ27" s="77" t="str">
        <f t="shared" si="7"/>
        <v/>
      </c>
      <c r="BR27" s="77" t="str">
        <f t="shared" si="8"/>
        <v/>
      </c>
      <c r="BS27" s="77" t="str">
        <f t="shared" si="9"/>
        <v/>
      </c>
      <c r="BT27" s="78" t="str">
        <f t="shared" si="10"/>
        <v/>
      </c>
      <c r="BU27" s="79" t="str">
        <f t="shared" si="29"/>
        <v>INCORRECT</v>
      </c>
      <c r="BV27" s="77" t="b">
        <f t="shared" si="30"/>
        <v>0</v>
      </c>
      <c r="BW27" s="80" t="str">
        <f t="shared" si="11"/>
        <v/>
      </c>
      <c r="BX27" s="77" t="b">
        <f t="shared" si="12"/>
        <v>0</v>
      </c>
      <c r="BY27" s="77" t="b">
        <f t="shared" si="13"/>
        <v>0</v>
      </c>
      <c r="BZ27" s="77" t="b">
        <f t="shared" si="14"/>
        <v>0</v>
      </c>
      <c r="CA27" s="77" t="b">
        <f t="shared" si="15"/>
        <v>0</v>
      </c>
      <c r="CB27" s="77" t="b">
        <f t="shared" si="16"/>
        <v>0</v>
      </c>
      <c r="CC27" s="77" t="b">
        <f t="shared" si="17"/>
        <v>0</v>
      </c>
      <c r="CD27" s="77" t="str">
        <f t="shared" si="18"/>
        <v/>
      </c>
      <c r="CE27" s="77" t="str">
        <f t="shared" si="19"/>
        <v/>
      </c>
      <c r="CF27" s="77" t="str">
        <f t="shared" si="20"/>
        <v/>
      </c>
      <c r="CG27" s="77" t="str">
        <f t="shared" si="21"/>
        <v/>
      </c>
      <c r="CH27" s="77" t="str">
        <f t="shared" si="22"/>
        <v/>
      </c>
      <c r="CI27" s="77" t="str">
        <f t="shared" si="23"/>
        <v/>
      </c>
      <c r="CJ27" s="80" t="str">
        <f t="shared" si="24"/>
        <v/>
      </c>
      <c r="CK27" s="80" t="str">
        <f t="shared" si="25"/>
        <v/>
      </c>
      <c r="CL27" s="81" t="str">
        <f t="shared" si="26"/>
        <v>NO</v>
      </c>
      <c r="CM27" s="81" t="str">
        <f t="shared" si="27"/>
        <v>NO</v>
      </c>
      <c r="CN27" s="79" t="str">
        <f t="shared" si="31"/>
        <v>NO</v>
      </c>
      <c r="CO27" s="79" t="str">
        <f t="shared" si="32"/>
        <v>NO</v>
      </c>
      <c r="CP27" s="81" t="str">
        <f t="shared" si="33"/>
        <v>OK</v>
      </c>
      <c r="CQ27" s="77" t="b">
        <f t="shared" si="34"/>
        <v>0</v>
      </c>
      <c r="CR27" s="77" t="b">
        <f t="shared" si="35"/>
        <v>0</v>
      </c>
      <c r="CS27" s="77" t="b">
        <f t="shared" si="36"/>
        <v>0</v>
      </c>
      <c r="CT27" s="77" t="b">
        <f t="shared" si="37"/>
        <v>0</v>
      </c>
      <c r="CU27" s="80" t="str">
        <f t="shared" si="38"/>
        <v>SEQUENCE INCORRECT</v>
      </c>
      <c r="CV27" s="82">
        <f>COUNTIF(B19:B26,T(B27))</f>
        <v>8</v>
      </c>
    </row>
    <row r="28" spans="1:100" s="32" customFormat="1" ht="18.95" customHeight="1" thickBot="1">
      <c r="A28" s="83"/>
      <c r="B28" s="244"/>
      <c r="C28" s="245"/>
      <c r="D28" s="244"/>
      <c r="E28" s="245"/>
      <c r="F28" s="244"/>
      <c r="G28" s="245"/>
      <c r="H28" s="244"/>
      <c r="I28" s="245"/>
      <c r="J28" s="244"/>
      <c r="K28" s="245"/>
      <c r="L28" s="256" t="str">
        <f>IF(AND(A28&lt;&gt;"",B28&lt;&gt;"",D28&lt;&gt;"", F28&lt;&gt;"", H28&lt;&gt;"", J28&lt;&gt;"",Q28="",P28="OK",T28="",OR(D28&lt;=E17,D28="ABS"),OR(F28&lt;=G17,F28="ABS"),OR(H28&lt;=I17,H28="ABS"),OR(J28&lt;=K17,J28="ABS")),IF(AND(D28="ABS",F28="ABS",H28="ABS",J28="ABS"),"ABS",IF(SUM(D28,F28,H28,J28)=0,"ZERO",SUM(D28,F28,H28,J28))),"")</f>
        <v/>
      </c>
      <c r="M28" s="257"/>
      <c r="N28" s="33" t="str">
        <f>IF(L28="","",IF(M17=200,LOOKUP(L28,{"ABS","ZERO",1,100,110,120,130,140,150,160,170},{"FAIL","FAIL","FAIL","D","D+","C","C+","B","B+","A","A+"}),IF(M17=150,LOOKUP(L28,{"ABS","ZERO",1,75,82,90,97,105,112,120,127},{"FAIL","FAIL","FAIL","D","D+","C","C+","B","B+","A","A+"}),IF(M17=100,LOOKUP(L28,{"ABS","ZERO",1,50,55,60,65,70,75,80,85},{"FAIL","FAIL","FAIL","D","D+","C","C+","B","B+","A","A+"}),IF(M17=50,LOOKUP(L28,{"ABS","ZERO",1,25,27,30,32,35,37,40,42},{"FAIL","FAIL","FAIL","D","D+","C","C+","B","B+","A","A+"}))))))</f>
        <v/>
      </c>
      <c r="O28" s="229"/>
      <c r="P28" s="87" t="str">
        <f t="shared" si="0"/>
        <v/>
      </c>
      <c r="Q28" s="224" t="str">
        <f>IF(AND(A28&lt;&gt;"",B28&lt;&gt;""),IF(OR(D28&lt;&gt;"ABS"),IF(OR(AND(D28&lt;ROUNDDOWN((0.7*E17),0),D28&lt;&gt;0),D28&gt;E17,D28=""),"Attendance Marks incorrect",""),""),"")</f>
        <v/>
      </c>
      <c r="R28" s="203"/>
      <c r="S28" s="203"/>
      <c r="T28" s="203" t="str">
        <f>IF(OR(AND(OR(F28&lt;=G17, F28=0, F28="ABS"),OR(H28&lt;=I17, H28=0, H28="ABS"),OR(J28&lt;=K17, J28="ABS"))),IF(OR(AND(A28="",B28="",D28="",F28="",H28="",J28=""),AND(A28&lt;&gt;"",B28&lt;&gt;"",D28&lt;&gt;"",F28&lt;&gt;"",H28&lt;&gt;"",J28&lt;&gt;"", AD28="OK")),"","Given Marks or Format is incorrect"),"Given Marks or Format is incorrect")</f>
        <v/>
      </c>
      <c r="U28" s="203"/>
      <c r="V28" s="203"/>
      <c r="W28" s="203"/>
      <c r="X28" s="203"/>
      <c r="Y28" s="23" t="b">
        <f>IF(AND( EXACT(LEFT(B28,LEN(G8)), G8),ISNUMBER(INT(MID(B28,(LEN(G8)+1),1))),ISNUMBER(INT(MID(B28,(LEN(G8)+2),1))), MID(B28,(LEN(G8)+1),2)&lt;&gt;"00",OR(ISNUMBER(INT(MID(B28,(LEN(G8)+3),1))),MID(B28,(LEN(G8)+3),1)=""),  OR(AND(ISNUMBER(INT(MID(B28,(LEN(G8)+1),3))),MID(B28,(LEN(G8)+1),1)&lt;&gt;"0", MID(B28,(LEN(G8)+4),1)=""),AND((ISNUMBER(INT(MID(B28,(LEN(G8)+1),2)))),MID(B28,(LEN(G8)+3),1)=""))),"OK")</f>
        <v>0</v>
      </c>
      <c r="Z28" s="24"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25"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22"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32" t="b">
        <f t="shared" si="28"/>
        <v>0</v>
      </c>
      <c r="AD28" s="32" t="str">
        <f t="shared" si="1"/>
        <v>S# INCORRECT</v>
      </c>
      <c r="BL28" s="77" t="str">
        <f t="shared" si="2"/>
        <v/>
      </c>
      <c r="BM28" s="77" t="b">
        <f t="shared" si="3"/>
        <v>0</v>
      </c>
      <c r="BN28" s="77" t="b">
        <f t="shared" si="4"/>
        <v>0</v>
      </c>
      <c r="BO28" s="77" t="b">
        <f t="shared" si="5"/>
        <v>0</v>
      </c>
      <c r="BP28" s="77" t="str">
        <f t="shared" si="6"/>
        <v/>
      </c>
      <c r="BQ28" s="77" t="str">
        <f t="shared" si="7"/>
        <v/>
      </c>
      <c r="BR28" s="77" t="str">
        <f t="shared" si="8"/>
        <v/>
      </c>
      <c r="BS28" s="77" t="str">
        <f t="shared" si="9"/>
        <v/>
      </c>
      <c r="BT28" s="78" t="str">
        <f t="shared" si="10"/>
        <v/>
      </c>
      <c r="BU28" s="79" t="str">
        <f t="shared" si="29"/>
        <v>INCORRECT</v>
      </c>
      <c r="BV28" s="77" t="b">
        <f t="shared" si="30"/>
        <v>0</v>
      </c>
      <c r="BW28" s="80" t="str">
        <f t="shared" si="11"/>
        <v/>
      </c>
      <c r="BX28" s="77" t="b">
        <f t="shared" si="12"/>
        <v>0</v>
      </c>
      <c r="BY28" s="77" t="b">
        <f t="shared" si="13"/>
        <v>0</v>
      </c>
      <c r="BZ28" s="77" t="b">
        <f t="shared" si="14"/>
        <v>0</v>
      </c>
      <c r="CA28" s="77" t="b">
        <f t="shared" si="15"/>
        <v>0</v>
      </c>
      <c r="CB28" s="77" t="b">
        <f t="shared" si="16"/>
        <v>0</v>
      </c>
      <c r="CC28" s="77" t="b">
        <f t="shared" si="17"/>
        <v>0</v>
      </c>
      <c r="CD28" s="77" t="str">
        <f t="shared" si="18"/>
        <v/>
      </c>
      <c r="CE28" s="77" t="str">
        <f t="shared" si="19"/>
        <v/>
      </c>
      <c r="CF28" s="77" t="str">
        <f t="shared" si="20"/>
        <v/>
      </c>
      <c r="CG28" s="77" t="str">
        <f t="shared" si="21"/>
        <v/>
      </c>
      <c r="CH28" s="77" t="str">
        <f t="shared" si="22"/>
        <v/>
      </c>
      <c r="CI28" s="77" t="str">
        <f t="shared" si="23"/>
        <v/>
      </c>
      <c r="CJ28" s="80" t="str">
        <f t="shared" si="24"/>
        <v/>
      </c>
      <c r="CK28" s="80" t="str">
        <f t="shared" si="25"/>
        <v/>
      </c>
      <c r="CL28" s="81" t="str">
        <f t="shared" si="26"/>
        <v>NO</v>
      </c>
      <c r="CM28" s="81" t="str">
        <f t="shared" si="27"/>
        <v>NO</v>
      </c>
      <c r="CN28" s="79" t="str">
        <f t="shared" si="31"/>
        <v>NO</v>
      </c>
      <c r="CO28" s="79" t="str">
        <f t="shared" si="32"/>
        <v>NO</v>
      </c>
      <c r="CP28" s="81" t="str">
        <f t="shared" si="33"/>
        <v>OK</v>
      </c>
      <c r="CQ28" s="77" t="b">
        <f t="shared" si="34"/>
        <v>0</v>
      </c>
      <c r="CR28" s="77" t="b">
        <f t="shared" si="35"/>
        <v>0</v>
      </c>
      <c r="CS28" s="77" t="b">
        <f t="shared" si="36"/>
        <v>0</v>
      </c>
      <c r="CT28" s="77" t="b">
        <f t="shared" si="37"/>
        <v>0</v>
      </c>
      <c r="CU28" s="80" t="str">
        <f t="shared" si="38"/>
        <v>SEQUENCE INCORRECT</v>
      </c>
      <c r="CV28" s="82">
        <f>COUNTIF(B19:B27,T(B28))</f>
        <v>9</v>
      </c>
    </row>
    <row r="29" spans="1:100" s="32" customFormat="1" ht="18.95" customHeight="1" thickBot="1">
      <c r="A29" s="65"/>
      <c r="B29" s="244"/>
      <c r="C29" s="245"/>
      <c r="D29" s="244"/>
      <c r="E29" s="245"/>
      <c r="F29" s="244"/>
      <c r="G29" s="245"/>
      <c r="H29" s="244"/>
      <c r="I29" s="245"/>
      <c r="J29" s="244"/>
      <c r="K29" s="245"/>
      <c r="L29" s="256" t="str">
        <f>IF(AND(A29&lt;&gt;"",B29&lt;&gt;"",D29&lt;&gt;"", F29&lt;&gt;"", H29&lt;&gt;"", J29&lt;&gt;"",Q29="",P29="OK",T29="",OR(D29&lt;=E17,D29="ABS"),OR(F29&lt;=G17,F29="ABS"),OR(H29&lt;=I17,H29="ABS"),OR(J29&lt;=K17,J29="ABS")),IF(AND(D29="ABS",F29="ABS",H29="ABS",J29="ABS"),"ABS",IF(SUM(D29,F29,H29,J29)=0,"ZERO",SUM(D29,F29,H29,J29))),"")</f>
        <v/>
      </c>
      <c r="M29" s="257"/>
      <c r="N29" s="33" t="str">
        <f>IF(L29="","",IF(M17=200,LOOKUP(L29,{"ABS","ZERO",1,100,110,120,130,140,150,160,170},{"FAIL","FAIL","FAIL","D","D+","C","C+","B","B+","A","A+"}),IF(M17=150,LOOKUP(L29,{"ABS","ZERO",1,75,82,90,97,105,112,120,127},{"FAIL","FAIL","FAIL","D","D+","C","C+","B","B+","A","A+"}),IF(M17=100,LOOKUP(L29,{"ABS","ZERO",1,50,55,60,65,70,75,80,85},{"FAIL","FAIL","FAIL","D","D+","C","C+","B","B+","A","A+"}),IF(M17=50,LOOKUP(L29,{"ABS","ZERO",1,25,27,30,32,35,37,40,42},{"FAIL","FAIL","FAIL","D","D+","C","C+","B","B+","A","A+"}))))))</f>
        <v/>
      </c>
      <c r="O29" s="229"/>
      <c r="P29" s="87" t="str">
        <f t="shared" si="0"/>
        <v/>
      </c>
      <c r="Q29" s="224" t="str">
        <f>IF(AND(A29&lt;&gt;"",B29&lt;&gt;""),IF(OR(D29&lt;&gt;"ABS"),IF(OR(AND(D29&lt;ROUNDDOWN((0.7*E17),0),D29&lt;&gt;0),D29&gt;E17,D29=""),"Attendance Marks incorrect",""),""),"")</f>
        <v/>
      </c>
      <c r="R29" s="203"/>
      <c r="S29" s="203"/>
      <c r="T29" s="203" t="str">
        <f>IF(OR(AND(OR(F29&lt;=G17, F29=0, F29="ABS"),OR(H29&lt;=I17, H29=0, H29="ABS"),OR(J29&lt;=K17, J29="ABS"))),IF(OR(AND(A29="",B29="",D29="",F29="",H29="",J29=""),AND(A29&lt;&gt;"",B29&lt;&gt;"",D29&lt;&gt;"",F29&lt;&gt;"",H29&lt;&gt;"",J29&lt;&gt;"", AD29="OK")),"","Given Marks or Format is incorrect"),"Given Marks or Format is incorrect")</f>
        <v/>
      </c>
      <c r="U29" s="203"/>
      <c r="V29" s="203"/>
      <c r="W29" s="203"/>
      <c r="X29" s="203"/>
      <c r="Y29" s="23" t="b">
        <f>IF(AND( EXACT(LEFT(B29,LEN(G8)), G8),ISNUMBER(INT(MID(B29,(LEN(G8)+1),1))),ISNUMBER(INT(MID(B29,(LEN(G8)+2),1))), MID(B29,(LEN(G8)+1),2)&lt;&gt;"00",OR(ISNUMBER(INT(MID(B29,(LEN(G8)+3),1))),MID(B29,(LEN(G8)+3),1)=""),  OR(AND(ISNUMBER(INT(MID(B29,(LEN(G8)+1),3))),MID(B29,(LEN(G8)+1),1)&lt;&gt;"0", MID(B29,(LEN(G8)+4),1)=""),AND((ISNUMBER(INT(MID(B29,(LEN(G8)+1),2)))),MID(B29,(LEN(G8)+3),1)=""))),"OK")</f>
        <v>0</v>
      </c>
      <c r="Z29" s="24"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25"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22"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32" t="b">
        <f t="shared" si="28"/>
        <v>0</v>
      </c>
      <c r="AD29" s="32" t="str">
        <f t="shared" si="1"/>
        <v>S# INCORRECT</v>
      </c>
      <c r="BL29" s="77" t="str">
        <f t="shared" si="2"/>
        <v/>
      </c>
      <c r="BM29" s="77" t="b">
        <f t="shared" si="3"/>
        <v>0</v>
      </c>
      <c r="BN29" s="77" t="b">
        <f t="shared" si="4"/>
        <v>0</v>
      </c>
      <c r="BO29" s="77" t="b">
        <f t="shared" si="5"/>
        <v>0</v>
      </c>
      <c r="BP29" s="77" t="str">
        <f t="shared" si="6"/>
        <v/>
      </c>
      <c r="BQ29" s="77" t="str">
        <f t="shared" si="7"/>
        <v/>
      </c>
      <c r="BR29" s="77" t="str">
        <f t="shared" si="8"/>
        <v/>
      </c>
      <c r="BS29" s="77" t="str">
        <f t="shared" si="9"/>
        <v/>
      </c>
      <c r="BT29" s="78" t="str">
        <f t="shared" si="10"/>
        <v/>
      </c>
      <c r="BU29" s="79" t="str">
        <f t="shared" si="29"/>
        <v>INCORRECT</v>
      </c>
      <c r="BV29" s="77" t="b">
        <f t="shared" si="30"/>
        <v>0</v>
      </c>
      <c r="BW29" s="80" t="str">
        <f t="shared" si="11"/>
        <v/>
      </c>
      <c r="BX29" s="77" t="b">
        <f t="shared" si="12"/>
        <v>0</v>
      </c>
      <c r="BY29" s="77" t="b">
        <f t="shared" si="13"/>
        <v>0</v>
      </c>
      <c r="BZ29" s="77" t="b">
        <f t="shared" si="14"/>
        <v>0</v>
      </c>
      <c r="CA29" s="77" t="b">
        <f t="shared" si="15"/>
        <v>0</v>
      </c>
      <c r="CB29" s="77" t="b">
        <f t="shared" si="16"/>
        <v>0</v>
      </c>
      <c r="CC29" s="77" t="b">
        <f t="shared" si="17"/>
        <v>0</v>
      </c>
      <c r="CD29" s="77" t="str">
        <f t="shared" si="18"/>
        <v/>
      </c>
      <c r="CE29" s="77" t="str">
        <f t="shared" si="19"/>
        <v/>
      </c>
      <c r="CF29" s="77" t="str">
        <f t="shared" si="20"/>
        <v/>
      </c>
      <c r="CG29" s="77" t="str">
        <f t="shared" si="21"/>
        <v/>
      </c>
      <c r="CH29" s="77" t="str">
        <f t="shared" si="22"/>
        <v/>
      </c>
      <c r="CI29" s="77" t="str">
        <f t="shared" si="23"/>
        <v/>
      </c>
      <c r="CJ29" s="80" t="str">
        <f t="shared" si="24"/>
        <v/>
      </c>
      <c r="CK29" s="80" t="str">
        <f t="shared" si="25"/>
        <v/>
      </c>
      <c r="CL29" s="81" t="str">
        <f t="shared" si="26"/>
        <v>NO</v>
      </c>
      <c r="CM29" s="81" t="str">
        <f t="shared" si="27"/>
        <v>NO</v>
      </c>
      <c r="CN29" s="79" t="str">
        <f t="shared" si="31"/>
        <v>NO</v>
      </c>
      <c r="CO29" s="79" t="str">
        <f t="shared" si="32"/>
        <v>NO</v>
      </c>
      <c r="CP29" s="81" t="str">
        <f t="shared" si="33"/>
        <v>OK</v>
      </c>
      <c r="CQ29" s="77" t="b">
        <f t="shared" si="34"/>
        <v>0</v>
      </c>
      <c r="CR29" s="77" t="b">
        <f t="shared" si="35"/>
        <v>0</v>
      </c>
      <c r="CS29" s="77" t="b">
        <f t="shared" si="36"/>
        <v>0</v>
      </c>
      <c r="CT29" s="77" t="b">
        <f t="shared" si="37"/>
        <v>0</v>
      </c>
      <c r="CU29" s="80" t="str">
        <f t="shared" si="38"/>
        <v>SEQUENCE INCORRECT</v>
      </c>
      <c r="CV29" s="82">
        <f>COUNTIF(B19:B28,T(B29))</f>
        <v>10</v>
      </c>
    </row>
    <row r="30" spans="1:100" s="32" customFormat="1" ht="18.95" customHeight="1" thickBot="1">
      <c r="A30" s="83"/>
      <c r="B30" s="244"/>
      <c r="C30" s="245"/>
      <c r="D30" s="244"/>
      <c r="E30" s="245"/>
      <c r="F30" s="244"/>
      <c r="G30" s="245"/>
      <c r="H30" s="244"/>
      <c r="I30" s="245"/>
      <c r="J30" s="244"/>
      <c r="K30" s="245"/>
      <c r="L30" s="256" t="str">
        <f>IF(AND(A30&lt;&gt;"",B30&lt;&gt;"",D30&lt;&gt;"", F30&lt;&gt;"", H30&lt;&gt;"", J30&lt;&gt;"",Q30="",P30="OK",T30="",OR(D30&lt;=E17,D30="ABS"),OR(F30&lt;=G17,F30="ABS"),OR(H30&lt;=I17,H30="ABS"),OR(J30&lt;=K17,J30="ABS")),IF(AND(D30="ABS",F30="ABS",H30="ABS",J30="ABS"),"ABS",IF(SUM(D30,F30,H30,J30)=0,"ZERO",SUM(D30,F30,H30,J30))),"")</f>
        <v/>
      </c>
      <c r="M30" s="257"/>
      <c r="N30" s="33" t="str">
        <f>IF(L30="","",IF(M17=200,LOOKUP(L30,{"ABS","ZERO",1,100,110,120,130,140,150,160,170},{"FAIL","FAIL","FAIL","D","D+","C","C+","B","B+","A","A+"}),IF(M17=150,LOOKUP(L30,{"ABS","ZERO",1,75,82,90,97,105,112,120,127},{"FAIL","FAIL","FAIL","D","D+","C","C+","B","B+","A","A+"}),IF(M17=100,LOOKUP(L30,{"ABS","ZERO",1,50,55,60,65,70,75,80,85},{"FAIL","FAIL","FAIL","D","D+","C","C+","B","B+","A","A+"}),IF(M17=50,LOOKUP(L30,{"ABS","ZERO",1,25,27,30,32,35,37,40,42},{"FAIL","FAIL","FAIL","D","D+","C","C+","B","B+","A","A+"}))))))</f>
        <v/>
      </c>
      <c r="O30" s="229"/>
      <c r="P30" s="87" t="str">
        <f t="shared" si="0"/>
        <v/>
      </c>
      <c r="Q30" s="224" t="str">
        <f>IF(AND(A30&lt;&gt;"",B30&lt;&gt;""),IF(OR(D30&lt;&gt;"ABS"),IF(OR(AND(D30&lt;ROUNDDOWN((0.7*E17),0),D30&lt;&gt;0),D30&gt;E17,D30=""),"Attendance Marks incorrect",""),""),"")</f>
        <v/>
      </c>
      <c r="R30" s="203"/>
      <c r="S30" s="203"/>
      <c r="T30" s="203" t="str">
        <f>IF(OR(AND(OR(F30&lt;=G17, F30=0, F30="ABS"),OR(H30&lt;=I17, H30=0, H30="ABS"),OR(J30&lt;=K17, J30="ABS"))),IF(OR(AND(A30="",B30="",D30="",F30="",H30="",J30=""),AND(A30&lt;&gt;"",B30&lt;&gt;"",D30&lt;&gt;"",F30&lt;&gt;"",H30&lt;&gt;"",J30&lt;&gt;"", AD30="OK")),"","Given Marks or Format is incorrect"),"Given Marks or Format is incorrect")</f>
        <v/>
      </c>
      <c r="U30" s="203"/>
      <c r="V30" s="203"/>
      <c r="W30" s="203"/>
      <c r="X30" s="203"/>
      <c r="Y30" s="23" t="b">
        <f>IF(AND( EXACT(LEFT(B30,LEN(G8)), G8),ISNUMBER(INT(MID(B30,(LEN(G8)+1),1))),ISNUMBER(INT(MID(B30,(LEN(G8)+2),1))), MID(B30,(LEN(G8)+1),2)&lt;&gt;"00",OR(ISNUMBER(INT(MID(B30,(LEN(G8)+3),1))),MID(B30,(LEN(G8)+3),1)=""),  OR(AND(ISNUMBER(INT(MID(B30,(LEN(G8)+1),3))),MID(B30,(LEN(G8)+1),1)&lt;&gt;"0", MID(B30,(LEN(G8)+4),1)=""),AND((ISNUMBER(INT(MID(B30,(LEN(G8)+1),2)))),MID(B30,(LEN(G8)+3),1)=""))),"OK")</f>
        <v>0</v>
      </c>
      <c r="Z30" s="24"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25"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22"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32" t="b">
        <f t="shared" si="28"/>
        <v>0</v>
      </c>
      <c r="AD30" s="32" t="str">
        <f t="shared" si="1"/>
        <v>S# INCORRECT</v>
      </c>
      <c r="BL30" s="77" t="str">
        <f t="shared" si="2"/>
        <v/>
      </c>
      <c r="BM30" s="77" t="b">
        <f t="shared" si="3"/>
        <v>0</v>
      </c>
      <c r="BN30" s="77" t="b">
        <f t="shared" si="4"/>
        <v>0</v>
      </c>
      <c r="BO30" s="77" t="b">
        <f t="shared" si="5"/>
        <v>0</v>
      </c>
      <c r="BP30" s="77" t="str">
        <f t="shared" si="6"/>
        <v/>
      </c>
      <c r="BQ30" s="77" t="str">
        <f t="shared" si="7"/>
        <v/>
      </c>
      <c r="BR30" s="77" t="str">
        <f t="shared" si="8"/>
        <v/>
      </c>
      <c r="BS30" s="77" t="str">
        <f t="shared" si="9"/>
        <v/>
      </c>
      <c r="BT30" s="78" t="str">
        <f t="shared" si="10"/>
        <v/>
      </c>
      <c r="BU30" s="79" t="str">
        <f t="shared" si="29"/>
        <v>INCORRECT</v>
      </c>
      <c r="BV30" s="77" t="b">
        <f t="shared" si="30"/>
        <v>0</v>
      </c>
      <c r="BW30" s="80" t="str">
        <f t="shared" si="11"/>
        <v/>
      </c>
      <c r="BX30" s="77" t="b">
        <f t="shared" si="12"/>
        <v>0</v>
      </c>
      <c r="BY30" s="77" t="b">
        <f t="shared" si="13"/>
        <v>0</v>
      </c>
      <c r="BZ30" s="77" t="b">
        <f t="shared" si="14"/>
        <v>0</v>
      </c>
      <c r="CA30" s="77" t="b">
        <f t="shared" si="15"/>
        <v>0</v>
      </c>
      <c r="CB30" s="77" t="b">
        <f t="shared" si="16"/>
        <v>0</v>
      </c>
      <c r="CC30" s="77" t="b">
        <f t="shared" si="17"/>
        <v>0</v>
      </c>
      <c r="CD30" s="77" t="str">
        <f t="shared" si="18"/>
        <v/>
      </c>
      <c r="CE30" s="77" t="str">
        <f t="shared" si="19"/>
        <v/>
      </c>
      <c r="CF30" s="77" t="str">
        <f t="shared" si="20"/>
        <v/>
      </c>
      <c r="CG30" s="77" t="str">
        <f t="shared" si="21"/>
        <v/>
      </c>
      <c r="CH30" s="77" t="str">
        <f t="shared" si="22"/>
        <v/>
      </c>
      <c r="CI30" s="77" t="str">
        <f t="shared" si="23"/>
        <v/>
      </c>
      <c r="CJ30" s="80" t="str">
        <f t="shared" si="24"/>
        <v/>
      </c>
      <c r="CK30" s="80" t="str">
        <f t="shared" si="25"/>
        <v/>
      </c>
      <c r="CL30" s="81" t="str">
        <f t="shared" si="26"/>
        <v>NO</v>
      </c>
      <c r="CM30" s="81" t="str">
        <f t="shared" si="27"/>
        <v>NO</v>
      </c>
      <c r="CN30" s="79" t="str">
        <f t="shared" si="31"/>
        <v>NO</v>
      </c>
      <c r="CO30" s="79" t="str">
        <f t="shared" si="32"/>
        <v>NO</v>
      </c>
      <c r="CP30" s="81" t="str">
        <f t="shared" si="33"/>
        <v>OK</v>
      </c>
      <c r="CQ30" s="77" t="b">
        <f t="shared" si="34"/>
        <v>0</v>
      </c>
      <c r="CR30" s="77" t="b">
        <f t="shared" si="35"/>
        <v>0</v>
      </c>
      <c r="CS30" s="77" t="b">
        <f t="shared" si="36"/>
        <v>0</v>
      </c>
      <c r="CT30" s="77" t="b">
        <f t="shared" si="37"/>
        <v>0</v>
      </c>
      <c r="CU30" s="80" t="str">
        <f t="shared" si="38"/>
        <v>SEQUENCE INCORRECT</v>
      </c>
      <c r="CV30" s="82">
        <f>COUNTIF(B19:B29,T(B30))</f>
        <v>11</v>
      </c>
    </row>
    <row r="31" spans="1:100" s="32" customFormat="1" ht="18.95" customHeight="1" thickBot="1">
      <c r="A31" s="65"/>
      <c r="B31" s="244"/>
      <c r="C31" s="245"/>
      <c r="D31" s="244"/>
      <c r="E31" s="245"/>
      <c r="F31" s="244"/>
      <c r="G31" s="245"/>
      <c r="H31" s="244"/>
      <c r="I31" s="245"/>
      <c r="J31" s="244"/>
      <c r="K31" s="245"/>
      <c r="L31" s="256" t="str">
        <f>IF(AND(A31&lt;&gt;"",B31&lt;&gt;"",D31&lt;&gt;"", F31&lt;&gt;"", H31&lt;&gt;"", J31&lt;&gt;"",Q31="",P31="OK",T31="",OR(D31&lt;=E17,D31="ABS"),OR(F31&lt;=G17,F31="ABS"),OR(H31&lt;=I17,H31="ABS"),OR(J31&lt;=K17,J31="ABS")),IF(AND(D31="ABS",F31="ABS",H31="ABS",J31="ABS"),"ABS",IF(SUM(D31,F31,H31,J31)=0,"ZERO",SUM(D31,F31,H31,J31))),"")</f>
        <v/>
      </c>
      <c r="M31" s="257"/>
      <c r="N31" s="33" t="str">
        <f>IF(L31="","",IF(M17=200,LOOKUP(L31,{"ABS","ZERO",1,100,110,120,130,140,150,160,170},{"FAIL","FAIL","FAIL","D","D+","C","C+","B","B+","A","A+"}),IF(M17=150,LOOKUP(L31,{"ABS","ZERO",1,75,82,90,97,105,112,120,127},{"FAIL","FAIL","FAIL","D","D+","C","C+","B","B+","A","A+"}),IF(M17=100,LOOKUP(L31,{"ABS","ZERO",1,50,55,60,65,70,75,80,85},{"FAIL","FAIL","FAIL","D","D+","C","C+","B","B+","A","A+"}),IF(M17=50,LOOKUP(L31,{"ABS","ZERO",1,25,27,30,32,35,37,40,42},{"FAIL","FAIL","FAIL","D","D+","C","C+","B","B+","A","A+"}))))))</f>
        <v/>
      </c>
      <c r="O31" s="229"/>
      <c r="P31" s="87" t="str">
        <f t="shared" si="0"/>
        <v/>
      </c>
      <c r="Q31" s="224" t="str">
        <f>IF(AND(A31&lt;&gt;"",B31&lt;&gt;""),IF(OR(D31&lt;&gt;"ABS"),IF(OR(AND(D31&lt;ROUNDDOWN((0.7*E17),0),D31&lt;&gt;0),D31&gt;E17,D31=""),"Attendance Marks incorrect",""),""),"")</f>
        <v/>
      </c>
      <c r="R31" s="203"/>
      <c r="S31" s="203"/>
      <c r="T31" s="203" t="str">
        <f>IF(OR(AND(OR(F31&lt;=G17, F31=0, F31="ABS"),OR(H31&lt;=I17, H31=0, H31="ABS"),OR(J31&lt;=K17, J31="ABS"))),IF(OR(AND(A31="",B31="",D31="",F31="",H31="",J31=""),AND(A31&lt;&gt;"",B31&lt;&gt;"",D31&lt;&gt;"",F31&lt;&gt;"",H31&lt;&gt;"",J31&lt;&gt;"", AD31="OK")),"","Given Marks or Format is incorrect"),"Given Marks or Format is incorrect")</f>
        <v/>
      </c>
      <c r="U31" s="203"/>
      <c r="V31" s="203"/>
      <c r="W31" s="203"/>
      <c r="X31" s="203"/>
      <c r="Y31" s="23" t="b">
        <f>IF(AND( EXACT(LEFT(B31,LEN(G8)), G8),ISNUMBER(INT(MID(B31,(LEN(G8)+1),1))),ISNUMBER(INT(MID(B31,(LEN(G8)+2),1))), MID(B31,(LEN(G8)+1),2)&lt;&gt;"00",OR(ISNUMBER(INT(MID(B31,(LEN(G8)+3),1))),MID(B31,(LEN(G8)+3),1)=""),  OR(AND(ISNUMBER(INT(MID(B31,(LEN(G8)+1),3))),MID(B31,(LEN(G8)+1),1)&lt;&gt;"0", MID(B31,(LEN(G8)+4),1)=""),AND((ISNUMBER(INT(MID(B31,(LEN(G8)+1),2)))),MID(B31,(LEN(G8)+3),1)=""))),"OK")</f>
        <v>0</v>
      </c>
      <c r="Z31" s="24"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25"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22"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32" t="b">
        <f t="shared" si="28"/>
        <v>0</v>
      </c>
      <c r="AD31" s="32" t="str">
        <f t="shared" si="1"/>
        <v>S# INCORRECT</v>
      </c>
      <c r="BL31" s="77" t="str">
        <f t="shared" si="2"/>
        <v/>
      </c>
      <c r="BM31" s="77" t="b">
        <f t="shared" si="3"/>
        <v>0</v>
      </c>
      <c r="BN31" s="77" t="b">
        <f t="shared" si="4"/>
        <v>0</v>
      </c>
      <c r="BO31" s="77" t="b">
        <f t="shared" si="5"/>
        <v>0</v>
      </c>
      <c r="BP31" s="77" t="str">
        <f t="shared" si="6"/>
        <v/>
      </c>
      <c r="BQ31" s="77" t="str">
        <f t="shared" si="7"/>
        <v/>
      </c>
      <c r="BR31" s="77" t="str">
        <f t="shared" si="8"/>
        <v/>
      </c>
      <c r="BS31" s="77" t="str">
        <f t="shared" si="9"/>
        <v/>
      </c>
      <c r="BT31" s="78" t="str">
        <f t="shared" si="10"/>
        <v/>
      </c>
      <c r="BU31" s="79" t="str">
        <f t="shared" si="29"/>
        <v>INCORRECT</v>
      </c>
      <c r="BV31" s="77" t="b">
        <f t="shared" si="30"/>
        <v>0</v>
      </c>
      <c r="BW31" s="80" t="str">
        <f t="shared" si="11"/>
        <v/>
      </c>
      <c r="BX31" s="77" t="b">
        <f t="shared" si="12"/>
        <v>0</v>
      </c>
      <c r="BY31" s="77" t="b">
        <f t="shared" si="13"/>
        <v>0</v>
      </c>
      <c r="BZ31" s="77" t="b">
        <f t="shared" si="14"/>
        <v>0</v>
      </c>
      <c r="CA31" s="77" t="b">
        <f t="shared" si="15"/>
        <v>0</v>
      </c>
      <c r="CB31" s="77" t="b">
        <f t="shared" si="16"/>
        <v>0</v>
      </c>
      <c r="CC31" s="77" t="b">
        <f t="shared" si="17"/>
        <v>0</v>
      </c>
      <c r="CD31" s="77" t="str">
        <f t="shared" si="18"/>
        <v/>
      </c>
      <c r="CE31" s="77" t="str">
        <f t="shared" si="19"/>
        <v/>
      </c>
      <c r="CF31" s="77" t="str">
        <f t="shared" si="20"/>
        <v/>
      </c>
      <c r="CG31" s="77" t="str">
        <f t="shared" si="21"/>
        <v/>
      </c>
      <c r="CH31" s="77" t="str">
        <f t="shared" si="22"/>
        <v/>
      </c>
      <c r="CI31" s="77" t="str">
        <f t="shared" si="23"/>
        <v/>
      </c>
      <c r="CJ31" s="80" t="str">
        <f t="shared" si="24"/>
        <v/>
      </c>
      <c r="CK31" s="80" t="str">
        <f t="shared" si="25"/>
        <v/>
      </c>
      <c r="CL31" s="81" t="str">
        <f t="shared" si="26"/>
        <v>NO</v>
      </c>
      <c r="CM31" s="81" t="str">
        <f t="shared" si="27"/>
        <v>NO</v>
      </c>
      <c r="CN31" s="79" t="str">
        <f t="shared" si="31"/>
        <v>NO</v>
      </c>
      <c r="CO31" s="79" t="str">
        <f t="shared" si="32"/>
        <v>NO</v>
      </c>
      <c r="CP31" s="81" t="str">
        <f t="shared" si="33"/>
        <v>OK</v>
      </c>
      <c r="CQ31" s="77" t="b">
        <f t="shared" si="34"/>
        <v>0</v>
      </c>
      <c r="CR31" s="77" t="b">
        <f t="shared" si="35"/>
        <v>0</v>
      </c>
      <c r="CS31" s="77" t="b">
        <f t="shared" si="36"/>
        <v>0</v>
      </c>
      <c r="CT31" s="77" t="b">
        <f t="shared" si="37"/>
        <v>0</v>
      </c>
      <c r="CU31" s="80" t="str">
        <f t="shared" si="38"/>
        <v>SEQUENCE INCORRECT</v>
      </c>
      <c r="CV31" s="82">
        <f>COUNTIF(B19:B30,T(B31))</f>
        <v>12</v>
      </c>
    </row>
    <row r="32" spans="1:100" s="32" customFormat="1" ht="18.95" customHeight="1" thickBot="1">
      <c r="A32" s="83"/>
      <c r="B32" s="244"/>
      <c r="C32" s="245"/>
      <c r="D32" s="244"/>
      <c r="E32" s="245"/>
      <c r="F32" s="244"/>
      <c r="G32" s="245"/>
      <c r="H32" s="244"/>
      <c r="I32" s="245"/>
      <c r="J32" s="244"/>
      <c r="K32" s="245"/>
      <c r="L32" s="256" t="str">
        <f>IF(AND(A32&lt;&gt;"",B32&lt;&gt;"",D32&lt;&gt;"", F32&lt;&gt;"", H32&lt;&gt;"", J32&lt;&gt;"",Q32="",P32="OK",T32="",OR(D32&lt;=E17,D32="ABS"),OR(F32&lt;=G17,F32="ABS"),OR(H32&lt;=I17,H32="ABS"),OR(J32&lt;=K17,J32="ABS")),IF(AND(D32="ABS",F32="ABS",H32="ABS",J32="ABS"),"ABS",IF(SUM(D32,F32,H32,J32)=0,"ZERO",SUM(D32,F32,H32,J32))),"")</f>
        <v/>
      </c>
      <c r="M32" s="257"/>
      <c r="N32" s="33" t="str">
        <f>IF(L32="","",IF(M17=200,LOOKUP(L32,{"ABS","ZERO",1,100,110,120,130,140,150,160,170},{"FAIL","FAIL","FAIL","D","D+","C","C+","B","B+","A","A+"}),IF(M17=150,LOOKUP(L32,{"ABS","ZERO",1,75,82,90,97,105,112,120,127},{"FAIL","FAIL","FAIL","D","D+","C","C+","B","B+","A","A+"}),IF(M17=100,LOOKUP(L32,{"ABS","ZERO",1,50,55,60,65,70,75,80,85},{"FAIL","FAIL","FAIL","D","D+","C","C+","B","B+","A","A+"}),IF(M17=50,LOOKUP(L32,{"ABS","ZERO",1,25,27,30,32,35,37,40,42},{"FAIL","FAIL","FAIL","D","D+","C","C+","B","B+","A","A+"}))))))</f>
        <v/>
      </c>
      <c r="O32" s="229"/>
      <c r="P32" s="87" t="str">
        <f t="shared" si="0"/>
        <v/>
      </c>
      <c r="Q32" s="224" t="str">
        <f>IF(AND(A32&lt;&gt;"",B32&lt;&gt;""),IF(OR(D32&lt;&gt;"ABS"),IF(OR(AND(D32&lt;ROUNDDOWN((0.7*E17),0),D32&lt;&gt;0),D32&gt;E17,D32=""),"Attendance Marks incorrect",""),""),"")</f>
        <v/>
      </c>
      <c r="R32" s="203"/>
      <c r="S32" s="203"/>
      <c r="T32" s="203" t="str">
        <f>IF(OR(AND(OR(F32&lt;=G17, F32=0, F32="ABS"),OR(H32&lt;=I17, H32=0, H32="ABS"),OR(J32&lt;=K17, J32="ABS"))),IF(OR(AND(A32="",B32="",D32="",F32="",H32="",J32=""),AND(A32&lt;&gt;"",B32&lt;&gt;"",D32&lt;&gt;"",F32&lt;&gt;"",H32&lt;&gt;"",J32&lt;&gt;"", AD32="OK")),"","Given Marks or Format is incorrect"),"Given Marks or Format is incorrect")</f>
        <v/>
      </c>
      <c r="U32" s="203"/>
      <c r="V32" s="203"/>
      <c r="W32" s="203"/>
      <c r="X32" s="203"/>
      <c r="Y32" s="23" t="b">
        <f>IF(AND( EXACT(LEFT(B32,LEN(G8)), G8),ISNUMBER(INT(MID(B32,(LEN(G8)+1),1))),ISNUMBER(INT(MID(B32,(LEN(G8)+2),1))), MID(B32,(LEN(G8)+1),2)&lt;&gt;"00",OR(ISNUMBER(INT(MID(B32,(LEN(G8)+3),1))),MID(B32,(LEN(G8)+3),1)=""),  OR(AND(ISNUMBER(INT(MID(B32,(LEN(G8)+1),3))),MID(B32,(LEN(G8)+1),1)&lt;&gt;"0", MID(B32,(LEN(G8)+4),1)=""),AND((ISNUMBER(INT(MID(B32,(LEN(G8)+1),2)))),MID(B32,(LEN(G8)+3),1)=""))),"OK")</f>
        <v>0</v>
      </c>
      <c r="Z32" s="24"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25"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22"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32" t="b">
        <f t="shared" si="28"/>
        <v>0</v>
      </c>
      <c r="AD32" s="32" t="str">
        <f t="shared" si="1"/>
        <v>S# INCORRECT</v>
      </c>
      <c r="BL32" s="77" t="str">
        <f t="shared" si="2"/>
        <v/>
      </c>
      <c r="BM32" s="77" t="b">
        <f t="shared" si="3"/>
        <v>0</v>
      </c>
      <c r="BN32" s="77" t="b">
        <f t="shared" si="4"/>
        <v>0</v>
      </c>
      <c r="BO32" s="77" t="b">
        <f t="shared" si="5"/>
        <v>0</v>
      </c>
      <c r="BP32" s="77" t="str">
        <f t="shared" si="6"/>
        <v/>
      </c>
      <c r="BQ32" s="77" t="str">
        <f t="shared" si="7"/>
        <v/>
      </c>
      <c r="BR32" s="77" t="str">
        <f t="shared" si="8"/>
        <v/>
      </c>
      <c r="BS32" s="77" t="str">
        <f t="shared" si="9"/>
        <v/>
      </c>
      <c r="BT32" s="78" t="str">
        <f t="shared" si="10"/>
        <v/>
      </c>
      <c r="BU32" s="79" t="str">
        <f t="shared" si="29"/>
        <v>INCORRECT</v>
      </c>
      <c r="BV32" s="77" t="b">
        <f t="shared" si="30"/>
        <v>0</v>
      </c>
      <c r="BW32" s="80" t="str">
        <f t="shared" si="11"/>
        <v/>
      </c>
      <c r="BX32" s="77" t="b">
        <f t="shared" si="12"/>
        <v>0</v>
      </c>
      <c r="BY32" s="77" t="b">
        <f t="shared" si="13"/>
        <v>0</v>
      </c>
      <c r="BZ32" s="77" t="b">
        <f t="shared" si="14"/>
        <v>0</v>
      </c>
      <c r="CA32" s="77" t="b">
        <f t="shared" si="15"/>
        <v>0</v>
      </c>
      <c r="CB32" s="77" t="b">
        <f t="shared" si="16"/>
        <v>0</v>
      </c>
      <c r="CC32" s="77" t="b">
        <f t="shared" si="17"/>
        <v>0</v>
      </c>
      <c r="CD32" s="77" t="str">
        <f t="shared" si="18"/>
        <v/>
      </c>
      <c r="CE32" s="77" t="str">
        <f t="shared" si="19"/>
        <v/>
      </c>
      <c r="CF32" s="77" t="str">
        <f t="shared" si="20"/>
        <v/>
      </c>
      <c r="CG32" s="77" t="str">
        <f t="shared" si="21"/>
        <v/>
      </c>
      <c r="CH32" s="77" t="str">
        <f t="shared" si="22"/>
        <v/>
      </c>
      <c r="CI32" s="77" t="str">
        <f t="shared" si="23"/>
        <v/>
      </c>
      <c r="CJ32" s="80" t="str">
        <f t="shared" si="24"/>
        <v/>
      </c>
      <c r="CK32" s="80" t="str">
        <f t="shared" si="25"/>
        <v/>
      </c>
      <c r="CL32" s="81" t="str">
        <f t="shared" si="26"/>
        <v>NO</v>
      </c>
      <c r="CM32" s="81" t="str">
        <f t="shared" si="27"/>
        <v>NO</v>
      </c>
      <c r="CN32" s="79" t="str">
        <f t="shared" si="31"/>
        <v>NO</v>
      </c>
      <c r="CO32" s="79" t="str">
        <f t="shared" si="32"/>
        <v>NO</v>
      </c>
      <c r="CP32" s="81" t="str">
        <f t="shared" si="33"/>
        <v>OK</v>
      </c>
      <c r="CQ32" s="77" t="b">
        <f t="shared" si="34"/>
        <v>0</v>
      </c>
      <c r="CR32" s="77" t="b">
        <f t="shared" si="35"/>
        <v>0</v>
      </c>
      <c r="CS32" s="77" t="b">
        <f t="shared" si="36"/>
        <v>0</v>
      </c>
      <c r="CT32" s="77" t="b">
        <f t="shared" si="37"/>
        <v>0</v>
      </c>
      <c r="CU32" s="80" t="str">
        <f t="shared" si="38"/>
        <v>SEQUENCE INCORRECT</v>
      </c>
      <c r="CV32" s="82">
        <f>COUNTIF(B19:B31,T(B32))</f>
        <v>13</v>
      </c>
    </row>
    <row r="33" spans="1:100" s="32" customFormat="1" ht="18.95" customHeight="1" thickBot="1">
      <c r="A33" s="65"/>
      <c r="B33" s="244"/>
      <c r="C33" s="245"/>
      <c r="D33" s="244"/>
      <c r="E33" s="245"/>
      <c r="F33" s="244"/>
      <c r="G33" s="245"/>
      <c r="H33" s="244"/>
      <c r="I33" s="245"/>
      <c r="J33" s="244"/>
      <c r="K33" s="245"/>
      <c r="L33" s="256" t="str">
        <f>IF(AND(A33&lt;&gt;"",B33&lt;&gt;"",D33&lt;&gt;"", F33&lt;&gt;"", H33&lt;&gt;"", J33&lt;&gt;"",Q33="",P33="OK",T33="",OR(D33&lt;=E17,D33="ABS"),OR(F33&lt;=G17,F33="ABS"),OR(H33&lt;=I17,H33="ABS"),OR(J33&lt;=K17,J33="ABS")),IF(AND(D33="ABS",F33="ABS",H33="ABS",J33="ABS"),"ABS",IF(SUM(D33,F33,H33,J33)=0,"ZERO",SUM(D33,F33,H33,J33))),"")</f>
        <v/>
      </c>
      <c r="M33" s="257"/>
      <c r="N33" s="33" t="str">
        <f>IF(L33="","",IF(M17=200,LOOKUP(L33,{"ABS","ZERO",1,100,110,120,130,140,150,160,170},{"FAIL","FAIL","FAIL","D","D+","C","C+","B","B+","A","A+"}),IF(M17=150,LOOKUP(L33,{"ABS","ZERO",1,75,82,90,97,105,112,120,127},{"FAIL","FAIL","FAIL","D","D+","C","C+","B","B+","A","A+"}),IF(M17=100,LOOKUP(L33,{"ABS","ZERO",1,50,55,60,65,70,75,80,85},{"FAIL","FAIL","FAIL","D","D+","C","C+","B","B+","A","A+"}),IF(M17=50,LOOKUP(L33,{"ABS","ZERO",1,25,27,30,32,35,37,40,42},{"FAIL","FAIL","FAIL","D","D+","C","C+","B","B+","A","A+"}))))))</f>
        <v/>
      </c>
      <c r="O33" s="229"/>
      <c r="P33" s="87" t="str">
        <f t="shared" si="0"/>
        <v/>
      </c>
      <c r="Q33" s="224" t="str">
        <f>IF(AND(A33&lt;&gt;"",B33&lt;&gt;""),IF(OR(D33&lt;&gt;"ABS"),IF(OR(AND(D33&lt;ROUNDDOWN((0.7*E17),0),D33&lt;&gt;0),D33&gt;E17,D33=""),"Attendance Marks incorrect",""),""),"")</f>
        <v/>
      </c>
      <c r="R33" s="203"/>
      <c r="S33" s="203"/>
      <c r="T33" s="203" t="str">
        <f>IF(OR(AND(OR(F33&lt;=G17, F33=0, F33="ABS"),OR(H33&lt;=I17, H33=0, H33="ABS"),OR(J33&lt;=K17, J33="ABS"))),IF(OR(AND(A33="",B33="",D33="",F33="",H33="",J33=""),AND(A33&lt;&gt;"",B33&lt;&gt;"",D33&lt;&gt;"",F33&lt;&gt;"",H33&lt;&gt;"",J33&lt;&gt;"", AD33="OK")),"","Given Marks or Format is incorrect"),"Given Marks or Format is incorrect")</f>
        <v/>
      </c>
      <c r="U33" s="203"/>
      <c r="V33" s="203"/>
      <c r="W33" s="203"/>
      <c r="X33" s="203"/>
      <c r="Y33" s="23" t="b">
        <f>IF(AND( EXACT(LEFT(B33,LEN(G8)), G8),ISNUMBER(INT(MID(B33,(LEN(G8)+1),1))),ISNUMBER(INT(MID(B33,(LEN(G8)+2),1))), MID(B33,(LEN(G8)+1),2)&lt;&gt;"00",OR(ISNUMBER(INT(MID(B33,(LEN(G8)+3),1))),MID(B33,(LEN(G8)+3),1)=""),  OR(AND(ISNUMBER(INT(MID(B33,(LEN(G8)+1),3))),MID(B33,(LEN(G8)+1),1)&lt;&gt;"0", MID(B33,(LEN(G8)+4),1)=""),AND((ISNUMBER(INT(MID(B33,(LEN(G8)+1),2)))),MID(B33,(LEN(G8)+3),1)=""))),"OK")</f>
        <v>0</v>
      </c>
      <c r="Z33" s="24"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25"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22"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32" t="b">
        <f t="shared" si="28"/>
        <v>0</v>
      </c>
      <c r="AD33" s="32" t="str">
        <f t="shared" si="1"/>
        <v>S# INCORRECT</v>
      </c>
      <c r="BL33" s="77" t="str">
        <f t="shared" si="2"/>
        <v/>
      </c>
      <c r="BM33" s="77" t="b">
        <f t="shared" si="3"/>
        <v>0</v>
      </c>
      <c r="BN33" s="77" t="b">
        <f t="shared" si="4"/>
        <v>0</v>
      </c>
      <c r="BO33" s="77" t="b">
        <f t="shared" si="5"/>
        <v>0</v>
      </c>
      <c r="BP33" s="77" t="str">
        <f t="shared" si="6"/>
        <v/>
      </c>
      <c r="BQ33" s="77" t="str">
        <f t="shared" si="7"/>
        <v/>
      </c>
      <c r="BR33" s="77" t="str">
        <f t="shared" si="8"/>
        <v/>
      </c>
      <c r="BS33" s="77" t="str">
        <f t="shared" si="9"/>
        <v/>
      </c>
      <c r="BT33" s="78" t="str">
        <f t="shared" si="10"/>
        <v/>
      </c>
      <c r="BU33" s="79" t="str">
        <f t="shared" si="29"/>
        <v>INCORRECT</v>
      </c>
      <c r="BV33" s="77" t="b">
        <f t="shared" si="30"/>
        <v>0</v>
      </c>
      <c r="BW33" s="80" t="str">
        <f t="shared" si="11"/>
        <v/>
      </c>
      <c r="BX33" s="77" t="b">
        <f t="shared" si="12"/>
        <v>0</v>
      </c>
      <c r="BY33" s="77" t="b">
        <f t="shared" si="13"/>
        <v>0</v>
      </c>
      <c r="BZ33" s="77" t="b">
        <f t="shared" si="14"/>
        <v>0</v>
      </c>
      <c r="CA33" s="77" t="b">
        <f t="shared" si="15"/>
        <v>0</v>
      </c>
      <c r="CB33" s="77" t="b">
        <f t="shared" si="16"/>
        <v>0</v>
      </c>
      <c r="CC33" s="77" t="b">
        <f t="shared" si="17"/>
        <v>0</v>
      </c>
      <c r="CD33" s="77" t="str">
        <f t="shared" si="18"/>
        <v/>
      </c>
      <c r="CE33" s="77" t="str">
        <f t="shared" si="19"/>
        <v/>
      </c>
      <c r="CF33" s="77" t="str">
        <f t="shared" si="20"/>
        <v/>
      </c>
      <c r="CG33" s="77" t="str">
        <f t="shared" si="21"/>
        <v/>
      </c>
      <c r="CH33" s="77" t="str">
        <f t="shared" si="22"/>
        <v/>
      </c>
      <c r="CI33" s="77" t="str">
        <f t="shared" si="23"/>
        <v/>
      </c>
      <c r="CJ33" s="80" t="str">
        <f t="shared" si="24"/>
        <v/>
      </c>
      <c r="CK33" s="80" t="str">
        <f t="shared" si="25"/>
        <v/>
      </c>
      <c r="CL33" s="81" t="str">
        <f t="shared" si="26"/>
        <v>NO</v>
      </c>
      <c r="CM33" s="81" t="str">
        <f t="shared" si="27"/>
        <v>NO</v>
      </c>
      <c r="CN33" s="79" t="str">
        <f t="shared" si="31"/>
        <v>NO</v>
      </c>
      <c r="CO33" s="79" t="str">
        <f t="shared" si="32"/>
        <v>NO</v>
      </c>
      <c r="CP33" s="81" t="str">
        <f t="shared" si="33"/>
        <v>OK</v>
      </c>
      <c r="CQ33" s="77" t="b">
        <f t="shared" si="34"/>
        <v>0</v>
      </c>
      <c r="CR33" s="77" t="b">
        <f t="shared" si="35"/>
        <v>0</v>
      </c>
      <c r="CS33" s="77" t="b">
        <f t="shared" si="36"/>
        <v>0</v>
      </c>
      <c r="CT33" s="77" t="b">
        <f t="shared" si="37"/>
        <v>0</v>
      </c>
      <c r="CU33" s="80" t="str">
        <f t="shared" si="38"/>
        <v>SEQUENCE INCORRECT</v>
      </c>
      <c r="CV33" s="82">
        <f>COUNTIF(B19:B32,T(B33))</f>
        <v>14</v>
      </c>
    </row>
    <row r="34" spans="1:100" s="32" customFormat="1" ht="18.95" customHeight="1" thickBot="1">
      <c r="A34" s="83"/>
      <c r="B34" s="244"/>
      <c r="C34" s="245"/>
      <c r="D34" s="244"/>
      <c r="E34" s="245"/>
      <c r="F34" s="244"/>
      <c r="G34" s="245"/>
      <c r="H34" s="244"/>
      <c r="I34" s="245"/>
      <c r="J34" s="244"/>
      <c r="K34" s="245"/>
      <c r="L34" s="256" t="str">
        <f>IF(AND(A34&lt;&gt;"",B34&lt;&gt;"",D34&lt;&gt;"", F34&lt;&gt;"", H34&lt;&gt;"", J34&lt;&gt;"",Q34="",P34="OK",T34="",OR(D34&lt;=E17,D34="ABS"),OR(F34&lt;=G17,F34="ABS"),OR(H34&lt;=I17,H34="ABS"),OR(J34&lt;=K17,J34="ABS")),IF(AND(D34="ABS",F34="ABS",H34="ABS",J34="ABS"),"ABS",IF(SUM(D34,F34,H34,J34)=0,"ZERO",SUM(D34,F34,H34,J34))),"")</f>
        <v/>
      </c>
      <c r="M34" s="257"/>
      <c r="N34" s="33" t="str">
        <f>IF(L34="","",IF(M17=200,LOOKUP(L34,{"ABS","ZERO",1,100,110,120,130,140,150,160,170},{"FAIL","FAIL","FAIL","D","D+","C","C+","B","B+","A","A+"}),IF(M17=150,LOOKUP(L34,{"ABS","ZERO",1,75,82,90,97,105,112,120,127},{"FAIL","FAIL","FAIL","D","D+","C","C+","B","B+","A","A+"}),IF(M17=100,LOOKUP(L34,{"ABS","ZERO",1,50,55,60,65,70,75,80,85},{"FAIL","FAIL","FAIL","D","D+","C","C+","B","B+","A","A+"}),IF(M17=50,LOOKUP(L34,{"ABS","ZERO",1,25,27,30,32,35,37,40,42},{"FAIL","FAIL","FAIL","D","D+","C","C+","B","B+","A","A+"}))))))</f>
        <v/>
      </c>
      <c r="O34" s="229"/>
      <c r="P34" s="87" t="str">
        <f t="shared" si="0"/>
        <v/>
      </c>
      <c r="Q34" s="224" t="str">
        <f>IF(AND(A34&lt;&gt;"",B34&lt;&gt;""),IF(OR(D34&lt;&gt;"ABS"),IF(OR(AND(D34&lt;ROUNDDOWN((0.7*E17),0),D34&lt;&gt;0),D34&gt;E17,D34=""),"Attendance Marks incorrect",""),""),"")</f>
        <v/>
      </c>
      <c r="R34" s="203"/>
      <c r="S34" s="203"/>
      <c r="T34" s="203" t="str">
        <f>IF(OR(AND(OR(F34&lt;=G17, F34=0, F34="ABS"),OR(H34&lt;=I17, H34=0, H34="ABS"),OR(J34&lt;=K17, J34="ABS"))),IF(OR(AND(A34="",B34="",D34="",F34="",H34="",J34=""),AND(A34&lt;&gt;"",B34&lt;&gt;"",D34&lt;&gt;"",F34&lt;&gt;"",H34&lt;&gt;"",J34&lt;&gt;"", AD34="OK")),"","Given Marks or Format is incorrect"),"Given Marks or Format is incorrect")</f>
        <v/>
      </c>
      <c r="U34" s="203"/>
      <c r="V34" s="203"/>
      <c r="W34" s="203"/>
      <c r="X34" s="203"/>
      <c r="Y34" s="23" t="b">
        <f>IF(AND( EXACT(LEFT(B34,LEN(G8)), G8),ISNUMBER(INT(MID(B34,(LEN(G8)+1),1))),ISNUMBER(INT(MID(B34,(LEN(G8)+2),1))), MID(B34,(LEN(G8)+1),2)&lt;&gt;"00",OR(ISNUMBER(INT(MID(B34,(LEN(G8)+3),1))),MID(B34,(LEN(G8)+3),1)=""),  OR(AND(ISNUMBER(INT(MID(B34,(LEN(G8)+1),3))),MID(B34,(LEN(G8)+1),1)&lt;&gt;"0", MID(B34,(LEN(G8)+4),1)=""),AND((ISNUMBER(INT(MID(B34,(LEN(G8)+1),2)))),MID(B34,(LEN(G8)+3),1)=""))),"OK")</f>
        <v>0</v>
      </c>
      <c r="Z34" s="24"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25"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22"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32" t="b">
        <f t="shared" si="28"/>
        <v>0</v>
      </c>
      <c r="AD34" s="32" t="str">
        <f t="shared" si="1"/>
        <v>S# INCORRECT</v>
      </c>
      <c r="BL34" s="77" t="str">
        <f t="shared" si="2"/>
        <v/>
      </c>
      <c r="BM34" s="77" t="b">
        <f t="shared" si="3"/>
        <v>0</v>
      </c>
      <c r="BN34" s="77" t="b">
        <f t="shared" si="4"/>
        <v>0</v>
      </c>
      <c r="BO34" s="77" t="b">
        <f t="shared" si="5"/>
        <v>0</v>
      </c>
      <c r="BP34" s="77" t="str">
        <f t="shared" si="6"/>
        <v/>
      </c>
      <c r="BQ34" s="77" t="str">
        <f t="shared" si="7"/>
        <v/>
      </c>
      <c r="BR34" s="77" t="str">
        <f t="shared" si="8"/>
        <v/>
      </c>
      <c r="BS34" s="77" t="str">
        <f t="shared" si="9"/>
        <v/>
      </c>
      <c r="BT34" s="78" t="str">
        <f t="shared" si="10"/>
        <v/>
      </c>
      <c r="BU34" s="79" t="str">
        <f t="shared" si="29"/>
        <v>INCORRECT</v>
      </c>
      <c r="BV34" s="77" t="b">
        <f t="shared" si="30"/>
        <v>0</v>
      </c>
      <c r="BW34" s="80" t="str">
        <f t="shared" si="11"/>
        <v/>
      </c>
      <c r="BX34" s="77" t="b">
        <f t="shared" si="12"/>
        <v>0</v>
      </c>
      <c r="BY34" s="77" t="b">
        <f t="shared" si="13"/>
        <v>0</v>
      </c>
      <c r="BZ34" s="77" t="b">
        <f t="shared" si="14"/>
        <v>0</v>
      </c>
      <c r="CA34" s="77" t="b">
        <f t="shared" si="15"/>
        <v>0</v>
      </c>
      <c r="CB34" s="77" t="b">
        <f t="shared" si="16"/>
        <v>0</v>
      </c>
      <c r="CC34" s="77" t="b">
        <f t="shared" si="17"/>
        <v>0</v>
      </c>
      <c r="CD34" s="77" t="str">
        <f t="shared" si="18"/>
        <v/>
      </c>
      <c r="CE34" s="77" t="str">
        <f t="shared" si="19"/>
        <v/>
      </c>
      <c r="CF34" s="77" t="str">
        <f t="shared" si="20"/>
        <v/>
      </c>
      <c r="CG34" s="77" t="str">
        <f t="shared" si="21"/>
        <v/>
      </c>
      <c r="CH34" s="77" t="str">
        <f t="shared" si="22"/>
        <v/>
      </c>
      <c r="CI34" s="77" t="str">
        <f t="shared" si="23"/>
        <v/>
      </c>
      <c r="CJ34" s="80" t="str">
        <f t="shared" si="24"/>
        <v/>
      </c>
      <c r="CK34" s="80" t="str">
        <f t="shared" si="25"/>
        <v/>
      </c>
      <c r="CL34" s="81" t="str">
        <f t="shared" si="26"/>
        <v>NO</v>
      </c>
      <c r="CM34" s="81" t="str">
        <f t="shared" si="27"/>
        <v>NO</v>
      </c>
      <c r="CN34" s="79" t="str">
        <f t="shared" si="31"/>
        <v>NO</v>
      </c>
      <c r="CO34" s="79" t="str">
        <f t="shared" si="32"/>
        <v>NO</v>
      </c>
      <c r="CP34" s="81" t="str">
        <f t="shared" si="33"/>
        <v>OK</v>
      </c>
      <c r="CQ34" s="77" t="b">
        <f t="shared" si="34"/>
        <v>0</v>
      </c>
      <c r="CR34" s="77" t="b">
        <f t="shared" si="35"/>
        <v>0</v>
      </c>
      <c r="CS34" s="77" t="b">
        <f t="shared" si="36"/>
        <v>0</v>
      </c>
      <c r="CT34" s="77" t="b">
        <f t="shared" si="37"/>
        <v>0</v>
      </c>
      <c r="CU34" s="80" t="str">
        <f t="shared" si="38"/>
        <v>SEQUENCE INCORRECT</v>
      </c>
      <c r="CV34" s="82">
        <f>COUNTIF(B19:B33,T(B34))</f>
        <v>15</v>
      </c>
    </row>
    <row r="35" spans="1:100" s="32" customFormat="1" ht="18.95" customHeight="1" thickBot="1">
      <c r="A35" s="65"/>
      <c r="B35" s="244"/>
      <c r="C35" s="245"/>
      <c r="D35" s="244"/>
      <c r="E35" s="245"/>
      <c r="F35" s="244"/>
      <c r="G35" s="245"/>
      <c r="H35" s="244"/>
      <c r="I35" s="245"/>
      <c r="J35" s="244"/>
      <c r="K35" s="245"/>
      <c r="L35" s="256" t="str">
        <f>IF(AND(A35&lt;&gt;"",B35&lt;&gt;"",D35&lt;&gt;"", F35&lt;&gt;"", H35&lt;&gt;"", J35&lt;&gt;"",Q35="",P35="OK",T35="",OR(D35&lt;=E17,D35="ABS"),OR(F35&lt;=G17,F35="ABS"),OR(H35&lt;=I17,H35="ABS"),OR(J35&lt;=K17,J35="ABS")),IF(AND(D35="ABS",F35="ABS",H35="ABS",J35="ABS"),"ABS",IF(SUM(D35,F35,H35,J35)=0,"ZERO",SUM(D35,F35,H35,J35))),"")</f>
        <v/>
      </c>
      <c r="M35" s="257"/>
      <c r="N35" s="33" t="str">
        <f>IF(L35="","",IF(M17=200,LOOKUP(L35,{"ABS","ZERO",1,100,110,120,130,140,150,160,170},{"FAIL","FAIL","FAIL","D","D+","C","C+","B","B+","A","A+"}),IF(M17=150,LOOKUP(L35,{"ABS","ZERO",1,75,82,90,97,105,112,120,127},{"FAIL","FAIL","FAIL","D","D+","C","C+","B","B+","A","A+"}),IF(M17=100,LOOKUP(L35,{"ABS","ZERO",1,50,55,60,65,70,75,80,85},{"FAIL","FAIL","FAIL","D","D+","C","C+","B","B+","A","A+"}),IF(M17=50,LOOKUP(L35,{"ABS","ZERO",1,25,27,30,32,35,37,40,42},{"FAIL","FAIL","FAIL","D","D+","C","C+","B","B+","A","A+"}))))))</f>
        <v/>
      </c>
      <c r="O35" s="229"/>
      <c r="P35" s="87" t="str">
        <f t="shared" si="0"/>
        <v/>
      </c>
      <c r="Q35" s="224" t="str">
        <f>IF(AND(A35&lt;&gt;"",B35&lt;&gt;""),IF(OR(D35&lt;&gt;"ABS"),IF(OR(AND(D35&lt;ROUNDDOWN((0.7*E17),0),D35&lt;&gt;0),D35&gt;E17,D35=""),"Attendance Marks incorrect",""),""),"")</f>
        <v/>
      </c>
      <c r="R35" s="203"/>
      <c r="S35" s="203"/>
      <c r="T35" s="203" t="str">
        <f>IF(OR(AND(OR(F35&lt;=G17, F35=0, F35="ABS"),OR(H35&lt;=I17, H35=0, H35="ABS"),OR(J35&lt;=K17, J35="ABS"))),IF(OR(AND(A35="",B35="",D35="",F35="",H35="",J35=""),AND(A35&lt;&gt;"",B35&lt;&gt;"",D35&lt;&gt;"",F35&lt;&gt;"",H35&lt;&gt;"",J35&lt;&gt;"", AD35="OK")),"","Given Marks or Format is incorrect"),"Given Marks or Format is incorrect")</f>
        <v/>
      </c>
      <c r="U35" s="203"/>
      <c r="V35" s="203"/>
      <c r="W35" s="203"/>
      <c r="X35" s="203"/>
      <c r="Y35" s="23" t="b">
        <f>IF(AND( EXACT(LEFT(B35,LEN(G8)), G8),ISNUMBER(INT(MID(B35,(LEN(G8)+1),1))),ISNUMBER(INT(MID(B35,(LEN(G8)+2),1))), MID(B35,(LEN(G8)+1),2)&lt;&gt;"00",OR(ISNUMBER(INT(MID(B35,(LEN(G8)+3),1))),MID(B35,(LEN(G8)+3),1)=""),  OR(AND(ISNUMBER(INT(MID(B35,(LEN(G8)+1),3))),MID(B35,(LEN(G8)+1),1)&lt;&gt;"0", MID(B35,(LEN(G8)+4),1)=""),AND((ISNUMBER(INT(MID(B35,(LEN(G8)+1),2)))),MID(B35,(LEN(G8)+3),1)=""))),"OK")</f>
        <v>0</v>
      </c>
      <c r="Z35" s="24"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25"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22"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32" t="b">
        <f t="shared" si="28"/>
        <v>0</v>
      </c>
      <c r="AD35" s="32" t="str">
        <f t="shared" si="1"/>
        <v>S# INCORRECT</v>
      </c>
      <c r="BL35" s="77" t="str">
        <f t="shared" si="2"/>
        <v/>
      </c>
      <c r="BM35" s="77" t="b">
        <f t="shared" si="3"/>
        <v>0</v>
      </c>
      <c r="BN35" s="77" t="b">
        <f t="shared" si="4"/>
        <v>0</v>
      </c>
      <c r="BO35" s="77" t="b">
        <f t="shared" si="5"/>
        <v>0</v>
      </c>
      <c r="BP35" s="77" t="str">
        <f t="shared" si="6"/>
        <v/>
      </c>
      <c r="BQ35" s="77" t="str">
        <f t="shared" si="7"/>
        <v/>
      </c>
      <c r="BR35" s="77" t="str">
        <f t="shared" si="8"/>
        <v/>
      </c>
      <c r="BS35" s="77" t="str">
        <f t="shared" si="9"/>
        <v/>
      </c>
      <c r="BT35" s="78" t="str">
        <f t="shared" si="10"/>
        <v/>
      </c>
      <c r="BU35" s="79" t="str">
        <f t="shared" si="29"/>
        <v>INCORRECT</v>
      </c>
      <c r="BV35" s="77" t="b">
        <f t="shared" si="30"/>
        <v>0</v>
      </c>
      <c r="BW35" s="80" t="str">
        <f t="shared" si="11"/>
        <v/>
      </c>
      <c r="BX35" s="77" t="b">
        <f t="shared" si="12"/>
        <v>0</v>
      </c>
      <c r="BY35" s="77" t="b">
        <f t="shared" si="13"/>
        <v>0</v>
      </c>
      <c r="BZ35" s="77" t="b">
        <f t="shared" si="14"/>
        <v>0</v>
      </c>
      <c r="CA35" s="77" t="b">
        <f t="shared" si="15"/>
        <v>0</v>
      </c>
      <c r="CB35" s="77" t="b">
        <f t="shared" si="16"/>
        <v>0</v>
      </c>
      <c r="CC35" s="77" t="b">
        <f t="shared" si="17"/>
        <v>0</v>
      </c>
      <c r="CD35" s="77" t="str">
        <f t="shared" si="18"/>
        <v/>
      </c>
      <c r="CE35" s="77" t="str">
        <f t="shared" si="19"/>
        <v/>
      </c>
      <c r="CF35" s="77" t="str">
        <f t="shared" si="20"/>
        <v/>
      </c>
      <c r="CG35" s="77" t="str">
        <f t="shared" si="21"/>
        <v/>
      </c>
      <c r="CH35" s="77" t="str">
        <f t="shared" si="22"/>
        <v/>
      </c>
      <c r="CI35" s="77" t="str">
        <f t="shared" si="23"/>
        <v/>
      </c>
      <c r="CJ35" s="80" t="str">
        <f t="shared" si="24"/>
        <v/>
      </c>
      <c r="CK35" s="80" t="str">
        <f t="shared" si="25"/>
        <v/>
      </c>
      <c r="CL35" s="81" t="str">
        <f t="shared" si="26"/>
        <v>NO</v>
      </c>
      <c r="CM35" s="81" t="str">
        <f t="shared" si="27"/>
        <v>NO</v>
      </c>
      <c r="CN35" s="79" t="str">
        <f t="shared" si="31"/>
        <v>NO</v>
      </c>
      <c r="CO35" s="79" t="str">
        <f t="shared" si="32"/>
        <v>NO</v>
      </c>
      <c r="CP35" s="81" t="str">
        <f t="shared" si="33"/>
        <v>OK</v>
      </c>
      <c r="CQ35" s="77" t="b">
        <f t="shared" si="34"/>
        <v>0</v>
      </c>
      <c r="CR35" s="77" t="b">
        <f t="shared" si="35"/>
        <v>0</v>
      </c>
      <c r="CS35" s="77" t="b">
        <f t="shared" si="36"/>
        <v>0</v>
      </c>
      <c r="CT35" s="77" t="b">
        <f t="shared" si="37"/>
        <v>0</v>
      </c>
      <c r="CU35" s="80" t="str">
        <f t="shared" si="38"/>
        <v>SEQUENCE INCORRECT</v>
      </c>
      <c r="CV35" s="82">
        <f>COUNTIF(B19:B34,T(B35))</f>
        <v>16</v>
      </c>
    </row>
    <row r="36" spans="1:100" s="32" customFormat="1" ht="18.95" customHeight="1" thickBot="1">
      <c r="A36" s="83"/>
      <c r="B36" s="244"/>
      <c r="C36" s="245"/>
      <c r="D36" s="244"/>
      <c r="E36" s="245"/>
      <c r="F36" s="244"/>
      <c r="G36" s="245"/>
      <c r="H36" s="244"/>
      <c r="I36" s="245"/>
      <c r="J36" s="244"/>
      <c r="K36" s="245"/>
      <c r="L36" s="256" t="str">
        <f>IF(AND(A36&lt;&gt;"",B36&lt;&gt;"",D36&lt;&gt;"", F36&lt;&gt;"", H36&lt;&gt;"", J36&lt;&gt;"",Q36="",P36="OK",T36="",OR(D36&lt;=E17,D36="ABS"),OR(F36&lt;=G17,F36="ABS"),OR(H36&lt;=I17,H36="ABS"),OR(J36&lt;=K17,J36="ABS")),IF(AND(D36="ABS",F36="ABS",H36="ABS",J36="ABS"),"ABS",IF(SUM(D36,F36,H36,J36)=0,"ZERO",SUM(D36,F36,H36,J36))),"")</f>
        <v/>
      </c>
      <c r="M36" s="257"/>
      <c r="N36" s="33" t="str">
        <f>IF(L36="","",IF(M17=200,LOOKUP(L36,{"ABS","ZERO",1,100,110,120,130,140,150,160,170},{"FAIL","FAIL","FAIL","D","D+","C","C+","B","B+","A","A+"}),IF(M17=150,LOOKUP(L36,{"ABS","ZERO",1,75,82,90,97,105,112,120,127},{"FAIL","FAIL","FAIL","D","D+","C","C+","B","B+","A","A+"}),IF(M17=100,LOOKUP(L36,{"ABS","ZERO",1,50,55,60,65,70,75,80,85},{"FAIL","FAIL","FAIL","D","D+","C","C+","B","B+","A","A+"}),IF(M17=50,LOOKUP(L36,{"ABS","ZERO",1,25,27,30,32,35,37,40,42},{"FAIL","FAIL","FAIL","D","D+","C","C+","B","B+","A","A+"}))))))</f>
        <v/>
      </c>
      <c r="O36" s="229"/>
      <c r="P36" s="87" t="str">
        <f t="shared" si="0"/>
        <v/>
      </c>
      <c r="Q36" s="224" t="str">
        <f>IF(AND(A36&lt;&gt;"",B36&lt;&gt;""),IF(OR(D36&lt;&gt;"ABS"),IF(OR(AND(D36&lt;ROUNDDOWN((0.7*E17),0),D36&lt;&gt;0),D36&gt;E17,D36=""),"Attendance Marks incorrect",""),""),"")</f>
        <v/>
      </c>
      <c r="R36" s="203"/>
      <c r="S36" s="203"/>
      <c r="T36" s="203" t="str">
        <f>IF(OR(AND(OR(F36&lt;=G17, F36=0, F36="ABS"),OR(H36&lt;=I17, H36=0, H36="ABS"),OR(J36&lt;=K17, J36="ABS"))),IF(OR(AND(A36="",B36="",D36="",F36="",H36="",J36=""),AND(A36&lt;&gt;"",B36&lt;&gt;"",D36&lt;&gt;"",F36&lt;&gt;"",H36&lt;&gt;"",J36&lt;&gt;"", AD36="OK")),"","Given Marks or Format is incorrect"),"Given Marks or Format is incorrect")</f>
        <v/>
      </c>
      <c r="U36" s="203"/>
      <c r="V36" s="203"/>
      <c r="W36" s="203"/>
      <c r="X36" s="203"/>
      <c r="Y36" s="23" t="b">
        <f>IF(AND( EXACT(LEFT(B36,LEN(G8)), G8),ISNUMBER(INT(MID(B36,(LEN(G8)+1),1))),ISNUMBER(INT(MID(B36,(LEN(G8)+2),1))), MID(B36,(LEN(G8)+1),2)&lt;&gt;"00",OR(ISNUMBER(INT(MID(B36,(LEN(G8)+3),1))),MID(B36,(LEN(G8)+3),1)=""),  OR(AND(ISNUMBER(INT(MID(B36,(LEN(G8)+1),3))),MID(B36,(LEN(G8)+1),1)&lt;&gt;"0", MID(B36,(LEN(G8)+4),1)=""),AND((ISNUMBER(INT(MID(B36,(LEN(G8)+1),2)))),MID(B36,(LEN(G8)+3),1)=""))),"OK")</f>
        <v>0</v>
      </c>
      <c r="Z36" s="24"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25"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22"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32" t="b">
        <f t="shared" si="28"/>
        <v>0</v>
      </c>
      <c r="AD36" s="32" t="str">
        <f t="shared" si="1"/>
        <v>S# INCORRECT</v>
      </c>
      <c r="BL36" s="77" t="str">
        <f t="shared" si="2"/>
        <v/>
      </c>
      <c r="BM36" s="77" t="b">
        <f t="shared" si="3"/>
        <v>0</v>
      </c>
      <c r="BN36" s="77" t="b">
        <f t="shared" si="4"/>
        <v>0</v>
      </c>
      <c r="BO36" s="77" t="b">
        <f t="shared" si="5"/>
        <v>0</v>
      </c>
      <c r="BP36" s="77" t="str">
        <f t="shared" si="6"/>
        <v/>
      </c>
      <c r="BQ36" s="77" t="str">
        <f t="shared" si="7"/>
        <v/>
      </c>
      <c r="BR36" s="77" t="str">
        <f t="shared" si="8"/>
        <v/>
      </c>
      <c r="BS36" s="77" t="str">
        <f t="shared" si="9"/>
        <v/>
      </c>
      <c r="BT36" s="78" t="str">
        <f t="shared" si="10"/>
        <v/>
      </c>
      <c r="BU36" s="79" t="str">
        <f t="shared" si="29"/>
        <v>INCORRECT</v>
      </c>
      <c r="BV36" s="77" t="b">
        <f t="shared" si="30"/>
        <v>0</v>
      </c>
      <c r="BW36" s="80" t="str">
        <f t="shared" si="11"/>
        <v/>
      </c>
      <c r="BX36" s="77" t="b">
        <f t="shared" si="12"/>
        <v>0</v>
      </c>
      <c r="BY36" s="77" t="b">
        <f t="shared" si="13"/>
        <v>0</v>
      </c>
      <c r="BZ36" s="77" t="b">
        <f t="shared" si="14"/>
        <v>0</v>
      </c>
      <c r="CA36" s="77" t="b">
        <f t="shared" si="15"/>
        <v>0</v>
      </c>
      <c r="CB36" s="77" t="b">
        <f t="shared" si="16"/>
        <v>0</v>
      </c>
      <c r="CC36" s="77" t="b">
        <f t="shared" si="17"/>
        <v>0</v>
      </c>
      <c r="CD36" s="77" t="str">
        <f t="shared" si="18"/>
        <v/>
      </c>
      <c r="CE36" s="77" t="str">
        <f t="shared" si="19"/>
        <v/>
      </c>
      <c r="CF36" s="77" t="str">
        <f t="shared" si="20"/>
        <v/>
      </c>
      <c r="CG36" s="77" t="str">
        <f t="shared" si="21"/>
        <v/>
      </c>
      <c r="CH36" s="77" t="str">
        <f t="shared" si="22"/>
        <v/>
      </c>
      <c r="CI36" s="77" t="str">
        <f t="shared" si="23"/>
        <v/>
      </c>
      <c r="CJ36" s="80" t="str">
        <f t="shared" si="24"/>
        <v/>
      </c>
      <c r="CK36" s="80" t="str">
        <f t="shared" si="25"/>
        <v/>
      </c>
      <c r="CL36" s="81" t="str">
        <f t="shared" si="26"/>
        <v>NO</v>
      </c>
      <c r="CM36" s="81" t="str">
        <f t="shared" si="27"/>
        <v>NO</v>
      </c>
      <c r="CN36" s="79" t="str">
        <f t="shared" si="31"/>
        <v>NO</v>
      </c>
      <c r="CO36" s="79" t="str">
        <f t="shared" si="32"/>
        <v>NO</v>
      </c>
      <c r="CP36" s="81" t="str">
        <f t="shared" si="33"/>
        <v>OK</v>
      </c>
      <c r="CQ36" s="77" t="b">
        <f t="shared" si="34"/>
        <v>0</v>
      </c>
      <c r="CR36" s="77" t="b">
        <f t="shared" si="35"/>
        <v>0</v>
      </c>
      <c r="CS36" s="77" t="b">
        <f t="shared" si="36"/>
        <v>0</v>
      </c>
      <c r="CT36" s="77" t="b">
        <f t="shared" si="37"/>
        <v>0</v>
      </c>
      <c r="CU36" s="80" t="str">
        <f t="shared" si="38"/>
        <v>SEQUENCE INCORRECT</v>
      </c>
      <c r="CV36" s="82">
        <f>COUNTIF(B19:B35,T(B36))</f>
        <v>17</v>
      </c>
    </row>
    <row r="37" spans="1:100" s="32" customFormat="1" ht="18.95" customHeight="1" thickBot="1">
      <c r="A37" s="65"/>
      <c r="B37" s="244"/>
      <c r="C37" s="245"/>
      <c r="D37" s="244"/>
      <c r="E37" s="245"/>
      <c r="F37" s="244"/>
      <c r="G37" s="245"/>
      <c r="H37" s="244"/>
      <c r="I37" s="245"/>
      <c r="J37" s="244"/>
      <c r="K37" s="245"/>
      <c r="L37" s="256" t="str">
        <f>IF(AND(A37&lt;&gt;"",B37&lt;&gt;"",D37&lt;&gt;"", F37&lt;&gt;"", H37&lt;&gt;"", J37&lt;&gt;"",Q37="",P37="OK",T37="",OR(D37&lt;=E17,D37="ABS"),OR(F37&lt;=G17,F37="ABS"),OR(H37&lt;=I17,H37="ABS"),OR(J37&lt;=K17,J37="ABS")),IF(AND(D37="ABS",F37="ABS",H37="ABS",J37="ABS"),"ABS",IF(SUM(D37,F37,H37,J37)=0,"ZERO",SUM(D37,F37,H37,J37))),"")</f>
        <v/>
      </c>
      <c r="M37" s="257"/>
      <c r="N37" s="33" t="str">
        <f>IF(L37="","",IF(M17=200,LOOKUP(L37,{"ABS","ZERO",1,100,110,120,130,140,150,160,170},{"FAIL","FAIL","FAIL","D","D+","C","C+","B","B+","A","A+"}),IF(M17=150,LOOKUP(L37,{"ABS","ZERO",1,75,82,90,97,105,112,120,127},{"FAIL","FAIL","FAIL","D","D+","C","C+","B","B+","A","A+"}),IF(M17=100,LOOKUP(L37,{"ABS","ZERO",1,50,55,60,65,70,75,80,85},{"FAIL","FAIL","FAIL","D","D+","C","C+","B","B+","A","A+"}),IF(M17=50,LOOKUP(L37,{"ABS","ZERO",1,25,27,30,32,35,37,40,42},{"FAIL","FAIL","FAIL","D","D+","C","C+","B","B+","A","A+"}))))))</f>
        <v/>
      </c>
      <c r="O37" s="229"/>
      <c r="P37" s="87" t="str">
        <f t="shared" si="0"/>
        <v/>
      </c>
      <c r="Q37" s="224" t="str">
        <f>IF(AND(A37&lt;&gt;"",B37&lt;&gt;""),IF(OR(D37&lt;&gt;"ABS"),IF(OR(AND(D37&lt;ROUNDDOWN((0.7*E17),0),D37&lt;&gt;0),D37&gt;E17,D37=""),"Attendance Marks incorrect",""),""),"")</f>
        <v/>
      </c>
      <c r="R37" s="203"/>
      <c r="S37" s="203"/>
      <c r="T37" s="203" t="str">
        <f>IF(OR(AND(OR(F37&lt;=G17, F37=0, F37="ABS"),OR(H37&lt;=I17, H37=0, H37="ABS"),OR(J37&lt;=K17, J37="ABS"))),IF(OR(AND(A37="",B37="",D37="",F37="",H37="",J37=""),AND(A37&lt;&gt;"",B37&lt;&gt;"",D37&lt;&gt;"",F37&lt;&gt;"",H37&lt;&gt;"",J37&lt;&gt;"", AD37="OK")),"","Given Marks or Format is incorrect"),"Given Marks or Format is incorrect")</f>
        <v/>
      </c>
      <c r="U37" s="203"/>
      <c r="V37" s="203"/>
      <c r="W37" s="203"/>
      <c r="X37" s="203"/>
      <c r="Y37" s="23" t="b">
        <f>IF(AND( EXACT(LEFT(B37,LEN(G8)), G8),ISNUMBER(INT(MID(B37,(LEN(G8)+1),1))),ISNUMBER(INT(MID(B37,(LEN(G8)+2),1))), MID(B37,(LEN(G8)+1),2)&lt;&gt;"00",OR(ISNUMBER(INT(MID(B37,(LEN(G8)+3),1))),MID(B37,(LEN(G8)+3),1)=""),  OR(AND(ISNUMBER(INT(MID(B37,(LEN(G8)+1),3))),MID(B37,(LEN(G8)+1),1)&lt;&gt;"0", MID(B37,(LEN(G8)+4),1)=""),AND((ISNUMBER(INT(MID(B37,(LEN(G8)+1),2)))),MID(B37,(LEN(G8)+3),1)=""))),"OK")</f>
        <v>0</v>
      </c>
      <c r="Z37" s="24"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25"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22"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32" t="b">
        <f t="shared" si="28"/>
        <v>0</v>
      </c>
      <c r="AD37" s="32" t="str">
        <f t="shared" si="1"/>
        <v>S# INCORRECT</v>
      </c>
      <c r="BL37" s="77" t="str">
        <f t="shared" si="2"/>
        <v/>
      </c>
      <c r="BM37" s="77" t="b">
        <f t="shared" si="3"/>
        <v>0</v>
      </c>
      <c r="BN37" s="77" t="b">
        <f t="shared" si="4"/>
        <v>0</v>
      </c>
      <c r="BO37" s="77" t="b">
        <f t="shared" si="5"/>
        <v>0</v>
      </c>
      <c r="BP37" s="77" t="str">
        <f t="shared" si="6"/>
        <v/>
      </c>
      <c r="BQ37" s="77" t="str">
        <f t="shared" si="7"/>
        <v/>
      </c>
      <c r="BR37" s="77" t="str">
        <f t="shared" si="8"/>
        <v/>
      </c>
      <c r="BS37" s="77" t="str">
        <f t="shared" si="9"/>
        <v/>
      </c>
      <c r="BT37" s="78" t="str">
        <f t="shared" si="10"/>
        <v/>
      </c>
      <c r="BU37" s="79" t="str">
        <f t="shared" si="29"/>
        <v>INCORRECT</v>
      </c>
      <c r="BV37" s="77" t="b">
        <f t="shared" si="30"/>
        <v>0</v>
      </c>
      <c r="BW37" s="80" t="str">
        <f t="shared" si="11"/>
        <v/>
      </c>
      <c r="BX37" s="77" t="b">
        <f t="shared" si="12"/>
        <v>0</v>
      </c>
      <c r="BY37" s="77" t="b">
        <f t="shared" si="13"/>
        <v>0</v>
      </c>
      <c r="BZ37" s="77" t="b">
        <f t="shared" si="14"/>
        <v>0</v>
      </c>
      <c r="CA37" s="77" t="b">
        <f t="shared" si="15"/>
        <v>0</v>
      </c>
      <c r="CB37" s="77" t="b">
        <f t="shared" si="16"/>
        <v>0</v>
      </c>
      <c r="CC37" s="77" t="b">
        <f t="shared" si="17"/>
        <v>0</v>
      </c>
      <c r="CD37" s="77" t="str">
        <f t="shared" si="18"/>
        <v/>
      </c>
      <c r="CE37" s="77" t="str">
        <f t="shared" si="19"/>
        <v/>
      </c>
      <c r="CF37" s="77" t="str">
        <f t="shared" si="20"/>
        <v/>
      </c>
      <c r="CG37" s="77" t="str">
        <f t="shared" si="21"/>
        <v/>
      </c>
      <c r="CH37" s="77" t="str">
        <f t="shared" si="22"/>
        <v/>
      </c>
      <c r="CI37" s="77" t="str">
        <f t="shared" si="23"/>
        <v/>
      </c>
      <c r="CJ37" s="80" t="str">
        <f t="shared" si="24"/>
        <v/>
      </c>
      <c r="CK37" s="80" t="str">
        <f t="shared" si="25"/>
        <v/>
      </c>
      <c r="CL37" s="81" t="str">
        <f t="shared" si="26"/>
        <v>NO</v>
      </c>
      <c r="CM37" s="81" t="str">
        <f t="shared" si="27"/>
        <v>NO</v>
      </c>
      <c r="CN37" s="79" t="str">
        <f t="shared" si="31"/>
        <v>NO</v>
      </c>
      <c r="CO37" s="79" t="str">
        <f t="shared" si="32"/>
        <v>NO</v>
      </c>
      <c r="CP37" s="81" t="str">
        <f t="shared" si="33"/>
        <v>OK</v>
      </c>
      <c r="CQ37" s="77" t="b">
        <f t="shared" si="34"/>
        <v>0</v>
      </c>
      <c r="CR37" s="77" t="b">
        <f t="shared" si="35"/>
        <v>0</v>
      </c>
      <c r="CS37" s="77" t="b">
        <f t="shared" si="36"/>
        <v>0</v>
      </c>
      <c r="CT37" s="77" t="b">
        <f t="shared" si="37"/>
        <v>0</v>
      </c>
      <c r="CU37" s="80" t="str">
        <f t="shared" si="38"/>
        <v>SEQUENCE INCORRECT</v>
      </c>
      <c r="CV37" s="82">
        <f>COUNTIF(B19:B36,T(B37))</f>
        <v>18</v>
      </c>
    </row>
    <row r="38" spans="1:100" s="32" customFormat="1" ht="18.95" customHeight="1">
      <c r="A38" s="83"/>
      <c r="B38" s="244"/>
      <c r="C38" s="245"/>
      <c r="D38" s="244"/>
      <c r="E38" s="245"/>
      <c r="F38" s="244"/>
      <c r="G38" s="245"/>
      <c r="H38" s="244"/>
      <c r="I38" s="245"/>
      <c r="J38" s="244"/>
      <c r="K38" s="245"/>
      <c r="L38" s="256" t="str">
        <f>IF(AND(A38&lt;&gt;"",B38&lt;&gt;"",D38&lt;&gt;"", F38&lt;&gt;"", H38&lt;&gt;"", J38&lt;&gt;"",Q38="",P38="OK",T38="",OR(D38&lt;=E17,D38="ABS"),OR(F38&lt;=G17,F38="ABS"),OR(H38&lt;=I17,H38="ABS"),OR(J38&lt;=K17,J38="ABS")),IF(AND(D38="ABS",F38="ABS",H38="ABS",J38="ABS"),"ABS",IF(SUM(D38,F38,H38,J38)=0,"ZERO",SUM(D38,F38,H38,J38))),"")</f>
        <v/>
      </c>
      <c r="M38" s="257"/>
      <c r="N38" s="33" t="str">
        <f>IF(L38="","",IF(M17=200,LOOKUP(L38,{"ABS","ZERO",1,100,110,120,130,140,150,160,170},{"FAIL","FAIL","FAIL","D","D+","C","C+","B","B+","A","A+"}),IF(M17=150,LOOKUP(L38,{"ABS","ZERO",1,75,82,90,97,105,112,120,127},{"FAIL","FAIL","FAIL","D","D+","C","C+","B","B+","A","A+"}),IF(M17=100,LOOKUP(L38,{"ABS","ZERO",1,50,55,60,65,70,75,80,85},{"FAIL","FAIL","FAIL","D","D+","C","C+","B","B+","A","A+"}),IF(M17=50,LOOKUP(L38,{"ABS","ZERO",1,25,27,30,32,35,37,40,42},{"FAIL","FAIL","FAIL","D","D+","C","C+","B","B+","A","A+"}))))))</f>
        <v/>
      </c>
      <c r="O38" s="229"/>
      <c r="P38" s="87" t="str">
        <f t="shared" si="0"/>
        <v/>
      </c>
      <c r="Q38" s="276" t="str">
        <f>IF(AND(A38&lt;&gt;"",B38&lt;&gt;""),IF(OR(D38&lt;&gt;"ABS"),IF(OR(AND(D38&lt;ROUNDDOWN((0.7*E17),0),D38&lt;&gt;0),D38&gt;E17,D38=""),"Attendance Marks incorrect",""),""),"")</f>
        <v/>
      </c>
      <c r="R38" s="255"/>
      <c r="S38" s="255"/>
      <c r="T38" s="255" t="str">
        <f>IF(OR(AND(OR(F38&lt;=G17, F38=0, F38="ABS"),OR(H38&lt;=I17, H38=0, H38="ABS"),OR(J38&lt;=K17, J38="ABS"))),IF(OR(AND(A38="",B38="",D38="",F38="",H38="",J38=""),AND(A38&lt;&gt;"",B38&lt;&gt;"",D38&lt;&gt;"",F38&lt;&gt;"",H38&lt;&gt;"",J38&lt;&gt;"", AD38="OK")),"","Given Marks or Format is incorrect"),"Given Marks or Format is incorrect")</f>
        <v/>
      </c>
      <c r="U38" s="255"/>
      <c r="V38" s="255"/>
      <c r="W38" s="255"/>
      <c r="X38" s="255"/>
      <c r="Y38" s="23" t="b">
        <f>IF(AND( EXACT(LEFT(B38,LEN(G8)), G8),ISNUMBER(INT(MID(B38,(LEN(G8)+1),1))),ISNUMBER(INT(MID(B38,(LEN(G8)+2),1))), MID(B38,(LEN(G8)+1),2)&lt;&gt;"00",OR(ISNUMBER(INT(MID(B38,(LEN(G8)+3),1))),MID(B38,(LEN(G8)+3),1)=""),  OR(AND(ISNUMBER(INT(MID(B38,(LEN(G8)+1),3))),MID(B38,(LEN(G8)+1),1)&lt;&gt;"0", MID(B38,(LEN(G8)+4),1)=""),AND((ISNUMBER(INT(MID(B38,(LEN(G8)+1),2)))),MID(B38,(LEN(G8)+3),1)=""))),"OK")</f>
        <v>0</v>
      </c>
      <c r="Z38" s="24"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25"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22"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32" t="b">
        <f t="shared" si="28"/>
        <v>0</v>
      </c>
      <c r="AD38" s="32" t="str">
        <f t="shared" si="1"/>
        <v>S# INCORRECT</v>
      </c>
      <c r="BL38" s="77" t="str">
        <f t="shared" si="2"/>
        <v/>
      </c>
      <c r="BM38" s="77" t="b">
        <f t="shared" si="3"/>
        <v>0</v>
      </c>
      <c r="BN38" s="77" t="b">
        <f t="shared" si="4"/>
        <v>0</v>
      </c>
      <c r="BO38" s="77" t="b">
        <f t="shared" si="5"/>
        <v>0</v>
      </c>
      <c r="BP38" s="77" t="str">
        <f t="shared" si="6"/>
        <v/>
      </c>
      <c r="BQ38" s="77" t="str">
        <f t="shared" si="7"/>
        <v/>
      </c>
      <c r="BR38" s="77" t="str">
        <f t="shared" si="8"/>
        <v/>
      </c>
      <c r="BS38" s="77" t="str">
        <f t="shared" si="9"/>
        <v/>
      </c>
      <c r="BT38" s="78" t="str">
        <f t="shared" si="10"/>
        <v/>
      </c>
      <c r="BU38" s="79" t="str">
        <f t="shared" si="29"/>
        <v>INCORRECT</v>
      </c>
      <c r="BV38" s="77" t="b">
        <f t="shared" si="30"/>
        <v>0</v>
      </c>
      <c r="BW38" s="80" t="str">
        <f t="shared" si="11"/>
        <v/>
      </c>
      <c r="BX38" s="77" t="b">
        <f t="shared" si="12"/>
        <v>0</v>
      </c>
      <c r="BY38" s="77" t="b">
        <f t="shared" si="13"/>
        <v>0</v>
      </c>
      <c r="BZ38" s="77" t="b">
        <f t="shared" si="14"/>
        <v>0</v>
      </c>
      <c r="CA38" s="77" t="b">
        <f t="shared" si="15"/>
        <v>0</v>
      </c>
      <c r="CB38" s="77" t="b">
        <f t="shared" si="16"/>
        <v>0</v>
      </c>
      <c r="CC38" s="77" t="b">
        <f t="shared" si="17"/>
        <v>0</v>
      </c>
      <c r="CD38" s="77" t="str">
        <f t="shared" si="18"/>
        <v/>
      </c>
      <c r="CE38" s="77" t="str">
        <f t="shared" si="19"/>
        <v/>
      </c>
      <c r="CF38" s="77" t="str">
        <f t="shared" si="20"/>
        <v/>
      </c>
      <c r="CG38" s="77" t="str">
        <f t="shared" si="21"/>
        <v/>
      </c>
      <c r="CH38" s="77" t="str">
        <f t="shared" si="22"/>
        <v/>
      </c>
      <c r="CI38" s="77" t="str">
        <f t="shared" si="23"/>
        <v/>
      </c>
      <c r="CJ38" s="80" t="str">
        <f t="shared" si="24"/>
        <v/>
      </c>
      <c r="CK38" s="80" t="str">
        <f t="shared" si="25"/>
        <v/>
      </c>
      <c r="CL38" s="81" t="str">
        <f t="shared" si="26"/>
        <v>NO</v>
      </c>
      <c r="CM38" s="81" t="str">
        <f t="shared" si="27"/>
        <v>NO</v>
      </c>
      <c r="CN38" s="79" t="str">
        <f t="shared" si="31"/>
        <v>NO</v>
      </c>
      <c r="CO38" s="79" t="str">
        <f t="shared" si="32"/>
        <v>NO</v>
      </c>
      <c r="CP38" s="81" t="str">
        <f t="shared" si="33"/>
        <v>OK</v>
      </c>
      <c r="CQ38" s="77" t="b">
        <f t="shared" si="34"/>
        <v>0</v>
      </c>
      <c r="CR38" s="77" t="b">
        <f t="shared" si="35"/>
        <v>0</v>
      </c>
      <c r="CS38" s="77" t="b">
        <f t="shared" si="36"/>
        <v>0</v>
      </c>
      <c r="CT38" s="77" t="b">
        <f t="shared" si="37"/>
        <v>0</v>
      </c>
      <c r="CU38" s="80" t="str">
        <f t="shared" si="38"/>
        <v>SEQUENCE INCORRECT</v>
      </c>
      <c r="CV38" s="82">
        <f>COUNTIF(B19:B37,T(B38))</f>
        <v>19</v>
      </c>
    </row>
    <row r="39" spans="1:100" s="71" customFormat="1" ht="7.5" customHeight="1" thickBot="1">
      <c r="A39" s="76" t="s">
        <v>415</v>
      </c>
      <c r="B39" s="90" t="s">
        <v>415</v>
      </c>
      <c r="C39" s="321" t="s">
        <v>300</v>
      </c>
      <c r="D39" s="321"/>
      <c r="E39" s="321"/>
      <c r="F39" s="321"/>
      <c r="G39" s="321"/>
      <c r="H39" s="321"/>
      <c r="I39" s="321"/>
      <c r="J39" s="321"/>
      <c r="K39" s="321"/>
      <c r="L39" s="321"/>
      <c r="M39" s="321"/>
      <c r="N39" s="321"/>
      <c r="O39" s="229"/>
      <c r="P39" s="72"/>
      <c r="Q39" s="277"/>
      <c r="R39" s="278"/>
      <c r="S39" s="279"/>
      <c r="T39" s="280"/>
      <c r="U39" s="280"/>
      <c r="V39" s="280"/>
      <c r="W39" s="280"/>
      <c r="X39" s="280"/>
      <c r="Y39" s="73"/>
      <c r="Z39" s="74"/>
      <c r="AA39" s="75"/>
      <c r="AB39" s="22"/>
    </row>
    <row r="40" spans="1:100" ht="15.75" customHeight="1" thickBot="1">
      <c r="A40" s="225" t="s">
        <v>415</v>
      </c>
      <c r="B40" s="227" t="s">
        <v>415</v>
      </c>
      <c r="C40" s="322"/>
      <c r="D40" s="322"/>
      <c r="E40" s="322"/>
      <c r="F40" s="322"/>
      <c r="G40" s="322"/>
      <c r="H40" s="322"/>
      <c r="I40" s="322"/>
      <c r="J40" s="322"/>
      <c r="K40" s="322"/>
      <c r="L40" s="322"/>
      <c r="M40" s="322"/>
      <c r="N40" s="322"/>
      <c r="O40" s="229"/>
      <c r="P40" s="30">
        <f>COUNTIF(P19:P38,"FORMAT INCORRECT")+COUNTIF(P19:P38,"SEQUENCE INCORRECT")</f>
        <v>0</v>
      </c>
      <c r="Q40" s="271">
        <f>COUNTIF(Q19:Q38,"Attendance Marks incorrect")</f>
        <v>0</v>
      </c>
      <c r="R40" s="272"/>
      <c r="S40" s="272"/>
      <c r="T40" s="271">
        <f>COUNTIF(T19:X38,"Given Marks or Format is incorrect")</f>
        <v>0</v>
      </c>
      <c r="U40" s="272"/>
      <c r="V40" s="272"/>
      <c r="W40" s="272"/>
      <c r="X40" s="273"/>
    </row>
    <row r="41" spans="1:100" ht="3" customHeight="1">
      <c r="A41" s="226"/>
      <c r="B41" s="228"/>
      <c r="C41" s="323"/>
      <c r="D41" s="323"/>
      <c r="E41" s="323"/>
      <c r="F41" s="323"/>
      <c r="G41" s="323"/>
      <c r="H41" s="323"/>
      <c r="I41" s="323"/>
      <c r="J41" s="323"/>
      <c r="K41" s="323"/>
      <c r="L41" s="323"/>
      <c r="M41" s="323"/>
      <c r="N41" s="323"/>
      <c r="O41" s="229"/>
      <c r="P41" s="316"/>
      <c r="Q41" s="316"/>
      <c r="R41" s="316"/>
      <c r="S41" s="316"/>
      <c r="T41" s="316"/>
      <c r="U41" s="316"/>
      <c r="V41" s="316"/>
      <c r="W41" s="316"/>
      <c r="X41" s="316"/>
    </row>
    <row r="42" spans="1:100" ht="16.5" thickBot="1">
      <c r="A42" s="293"/>
      <c r="B42" s="293"/>
      <c r="C42" s="293"/>
      <c r="D42" s="293"/>
      <c r="E42" s="293"/>
      <c r="F42" s="293"/>
      <c r="G42" s="293"/>
      <c r="H42" s="293"/>
      <c r="I42" s="293"/>
      <c r="J42" s="293"/>
      <c r="K42" s="293"/>
      <c r="L42" s="293"/>
      <c r="M42" s="293"/>
      <c r="N42" s="293"/>
      <c r="O42" s="229"/>
      <c r="P42" s="275"/>
      <c r="Q42" s="275"/>
      <c r="R42" s="275"/>
      <c r="S42" s="275"/>
      <c r="T42" s="275"/>
      <c r="U42" s="275"/>
      <c r="V42" s="275"/>
      <c r="W42" s="275"/>
      <c r="X42" s="275"/>
    </row>
    <row r="43" spans="1:100" ht="21" customHeight="1" thickBot="1">
      <c r="A43" s="316"/>
      <c r="B43" s="316"/>
      <c r="C43" s="316"/>
      <c r="D43" s="316"/>
      <c r="E43" s="316"/>
      <c r="F43" s="316"/>
      <c r="G43" s="316"/>
      <c r="H43" s="316"/>
      <c r="I43" s="316"/>
      <c r="J43" s="316"/>
      <c r="K43" s="316"/>
      <c r="L43" s="316"/>
      <c r="M43" s="316"/>
      <c r="N43" s="316"/>
      <c r="O43" s="229"/>
      <c r="P43" s="332" t="s">
        <v>302</v>
      </c>
      <c r="Q43" s="333"/>
      <c r="R43" s="334"/>
      <c r="S43" s="35">
        <f>SUM(P40:X40)</f>
        <v>0</v>
      </c>
      <c r="T43" s="274"/>
      <c r="U43" s="275"/>
      <c r="V43" s="275"/>
      <c r="W43" s="275"/>
      <c r="X43" s="275"/>
    </row>
    <row r="44" spans="1:100" ht="12.95" customHeight="1">
      <c r="A44" s="309" t="s">
        <v>301</v>
      </c>
      <c r="B44" s="309"/>
      <c r="C44" s="309"/>
      <c r="D44" s="275"/>
      <c r="E44" s="312" t="s">
        <v>87</v>
      </c>
      <c r="F44" s="313"/>
      <c r="G44" s="313"/>
      <c r="H44" s="313"/>
      <c r="I44" s="313"/>
      <c r="J44" s="275"/>
      <c r="K44" s="309" t="s">
        <v>17</v>
      </c>
      <c r="L44" s="309"/>
      <c r="M44" s="309"/>
      <c r="N44" s="309"/>
      <c r="O44" s="229"/>
      <c r="P44" s="294" t="s">
        <v>440</v>
      </c>
      <c r="Q44" s="295"/>
      <c r="R44" s="295"/>
      <c r="S44" s="295"/>
      <c r="T44" s="295"/>
      <c r="U44" s="295"/>
      <c r="V44" s="295"/>
      <c r="W44" s="295"/>
      <c r="X44" s="296"/>
    </row>
    <row r="45" spans="1:100" ht="15.95" customHeight="1">
      <c r="A45" s="310"/>
      <c r="B45" s="310"/>
      <c r="C45" s="310"/>
      <c r="D45" s="275"/>
      <c r="E45" s="314"/>
      <c r="F45" s="314"/>
      <c r="G45" s="314"/>
      <c r="H45" s="314"/>
      <c r="I45" s="314"/>
      <c r="J45" s="275"/>
      <c r="K45" s="310"/>
      <c r="L45" s="310"/>
      <c r="M45" s="310"/>
      <c r="N45" s="310"/>
      <c r="O45" s="229"/>
      <c r="P45" s="297"/>
      <c r="Q45" s="298"/>
      <c r="R45" s="298"/>
      <c r="S45" s="298"/>
      <c r="T45" s="298"/>
      <c r="U45" s="298"/>
      <c r="V45" s="298"/>
      <c r="W45" s="298"/>
      <c r="X45" s="299"/>
    </row>
    <row r="46" spans="1:100" ht="15.95" customHeight="1">
      <c r="A46" s="310"/>
      <c r="B46" s="310"/>
      <c r="C46" s="310"/>
      <c r="D46" s="275"/>
      <c r="E46" s="314"/>
      <c r="F46" s="314"/>
      <c r="G46" s="314"/>
      <c r="H46" s="314"/>
      <c r="I46" s="314"/>
      <c r="J46" s="275"/>
      <c r="K46" s="310"/>
      <c r="L46" s="310"/>
      <c r="M46" s="310"/>
      <c r="N46" s="310"/>
      <c r="O46" s="229"/>
      <c r="P46" s="297"/>
      <c r="Q46" s="298"/>
      <c r="R46" s="298"/>
      <c r="S46" s="298"/>
      <c r="T46" s="298"/>
      <c r="U46" s="298"/>
      <c r="V46" s="298"/>
      <c r="W46" s="298"/>
      <c r="X46" s="299"/>
    </row>
    <row r="47" spans="1:100" ht="20.25" customHeight="1">
      <c r="A47" s="311"/>
      <c r="B47" s="311"/>
      <c r="C47" s="311"/>
      <c r="D47" s="317"/>
      <c r="E47" s="315"/>
      <c r="F47" s="315"/>
      <c r="G47" s="315"/>
      <c r="H47" s="315"/>
      <c r="I47" s="315"/>
      <c r="J47" s="317"/>
      <c r="K47" s="311"/>
      <c r="L47" s="311"/>
      <c r="M47" s="311"/>
      <c r="N47" s="311"/>
      <c r="O47" s="229"/>
      <c r="P47" s="297"/>
      <c r="Q47" s="298"/>
      <c r="R47" s="298"/>
      <c r="S47" s="298"/>
      <c r="T47" s="298"/>
      <c r="U47" s="298"/>
      <c r="V47" s="298"/>
      <c r="W47" s="298"/>
      <c r="X47" s="299"/>
    </row>
    <row r="48" spans="1:100" ht="15.95" customHeight="1">
      <c r="A48" s="55" t="s">
        <v>19</v>
      </c>
      <c r="B48" s="303" t="s">
        <v>18</v>
      </c>
      <c r="C48" s="304"/>
      <c r="D48" s="304"/>
      <c r="E48" s="304"/>
      <c r="F48" s="304"/>
      <c r="G48" s="304"/>
      <c r="H48" s="304"/>
      <c r="I48" s="304"/>
      <c r="J48" s="304"/>
      <c r="K48" s="304"/>
      <c r="L48" s="304"/>
      <c r="M48" s="304"/>
      <c r="N48" s="305"/>
      <c r="O48" s="229"/>
      <c r="P48" s="297"/>
      <c r="Q48" s="298"/>
      <c r="R48" s="298"/>
      <c r="S48" s="298"/>
      <c r="T48" s="298"/>
      <c r="U48" s="298"/>
      <c r="V48" s="298"/>
      <c r="W48" s="298"/>
      <c r="X48" s="299"/>
    </row>
    <row r="49" spans="1:24" ht="15.95" customHeight="1" thickBot="1">
      <c r="A49" s="57">
        <f>$S$43</f>
        <v>0</v>
      </c>
      <c r="B49" s="306"/>
      <c r="C49" s="307"/>
      <c r="D49" s="307"/>
      <c r="E49" s="307"/>
      <c r="F49" s="307"/>
      <c r="G49" s="307"/>
      <c r="H49" s="307"/>
      <c r="I49" s="307"/>
      <c r="J49" s="307"/>
      <c r="K49" s="307"/>
      <c r="L49" s="307"/>
      <c r="M49" s="307"/>
      <c r="N49" s="308"/>
      <c r="O49" s="229"/>
      <c r="P49" s="300"/>
      <c r="Q49" s="301"/>
      <c r="R49" s="301"/>
      <c r="S49" s="301"/>
      <c r="T49" s="301"/>
      <c r="U49" s="301"/>
      <c r="V49" s="301"/>
      <c r="W49" s="301"/>
      <c r="X49" s="302"/>
    </row>
    <row r="50" spans="1:24">
      <c r="A50" s="293"/>
      <c r="B50" s="293"/>
      <c r="C50" s="293"/>
      <c r="D50" s="293"/>
      <c r="E50" s="293"/>
      <c r="F50" s="293"/>
      <c r="G50" s="293"/>
      <c r="H50" s="293"/>
      <c r="I50" s="293"/>
      <c r="J50" s="293"/>
      <c r="K50" s="293"/>
      <c r="L50" s="293"/>
      <c r="M50" s="293"/>
      <c r="N50" s="293"/>
      <c r="O50" s="275"/>
      <c r="P50" s="281" t="s">
        <v>433</v>
      </c>
      <c r="Q50" s="281"/>
      <c r="R50" s="281"/>
      <c r="S50" s="281"/>
      <c r="T50" s="281"/>
      <c r="U50" s="281"/>
      <c r="V50" s="281"/>
      <c r="W50" s="281"/>
      <c r="X50" s="281"/>
    </row>
    <row r="51" spans="1:24">
      <c r="A51" s="275"/>
      <c r="B51" s="275"/>
      <c r="C51" s="275"/>
      <c r="D51" s="275"/>
      <c r="E51" s="275"/>
      <c r="F51" s="275"/>
      <c r="G51" s="275"/>
      <c r="H51" s="275"/>
      <c r="I51" s="275"/>
      <c r="J51" s="275"/>
      <c r="K51" s="275"/>
      <c r="L51" s="275"/>
      <c r="M51" s="275"/>
      <c r="N51" s="275"/>
      <c r="O51" s="275"/>
      <c r="P51" s="282"/>
      <c r="Q51" s="282"/>
      <c r="R51" s="282"/>
      <c r="S51" s="282"/>
      <c r="T51" s="282"/>
      <c r="U51" s="282"/>
      <c r="V51" s="282"/>
      <c r="W51" s="282"/>
      <c r="X51" s="282"/>
    </row>
    <row r="52" spans="1:24">
      <c r="A52" s="275"/>
      <c r="B52" s="275"/>
      <c r="C52" s="275"/>
      <c r="D52" s="275"/>
      <c r="E52" s="275"/>
      <c r="F52" s="275"/>
      <c r="G52" s="275"/>
      <c r="H52" s="275"/>
      <c r="I52" s="275"/>
      <c r="J52" s="275"/>
      <c r="K52" s="275"/>
      <c r="L52" s="275"/>
      <c r="M52" s="275"/>
      <c r="N52" s="275"/>
      <c r="O52" s="275"/>
      <c r="P52" s="283"/>
      <c r="Q52" s="283"/>
      <c r="R52" s="283"/>
      <c r="S52" s="283"/>
      <c r="T52" s="283"/>
      <c r="U52" s="283"/>
      <c r="V52" s="283"/>
      <c r="W52" s="283"/>
      <c r="X52" s="283"/>
    </row>
    <row r="53" spans="1:24">
      <c r="A53" s="275"/>
      <c r="B53" s="275"/>
      <c r="C53" s="275"/>
      <c r="D53" s="275"/>
      <c r="E53" s="275"/>
      <c r="F53" s="275"/>
      <c r="G53" s="275"/>
      <c r="H53" s="275"/>
      <c r="I53" s="275"/>
      <c r="J53" s="275"/>
      <c r="K53" s="275"/>
      <c r="L53" s="275"/>
      <c r="M53" s="275"/>
      <c r="N53" s="275"/>
      <c r="O53" s="275"/>
      <c r="P53" s="324" t="s">
        <v>417</v>
      </c>
      <c r="Q53" s="325"/>
      <c r="R53" s="325"/>
      <c r="S53" s="325"/>
      <c r="T53" s="325"/>
      <c r="U53" s="325"/>
      <c r="V53" s="325"/>
      <c r="W53" s="325"/>
      <c r="X53" s="326"/>
    </row>
    <row r="54" spans="1:24" ht="16.5" thickBot="1">
      <c r="A54" s="275"/>
      <c r="B54" s="275"/>
      <c r="C54" s="275"/>
      <c r="D54" s="275"/>
      <c r="E54" s="275"/>
      <c r="F54" s="275"/>
      <c r="G54" s="275"/>
      <c r="H54" s="275"/>
      <c r="I54" s="275"/>
      <c r="J54" s="275"/>
      <c r="K54" s="275"/>
      <c r="L54" s="275"/>
      <c r="M54" s="275"/>
      <c r="N54" s="275"/>
      <c r="O54" s="275"/>
      <c r="P54" s="327"/>
      <c r="Q54" s="328"/>
      <c r="R54" s="328"/>
      <c r="S54" s="328"/>
      <c r="T54" s="328"/>
      <c r="U54" s="328"/>
      <c r="V54" s="328"/>
      <c r="W54" s="328"/>
      <c r="X54" s="329"/>
    </row>
    <row r="55" spans="1:24" ht="21" thickBot="1">
      <c r="A55" s="275"/>
      <c r="B55" s="275"/>
      <c r="C55" s="275"/>
      <c r="D55" s="275"/>
      <c r="E55" s="275"/>
      <c r="F55" s="275"/>
      <c r="G55" s="275"/>
      <c r="H55" s="275"/>
      <c r="I55" s="275"/>
      <c r="J55" s="275"/>
      <c r="K55" s="275"/>
      <c r="L55" s="275"/>
      <c r="M55" s="275"/>
      <c r="N55" s="275"/>
      <c r="O55" s="275"/>
      <c r="P55" s="84" t="s">
        <v>7</v>
      </c>
      <c r="Q55" s="330" t="s">
        <v>8</v>
      </c>
      <c r="R55" s="330"/>
      <c r="S55" s="330"/>
      <c r="T55" s="331" t="s">
        <v>418</v>
      </c>
      <c r="U55" s="331"/>
      <c r="V55" s="331"/>
      <c r="W55" s="331"/>
      <c r="X55" s="331"/>
    </row>
    <row r="56" spans="1:24" ht="16.5" thickBot="1">
      <c r="A56" s="275"/>
      <c r="B56" s="275"/>
      <c r="C56" s="275"/>
      <c r="D56" s="275"/>
      <c r="E56" s="275"/>
      <c r="F56" s="275"/>
      <c r="G56" s="275"/>
      <c r="H56" s="275"/>
      <c r="I56" s="275"/>
      <c r="J56" s="275"/>
      <c r="K56" s="275"/>
      <c r="L56" s="275"/>
      <c r="M56" s="275"/>
      <c r="N56" s="275"/>
      <c r="O56" s="275"/>
      <c r="P56" s="85">
        <v>1</v>
      </c>
      <c r="Q56" s="318" t="s">
        <v>419</v>
      </c>
      <c r="R56" s="318"/>
      <c r="S56" s="318"/>
      <c r="T56" s="214">
        <v>1</v>
      </c>
      <c r="U56" s="219"/>
      <c r="V56" s="318" t="s">
        <v>420</v>
      </c>
      <c r="W56" s="318"/>
      <c r="X56" s="318"/>
    </row>
    <row r="57" spans="1:24" ht="16.5" thickBot="1">
      <c r="A57" s="275"/>
      <c r="B57" s="275"/>
      <c r="C57" s="275"/>
      <c r="D57" s="275"/>
      <c r="E57" s="275"/>
      <c r="F57" s="275"/>
      <c r="G57" s="275"/>
      <c r="H57" s="275"/>
      <c r="I57" s="275"/>
      <c r="J57" s="275"/>
      <c r="K57" s="275"/>
      <c r="L57" s="275"/>
      <c r="M57" s="275"/>
      <c r="N57" s="275"/>
      <c r="O57" s="275"/>
      <c r="P57" s="85">
        <v>2</v>
      </c>
      <c r="Q57" s="318" t="s">
        <v>421</v>
      </c>
      <c r="R57" s="318"/>
      <c r="S57" s="318"/>
      <c r="T57" s="214">
        <v>2</v>
      </c>
      <c r="U57" s="219"/>
      <c r="V57" s="318" t="s">
        <v>422</v>
      </c>
      <c r="W57" s="318"/>
      <c r="X57" s="318"/>
    </row>
    <row r="58" spans="1:24" ht="16.5" thickBot="1">
      <c r="A58" s="275"/>
      <c r="B58" s="275"/>
      <c r="C58" s="275"/>
      <c r="D58" s="275"/>
      <c r="E58" s="275"/>
      <c r="F58" s="275"/>
      <c r="G58" s="275"/>
      <c r="H58" s="275"/>
      <c r="I58" s="275"/>
      <c r="J58" s="275"/>
      <c r="K58" s="275"/>
      <c r="L58" s="275"/>
      <c r="M58" s="275"/>
      <c r="N58" s="275"/>
      <c r="O58" s="275"/>
      <c r="P58" s="85">
        <v>3</v>
      </c>
      <c r="Q58" s="318" t="s">
        <v>423</v>
      </c>
      <c r="R58" s="318"/>
      <c r="S58" s="318"/>
      <c r="T58" s="214">
        <v>3</v>
      </c>
      <c r="U58" s="219"/>
      <c r="V58" s="318" t="s">
        <v>424</v>
      </c>
      <c r="W58" s="318"/>
      <c r="X58" s="318"/>
    </row>
    <row r="59" spans="1:24" ht="16.5" thickBot="1">
      <c r="A59" s="275"/>
      <c r="B59" s="275"/>
      <c r="C59" s="275"/>
      <c r="D59" s="275"/>
      <c r="E59" s="275"/>
      <c r="F59" s="275"/>
      <c r="G59" s="275"/>
      <c r="H59" s="275"/>
      <c r="I59" s="275"/>
      <c r="J59" s="275"/>
      <c r="K59" s="275"/>
      <c r="L59" s="275"/>
      <c r="M59" s="275"/>
      <c r="N59" s="275"/>
      <c r="O59" s="275"/>
      <c r="P59" s="85">
        <v>4</v>
      </c>
      <c r="Q59" s="318" t="s">
        <v>425</v>
      </c>
      <c r="R59" s="318"/>
      <c r="S59" s="318"/>
      <c r="T59" s="214">
        <v>4</v>
      </c>
      <c r="U59" s="219"/>
      <c r="V59" s="318" t="s">
        <v>426</v>
      </c>
      <c r="W59" s="318"/>
      <c r="X59" s="318"/>
    </row>
    <row r="60" spans="1:24" ht="16.5" thickBot="1">
      <c r="A60" s="275"/>
      <c r="B60" s="275"/>
      <c r="C60" s="275"/>
      <c r="D60" s="275"/>
      <c r="E60" s="275"/>
      <c r="F60" s="275"/>
      <c r="G60" s="275"/>
      <c r="H60" s="275"/>
      <c r="I60" s="275"/>
      <c r="J60" s="275"/>
      <c r="K60" s="275"/>
      <c r="L60" s="275"/>
      <c r="M60" s="275"/>
      <c r="N60" s="275"/>
      <c r="O60" s="275"/>
      <c r="P60" s="85">
        <v>5</v>
      </c>
      <c r="Q60" s="318" t="s">
        <v>427</v>
      </c>
      <c r="R60" s="318"/>
      <c r="S60" s="318"/>
      <c r="T60" s="214">
        <v>5</v>
      </c>
      <c r="U60" s="219"/>
      <c r="V60" s="318" t="s">
        <v>428</v>
      </c>
      <c r="W60" s="318"/>
      <c r="X60" s="318"/>
    </row>
    <row r="61" spans="1:24" ht="16.5" thickBot="1">
      <c r="A61" s="275"/>
      <c r="B61" s="275"/>
      <c r="C61" s="275"/>
      <c r="D61" s="275"/>
      <c r="E61" s="275"/>
      <c r="F61" s="275"/>
      <c r="G61" s="275"/>
      <c r="H61" s="275"/>
      <c r="I61" s="275"/>
      <c r="J61" s="275"/>
      <c r="K61" s="275"/>
      <c r="L61" s="275"/>
      <c r="M61" s="275"/>
      <c r="N61" s="275"/>
      <c r="O61" s="275"/>
      <c r="P61" s="85">
        <v>6</v>
      </c>
      <c r="Q61" s="318" t="s">
        <v>429</v>
      </c>
      <c r="R61" s="318"/>
      <c r="S61" s="318"/>
      <c r="T61" s="214">
        <v>6</v>
      </c>
      <c r="U61" s="219"/>
      <c r="V61" s="318" t="s">
        <v>430</v>
      </c>
      <c r="W61" s="318"/>
      <c r="X61" s="318"/>
    </row>
    <row r="62" spans="1:24" ht="16.5" thickBot="1">
      <c r="A62" s="275"/>
      <c r="B62" s="275"/>
      <c r="C62" s="275"/>
      <c r="D62" s="275"/>
      <c r="E62" s="275"/>
      <c r="F62" s="275"/>
      <c r="G62" s="275"/>
      <c r="H62" s="275"/>
      <c r="I62" s="275"/>
      <c r="J62" s="275"/>
      <c r="K62" s="275"/>
      <c r="L62" s="275"/>
      <c r="M62" s="275"/>
      <c r="N62" s="275"/>
      <c r="O62" s="275"/>
      <c r="P62" s="85">
        <v>7</v>
      </c>
      <c r="Q62" s="318" t="s">
        <v>431</v>
      </c>
      <c r="R62" s="318"/>
      <c r="S62" s="318"/>
      <c r="T62" s="214">
        <v>7</v>
      </c>
      <c r="U62" s="219"/>
      <c r="V62" s="318" t="s">
        <v>432</v>
      </c>
      <c r="W62" s="318"/>
      <c r="X62" s="318"/>
    </row>
  </sheetData>
  <sheetProtection password="B998"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6625" r:id="rId3"/>
    <oleObject progId="PBrush" shapeId="26626"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612</vt:i4>
      </vt:variant>
    </vt:vector>
  </HeadingPairs>
  <TitlesOfParts>
    <vt:vector size="627" baseType="lpstr">
      <vt:lpstr>Sheet1</vt:lpstr>
      <vt:lpstr>Sheet2</vt:lpstr>
      <vt:lpstr>Sheet3</vt:lpstr>
      <vt:lpstr>Sheet4</vt:lpstr>
      <vt:lpstr>Sheet5</vt:lpstr>
      <vt:lpstr>Sheet6</vt:lpstr>
      <vt:lpstr>Sheet7</vt:lpstr>
      <vt:lpstr>Sheet8</vt:lpstr>
      <vt:lpstr>Sheet9</vt:lpstr>
      <vt:lpstr>Sheet10</vt:lpstr>
      <vt:lpstr>Sheet11</vt:lpstr>
      <vt:lpstr>Departments</vt:lpstr>
      <vt:lpstr>Information</vt:lpstr>
      <vt:lpstr>TheoryResults</vt:lpstr>
      <vt:lpstr>PracticalResults</vt:lpstr>
      <vt:lpstr>ArchitectureBatch</vt:lpstr>
      <vt:lpstr>ArchitectureEighth13AR</vt:lpstr>
      <vt:lpstr>ArchitectureEighth15AR</vt:lpstr>
      <vt:lpstr>ArchitectureEighth16AR</vt:lpstr>
      <vt:lpstr>ArchitectureFifth13AR</vt:lpstr>
      <vt:lpstr>ArchitectureFifth15AR</vt:lpstr>
      <vt:lpstr>ArchitectureFifth16AR</vt:lpstr>
      <vt:lpstr>ArchitectureFirst13AR</vt:lpstr>
      <vt:lpstr>ArchitectureFirst15AR</vt:lpstr>
      <vt:lpstr>ArchitectureFirst16AR</vt:lpstr>
      <vt:lpstr>ArchitectureFourth13AR</vt:lpstr>
      <vt:lpstr>ArchitectureFourth15AR</vt:lpstr>
      <vt:lpstr>ArchitectureFourth16AR</vt:lpstr>
      <vt:lpstr>ArchitectureNinth15AR</vt:lpstr>
      <vt:lpstr>ArchitectureProgram</vt:lpstr>
      <vt:lpstr>ArchitectureSecond13AR</vt:lpstr>
      <vt:lpstr>ArchitectureSecond15AR</vt:lpstr>
      <vt:lpstr>ArchitectureSecond16AR</vt:lpstr>
      <vt:lpstr>ArchitectureSeventh13AR</vt:lpstr>
      <vt:lpstr>ArchitectureSeventh15AR</vt:lpstr>
      <vt:lpstr>ArchitectureSeventh16AR</vt:lpstr>
      <vt:lpstr>ArchitectureSixth13AR</vt:lpstr>
      <vt:lpstr>ArchitectureSixth15AR</vt:lpstr>
      <vt:lpstr>ArchitectureSixth16AR</vt:lpstr>
      <vt:lpstr>ArchitectureTenth15AR</vt:lpstr>
      <vt:lpstr>ArchitectureThird13AR</vt:lpstr>
      <vt:lpstr>ArchitectureThird15AR</vt:lpstr>
      <vt:lpstr>ArchitectureThird16AR</vt:lpstr>
      <vt:lpstr>BiomedicalBatch</vt:lpstr>
      <vt:lpstr>BiomedicalEighth13BM</vt:lpstr>
      <vt:lpstr>BiomedicalEighth15BM</vt:lpstr>
      <vt:lpstr>BiomedicalEighth16BM</vt:lpstr>
      <vt:lpstr>BiomedicalEngineeringProgram</vt:lpstr>
      <vt:lpstr>BiomedicalFifth13BM</vt:lpstr>
      <vt:lpstr>BiomedicalFifth15BM</vt:lpstr>
      <vt:lpstr>BiomedicalFifth16BM</vt:lpstr>
      <vt:lpstr>BiomedicalFirst13BM</vt:lpstr>
      <vt:lpstr>BiomedicalFirst15BM</vt:lpstr>
      <vt:lpstr>BiomedicalFirst16BM</vt:lpstr>
      <vt:lpstr>BiomedicalFourth13BM</vt:lpstr>
      <vt:lpstr>BiomedicalFourth15BM</vt:lpstr>
      <vt:lpstr>BiomedicalFourth16BM</vt:lpstr>
      <vt:lpstr>BiomedicalSecond13BM</vt:lpstr>
      <vt:lpstr>BiomedicalSecond15BM</vt:lpstr>
      <vt:lpstr>BiomedicalSecond16BM</vt:lpstr>
      <vt:lpstr>BiomedicalSeventh13BM</vt:lpstr>
      <vt:lpstr>BiomedicalSeventh15BM</vt:lpstr>
      <vt:lpstr>BiomedicalSeventh16BM</vt:lpstr>
      <vt:lpstr>BiomedicalSixth13BM</vt:lpstr>
      <vt:lpstr>BiomedicalSixth15BM</vt:lpstr>
      <vt:lpstr>BiomedicalSixth16BM</vt:lpstr>
      <vt:lpstr>BiomedicalThird13BM</vt:lpstr>
      <vt:lpstr>BiomedicalThird15BM</vt:lpstr>
      <vt:lpstr>BiomedicalThird16BM</vt:lpstr>
      <vt:lpstr>ChemicalBatch</vt:lpstr>
      <vt:lpstr>ChemicalEighth13CH</vt:lpstr>
      <vt:lpstr>ChemicalEighth15CH</vt:lpstr>
      <vt:lpstr>ChemicalEighth16CH</vt:lpstr>
      <vt:lpstr>ChemicalEngineeringProgram</vt:lpstr>
      <vt:lpstr>ChemicalFifth13CH</vt:lpstr>
      <vt:lpstr>ChemicalFifth15CH</vt:lpstr>
      <vt:lpstr>ChemicalFifth16CH</vt:lpstr>
      <vt:lpstr>ChemicalFirst13CH</vt:lpstr>
      <vt:lpstr>ChemicalFirst15CH</vt:lpstr>
      <vt:lpstr>ChemicalFirst16CH</vt:lpstr>
      <vt:lpstr>ChemicalFourth13CH</vt:lpstr>
      <vt:lpstr>ChemicalFourth15CH</vt:lpstr>
      <vt:lpstr>ChemicalFourth16CH</vt:lpstr>
      <vt:lpstr>ChemicalSecond13CH</vt:lpstr>
      <vt:lpstr>ChemicalSecond15CH</vt:lpstr>
      <vt:lpstr>ChemicalSecond16CH</vt:lpstr>
      <vt:lpstr>ChemicalSeventh13CH</vt:lpstr>
      <vt:lpstr>ChemicalSeventh15CH</vt:lpstr>
      <vt:lpstr>ChemicalSeventh16CH</vt:lpstr>
      <vt:lpstr>ChemicalSixth13CH</vt:lpstr>
      <vt:lpstr>ChemicalSixth15CH</vt:lpstr>
      <vt:lpstr>ChemicalSixth16CH</vt:lpstr>
      <vt:lpstr>ChemicalThird13CH</vt:lpstr>
      <vt:lpstr>ChemicalThird15CH</vt:lpstr>
      <vt:lpstr>ChemicalThird16CH</vt:lpstr>
      <vt:lpstr>CityBatch</vt:lpstr>
      <vt:lpstr>CityEighth13CRP</vt:lpstr>
      <vt:lpstr>CityEighth15CRP</vt:lpstr>
      <vt:lpstr>CityEighth16CRP</vt:lpstr>
      <vt:lpstr>CityFifth13CRP</vt:lpstr>
      <vt:lpstr>CityFifth15CRP</vt:lpstr>
      <vt:lpstr>CityFifth16CRP</vt:lpstr>
      <vt:lpstr>CityFirst13CRP</vt:lpstr>
      <vt:lpstr>CityFirst15CRP</vt:lpstr>
      <vt:lpstr>CityFirst16CRP</vt:lpstr>
      <vt:lpstr>CityFourth13CRP</vt:lpstr>
      <vt:lpstr>CityFourth15CRP</vt:lpstr>
      <vt:lpstr>CityFourth16CRP</vt:lpstr>
      <vt:lpstr>CityProgram</vt:lpstr>
      <vt:lpstr>CitySecond13CRP</vt:lpstr>
      <vt:lpstr>CitySecond15CRP</vt:lpstr>
      <vt:lpstr>CitySecond16CRP</vt:lpstr>
      <vt:lpstr>CitySeventh13CRP</vt:lpstr>
      <vt:lpstr>CitySeventh15CRP</vt:lpstr>
      <vt:lpstr>CitySeventh16CRP</vt:lpstr>
      <vt:lpstr>CitySixth13CRP</vt:lpstr>
      <vt:lpstr>CitySixth15CRP</vt:lpstr>
      <vt:lpstr>CitySixth16CRP</vt:lpstr>
      <vt:lpstr>CityThird13CRP</vt:lpstr>
      <vt:lpstr>CityThird15CRP</vt:lpstr>
      <vt:lpstr>CityThird16CRP</vt:lpstr>
      <vt:lpstr>CivilBatch</vt:lpstr>
      <vt:lpstr>CivilEighth13CE</vt:lpstr>
      <vt:lpstr>CivilEighth15CE</vt:lpstr>
      <vt:lpstr>CivilEighth16CE</vt:lpstr>
      <vt:lpstr>CivilEighthK13CE</vt:lpstr>
      <vt:lpstr>CivilEighthK14CE</vt:lpstr>
      <vt:lpstr>CivilEighthK15CE</vt:lpstr>
      <vt:lpstr>CivilEighthK16CE</vt:lpstr>
      <vt:lpstr>CivilFifth13CE</vt:lpstr>
      <vt:lpstr>CivilFifth15CE</vt:lpstr>
      <vt:lpstr>CivilFifth16CE</vt:lpstr>
      <vt:lpstr>CivilFifthk13CE</vt:lpstr>
      <vt:lpstr>CivilFifthK14CE</vt:lpstr>
      <vt:lpstr>CivilFifthK15CE</vt:lpstr>
      <vt:lpstr>CivilFifthK16CE</vt:lpstr>
      <vt:lpstr>CivilFirst13CE</vt:lpstr>
      <vt:lpstr>CivilFirst15CE</vt:lpstr>
      <vt:lpstr>CivilFirst16CE</vt:lpstr>
      <vt:lpstr>CivilFirstK13CE</vt:lpstr>
      <vt:lpstr>CivilFirstK14CE</vt:lpstr>
      <vt:lpstr>CivilFirstK15CE</vt:lpstr>
      <vt:lpstr>CivilFirstK16CE</vt:lpstr>
      <vt:lpstr>CivilFourth13CE</vt:lpstr>
      <vt:lpstr>CivilFourth15CE</vt:lpstr>
      <vt:lpstr>CivilFourth16CE</vt:lpstr>
      <vt:lpstr>CivilFourthK13CE</vt:lpstr>
      <vt:lpstr>CivilFourthK14CE</vt:lpstr>
      <vt:lpstr>CivilFourthK15CE</vt:lpstr>
      <vt:lpstr>CivilFourthK16CE</vt:lpstr>
      <vt:lpstr>CivilProgram</vt:lpstr>
      <vt:lpstr>CivilSecond13CE</vt:lpstr>
      <vt:lpstr>CivilSecond15CE</vt:lpstr>
      <vt:lpstr>CivilSecond16CE</vt:lpstr>
      <vt:lpstr>CivilSecondK13CE</vt:lpstr>
      <vt:lpstr>CivilSecondK14CE</vt:lpstr>
      <vt:lpstr>CivilSecondK15CE</vt:lpstr>
      <vt:lpstr>CivilSecondK16CE</vt:lpstr>
      <vt:lpstr>CivilSeventh13CE</vt:lpstr>
      <vt:lpstr>CivilSeventh15CE</vt:lpstr>
      <vt:lpstr>CivilSeventh16CE</vt:lpstr>
      <vt:lpstr>CivilSeventhK13CE</vt:lpstr>
      <vt:lpstr>CivilSeventhK14CE</vt:lpstr>
      <vt:lpstr>CivilSeventhK15CE</vt:lpstr>
      <vt:lpstr>CivilSeventhK16CE</vt:lpstr>
      <vt:lpstr>CivilSixth13CE</vt:lpstr>
      <vt:lpstr>CivilSixth15CE</vt:lpstr>
      <vt:lpstr>CivilSixth16CE</vt:lpstr>
      <vt:lpstr>CivilSixthK13CE</vt:lpstr>
      <vt:lpstr>CivilSixthK14CE</vt:lpstr>
      <vt:lpstr>CivilSixthK15CE</vt:lpstr>
      <vt:lpstr>CivilSixthK16CE</vt:lpstr>
      <vt:lpstr>CivilThird13CE</vt:lpstr>
      <vt:lpstr>CivilThird15CE</vt:lpstr>
      <vt:lpstr>CivilThird16CE</vt:lpstr>
      <vt:lpstr>CivilThirdK13CE</vt:lpstr>
      <vt:lpstr>CivilThirdK14CE</vt:lpstr>
      <vt:lpstr>CivilThirdK15CE</vt:lpstr>
      <vt:lpstr>CivilThirdK16CE</vt:lpstr>
      <vt:lpstr>ComputerBatch</vt:lpstr>
      <vt:lpstr>ComputerEighth13CS</vt:lpstr>
      <vt:lpstr>ComputerEighth15CS</vt:lpstr>
      <vt:lpstr>ComputerEighth16CS</vt:lpstr>
      <vt:lpstr>ComputerFifth13CS</vt:lpstr>
      <vt:lpstr>ComputerFifth15CS</vt:lpstr>
      <vt:lpstr>ComputerFifth16CS</vt:lpstr>
      <vt:lpstr>ComputerFirst13CS</vt:lpstr>
      <vt:lpstr>ComputerFirst15CS</vt:lpstr>
      <vt:lpstr>ComputerFirst16CS</vt:lpstr>
      <vt:lpstr>ComputerFourth13CS</vt:lpstr>
      <vt:lpstr>ComputerFourth15CS</vt:lpstr>
      <vt:lpstr>ComputerFourth16CS</vt:lpstr>
      <vt:lpstr>ComputerProgram</vt:lpstr>
      <vt:lpstr>ComputerSecond13CS</vt:lpstr>
      <vt:lpstr>ComputerSecond15CS</vt:lpstr>
      <vt:lpstr>ComputerSecond16CS</vt:lpstr>
      <vt:lpstr>ComputerSeventh13CS</vt:lpstr>
      <vt:lpstr>ComputerSeventh15CS</vt:lpstr>
      <vt:lpstr>ComputerSeventh16CS</vt:lpstr>
      <vt:lpstr>ComputerSixth13CS</vt:lpstr>
      <vt:lpstr>ComputerSixth15CS</vt:lpstr>
      <vt:lpstr>ComputerSixth16CS</vt:lpstr>
      <vt:lpstr>ComputerThird13CS</vt:lpstr>
      <vt:lpstr>ComputerThird15CS</vt:lpstr>
      <vt:lpstr>ComputerThird16CS</vt:lpstr>
      <vt:lpstr>Departments</vt:lpstr>
      <vt:lpstr>Digital_Signal_and_Image_Processing</vt:lpstr>
      <vt:lpstr>ElectricalBatch</vt:lpstr>
      <vt:lpstr>ElectricalEighth13EL</vt:lpstr>
      <vt:lpstr>ElectricalEighth15EL</vt:lpstr>
      <vt:lpstr>ElectricalEighth16EL</vt:lpstr>
      <vt:lpstr>ElectricalEighthK13EL</vt:lpstr>
      <vt:lpstr>ElectricalEighthK14EL</vt:lpstr>
      <vt:lpstr>ElectricalEighthK15EL</vt:lpstr>
      <vt:lpstr>ElectricalEighthK16EL</vt:lpstr>
      <vt:lpstr>ElectricalFifth13EL</vt:lpstr>
      <vt:lpstr>ElectricalFifth15EL</vt:lpstr>
      <vt:lpstr>ElectricalFifth16EL</vt:lpstr>
      <vt:lpstr>ElectricalFifthK13EL</vt:lpstr>
      <vt:lpstr>ElectricalFifthK14EL</vt:lpstr>
      <vt:lpstr>ElectricalFifthK15EL</vt:lpstr>
      <vt:lpstr>ElectricalFifthK16EL</vt:lpstr>
      <vt:lpstr>ElectricalFirst13EL</vt:lpstr>
      <vt:lpstr>ElectricalFirst15EL</vt:lpstr>
      <vt:lpstr>ElectricalFirst16EL</vt:lpstr>
      <vt:lpstr>ElectricalFirstK13EL</vt:lpstr>
      <vt:lpstr>ElectricalFirstK14EL</vt:lpstr>
      <vt:lpstr>ElectricalFirstK15EL</vt:lpstr>
      <vt:lpstr>ElectricalFirstK16EL</vt:lpstr>
      <vt:lpstr>ElectricalFourth13EL</vt:lpstr>
      <vt:lpstr>ElectricalFourth15EL</vt:lpstr>
      <vt:lpstr>ElectricalFourth16EL</vt:lpstr>
      <vt:lpstr>ElectricalFourthK13EL</vt:lpstr>
      <vt:lpstr>ElectricalFourthK14EL</vt:lpstr>
      <vt:lpstr>ElectricalFourthK15EL</vt:lpstr>
      <vt:lpstr>ElectricalFourthK16EL</vt:lpstr>
      <vt:lpstr>ElectricalProgram</vt:lpstr>
      <vt:lpstr>ElectricalSecond13EL</vt:lpstr>
      <vt:lpstr>ElectricalSecond15EL</vt:lpstr>
      <vt:lpstr>ElectricalSecond16EL</vt:lpstr>
      <vt:lpstr>ElectricalSecondK13EL</vt:lpstr>
      <vt:lpstr>ElectricalSecondK14EL</vt:lpstr>
      <vt:lpstr>ElectricalSecondK15EL</vt:lpstr>
      <vt:lpstr>ElectricalSecondK16EL</vt:lpstr>
      <vt:lpstr>ElectricalSeventh13EL</vt:lpstr>
      <vt:lpstr>ElectricalSeventh15EL</vt:lpstr>
      <vt:lpstr>ElectricalSeventh16EL</vt:lpstr>
      <vt:lpstr>ElectricalSeventhK13EL</vt:lpstr>
      <vt:lpstr>ElectricalSeventhK14EL</vt:lpstr>
      <vt:lpstr>ElectricalSeventhK15EL</vt:lpstr>
      <vt:lpstr>ElectricalSeventhK16EL</vt:lpstr>
      <vt:lpstr>ElectricalSixth13EL</vt:lpstr>
      <vt:lpstr>ElectricalSixth15EL</vt:lpstr>
      <vt:lpstr>ElectricalSixth16EL</vt:lpstr>
      <vt:lpstr>ElectricalSixthK13EL</vt:lpstr>
      <vt:lpstr>ElectricalSixthK14EL</vt:lpstr>
      <vt:lpstr>ElectricalSixthK15EL</vt:lpstr>
      <vt:lpstr>ElectricalSixthK16EL</vt:lpstr>
      <vt:lpstr>ElectricalThird13EL</vt:lpstr>
      <vt:lpstr>ElectricalThird15EL</vt:lpstr>
      <vt:lpstr>ElectricalThird16EL</vt:lpstr>
      <vt:lpstr>ElectricalThirdK13EL</vt:lpstr>
      <vt:lpstr>ElectricalThirdK14EL</vt:lpstr>
      <vt:lpstr>ElectricalThirdK15EL</vt:lpstr>
      <vt:lpstr>ElectricalThirdK16EL</vt:lpstr>
      <vt:lpstr>ElectronicBatch</vt:lpstr>
      <vt:lpstr>ElectronicEighth13ES</vt:lpstr>
      <vt:lpstr>ELectronicEighth16ES</vt:lpstr>
      <vt:lpstr>ElectronicEighthK16ES</vt:lpstr>
      <vt:lpstr>ElectronicFifth13ES</vt:lpstr>
      <vt:lpstr>ElectronicFifth15ES</vt:lpstr>
      <vt:lpstr>ElectronicFifth16ES</vt:lpstr>
      <vt:lpstr>ElectronicFifthK16ES</vt:lpstr>
      <vt:lpstr>ElectronicFirst13ES</vt:lpstr>
      <vt:lpstr>ElectronicFirst15ES</vt:lpstr>
      <vt:lpstr>ElectronicFirst16ES</vt:lpstr>
      <vt:lpstr>ElectronicFirstK13ES</vt:lpstr>
      <vt:lpstr>ElectronicFirstK16ES</vt:lpstr>
      <vt:lpstr>ElectronicFourth13ES</vt:lpstr>
      <vt:lpstr>ElectronicFourth15ES</vt:lpstr>
      <vt:lpstr>ElectronicFourth16ES</vt:lpstr>
      <vt:lpstr>ElectronicFourthK13ES</vt:lpstr>
      <vt:lpstr>ElectronicFourthK16ES</vt:lpstr>
      <vt:lpstr>ElectronicProgram</vt:lpstr>
      <vt:lpstr>ElectronicSecond13ES</vt:lpstr>
      <vt:lpstr>ElectronicSecond15ES</vt:lpstr>
      <vt:lpstr>ElectronicSecond16ES</vt:lpstr>
      <vt:lpstr>ElectronicSecondK16ES</vt:lpstr>
      <vt:lpstr>ElectronicsEighth15ES</vt:lpstr>
      <vt:lpstr>ElectronicSeventh13ES</vt:lpstr>
      <vt:lpstr>ElectronicSeventh15ES</vt:lpstr>
      <vt:lpstr>ElectronicSeventh16ES</vt:lpstr>
      <vt:lpstr>ElectronicSeventhK16ES</vt:lpstr>
      <vt:lpstr>ElectronicSixth13ES</vt:lpstr>
      <vt:lpstr>ElectronicSixth15ES</vt:lpstr>
      <vt:lpstr>ElectronicSixth16ES</vt:lpstr>
      <vt:lpstr>ElectronicSixthK16ES</vt:lpstr>
      <vt:lpstr>ElectronicSixththK16ES</vt:lpstr>
      <vt:lpstr>ElectronicThird13ES</vt:lpstr>
      <vt:lpstr>ElectronicThird15ES</vt:lpstr>
      <vt:lpstr>ElectronicThird16ES</vt:lpstr>
      <vt:lpstr>ElectronicThirdK13ES</vt:lpstr>
      <vt:lpstr>ElectronicThirdK16ES</vt:lpstr>
      <vt:lpstr>EnvironmentalBatch</vt:lpstr>
      <vt:lpstr>EnvironmentalEighth13EE</vt:lpstr>
      <vt:lpstr>EnvironmentalEighth15EE</vt:lpstr>
      <vt:lpstr>EnvironmentalEighth16EE</vt:lpstr>
      <vt:lpstr>EnvironmentalFifth13EE</vt:lpstr>
      <vt:lpstr>EnvironmentalFifth15EE</vt:lpstr>
      <vt:lpstr>EnvironmentalFifth16EE</vt:lpstr>
      <vt:lpstr>EnvironmentalFirst13EE</vt:lpstr>
      <vt:lpstr>EnvironmentalFirst15EE</vt:lpstr>
      <vt:lpstr>EnvironmentalFirst16EE</vt:lpstr>
      <vt:lpstr>EnvironmentalFourth13EE</vt:lpstr>
      <vt:lpstr>EnvironmentalFourth15EE</vt:lpstr>
      <vt:lpstr>EnvironmentalFourth16EE</vt:lpstr>
      <vt:lpstr>EnvironmentalProgram</vt:lpstr>
      <vt:lpstr>EnvironmentalSecond13EE</vt:lpstr>
      <vt:lpstr>EnvironmentalSecond15EE</vt:lpstr>
      <vt:lpstr>EnvironmentalSecond16EE</vt:lpstr>
      <vt:lpstr>EnvironmentalSeventh13EE</vt:lpstr>
      <vt:lpstr>EnvironmentalSeventh15EE</vt:lpstr>
      <vt:lpstr>EnvironmentalSeventh16EE</vt:lpstr>
      <vt:lpstr>EnvironmentalSixth13EE</vt:lpstr>
      <vt:lpstr>EnvironmentalSixth15EE</vt:lpstr>
      <vt:lpstr>EnvironmentalSixth16EE</vt:lpstr>
      <vt:lpstr>EnvironmentalThird13EE</vt:lpstr>
      <vt:lpstr>EnvironmentalThird15EE</vt:lpstr>
      <vt:lpstr>EnvironmentalThird16EE</vt:lpstr>
      <vt:lpstr>Exam</vt:lpstr>
      <vt:lpstr>IndustrialBatch</vt:lpstr>
      <vt:lpstr>IndustrialEighth13IN</vt:lpstr>
      <vt:lpstr>IndustrialEighth15IN</vt:lpstr>
      <vt:lpstr>IndustrialEighth16IN</vt:lpstr>
      <vt:lpstr>IndustrialFifth13IN</vt:lpstr>
      <vt:lpstr>IndustrialFifth15IN</vt:lpstr>
      <vt:lpstr>IndustrialFifth16IN</vt:lpstr>
      <vt:lpstr>IndustrialFirst13IN</vt:lpstr>
      <vt:lpstr>IndustrialFirst15IN</vt:lpstr>
      <vt:lpstr>IndustrialFirst16IN</vt:lpstr>
      <vt:lpstr>IndustrialFourth13IN</vt:lpstr>
      <vt:lpstr>IndustrialFourth15IN</vt:lpstr>
      <vt:lpstr>IndustrialFourth16IN</vt:lpstr>
      <vt:lpstr>IndustrialProgram</vt:lpstr>
      <vt:lpstr>IndustrialSecond13IN</vt:lpstr>
      <vt:lpstr>IndustrialSecond15IN</vt:lpstr>
      <vt:lpstr>IndustrialSecond16IN</vt:lpstr>
      <vt:lpstr>IndustrialSeventh13IN</vt:lpstr>
      <vt:lpstr>IndustrialSeventh15IN</vt:lpstr>
      <vt:lpstr>IndustrialSeventh16IN</vt:lpstr>
      <vt:lpstr>IndustrialSixth13IN</vt:lpstr>
      <vt:lpstr>IndustrialSixth15IN</vt:lpstr>
      <vt:lpstr>IndustrialSixth16IN</vt:lpstr>
      <vt:lpstr>IndustrialThird13IN</vt:lpstr>
      <vt:lpstr>IndustrialThird15IN</vt:lpstr>
      <vt:lpstr>IndustrialThird16IN</vt:lpstr>
      <vt:lpstr>Master_Planning_II</vt:lpstr>
      <vt:lpstr>MechanicalBatch</vt:lpstr>
      <vt:lpstr>MechanicalEighth13ME</vt:lpstr>
      <vt:lpstr>MechanicalEighth15ME</vt:lpstr>
      <vt:lpstr>MechanicalEighth16ME</vt:lpstr>
      <vt:lpstr>MechanicalEighthK13ME</vt:lpstr>
      <vt:lpstr>MechanicalEighthK14ME</vt:lpstr>
      <vt:lpstr>MechanicalEighthK15ME</vt:lpstr>
      <vt:lpstr>MechanicalEighthK16ME</vt:lpstr>
      <vt:lpstr>MechanicalFifth13ME</vt:lpstr>
      <vt:lpstr>MechanicalFifth15ME</vt:lpstr>
      <vt:lpstr>MechanicalFifth16ME</vt:lpstr>
      <vt:lpstr>MechanicalFifthK13ME</vt:lpstr>
      <vt:lpstr>MechanicalFifthK14ME</vt:lpstr>
      <vt:lpstr>MechanicalFifthK15ME</vt:lpstr>
      <vt:lpstr>MechanicalFifthK16ME</vt:lpstr>
      <vt:lpstr>MechanicalFirst13ME</vt:lpstr>
      <vt:lpstr>MechanicalFirst15ME</vt:lpstr>
      <vt:lpstr>MechanicalFirst16ME</vt:lpstr>
      <vt:lpstr>MechanicalFirstK13ME</vt:lpstr>
      <vt:lpstr>MechanicalFirstK14ME</vt:lpstr>
      <vt:lpstr>MechanicalFirstK15ME</vt:lpstr>
      <vt:lpstr>MechanicalFirstK16ME</vt:lpstr>
      <vt:lpstr>MechanicalFourth13ME</vt:lpstr>
      <vt:lpstr>MechanicalFourth15ME</vt:lpstr>
      <vt:lpstr>MechanicalFourth16ME</vt:lpstr>
      <vt:lpstr>MechanicalFourthK13ME</vt:lpstr>
      <vt:lpstr>MechanicalFourthK14ME</vt:lpstr>
      <vt:lpstr>MechanicalFourthK15ME</vt:lpstr>
      <vt:lpstr>MechanicalFourthK16ME</vt:lpstr>
      <vt:lpstr>MechanicalProgram</vt:lpstr>
      <vt:lpstr>MechanicalSecond13ME</vt:lpstr>
      <vt:lpstr>MechanicalSecond15ME</vt:lpstr>
      <vt:lpstr>MechanicalSecond16ME</vt:lpstr>
      <vt:lpstr>MechanicalSecondK13ME</vt:lpstr>
      <vt:lpstr>MechanicalSecondK14ME</vt:lpstr>
      <vt:lpstr>MechanicalSecondK15ME</vt:lpstr>
      <vt:lpstr>MechanicalSecondK16ME</vt:lpstr>
      <vt:lpstr>MechanicalSeventh13ME</vt:lpstr>
      <vt:lpstr>MechanicalSeventh15ME</vt:lpstr>
      <vt:lpstr>MechanicalSeventh16ME</vt:lpstr>
      <vt:lpstr>MechanicalSeventhK13ME</vt:lpstr>
      <vt:lpstr>MechanicalSeventhK14ME</vt:lpstr>
      <vt:lpstr>MechanicalSeventhK15ME</vt:lpstr>
      <vt:lpstr>MechanicalSeventhK16ME</vt:lpstr>
      <vt:lpstr>MechanicalSixth13ME</vt:lpstr>
      <vt:lpstr>MechanicalSixth15ME</vt:lpstr>
      <vt:lpstr>MechanicalSixth16ME</vt:lpstr>
      <vt:lpstr>MechanicalSixthK13ME</vt:lpstr>
      <vt:lpstr>MechanicalSixthK14ME</vt:lpstr>
      <vt:lpstr>MechanicalSixthK15ME</vt:lpstr>
      <vt:lpstr>MechanicalSixthK16ME</vt:lpstr>
      <vt:lpstr>MechanicalThird13ME</vt:lpstr>
      <vt:lpstr>MechanicalThird15ME</vt:lpstr>
      <vt:lpstr>MechanicalThird16ME</vt:lpstr>
      <vt:lpstr>MechanicalThirdK13ME</vt:lpstr>
      <vt:lpstr>MechanicalThirdK14ME</vt:lpstr>
      <vt:lpstr>MechanicalThirdK15ME</vt:lpstr>
      <vt:lpstr>MechanicalThirdK16ME</vt:lpstr>
      <vt:lpstr>MetallurgyBatch</vt:lpstr>
      <vt:lpstr>MetallurgyEighth13MT</vt:lpstr>
      <vt:lpstr>MetallurgyEighth15MT</vt:lpstr>
      <vt:lpstr>MetallurgyEighth16MT</vt:lpstr>
      <vt:lpstr>MetallurgyFifth13MT</vt:lpstr>
      <vt:lpstr>MetallurgyFifth15MT</vt:lpstr>
      <vt:lpstr>MetallurgyFifth16MT</vt:lpstr>
      <vt:lpstr>MetallurgyFirst13MT</vt:lpstr>
      <vt:lpstr>MetallurgyFirst15MT</vt:lpstr>
      <vt:lpstr>MetallurgyFirst16MT</vt:lpstr>
      <vt:lpstr>MetallurgyFourth13MT</vt:lpstr>
      <vt:lpstr>MetallurgyFourth15MT</vt:lpstr>
      <vt:lpstr>MetallurgyFourth16MT</vt:lpstr>
      <vt:lpstr>MetallurgyProgram</vt:lpstr>
      <vt:lpstr>MetallurgySecond13MT</vt:lpstr>
      <vt:lpstr>MetallurgySecond15MT</vt:lpstr>
      <vt:lpstr>MetallurgySecond16MT</vt:lpstr>
      <vt:lpstr>MetallurgySeventh13MT</vt:lpstr>
      <vt:lpstr>MetallurgySeventh15MT</vt:lpstr>
      <vt:lpstr>MetallurgySeventh16MT</vt:lpstr>
      <vt:lpstr>MetallurgySixth13MT</vt:lpstr>
      <vt:lpstr>MetallurgySixth15MT</vt:lpstr>
      <vt:lpstr>MetallurgySixth16MT</vt:lpstr>
      <vt:lpstr>MetallurgyThird13MT</vt:lpstr>
      <vt:lpstr>MetallurgyThird15MT</vt:lpstr>
      <vt:lpstr>MetallurgyThird16MT</vt:lpstr>
      <vt:lpstr>MiningBatch</vt:lpstr>
      <vt:lpstr>MiningEighth13MN</vt:lpstr>
      <vt:lpstr>MiningEighth16MN</vt:lpstr>
      <vt:lpstr>MiningFifth13MN</vt:lpstr>
      <vt:lpstr>MiningFifth15MN</vt:lpstr>
      <vt:lpstr>MiningFifth16MN</vt:lpstr>
      <vt:lpstr>MiningFirst13MN</vt:lpstr>
      <vt:lpstr>MiningFirst15MN</vt:lpstr>
      <vt:lpstr>MiningFirst16MN</vt:lpstr>
      <vt:lpstr>MiningFourth13MN</vt:lpstr>
      <vt:lpstr>MiningFourth15MN</vt:lpstr>
      <vt:lpstr>MiningFourth16MN</vt:lpstr>
      <vt:lpstr>MiningProgram</vt:lpstr>
      <vt:lpstr>MiningSecond13MN</vt:lpstr>
      <vt:lpstr>MiningSecond15MN</vt:lpstr>
      <vt:lpstr>MiningSecond16MN</vt:lpstr>
      <vt:lpstr>MiningSeventh13MN</vt:lpstr>
      <vt:lpstr>MiningSeventh15MN</vt:lpstr>
      <vt:lpstr>MiningSeventh16MN</vt:lpstr>
      <vt:lpstr>MiningSixth13MN</vt:lpstr>
      <vt:lpstr>MiningSixth15MN</vt:lpstr>
      <vt:lpstr>MiningSixth16MN</vt:lpstr>
      <vt:lpstr>MiningThird13MN</vt:lpstr>
      <vt:lpstr>MiningThird15MN</vt:lpstr>
      <vt:lpstr>MiningThird16MN</vt:lpstr>
      <vt:lpstr>MinningEighth15MN</vt:lpstr>
      <vt:lpstr>MinningEightth15MN</vt:lpstr>
      <vt:lpstr>PetroleumBatch</vt:lpstr>
      <vt:lpstr>PetroleumEighth13PG</vt:lpstr>
      <vt:lpstr>PetroleumEighth15PG</vt:lpstr>
      <vt:lpstr>PetroleumEighth16PG</vt:lpstr>
      <vt:lpstr>PetroleumEighthK13PG</vt:lpstr>
      <vt:lpstr>PetroleumEighthK14PG</vt:lpstr>
      <vt:lpstr>PetroleumEighthK15PG</vt:lpstr>
      <vt:lpstr>PetroleumEighthK16PG</vt:lpstr>
      <vt:lpstr>PetroleumFifth13PG</vt:lpstr>
      <vt:lpstr>PetroleumFifth15PG</vt:lpstr>
      <vt:lpstr>PetroleumFifth16PG</vt:lpstr>
      <vt:lpstr>PetroleumFifthK13PG</vt:lpstr>
      <vt:lpstr>PetroleumFifthK14PG</vt:lpstr>
      <vt:lpstr>PetroleumFifthK15PG</vt:lpstr>
      <vt:lpstr>PetroleumFifthK16PG</vt:lpstr>
      <vt:lpstr>PetroleumFirst13PG</vt:lpstr>
      <vt:lpstr>PetroleumFirst15PG</vt:lpstr>
      <vt:lpstr>PetroleumFirst16PG</vt:lpstr>
      <vt:lpstr>PetroleumFirstK13PG</vt:lpstr>
      <vt:lpstr>PetroleumFirstK14PG</vt:lpstr>
      <vt:lpstr>PetroleumFirstK15PG</vt:lpstr>
      <vt:lpstr>PetroleumFirstK16PG</vt:lpstr>
      <vt:lpstr>PetroleumFourth13PG</vt:lpstr>
      <vt:lpstr>PetroleumFourth15PG</vt:lpstr>
      <vt:lpstr>PetroleumFourth16PG</vt:lpstr>
      <vt:lpstr>PetroleumFourthK13PG</vt:lpstr>
      <vt:lpstr>PetroleumFourthK14PG</vt:lpstr>
      <vt:lpstr>PetroleumFourthK15PG</vt:lpstr>
      <vt:lpstr>PetroleumFourthK16PG</vt:lpstr>
      <vt:lpstr>PetroleumProgram</vt:lpstr>
      <vt:lpstr>PetroleumSecond13PG</vt:lpstr>
      <vt:lpstr>PetroleumSecond15PG</vt:lpstr>
      <vt:lpstr>PetroleumSecond16PG</vt:lpstr>
      <vt:lpstr>PetroleumSecondK13PG</vt:lpstr>
      <vt:lpstr>PetroleumSecondK14PG</vt:lpstr>
      <vt:lpstr>PetroleumSecondK15PG</vt:lpstr>
      <vt:lpstr>PetroleumSecondK16PG</vt:lpstr>
      <vt:lpstr>PetroleumSeventh13PG</vt:lpstr>
      <vt:lpstr>PetroleumSeventh15PG</vt:lpstr>
      <vt:lpstr>PetroleumSeventh16PG</vt:lpstr>
      <vt:lpstr>PetroleumSeventhK13PG</vt:lpstr>
      <vt:lpstr>PetroleumSeventhK14PG</vt:lpstr>
      <vt:lpstr>PetroleumSeventhK15PG</vt:lpstr>
      <vt:lpstr>PetroleumSeventhK16PG</vt:lpstr>
      <vt:lpstr>PetroleumSixth13PG</vt:lpstr>
      <vt:lpstr>PetroleumSixth15PG</vt:lpstr>
      <vt:lpstr>PetroleumSixth16PG</vt:lpstr>
      <vt:lpstr>PetroleumSixthK13PG</vt:lpstr>
      <vt:lpstr>PetroleumSixthK14PG</vt:lpstr>
      <vt:lpstr>PetroleumSixthK15PG</vt:lpstr>
      <vt:lpstr>PetroleumSixthK16PG</vt:lpstr>
      <vt:lpstr>PetroleumThird13PG</vt:lpstr>
      <vt:lpstr>PetroleumThird15PG</vt:lpstr>
      <vt:lpstr>PetroleumThird16PG</vt:lpstr>
      <vt:lpstr>PetroleumThirdK13PG</vt:lpstr>
      <vt:lpstr>PetroleumThirdK14PG</vt:lpstr>
      <vt:lpstr>PetroleumThirdK15PG</vt:lpstr>
      <vt:lpstr>PetroleumThirdK16PG</vt:lpstr>
      <vt:lpstr>Sheet1!Print_Area</vt:lpstr>
      <vt:lpstr>Sheet10!Print_Area</vt:lpstr>
      <vt:lpstr>Sheet11!Print_Area</vt:lpstr>
      <vt:lpstr>Sheet2!Print_Area</vt:lpstr>
      <vt:lpstr>Sheet3!Print_Area</vt:lpstr>
      <vt:lpstr>Sheet4!Print_Area</vt:lpstr>
      <vt:lpstr>Sheet5!Print_Area</vt:lpstr>
      <vt:lpstr>Sheet6!Print_Area</vt:lpstr>
      <vt:lpstr>Sheet7!Print_Area</vt:lpstr>
      <vt:lpstr>Sheet8!Print_Area</vt:lpstr>
      <vt:lpstr>Sheet9!Print_Area</vt:lpstr>
      <vt:lpstr>RegularExamTheory</vt:lpstr>
      <vt:lpstr>Semester</vt:lpstr>
      <vt:lpstr>SoftwareBatch</vt:lpstr>
      <vt:lpstr>SoftwareEighth13SW</vt:lpstr>
      <vt:lpstr>SoftwareEighth15SW</vt:lpstr>
      <vt:lpstr>SoftwareEighth16SW</vt:lpstr>
      <vt:lpstr>SoftwareEighthK16SW</vt:lpstr>
      <vt:lpstr>SoftwareFifth13SW</vt:lpstr>
      <vt:lpstr>SoftwareFifth15SW</vt:lpstr>
      <vt:lpstr>SoftwareFifth16SW</vt:lpstr>
      <vt:lpstr>SoftwareFifthK16SW</vt:lpstr>
      <vt:lpstr>SoftwareFirst13SW</vt:lpstr>
      <vt:lpstr>SoftwareFirst15SW</vt:lpstr>
      <vt:lpstr>SoftwareFirst16SW</vt:lpstr>
      <vt:lpstr>SoftwareFirstK16SW</vt:lpstr>
      <vt:lpstr>SoftwareFourth13SW</vt:lpstr>
      <vt:lpstr>SoftwareFourth15SW</vt:lpstr>
      <vt:lpstr>SoftwareFourth16SW</vt:lpstr>
      <vt:lpstr>SoftwareFourthK16SW</vt:lpstr>
      <vt:lpstr>SoftwareProgram</vt:lpstr>
      <vt:lpstr>SoftwareSecond13SW</vt:lpstr>
      <vt:lpstr>SoftwareSecond15SW</vt:lpstr>
      <vt:lpstr>SoftwareSecond16SW</vt:lpstr>
      <vt:lpstr>SoftwareSecondK16SW</vt:lpstr>
      <vt:lpstr>SoftwareSeventh13SW</vt:lpstr>
      <vt:lpstr>SoftwareSeventh15SW</vt:lpstr>
      <vt:lpstr>SoftwareSeventh16SW</vt:lpstr>
      <vt:lpstr>SoftwareSeventhK16SW</vt:lpstr>
      <vt:lpstr>SoftwareSixth13SW</vt:lpstr>
      <vt:lpstr>SoftwareSixth15SW</vt:lpstr>
      <vt:lpstr>SoftwareSixth16SW</vt:lpstr>
      <vt:lpstr>SoftwareSixthK16SW</vt:lpstr>
      <vt:lpstr>SoftwareThird13SW</vt:lpstr>
      <vt:lpstr>SoftwareThird15SW</vt:lpstr>
      <vt:lpstr>SoftwareThird16SW</vt:lpstr>
      <vt:lpstr>SoftwareThirdK16SW</vt:lpstr>
      <vt:lpstr>TelecommunicationBatch</vt:lpstr>
      <vt:lpstr>TelecommunicationEighth13TL</vt:lpstr>
      <vt:lpstr>TelecommunicationEighth15TL</vt:lpstr>
      <vt:lpstr>TelecommunicationEighth16TL</vt:lpstr>
      <vt:lpstr>TelecommunicationFifth13TL</vt:lpstr>
      <vt:lpstr>TelecommunicationFifth15TL</vt:lpstr>
      <vt:lpstr>TelecommunicationFifth16TL</vt:lpstr>
      <vt:lpstr>TelecommunicationFirst13TL</vt:lpstr>
      <vt:lpstr>TelecommunicationFirst15TL</vt:lpstr>
      <vt:lpstr>TelecommunicationFirst16TL</vt:lpstr>
      <vt:lpstr>TelecommunicationFourth13TL</vt:lpstr>
      <vt:lpstr>TelecommunicationFourth15TL</vt:lpstr>
      <vt:lpstr>TelecommunicationFourth16TL</vt:lpstr>
      <vt:lpstr>TelecommunicationProgram</vt:lpstr>
      <vt:lpstr>TelecommunicationSecond13TL</vt:lpstr>
      <vt:lpstr>TelecommunicationSecond15TL</vt:lpstr>
      <vt:lpstr>TelecommunicationSecond16TL</vt:lpstr>
      <vt:lpstr>TelecommunicationSeventh13TL</vt:lpstr>
      <vt:lpstr>TelecommunicationSeventh15TL</vt:lpstr>
      <vt:lpstr>TelecommunicationSeventh16TL</vt:lpstr>
      <vt:lpstr>TelecommunicationSixth13TL</vt:lpstr>
      <vt:lpstr>TelecommunicationSixth15TL</vt:lpstr>
      <vt:lpstr>TelecommunicationSixth16TL</vt:lpstr>
      <vt:lpstr>TelecommunicationThird13TL</vt:lpstr>
      <vt:lpstr>TelecommunicationThird15TL</vt:lpstr>
      <vt:lpstr>TelecommunicationThird16TL</vt:lpstr>
      <vt:lpstr>TextileBatch</vt:lpstr>
      <vt:lpstr>TextileEighth13TE</vt:lpstr>
      <vt:lpstr>TextileEighth15TE</vt:lpstr>
      <vt:lpstr>TextileEighth16TE</vt:lpstr>
      <vt:lpstr>TextileFifth13TE</vt:lpstr>
      <vt:lpstr>TextileFifth15TE</vt:lpstr>
      <vt:lpstr>TextileFifth16TE</vt:lpstr>
      <vt:lpstr>TextileFirst13TE</vt:lpstr>
      <vt:lpstr>TextileFirst15TE</vt:lpstr>
      <vt:lpstr>TextileFirst16TE</vt:lpstr>
      <vt:lpstr>TextileFourth13TE</vt:lpstr>
      <vt:lpstr>TextileFourth15TE</vt:lpstr>
      <vt:lpstr>TextileFourth16TE</vt:lpstr>
      <vt:lpstr>TextileProgram</vt:lpstr>
      <vt:lpstr>TextileSecond13TE</vt:lpstr>
      <vt:lpstr>TextileSecond15TE</vt:lpstr>
      <vt:lpstr>TextileSecond16TE</vt:lpstr>
      <vt:lpstr>TextileSeventh13TE</vt:lpstr>
      <vt:lpstr>TextileSeventh15TE</vt:lpstr>
      <vt:lpstr>TextileSeventh16TE</vt:lpstr>
      <vt:lpstr>TextileSixth13TE</vt:lpstr>
      <vt:lpstr>TextileSixth15TE</vt:lpstr>
      <vt:lpstr>TextileSixth16TE</vt:lpstr>
      <vt:lpstr>TextileThird13TE</vt:lpstr>
      <vt:lpstr>TextileThird15TE</vt:lpstr>
      <vt:lpstr>TextileThird16TE</vt:lpstr>
      <vt:lpstr>TotalMarks</vt:lpstr>
      <vt:lpstr>Year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MYHOME</dc:creator>
  <cp:lastModifiedBy>Administrator</cp:lastModifiedBy>
  <cp:lastPrinted>2018-09-13T07:03:29Z</cp:lastPrinted>
  <dcterms:created xsi:type="dcterms:W3CDTF">2014-07-31T04:22:19Z</dcterms:created>
  <dcterms:modified xsi:type="dcterms:W3CDTF">2019-09-17T08:41:39Z</dcterms:modified>
</cp:coreProperties>
</file>