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60"/>
  </bookViews>
  <sheets>
    <sheet name="Sheet1" sheetId="1" r:id="rId1"/>
    <sheet name="Sheet2" sheetId="11" r:id="rId2"/>
    <sheet name="Sheet3" sheetId="36" r:id="rId3"/>
    <sheet name="Sheet4" sheetId="44" r:id="rId4"/>
    <sheet name="Sheet5" sheetId="45" r:id="rId5"/>
    <sheet name="Sheet6" sheetId="47" r:id="rId6"/>
    <sheet name="Sheet7" sheetId="48" r:id="rId7"/>
    <sheet name="Sheet8" sheetId="49" r:id="rId8"/>
    <sheet name="Sheet9" sheetId="51" r:id="rId9"/>
    <sheet name="Sheet10" sheetId="52" r:id="rId10"/>
    <sheet name="Departments" sheetId="18" state="hidden" r:id="rId11"/>
    <sheet name="Information" sheetId="31" state="hidden" r:id="rId12"/>
    <sheet name="TheoryResults" sheetId="32" state="hidden" r:id="rId13"/>
    <sheet name="PracticalResults" sheetId="33" state="hidden" r:id="rId14"/>
  </sheets>
  <definedNames>
    <definedName name="_xlnm._FilterDatabase" localSheetId="0" hidden="1">Sheet1!$A$18:$C$40</definedName>
    <definedName name="_xlnm._FilterDatabase" localSheetId="9" hidden="1">Sheet10!$A$18:$C$18</definedName>
    <definedName name="_xlnm._FilterDatabase" localSheetId="1" hidden="1">Sheet2!$A$18:$C$18</definedName>
    <definedName name="_xlnm._FilterDatabase" localSheetId="2" hidden="1">Sheet3!$A$18:$C$18</definedName>
    <definedName name="_xlnm._FilterDatabase" localSheetId="3" hidden="1">Sheet4!$A$18:$C$18</definedName>
    <definedName name="_xlnm._FilterDatabase" localSheetId="4" hidden="1">Sheet5!$A$18:$C$18</definedName>
    <definedName name="_xlnm._FilterDatabase" localSheetId="5" hidden="1">Sheet6!$A$18:$C$18</definedName>
    <definedName name="_xlnm._FilterDatabase" localSheetId="6" hidden="1">Sheet7!$A$18:$C$18</definedName>
    <definedName name="_xlnm._FilterDatabase" localSheetId="7" hidden="1">Sheet8!$A$18:$C$18</definedName>
    <definedName name="_xlnm._FilterDatabase" localSheetId="8" hidden="1">Sheet9!$A$18:$C$18</definedName>
    <definedName name="ArchitectureBatch">Information!$P$3:$P$5</definedName>
    <definedName name="ArchitectureNinth18AR">Information!$AG$292</definedName>
    <definedName name="ArchitectureNinthF16AR">Information!$AG$292</definedName>
    <definedName name="ArchitectureProgram">Departments!$H$17</definedName>
    <definedName name="ArchitectureTenth18AR">Information!$AG$298</definedName>
    <definedName name="ArchitectureTenthF16AR">Information!$AG$298</definedName>
    <definedName name="BiomedicalBatch">Information!$G$3:$G$7</definedName>
    <definedName name="BiomedicalProgram">Departments!$H$6</definedName>
    <definedName name="ChemicalBatch">Information!$J$3:$J$7</definedName>
    <definedName name="ChemicalProgram">Departments!$H$9</definedName>
    <definedName name="CityBatch">Information!$Q$3:$Q$7</definedName>
    <definedName name="CivilBatch">Information!$B$3:$B$11</definedName>
    <definedName name="CivilProgram">Departments!$H$1</definedName>
    <definedName name="ComputerBatch">Information!$H$3:$H$7</definedName>
    <definedName name="ComputerProgram">Departments!$H$7</definedName>
    <definedName name="Departments">Information!$A$2:$A$18</definedName>
    <definedName name="ElectricalBatch">Information!$D$3:$D$12</definedName>
    <definedName name="ElectricalProgram">Departments!$H$3</definedName>
    <definedName name="ElectronicBatch">Information!$E$3:$E$9</definedName>
    <definedName name="ElectronicProgram">Departments!$H$4</definedName>
    <definedName name="EnvironmentalBatch">Information!$R$3:$R$7</definedName>
    <definedName name="EnvironmentalProgram">Departments!$H$15</definedName>
    <definedName name="Exam">Departments!$F$1:$F$4</definedName>
    <definedName name="IndustrialBatch">Information!$O$3:$O$7</definedName>
    <definedName name="IndustrialProgram">Departments!$H$14</definedName>
    <definedName name="MechanicalBatch">Information!$C$3:$C$12</definedName>
    <definedName name="MechanicalProgram">Departments!$H$2</definedName>
    <definedName name="MetallurgyBatch">Information!$M$3:$M$7</definedName>
    <definedName name="MetallurgyProgram">Departments!$H$12</definedName>
    <definedName name="MiningBatch">Information!$L$3:$L$7</definedName>
    <definedName name="MiningProgram">Departments!$H$11</definedName>
    <definedName name="PetroleumBatch">Information!$K$3:$K$12</definedName>
    <definedName name="PetroleumProgram">Departments!$H$10</definedName>
    <definedName name="_xlnm.Print_Area" localSheetId="0">Sheet1!$A$1:$R$47</definedName>
    <definedName name="_xlnm.Print_Area" localSheetId="9">Sheet10!$A$1:$R$47</definedName>
    <definedName name="_xlnm.Print_Area" localSheetId="1">Sheet2!$A$1:$R$47</definedName>
    <definedName name="_xlnm.Print_Area" localSheetId="2">Sheet3!$A$1:$R$47</definedName>
    <definedName name="_xlnm.Print_Area" localSheetId="3">Sheet4!$A$1:$R$47</definedName>
    <definedName name="_xlnm.Print_Area" localSheetId="4">Sheet5!$A$1:$R$47</definedName>
    <definedName name="_xlnm.Print_Area" localSheetId="5">Sheet6!$A$1:$R$47</definedName>
    <definedName name="_xlnm.Print_Area" localSheetId="6">Sheet7!$A$1:$R$47</definedName>
    <definedName name="_xlnm.Print_Area" localSheetId="7">Sheet8!$A$1:$R$47</definedName>
    <definedName name="_xlnm.Print_Area" localSheetId="8">Sheet9!$A$1:$R$47</definedName>
    <definedName name="RegularExamPractical">Departments!$F$7:$F$8</definedName>
    <definedName name="Semester">Departments!$C$1:$C$10</definedName>
    <definedName name="SoftwareBatch">Information!$I$3:$I$9</definedName>
    <definedName name="SoftwareProgram">Departments!$H$8</definedName>
    <definedName name="TelecommunicationBatch">Information!$F$3:$F$7</definedName>
    <definedName name="TelecommunicationProgram">Departments!$H$5</definedName>
    <definedName name="TextileBatch">Information!$N$3:$N$7</definedName>
    <definedName name="TextileProgram">Departments!$H$13</definedName>
    <definedName name="TotalMarks">Departments!$G$1:$G$10</definedName>
    <definedName name="Year">Departments!$D$1:$D$5</definedName>
  </definedNames>
  <calcPr calcId="125725"/>
</workbook>
</file>

<file path=xl/calcChain.xml><?xml version="1.0" encoding="utf-8"?>
<calcChain xmlns="http://schemas.openxmlformats.org/spreadsheetml/2006/main">
  <c r="O17" i="1"/>
  <c r="M17"/>
  <c r="K17"/>
  <c r="I17"/>
  <c r="CX38" i="52" l="1"/>
  <c r="BY38"/>
  <c r="BZ38" s="1"/>
  <c r="CF38" s="1"/>
  <c r="BN38"/>
  <c r="BP38" s="1"/>
  <c r="BS38" s="1"/>
  <c r="AE38"/>
  <c r="AF38" s="1"/>
  <c r="AC38"/>
  <c r="U38"/>
  <c r="T38"/>
  <c r="CX37"/>
  <c r="BY37"/>
  <c r="BN37"/>
  <c r="BP37" s="1"/>
  <c r="BS37" s="1"/>
  <c r="AE37"/>
  <c r="AF37" s="1"/>
  <c r="AC37"/>
  <c r="U37"/>
  <c r="T37"/>
  <c r="CX36"/>
  <c r="BY36"/>
  <c r="CN36" s="1"/>
  <c r="BN36"/>
  <c r="BP36" s="1"/>
  <c r="BS36" s="1"/>
  <c r="AE36"/>
  <c r="AF36" s="1"/>
  <c r="AC36"/>
  <c r="U36"/>
  <c r="T36"/>
  <c r="CX35"/>
  <c r="CD35"/>
  <c r="CJ35" s="1"/>
  <c r="BY35"/>
  <c r="CN35" s="1"/>
  <c r="BN35"/>
  <c r="AE35"/>
  <c r="AF35" s="1"/>
  <c r="AC35"/>
  <c r="U35"/>
  <c r="T35"/>
  <c r="CX34"/>
  <c r="BY34"/>
  <c r="CN34" s="1"/>
  <c r="BN34"/>
  <c r="BP34" s="1"/>
  <c r="BS34" s="1"/>
  <c r="AE34"/>
  <c r="AF34" s="1"/>
  <c r="AC34"/>
  <c r="U34"/>
  <c r="T34"/>
  <c r="CX33"/>
  <c r="CD33"/>
  <c r="CJ33" s="1"/>
  <c r="CA33"/>
  <c r="CG33" s="1"/>
  <c r="BZ33"/>
  <c r="CF33" s="1"/>
  <c r="BY33"/>
  <c r="CN33" s="1"/>
  <c r="BN33"/>
  <c r="BP33" s="1"/>
  <c r="BS33" s="1"/>
  <c r="AE33"/>
  <c r="AF33" s="1"/>
  <c r="AC33"/>
  <c r="U33"/>
  <c r="T33"/>
  <c r="CX32"/>
  <c r="BY32"/>
  <c r="CN32" s="1"/>
  <c r="BN32"/>
  <c r="BP32" s="1"/>
  <c r="BS32" s="1"/>
  <c r="AE32"/>
  <c r="AF32" s="1"/>
  <c r="AC32"/>
  <c r="U32"/>
  <c r="T32"/>
  <c r="CX31"/>
  <c r="BY31"/>
  <c r="CN31" s="1"/>
  <c r="BO31"/>
  <c r="BR31" s="1"/>
  <c r="BN31"/>
  <c r="BP31" s="1"/>
  <c r="BS31" s="1"/>
  <c r="AE31"/>
  <c r="AF31" s="1"/>
  <c r="AC31"/>
  <c r="U31"/>
  <c r="T31"/>
  <c r="CX30"/>
  <c r="BY30"/>
  <c r="BN30"/>
  <c r="BP30" s="1"/>
  <c r="BS30" s="1"/>
  <c r="AE30"/>
  <c r="AF30" s="1"/>
  <c r="AC30"/>
  <c r="U30"/>
  <c r="T30"/>
  <c r="CX29"/>
  <c r="BY29"/>
  <c r="BN29"/>
  <c r="BP29" s="1"/>
  <c r="BS29" s="1"/>
  <c r="AE29"/>
  <c r="AF29" s="1"/>
  <c r="AC29"/>
  <c r="U29"/>
  <c r="T29"/>
  <c r="CX28"/>
  <c r="BY28"/>
  <c r="CN28" s="1"/>
  <c r="BN28"/>
  <c r="BP28" s="1"/>
  <c r="BS28" s="1"/>
  <c r="AE28"/>
  <c r="AF28" s="1"/>
  <c r="AC28"/>
  <c r="U28"/>
  <c r="T28"/>
  <c r="CX27"/>
  <c r="CB27"/>
  <c r="CH27" s="1"/>
  <c r="BY27"/>
  <c r="CN27" s="1"/>
  <c r="BN27"/>
  <c r="AE27"/>
  <c r="AF27" s="1"/>
  <c r="AC27"/>
  <c r="U27"/>
  <c r="T27"/>
  <c r="CX26"/>
  <c r="BY26"/>
  <c r="CN26" s="1"/>
  <c r="BN26"/>
  <c r="BP26" s="1"/>
  <c r="BS26" s="1"/>
  <c r="AE26"/>
  <c r="AF26" s="1"/>
  <c r="AC26"/>
  <c r="U26"/>
  <c r="T26"/>
  <c r="CX25"/>
  <c r="CA25"/>
  <c r="CG25" s="1"/>
  <c r="BY25"/>
  <c r="CN25" s="1"/>
  <c r="BN25"/>
  <c r="BP25" s="1"/>
  <c r="BS25" s="1"/>
  <c r="AE25"/>
  <c r="AF25" s="1"/>
  <c r="AC25"/>
  <c r="U25"/>
  <c r="T25"/>
  <c r="CX24"/>
  <c r="BY24"/>
  <c r="CN24" s="1"/>
  <c r="BN24"/>
  <c r="BP24" s="1"/>
  <c r="BS24" s="1"/>
  <c r="AE24"/>
  <c r="AF24" s="1"/>
  <c r="AC24"/>
  <c r="U24"/>
  <c r="T24"/>
  <c r="CX23"/>
  <c r="BZ23"/>
  <c r="CF23" s="1"/>
  <c r="BY23"/>
  <c r="CN23" s="1"/>
  <c r="BN23"/>
  <c r="BP23" s="1"/>
  <c r="BS23" s="1"/>
  <c r="AE23"/>
  <c r="AF23" s="1"/>
  <c r="AC23"/>
  <c r="U23"/>
  <c r="T23"/>
  <c r="CX22"/>
  <c r="BY22"/>
  <c r="BN22"/>
  <c r="BP22" s="1"/>
  <c r="BS22" s="1"/>
  <c r="AE22"/>
  <c r="AF22" s="1"/>
  <c r="AC22"/>
  <c r="U22"/>
  <c r="T22"/>
  <c r="CX21"/>
  <c r="BY21"/>
  <c r="BN21"/>
  <c r="BP21" s="1"/>
  <c r="BS21" s="1"/>
  <c r="AF21"/>
  <c r="AE21"/>
  <c r="AC21"/>
  <c r="U21"/>
  <c r="T21"/>
  <c r="CX20"/>
  <c r="CD20"/>
  <c r="CJ20" s="1"/>
  <c r="CC20"/>
  <c r="CI20" s="1"/>
  <c r="BY20"/>
  <c r="CN20" s="1"/>
  <c r="BN20"/>
  <c r="BP20" s="1"/>
  <c r="BS20" s="1"/>
  <c r="AE20"/>
  <c r="AF20" s="1"/>
  <c r="AC20"/>
  <c r="U20"/>
  <c r="T20"/>
  <c r="CX19"/>
  <c r="BY19"/>
  <c r="CN19" s="1"/>
  <c r="BW19"/>
  <c r="BN19"/>
  <c r="BP19" s="1"/>
  <c r="BS19" s="1"/>
  <c r="AE19"/>
  <c r="AC19"/>
  <c r="U19"/>
  <c r="T19"/>
  <c r="Q17"/>
  <c r="K17" s="1"/>
  <c r="K10"/>
  <c r="C10"/>
  <c r="Q9"/>
  <c r="B9"/>
  <c r="M8"/>
  <c r="I8"/>
  <c r="G8"/>
  <c r="AA38" s="1"/>
  <c r="B8"/>
  <c r="E6"/>
  <c r="CX38" i="51"/>
  <c r="BY38"/>
  <c r="BN38"/>
  <c r="BP38" s="1"/>
  <c r="BS38" s="1"/>
  <c r="AE38"/>
  <c r="AF38" s="1"/>
  <c r="AC38"/>
  <c r="U38"/>
  <c r="T38"/>
  <c r="CX37"/>
  <c r="BY37"/>
  <c r="CN37" s="1"/>
  <c r="BN37"/>
  <c r="BP37" s="1"/>
  <c r="BS37" s="1"/>
  <c r="AE37"/>
  <c r="AF37" s="1"/>
  <c r="AC37"/>
  <c r="U37"/>
  <c r="T37"/>
  <c r="CX36"/>
  <c r="CE36"/>
  <c r="CK36" s="1"/>
  <c r="CB36"/>
  <c r="CH36" s="1"/>
  <c r="CA36"/>
  <c r="CG36" s="1"/>
  <c r="BY36"/>
  <c r="CN36" s="1"/>
  <c r="BN36"/>
  <c r="AE36"/>
  <c r="AF36" s="1"/>
  <c r="AC36"/>
  <c r="U36"/>
  <c r="T36"/>
  <c r="CX35"/>
  <c r="BY35"/>
  <c r="CN35" s="1"/>
  <c r="BN35"/>
  <c r="BP35" s="1"/>
  <c r="BS35" s="1"/>
  <c r="AE35"/>
  <c r="AF35" s="1"/>
  <c r="AC35"/>
  <c r="U35"/>
  <c r="T35"/>
  <c r="CX34"/>
  <c r="CE34"/>
  <c r="CK34" s="1"/>
  <c r="CC34"/>
  <c r="CI34" s="1"/>
  <c r="CB34"/>
  <c r="CH34" s="1"/>
  <c r="CA34"/>
  <c r="CG34" s="1"/>
  <c r="BZ34"/>
  <c r="CF34" s="1"/>
  <c r="BY34"/>
  <c r="CN34" s="1"/>
  <c r="BN34"/>
  <c r="BP34" s="1"/>
  <c r="BS34" s="1"/>
  <c r="AE34"/>
  <c r="AF34" s="1"/>
  <c r="AC34"/>
  <c r="U34"/>
  <c r="T34"/>
  <c r="CX33"/>
  <c r="CB33"/>
  <c r="CH33" s="1"/>
  <c r="BY33"/>
  <c r="CN33" s="1"/>
  <c r="BN33"/>
  <c r="BP33" s="1"/>
  <c r="BS33" s="1"/>
  <c r="AF33"/>
  <c r="AE33"/>
  <c r="AC33"/>
  <c r="U33"/>
  <c r="T33"/>
  <c r="CX32"/>
  <c r="CA32"/>
  <c r="CG32" s="1"/>
  <c r="BY32"/>
  <c r="CN32" s="1"/>
  <c r="BN32"/>
  <c r="BP32" s="1"/>
  <c r="BS32" s="1"/>
  <c r="AE32"/>
  <c r="AF32" s="1"/>
  <c r="AC32"/>
  <c r="U32"/>
  <c r="T32"/>
  <c r="CX31"/>
  <c r="BY31"/>
  <c r="BN31"/>
  <c r="BP31" s="1"/>
  <c r="BS31" s="1"/>
  <c r="AE31"/>
  <c r="AF31" s="1"/>
  <c r="AC31"/>
  <c r="U31"/>
  <c r="T31"/>
  <c r="CX30"/>
  <c r="BY30"/>
  <c r="BO30"/>
  <c r="BR30" s="1"/>
  <c r="BN30"/>
  <c r="BP30" s="1"/>
  <c r="BS30" s="1"/>
  <c r="AE30"/>
  <c r="AF30" s="1"/>
  <c r="AC30"/>
  <c r="U30"/>
  <c r="T30"/>
  <c r="CX29"/>
  <c r="BY29"/>
  <c r="CN29" s="1"/>
  <c r="BN29"/>
  <c r="BP29" s="1"/>
  <c r="BS29" s="1"/>
  <c r="AE29"/>
  <c r="AF29" s="1"/>
  <c r="AC29"/>
  <c r="U29"/>
  <c r="T29"/>
  <c r="CX28"/>
  <c r="CD28"/>
  <c r="CJ28" s="1"/>
  <c r="BY28"/>
  <c r="CN28" s="1"/>
  <c r="BN28"/>
  <c r="AE28"/>
  <c r="AF28" s="1"/>
  <c r="AC28"/>
  <c r="U28"/>
  <c r="T28"/>
  <c r="CX27"/>
  <c r="BY27"/>
  <c r="CN27" s="1"/>
  <c r="BN27"/>
  <c r="BP27" s="1"/>
  <c r="BS27" s="1"/>
  <c r="AE27"/>
  <c r="AF27" s="1"/>
  <c r="AC27"/>
  <c r="U27"/>
  <c r="T27"/>
  <c r="CX26"/>
  <c r="CD26"/>
  <c r="CJ26" s="1"/>
  <c r="CC26"/>
  <c r="CI26" s="1"/>
  <c r="CB26"/>
  <c r="CH26" s="1"/>
  <c r="BZ26"/>
  <c r="CF26" s="1"/>
  <c r="BY26"/>
  <c r="CN26" s="1"/>
  <c r="BN26"/>
  <c r="BP26" s="1"/>
  <c r="BS26" s="1"/>
  <c r="AE26"/>
  <c r="AF26" s="1"/>
  <c r="AC26"/>
  <c r="U26"/>
  <c r="T26"/>
  <c r="CX25"/>
  <c r="BY25"/>
  <c r="CN25" s="1"/>
  <c r="BN25"/>
  <c r="BP25" s="1"/>
  <c r="BS25" s="1"/>
  <c r="AE25"/>
  <c r="AF25" s="1"/>
  <c r="AC25"/>
  <c r="U25"/>
  <c r="T25"/>
  <c r="CX24"/>
  <c r="BY24"/>
  <c r="CN24" s="1"/>
  <c r="BN24"/>
  <c r="BP24" s="1"/>
  <c r="BS24" s="1"/>
  <c r="AE24"/>
  <c r="AF24" s="1"/>
  <c r="AC24"/>
  <c r="U24"/>
  <c r="T24"/>
  <c r="CX23"/>
  <c r="BY23"/>
  <c r="BN23"/>
  <c r="BP23" s="1"/>
  <c r="BS23" s="1"/>
  <c r="AE23"/>
  <c r="AF23" s="1"/>
  <c r="AC23"/>
  <c r="U23"/>
  <c r="T23"/>
  <c r="CX22"/>
  <c r="BY22"/>
  <c r="BO22"/>
  <c r="BR22" s="1"/>
  <c r="BN22"/>
  <c r="BP22" s="1"/>
  <c r="BS22" s="1"/>
  <c r="AF22"/>
  <c r="AE22"/>
  <c r="AC22"/>
  <c r="U22"/>
  <c r="T22"/>
  <c r="CX21"/>
  <c r="CE21"/>
  <c r="CK21" s="1"/>
  <c r="BY21"/>
  <c r="CN21" s="1"/>
  <c r="BN21"/>
  <c r="BP21" s="1"/>
  <c r="BS21" s="1"/>
  <c r="AE21"/>
  <c r="AF21" s="1"/>
  <c r="AC21"/>
  <c r="U21"/>
  <c r="T21"/>
  <c r="CX20"/>
  <c r="BY20"/>
  <c r="CN20" s="1"/>
  <c r="BN20"/>
  <c r="AE20"/>
  <c r="AF20" s="1"/>
  <c r="AC20"/>
  <c r="U20"/>
  <c r="T20"/>
  <c r="CX19"/>
  <c r="BY19"/>
  <c r="CN19" s="1"/>
  <c r="BW19"/>
  <c r="BN19"/>
  <c r="AE19"/>
  <c r="AC19"/>
  <c r="U19"/>
  <c r="T19"/>
  <c r="Q17"/>
  <c r="K17" s="1"/>
  <c r="K10"/>
  <c r="C10"/>
  <c r="Q9"/>
  <c r="B9"/>
  <c r="M8"/>
  <c r="I8"/>
  <c r="G8"/>
  <c r="AA38" s="1"/>
  <c r="B8"/>
  <c r="E6"/>
  <c r="CX38" i="49"/>
  <c r="BY38"/>
  <c r="CN38" s="1"/>
  <c r="BN38"/>
  <c r="BP38" s="1"/>
  <c r="BS38" s="1"/>
  <c r="AE38"/>
  <c r="AF38" s="1"/>
  <c r="AC38"/>
  <c r="U38"/>
  <c r="T38"/>
  <c r="CX37"/>
  <c r="CB37"/>
  <c r="CH37" s="1"/>
  <c r="BY37"/>
  <c r="CN37" s="1"/>
  <c r="BN37"/>
  <c r="AE37"/>
  <c r="AF37" s="1"/>
  <c r="AC37"/>
  <c r="U37"/>
  <c r="T37"/>
  <c r="CX36"/>
  <c r="CC36"/>
  <c r="CI36" s="1"/>
  <c r="CB36"/>
  <c r="CH36" s="1"/>
  <c r="BY36"/>
  <c r="CN36" s="1"/>
  <c r="BN36"/>
  <c r="BP36" s="1"/>
  <c r="BS36" s="1"/>
  <c r="AE36"/>
  <c r="AF36" s="1"/>
  <c r="AC36"/>
  <c r="U36"/>
  <c r="T36"/>
  <c r="CX35"/>
  <c r="CE35"/>
  <c r="CK35" s="1"/>
  <c r="CB35"/>
  <c r="CH35" s="1"/>
  <c r="BY35"/>
  <c r="CN35" s="1"/>
  <c r="BN35"/>
  <c r="BP35" s="1"/>
  <c r="BS35" s="1"/>
  <c r="AE35"/>
  <c r="AF35" s="1"/>
  <c r="AC35"/>
  <c r="U35"/>
  <c r="T35"/>
  <c r="CX34"/>
  <c r="CE34"/>
  <c r="CK34" s="1"/>
  <c r="CB34"/>
  <c r="CH34" s="1"/>
  <c r="BY34"/>
  <c r="CN34" s="1"/>
  <c r="BN34"/>
  <c r="BP34" s="1"/>
  <c r="BS34" s="1"/>
  <c r="AE34"/>
  <c r="AF34" s="1"/>
  <c r="AC34"/>
  <c r="U34"/>
  <c r="T34"/>
  <c r="CX33"/>
  <c r="CE33"/>
  <c r="CK33" s="1"/>
  <c r="BY33"/>
  <c r="CN33" s="1"/>
  <c r="BN33"/>
  <c r="BP33" s="1"/>
  <c r="BS33" s="1"/>
  <c r="AE33"/>
  <c r="AF33" s="1"/>
  <c r="AC33"/>
  <c r="U33"/>
  <c r="T33"/>
  <c r="CX32"/>
  <c r="BY32"/>
  <c r="CN32" s="1"/>
  <c r="BN32"/>
  <c r="BP32" s="1"/>
  <c r="BS32" s="1"/>
  <c r="AE32"/>
  <c r="AF32" s="1"/>
  <c r="AC32"/>
  <c r="U32"/>
  <c r="T32"/>
  <c r="CX31"/>
  <c r="BY31"/>
  <c r="CN31" s="1"/>
  <c r="BN31"/>
  <c r="BP31" s="1"/>
  <c r="BS31" s="1"/>
  <c r="AE31"/>
  <c r="AF31" s="1"/>
  <c r="AC31"/>
  <c r="U31"/>
  <c r="T31"/>
  <c r="CX30"/>
  <c r="BY30"/>
  <c r="CN30" s="1"/>
  <c r="BN30"/>
  <c r="BP30" s="1"/>
  <c r="BS30" s="1"/>
  <c r="AE30"/>
  <c r="AF30" s="1"/>
  <c r="AC30"/>
  <c r="U30"/>
  <c r="T30"/>
  <c r="CX29"/>
  <c r="BY29"/>
  <c r="CN29" s="1"/>
  <c r="BN29"/>
  <c r="BP29" s="1"/>
  <c r="BS29" s="1"/>
  <c r="AE29"/>
  <c r="AF29" s="1"/>
  <c r="AC29"/>
  <c r="U29"/>
  <c r="T29"/>
  <c r="CX28"/>
  <c r="BY28"/>
  <c r="CN28" s="1"/>
  <c r="BN28"/>
  <c r="AE28"/>
  <c r="AF28" s="1"/>
  <c r="AC28"/>
  <c r="U28"/>
  <c r="T28"/>
  <c r="CX27"/>
  <c r="BY27"/>
  <c r="CN27" s="1"/>
  <c r="BN27"/>
  <c r="BP27" s="1"/>
  <c r="BS27" s="1"/>
  <c r="AE27"/>
  <c r="AF27" s="1"/>
  <c r="AC27"/>
  <c r="U27"/>
  <c r="T27"/>
  <c r="CX26"/>
  <c r="BY26"/>
  <c r="CN26" s="1"/>
  <c r="BN26"/>
  <c r="BP26" s="1"/>
  <c r="BS26" s="1"/>
  <c r="AE26"/>
  <c r="AF26" s="1"/>
  <c r="AC26"/>
  <c r="U26"/>
  <c r="T26"/>
  <c r="CX25"/>
  <c r="BY25"/>
  <c r="CN25" s="1"/>
  <c r="BN25"/>
  <c r="BP25" s="1"/>
  <c r="BS25" s="1"/>
  <c r="AE25"/>
  <c r="AF25" s="1"/>
  <c r="AC25"/>
  <c r="U25"/>
  <c r="T25"/>
  <c r="CX24"/>
  <c r="BY24"/>
  <c r="CN24" s="1"/>
  <c r="BO24"/>
  <c r="BR24" s="1"/>
  <c r="BN24"/>
  <c r="BP24" s="1"/>
  <c r="BS24" s="1"/>
  <c r="AE24"/>
  <c r="AF24" s="1"/>
  <c r="AC24"/>
  <c r="U24"/>
  <c r="T24"/>
  <c r="CX23"/>
  <c r="CC23"/>
  <c r="CI23" s="1"/>
  <c r="BY23"/>
  <c r="CN23" s="1"/>
  <c r="BO23"/>
  <c r="BR23" s="1"/>
  <c r="BN23"/>
  <c r="BP23" s="1"/>
  <c r="BS23" s="1"/>
  <c r="AE23"/>
  <c r="AF23" s="1"/>
  <c r="AC23"/>
  <c r="U23"/>
  <c r="T23"/>
  <c r="CX22"/>
  <c r="CC22"/>
  <c r="CI22" s="1"/>
  <c r="BY22"/>
  <c r="CN22" s="1"/>
  <c r="BN22"/>
  <c r="BP22" s="1"/>
  <c r="BS22" s="1"/>
  <c r="AE22"/>
  <c r="AF22" s="1"/>
  <c r="AC22"/>
  <c r="U22"/>
  <c r="T22"/>
  <c r="CX21"/>
  <c r="BY21"/>
  <c r="CN21" s="1"/>
  <c r="BN21"/>
  <c r="BP21" s="1"/>
  <c r="BS21" s="1"/>
  <c r="AE21"/>
  <c r="AF21" s="1"/>
  <c r="AC21"/>
  <c r="U21"/>
  <c r="T21"/>
  <c r="CX20"/>
  <c r="CE20"/>
  <c r="CK20" s="1"/>
  <c r="CC20"/>
  <c r="CI20" s="1"/>
  <c r="BY20"/>
  <c r="CN20" s="1"/>
  <c r="BN20"/>
  <c r="AE20"/>
  <c r="AF20" s="1"/>
  <c r="AC20"/>
  <c r="U20"/>
  <c r="T20"/>
  <c r="CX19"/>
  <c r="CE19"/>
  <c r="CK19" s="1"/>
  <c r="BY19"/>
  <c r="CC19" s="1"/>
  <c r="CI19" s="1"/>
  <c r="BW19"/>
  <c r="BO19"/>
  <c r="BR19" s="1"/>
  <c r="BN19"/>
  <c r="BP19" s="1"/>
  <c r="BS19" s="1"/>
  <c r="AE19"/>
  <c r="AC19"/>
  <c r="U19"/>
  <c r="T19"/>
  <c r="Q17"/>
  <c r="K17" s="1"/>
  <c r="K10"/>
  <c r="C10"/>
  <c r="Q9"/>
  <c r="B9"/>
  <c r="M8"/>
  <c r="I8"/>
  <c r="G8"/>
  <c r="AA38" s="1"/>
  <c r="B8"/>
  <c r="E6"/>
  <c r="CX38" i="48"/>
  <c r="BY38"/>
  <c r="CN38" s="1"/>
  <c r="BN38"/>
  <c r="BQ38" s="1"/>
  <c r="BT38" s="1"/>
  <c r="AE38"/>
  <c r="AF38" s="1"/>
  <c r="AC38"/>
  <c r="U38"/>
  <c r="T38"/>
  <c r="CX37"/>
  <c r="BY37"/>
  <c r="BN37"/>
  <c r="BQ37" s="1"/>
  <c r="BT37" s="1"/>
  <c r="AE37"/>
  <c r="AF37" s="1"/>
  <c r="AC37"/>
  <c r="U37"/>
  <c r="T37"/>
  <c r="CX36"/>
  <c r="CC36"/>
  <c r="CI36" s="1"/>
  <c r="BY36"/>
  <c r="CD36" s="1"/>
  <c r="CJ36" s="1"/>
  <c r="BO36"/>
  <c r="BR36" s="1"/>
  <c r="BN36"/>
  <c r="BQ36" s="1"/>
  <c r="BT36" s="1"/>
  <c r="AE36"/>
  <c r="AF36" s="1"/>
  <c r="AC36"/>
  <c r="U36"/>
  <c r="T36"/>
  <c r="CX35"/>
  <c r="BY35"/>
  <c r="BO35"/>
  <c r="BR35" s="1"/>
  <c r="BN35"/>
  <c r="BQ35" s="1"/>
  <c r="BT35" s="1"/>
  <c r="AE35"/>
  <c r="AF35" s="1"/>
  <c r="AC35"/>
  <c r="U35"/>
  <c r="T35"/>
  <c r="CX34"/>
  <c r="BY34"/>
  <c r="CN34" s="1"/>
  <c r="BN34"/>
  <c r="BQ34" s="1"/>
  <c r="BT34" s="1"/>
  <c r="AE34"/>
  <c r="AF34" s="1"/>
  <c r="AC34"/>
  <c r="U34"/>
  <c r="T34"/>
  <c r="CX33"/>
  <c r="CN33"/>
  <c r="CD33"/>
  <c r="CJ33" s="1"/>
  <c r="CC33"/>
  <c r="CI33" s="1"/>
  <c r="CA33"/>
  <c r="CG33" s="1"/>
  <c r="BZ33"/>
  <c r="CF33" s="1"/>
  <c r="BY33"/>
  <c r="CO33" s="1"/>
  <c r="BN33"/>
  <c r="BQ33" s="1"/>
  <c r="BT33" s="1"/>
  <c r="AE33"/>
  <c r="AF33" s="1"/>
  <c r="AC33"/>
  <c r="U33"/>
  <c r="T33"/>
  <c r="CX32"/>
  <c r="BY32"/>
  <c r="CC32" s="1"/>
  <c r="CI32" s="1"/>
  <c r="BN32"/>
  <c r="AE32"/>
  <c r="AF32" s="1"/>
  <c r="AC32"/>
  <c r="U32"/>
  <c r="T32"/>
  <c r="CX31"/>
  <c r="BY31"/>
  <c r="CO31" s="1"/>
  <c r="BN31"/>
  <c r="BO31" s="1"/>
  <c r="BR31" s="1"/>
  <c r="AE31"/>
  <c r="AF31" s="1"/>
  <c r="AC31"/>
  <c r="U31"/>
  <c r="T31"/>
  <c r="CX30"/>
  <c r="CN30"/>
  <c r="CP30" s="1"/>
  <c r="BY30"/>
  <c r="CO30" s="1"/>
  <c r="BP30"/>
  <c r="BS30" s="1"/>
  <c r="BN30"/>
  <c r="BQ30" s="1"/>
  <c r="BT30" s="1"/>
  <c r="AF30"/>
  <c r="AE30"/>
  <c r="AC30"/>
  <c r="U30"/>
  <c r="T30"/>
  <c r="CX29"/>
  <c r="CE29"/>
  <c r="CK29" s="1"/>
  <c r="BY29"/>
  <c r="BN29"/>
  <c r="BQ29" s="1"/>
  <c r="BT29" s="1"/>
  <c r="AE29"/>
  <c r="AF29" s="1"/>
  <c r="AC29"/>
  <c r="U29"/>
  <c r="T29"/>
  <c r="CX28"/>
  <c r="CD28"/>
  <c r="CJ28" s="1"/>
  <c r="BY28"/>
  <c r="BN28"/>
  <c r="BQ28" s="1"/>
  <c r="BT28" s="1"/>
  <c r="AE28"/>
  <c r="AF28" s="1"/>
  <c r="AC28"/>
  <c r="U28"/>
  <c r="T28"/>
  <c r="CX27"/>
  <c r="BY27"/>
  <c r="CN27" s="1"/>
  <c r="BN27"/>
  <c r="AE27"/>
  <c r="AF27" s="1"/>
  <c r="AC27"/>
  <c r="U27"/>
  <c r="T27"/>
  <c r="CX26"/>
  <c r="BY26"/>
  <c r="BN26"/>
  <c r="BQ26" s="1"/>
  <c r="BT26" s="1"/>
  <c r="AE26"/>
  <c r="AF26" s="1"/>
  <c r="AC26"/>
  <c r="U26"/>
  <c r="T26"/>
  <c r="CX25"/>
  <c r="CN25"/>
  <c r="CC25"/>
  <c r="CI25" s="1"/>
  <c r="CA25"/>
  <c r="CG25" s="1"/>
  <c r="BY25"/>
  <c r="CO25" s="1"/>
  <c r="BN25"/>
  <c r="BQ25" s="1"/>
  <c r="BT25" s="1"/>
  <c r="AE25"/>
  <c r="AF25" s="1"/>
  <c r="AC25"/>
  <c r="U25"/>
  <c r="T25"/>
  <c r="CX24"/>
  <c r="BY24"/>
  <c r="CN24" s="1"/>
  <c r="BN24"/>
  <c r="BP24" s="1"/>
  <c r="BS24" s="1"/>
  <c r="AE24"/>
  <c r="AF24" s="1"/>
  <c r="AC24"/>
  <c r="U24"/>
  <c r="T24"/>
  <c r="CX23"/>
  <c r="BY23"/>
  <c r="CE23" s="1"/>
  <c r="CK23" s="1"/>
  <c r="BN23"/>
  <c r="AF23"/>
  <c r="AE23"/>
  <c r="AC23"/>
  <c r="U23"/>
  <c r="T23"/>
  <c r="CX22"/>
  <c r="CN22"/>
  <c r="CP22" s="1"/>
  <c r="CA22"/>
  <c r="CG22" s="1"/>
  <c r="BZ22"/>
  <c r="CF22" s="1"/>
  <c r="BY22"/>
  <c r="CO22" s="1"/>
  <c r="BN22"/>
  <c r="AE22"/>
  <c r="AF22" s="1"/>
  <c r="AC22"/>
  <c r="U22"/>
  <c r="T22"/>
  <c r="CX21"/>
  <c r="BY21"/>
  <c r="CN21" s="1"/>
  <c r="BN21"/>
  <c r="BQ21" s="1"/>
  <c r="BT21" s="1"/>
  <c r="AE21"/>
  <c r="AF21" s="1"/>
  <c r="AC21"/>
  <c r="U21"/>
  <c r="T21"/>
  <c r="CX20"/>
  <c r="BY20"/>
  <c r="CC20" s="1"/>
  <c r="CI20" s="1"/>
  <c r="BO20"/>
  <c r="BR20" s="1"/>
  <c r="BN20"/>
  <c r="BQ20" s="1"/>
  <c r="BT20" s="1"/>
  <c r="AE20"/>
  <c r="AF20" s="1"/>
  <c r="AC20"/>
  <c r="U20"/>
  <c r="T20"/>
  <c r="CX19"/>
  <c r="BY19"/>
  <c r="CE19" s="1"/>
  <c r="CK19" s="1"/>
  <c r="BW19"/>
  <c r="BN19"/>
  <c r="BQ19" s="1"/>
  <c r="BT19" s="1"/>
  <c r="AE19"/>
  <c r="AC19"/>
  <c r="U19"/>
  <c r="T19"/>
  <c r="Q17"/>
  <c r="M17" s="1"/>
  <c r="K10"/>
  <c r="C10"/>
  <c r="Q9"/>
  <c r="B9"/>
  <c r="M8"/>
  <c r="I8"/>
  <c r="G8"/>
  <c r="AB38" s="1"/>
  <c r="B8"/>
  <c r="E6"/>
  <c r="CX38" i="47"/>
  <c r="CD38"/>
  <c r="CJ38" s="1"/>
  <c r="CC38"/>
  <c r="CI38" s="1"/>
  <c r="CA38"/>
  <c r="CG38" s="1"/>
  <c r="BY38"/>
  <c r="CN38" s="1"/>
  <c r="BO38"/>
  <c r="BR38" s="1"/>
  <c r="BN38"/>
  <c r="BP38" s="1"/>
  <c r="BS38" s="1"/>
  <c r="AE38"/>
  <c r="AF38" s="1"/>
  <c r="AC38"/>
  <c r="U38"/>
  <c r="T38"/>
  <c r="CX37"/>
  <c r="CD37"/>
  <c r="CJ37" s="1"/>
  <c r="CB37"/>
  <c r="CH37" s="1"/>
  <c r="CA37"/>
  <c r="CG37" s="1"/>
  <c r="BZ37"/>
  <c r="CF37" s="1"/>
  <c r="BY37"/>
  <c r="CN37" s="1"/>
  <c r="BN37"/>
  <c r="BP37" s="1"/>
  <c r="BS37" s="1"/>
  <c r="AE37"/>
  <c r="AF37" s="1"/>
  <c r="AC37"/>
  <c r="U37"/>
  <c r="T37"/>
  <c r="CX36"/>
  <c r="BY36"/>
  <c r="BN36"/>
  <c r="BP36" s="1"/>
  <c r="BS36" s="1"/>
  <c r="AF36"/>
  <c r="AE36"/>
  <c r="AC36"/>
  <c r="U36"/>
  <c r="T36"/>
  <c r="CX35"/>
  <c r="BY35"/>
  <c r="CN35" s="1"/>
  <c r="BN35"/>
  <c r="BP35" s="1"/>
  <c r="BS35" s="1"/>
  <c r="AE35"/>
  <c r="AF35" s="1"/>
  <c r="AC35"/>
  <c r="U35"/>
  <c r="T35"/>
  <c r="CX34"/>
  <c r="BY34"/>
  <c r="CE34" s="1"/>
  <c r="CK34" s="1"/>
  <c r="BN34"/>
  <c r="AE34"/>
  <c r="AF34" s="1"/>
  <c r="AC34"/>
  <c r="U34"/>
  <c r="T34"/>
  <c r="CX33"/>
  <c r="CD33"/>
  <c r="CJ33" s="1"/>
  <c r="CA33"/>
  <c r="CG33" s="1"/>
  <c r="BY33"/>
  <c r="CN33" s="1"/>
  <c r="BN33"/>
  <c r="BP33" s="1"/>
  <c r="BS33" s="1"/>
  <c r="AE33"/>
  <c r="AF33" s="1"/>
  <c r="AC33"/>
  <c r="U33"/>
  <c r="T33"/>
  <c r="CX32"/>
  <c r="CD32"/>
  <c r="CJ32" s="1"/>
  <c r="CC32"/>
  <c r="CI32" s="1"/>
  <c r="BY32"/>
  <c r="CN32" s="1"/>
  <c r="BN32"/>
  <c r="AE32"/>
  <c r="AF32" s="1"/>
  <c r="AC32"/>
  <c r="U32"/>
  <c r="T32"/>
  <c r="CX31"/>
  <c r="CB31"/>
  <c r="CH31" s="1"/>
  <c r="BY31"/>
  <c r="CN31" s="1"/>
  <c r="BN31"/>
  <c r="BP31" s="1"/>
  <c r="BS31" s="1"/>
  <c r="AE31"/>
  <c r="AF31" s="1"/>
  <c r="AC31"/>
  <c r="U31"/>
  <c r="T31"/>
  <c r="CX30"/>
  <c r="BY30"/>
  <c r="CN30" s="1"/>
  <c r="BN30"/>
  <c r="BP30" s="1"/>
  <c r="BS30" s="1"/>
  <c r="AE30"/>
  <c r="AF30" s="1"/>
  <c r="AC30"/>
  <c r="U30"/>
  <c r="T30"/>
  <c r="CX29"/>
  <c r="CA29"/>
  <c r="CG29" s="1"/>
  <c r="BY29"/>
  <c r="CN29" s="1"/>
  <c r="BN29"/>
  <c r="BP29" s="1"/>
  <c r="BS29" s="1"/>
  <c r="AE29"/>
  <c r="AF29" s="1"/>
  <c r="AC29"/>
  <c r="U29"/>
  <c r="T29"/>
  <c r="CX28"/>
  <c r="BY28"/>
  <c r="BN28"/>
  <c r="BP28" s="1"/>
  <c r="BS28" s="1"/>
  <c r="AE28"/>
  <c r="AF28" s="1"/>
  <c r="AC28"/>
  <c r="U28"/>
  <c r="T28"/>
  <c r="CX27"/>
  <c r="BY27"/>
  <c r="CN27" s="1"/>
  <c r="BN27"/>
  <c r="BP27" s="1"/>
  <c r="BS27" s="1"/>
  <c r="AE27"/>
  <c r="AF27" s="1"/>
  <c r="AC27"/>
  <c r="U27"/>
  <c r="T27"/>
  <c r="CX26"/>
  <c r="CE26"/>
  <c r="CK26" s="1"/>
  <c r="BY26"/>
  <c r="BN26"/>
  <c r="AE26"/>
  <c r="AF26" s="1"/>
  <c r="AC26"/>
  <c r="U26"/>
  <c r="T26"/>
  <c r="CX25"/>
  <c r="CD25"/>
  <c r="CJ25" s="1"/>
  <c r="BY25"/>
  <c r="CN25" s="1"/>
  <c r="BO25"/>
  <c r="BR25" s="1"/>
  <c r="BN25"/>
  <c r="BP25" s="1"/>
  <c r="BS25" s="1"/>
  <c r="AF25"/>
  <c r="AE25"/>
  <c r="AC25"/>
  <c r="U25"/>
  <c r="T25"/>
  <c r="CX24"/>
  <c r="CE24"/>
  <c r="CK24" s="1"/>
  <c r="CD24"/>
  <c r="CJ24" s="1"/>
  <c r="CC24"/>
  <c r="CI24" s="1"/>
  <c r="BY24"/>
  <c r="CN24" s="1"/>
  <c r="BN24"/>
  <c r="AE24"/>
  <c r="AF24" s="1"/>
  <c r="AC24"/>
  <c r="U24"/>
  <c r="T24"/>
  <c r="CX23"/>
  <c r="BY23"/>
  <c r="CN23" s="1"/>
  <c r="BN23"/>
  <c r="BP23" s="1"/>
  <c r="BS23" s="1"/>
  <c r="AE23"/>
  <c r="AF23" s="1"/>
  <c r="AC23"/>
  <c r="U23"/>
  <c r="T23"/>
  <c r="CX22"/>
  <c r="CE22"/>
  <c r="CK22" s="1"/>
  <c r="CD22"/>
  <c r="CJ22" s="1"/>
  <c r="BY22"/>
  <c r="CN22" s="1"/>
  <c r="BN22"/>
  <c r="BP22" s="1"/>
  <c r="BS22" s="1"/>
  <c r="AE22"/>
  <c r="AF22" s="1"/>
  <c r="AC22"/>
  <c r="U22"/>
  <c r="T22"/>
  <c r="CX21"/>
  <c r="CE21"/>
  <c r="CK21" s="1"/>
  <c r="CB21"/>
  <c r="CH21" s="1"/>
  <c r="CA21"/>
  <c r="CG21" s="1"/>
  <c r="BY21"/>
  <c r="CN21" s="1"/>
  <c r="BN21"/>
  <c r="BP21" s="1"/>
  <c r="BS21" s="1"/>
  <c r="AE21"/>
  <c r="AF21" s="1"/>
  <c r="AC21"/>
  <c r="U21"/>
  <c r="T21"/>
  <c r="CX20"/>
  <c r="BY20"/>
  <c r="BN20"/>
  <c r="BP20" s="1"/>
  <c r="BS20" s="1"/>
  <c r="AE20"/>
  <c r="AF20" s="1"/>
  <c r="AC20"/>
  <c r="U20"/>
  <c r="T20"/>
  <c r="CX19"/>
  <c r="BY19"/>
  <c r="CN19" s="1"/>
  <c r="BW19"/>
  <c r="BN19"/>
  <c r="BP19" s="1"/>
  <c r="BS19" s="1"/>
  <c r="AE19"/>
  <c r="AC19"/>
  <c r="U19"/>
  <c r="T19"/>
  <c r="Q17"/>
  <c r="K17" s="1"/>
  <c r="K10"/>
  <c r="C10"/>
  <c r="Q9"/>
  <c r="B9"/>
  <c r="M8"/>
  <c r="I8"/>
  <c r="G8"/>
  <c r="AA38" s="1"/>
  <c r="B8"/>
  <c r="E6"/>
  <c r="CX38" i="45"/>
  <c r="CD38"/>
  <c r="CJ38" s="1"/>
  <c r="CC38"/>
  <c r="CI38" s="1"/>
  <c r="BY38"/>
  <c r="CN38" s="1"/>
  <c r="BN38"/>
  <c r="BP38" s="1"/>
  <c r="BS38" s="1"/>
  <c r="AE38"/>
  <c r="AF38" s="1"/>
  <c r="AC38"/>
  <c r="U38"/>
  <c r="T38"/>
  <c r="CX37"/>
  <c r="BY37"/>
  <c r="BN37"/>
  <c r="BP37" s="1"/>
  <c r="BS37" s="1"/>
  <c r="AE37"/>
  <c r="AF37" s="1"/>
  <c r="AC37"/>
  <c r="U37"/>
  <c r="T37"/>
  <c r="CX36"/>
  <c r="BY36"/>
  <c r="CN36" s="1"/>
  <c r="BO36"/>
  <c r="BR36" s="1"/>
  <c r="BN36"/>
  <c r="BP36" s="1"/>
  <c r="BS36" s="1"/>
  <c r="AE36"/>
  <c r="AF36" s="1"/>
  <c r="AC36"/>
  <c r="U36"/>
  <c r="T36"/>
  <c r="CX35"/>
  <c r="BY35"/>
  <c r="BN35"/>
  <c r="AE35"/>
  <c r="AF35" s="1"/>
  <c r="AC35"/>
  <c r="U35"/>
  <c r="T35"/>
  <c r="CX34"/>
  <c r="BY34"/>
  <c r="CN34" s="1"/>
  <c r="BN34"/>
  <c r="BP34" s="1"/>
  <c r="BS34" s="1"/>
  <c r="AE34"/>
  <c r="AF34" s="1"/>
  <c r="AC34"/>
  <c r="U34"/>
  <c r="T34"/>
  <c r="CX33"/>
  <c r="CC33"/>
  <c r="CI33" s="1"/>
  <c r="BY33"/>
  <c r="CN33" s="1"/>
  <c r="BN33"/>
  <c r="AE33"/>
  <c r="AF33" s="1"/>
  <c r="AC33"/>
  <c r="U33"/>
  <c r="T33"/>
  <c r="CX32"/>
  <c r="BY32"/>
  <c r="BN32"/>
  <c r="BP32" s="1"/>
  <c r="BS32" s="1"/>
  <c r="AE32"/>
  <c r="AF32" s="1"/>
  <c r="AC32"/>
  <c r="U32"/>
  <c r="T32"/>
  <c r="CX31"/>
  <c r="BY31"/>
  <c r="CN31" s="1"/>
  <c r="BN31"/>
  <c r="BP31" s="1"/>
  <c r="BS31" s="1"/>
  <c r="AE31"/>
  <c r="AF31" s="1"/>
  <c r="AC31"/>
  <c r="U31"/>
  <c r="T31"/>
  <c r="CX30"/>
  <c r="CC30"/>
  <c r="CI30" s="1"/>
  <c r="CB30"/>
  <c r="CH30" s="1"/>
  <c r="CA30"/>
  <c r="CG30" s="1"/>
  <c r="BY30"/>
  <c r="CN30" s="1"/>
  <c r="BN30"/>
  <c r="AE30"/>
  <c r="AF30" s="1"/>
  <c r="AC30"/>
  <c r="U30"/>
  <c r="T30"/>
  <c r="CX29"/>
  <c r="BY29"/>
  <c r="BN29"/>
  <c r="BP29" s="1"/>
  <c r="BS29" s="1"/>
  <c r="AE29"/>
  <c r="AF29" s="1"/>
  <c r="AC29"/>
  <c r="U29"/>
  <c r="T29"/>
  <c r="CX28"/>
  <c r="BY28"/>
  <c r="CN28" s="1"/>
  <c r="BO28"/>
  <c r="BR28" s="1"/>
  <c r="BN28"/>
  <c r="BP28" s="1"/>
  <c r="BS28" s="1"/>
  <c r="AE28"/>
  <c r="AF28" s="1"/>
  <c r="AC28"/>
  <c r="U28"/>
  <c r="T28"/>
  <c r="CX27"/>
  <c r="BY27"/>
  <c r="BN27"/>
  <c r="AE27"/>
  <c r="AF27" s="1"/>
  <c r="AC27"/>
  <c r="U27"/>
  <c r="T27"/>
  <c r="CX26"/>
  <c r="BY26"/>
  <c r="CN26" s="1"/>
  <c r="BN26"/>
  <c r="BP26" s="1"/>
  <c r="BS26" s="1"/>
  <c r="AE26"/>
  <c r="AF26" s="1"/>
  <c r="AC26"/>
  <c r="U26"/>
  <c r="T26"/>
  <c r="CX25"/>
  <c r="BY25"/>
  <c r="CN25" s="1"/>
  <c r="BN25"/>
  <c r="AE25"/>
  <c r="AF25" s="1"/>
  <c r="AC25"/>
  <c r="U25"/>
  <c r="T25"/>
  <c r="CX24"/>
  <c r="BY24"/>
  <c r="BN24"/>
  <c r="BP24" s="1"/>
  <c r="BS24" s="1"/>
  <c r="AE24"/>
  <c r="AF24" s="1"/>
  <c r="AC24"/>
  <c r="U24"/>
  <c r="T24"/>
  <c r="CX23"/>
  <c r="CC23"/>
  <c r="CI23" s="1"/>
  <c r="BY23"/>
  <c r="CN23" s="1"/>
  <c r="BN23"/>
  <c r="BP23" s="1"/>
  <c r="BS23" s="1"/>
  <c r="AE23"/>
  <c r="AF23" s="1"/>
  <c r="AC23"/>
  <c r="U23"/>
  <c r="T23"/>
  <c r="CX22"/>
  <c r="BY22"/>
  <c r="CN22" s="1"/>
  <c r="BN22"/>
  <c r="AE22"/>
  <c r="AF22" s="1"/>
  <c r="AC22"/>
  <c r="U22"/>
  <c r="T22"/>
  <c r="CX21"/>
  <c r="BY21"/>
  <c r="BN21"/>
  <c r="BP21" s="1"/>
  <c r="BS21" s="1"/>
  <c r="AE21"/>
  <c r="AF21" s="1"/>
  <c r="AC21"/>
  <c r="U21"/>
  <c r="T21"/>
  <c r="CX20"/>
  <c r="CD20"/>
  <c r="CJ20" s="1"/>
  <c r="BZ20"/>
  <c r="CF20" s="1"/>
  <c r="BY20"/>
  <c r="CN20" s="1"/>
  <c r="BO20"/>
  <c r="BR20" s="1"/>
  <c r="BN20"/>
  <c r="BP20" s="1"/>
  <c r="BS20" s="1"/>
  <c r="AE20"/>
  <c r="AF20" s="1"/>
  <c r="AC20"/>
  <c r="U20"/>
  <c r="T20"/>
  <c r="CX19"/>
  <c r="BY19"/>
  <c r="BW19"/>
  <c r="BN19"/>
  <c r="BP19" s="1"/>
  <c r="BS19" s="1"/>
  <c r="AE19"/>
  <c r="AC19"/>
  <c r="U19"/>
  <c r="T19"/>
  <c r="Q17"/>
  <c r="K17" s="1"/>
  <c r="K10"/>
  <c r="C10"/>
  <c r="Q9"/>
  <c r="B9"/>
  <c r="M8"/>
  <c r="I8"/>
  <c r="G8"/>
  <c r="AA38" s="1"/>
  <c r="B8"/>
  <c r="E6"/>
  <c r="CX38" i="44"/>
  <c r="CD38"/>
  <c r="CJ38" s="1"/>
  <c r="CB38"/>
  <c r="CH38" s="1"/>
  <c r="BY38"/>
  <c r="CN38" s="1"/>
  <c r="BN38"/>
  <c r="BP38" s="1"/>
  <c r="BS38" s="1"/>
  <c r="AE38"/>
  <c r="AF38" s="1"/>
  <c r="AC38"/>
  <c r="U38"/>
  <c r="T38"/>
  <c r="CX37"/>
  <c r="BY37"/>
  <c r="CE37" s="1"/>
  <c r="CK37" s="1"/>
  <c r="BN37"/>
  <c r="AE37"/>
  <c r="AF37" s="1"/>
  <c r="AC37"/>
  <c r="U37"/>
  <c r="T37"/>
  <c r="CX36"/>
  <c r="CD36"/>
  <c r="CJ36" s="1"/>
  <c r="CA36"/>
  <c r="CG36" s="1"/>
  <c r="BY36"/>
  <c r="CN36" s="1"/>
  <c r="BN36"/>
  <c r="BP36" s="1"/>
  <c r="BS36" s="1"/>
  <c r="AF36"/>
  <c r="AE36"/>
  <c r="AC36"/>
  <c r="U36"/>
  <c r="T36"/>
  <c r="CX35"/>
  <c r="CC35"/>
  <c r="CI35" s="1"/>
  <c r="BZ35"/>
  <c r="CF35" s="1"/>
  <c r="BY35"/>
  <c r="CN35" s="1"/>
  <c r="BN35"/>
  <c r="AE35"/>
  <c r="AF35" s="1"/>
  <c r="AC35"/>
  <c r="U35"/>
  <c r="T35"/>
  <c r="CX34"/>
  <c r="BY34"/>
  <c r="CD34" s="1"/>
  <c r="CJ34" s="1"/>
  <c r="BN34"/>
  <c r="BP34" s="1"/>
  <c r="BS34" s="1"/>
  <c r="AE34"/>
  <c r="AF34" s="1"/>
  <c r="AC34"/>
  <c r="U34"/>
  <c r="T34"/>
  <c r="CX33"/>
  <c r="BY33"/>
  <c r="CN33" s="1"/>
  <c r="BO33"/>
  <c r="BR33" s="1"/>
  <c r="BN33"/>
  <c r="BP33" s="1"/>
  <c r="BS33" s="1"/>
  <c r="AE33"/>
  <c r="AF33" s="1"/>
  <c r="AC33"/>
  <c r="U33"/>
  <c r="T33"/>
  <c r="CX32"/>
  <c r="CE32"/>
  <c r="CK32" s="1"/>
  <c r="BZ32"/>
  <c r="CF32" s="1"/>
  <c r="BY32"/>
  <c r="CN32" s="1"/>
  <c r="BN32"/>
  <c r="AE32"/>
  <c r="AF32" s="1"/>
  <c r="AC32"/>
  <c r="U32"/>
  <c r="T32"/>
  <c r="CX31"/>
  <c r="BY31"/>
  <c r="CA31" s="1"/>
  <c r="CG31" s="1"/>
  <c r="BN31"/>
  <c r="BP31" s="1"/>
  <c r="BS31" s="1"/>
  <c r="AE31"/>
  <c r="AF31" s="1"/>
  <c r="AC31"/>
  <c r="U31"/>
  <c r="T31"/>
  <c r="CX30"/>
  <c r="BY30"/>
  <c r="CN30" s="1"/>
  <c r="BN30"/>
  <c r="BP30" s="1"/>
  <c r="BS30" s="1"/>
  <c r="AE30"/>
  <c r="AF30" s="1"/>
  <c r="AC30"/>
  <c r="U30"/>
  <c r="T30"/>
  <c r="CX29"/>
  <c r="BY29"/>
  <c r="BN29"/>
  <c r="AE29"/>
  <c r="AF29" s="1"/>
  <c r="AC29"/>
  <c r="U29"/>
  <c r="T29"/>
  <c r="CX28"/>
  <c r="BY28"/>
  <c r="CD28" s="1"/>
  <c r="CJ28" s="1"/>
  <c r="BO28"/>
  <c r="BR28" s="1"/>
  <c r="BN28"/>
  <c r="BP28" s="1"/>
  <c r="BS28" s="1"/>
  <c r="AF28"/>
  <c r="AE28"/>
  <c r="AC28"/>
  <c r="U28"/>
  <c r="T28"/>
  <c r="CX27"/>
  <c r="CE27"/>
  <c r="CK27" s="1"/>
  <c r="CC27"/>
  <c r="CI27" s="1"/>
  <c r="CA27"/>
  <c r="CG27" s="1"/>
  <c r="BZ27"/>
  <c r="CF27" s="1"/>
  <c r="BY27"/>
  <c r="CN27" s="1"/>
  <c r="BN27"/>
  <c r="BP27" s="1"/>
  <c r="BS27" s="1"/>
  <c r="AE27"/>
  <c r="AF27" s="1"/>
  <c r="AC27"/>
  <c r="U27"/>
  <c r="T27"/>
  <c r="CX26"/>
  <c r="BY26"/>
  <c r="CB26" s="1"/>
  <c r="CH26" s="1"/>
  <c r="BN26"/>
  <c r="AE26"/>
  <c r="AF26" s="1"/>
  <c r="AC26"/>
  <c r="U26"/>
  <c r="T26"/>
  <c r="CX25"/>
  <c r="BY25"/>
  <c r="CN25" s="1"/>
  <c r="BO25"/>
  <c r="BR25" s="1"/>
  <c r="BN25"/>
  <c r="BP25" s="1"/>
  <c r="BS25" s="1"/>
  <c r="AE25"/>
  <c r="AF25" s="1"/>
  <c r="AC25"/>
  <c r="U25"/>
  <c r="T25"/>
  <c r="CX24"/>
  <c r="CE24"/>
  <c r="CK24" s="1"/>
  <c r="CD24"/>
  <c r="CJ24" s="1"/>
  <c r="CA24"/>
  <c r="CG24" s="1"/>
  <c r="BZ24"/>
  <c r="CF24" s="1"/>
  <c r="BY24"/>
  <c r="CN24" s="1"/>
  <c r="BN24"/>
  <c r="AE24"/>
  <c r="AF24" s="1"/>
  <c r="AC24"/>
  <c r="U24"/>
  <c r="T24"/>
  <c r="CX23"/>
  <c r="BY23"/>
  <c r="BN23"/>
  <c r="BP23" s="1"/>
  <c r="BS23" s="1"/>
  <c r="AE23"/>
  <c r="AF23" s="1"/>
  <c r="AC23"/>
  <c r="U23"/>
  <c r="T23"/>
  <c r="CX22"/>
  <c r="BY22"/>
  <c r="CN22" s="1"/>
  <c r="BN22"/>
  <c r="BP22" s="1"/>
  <c r="BS22" s="1"/>
  <c r="AE22"/>
  <c r="AF22" s="1"/>
  <c r="AC22"/>
  <c r="U22"/>
  <c r="T22"/>
  <c r="CX21"/>
  <c r="BY21"/>
  <c r="CE21" s="1"/>
  <c r="CK21" s="1"/>
  <c r="BN21"/>
  <c r="AE21"/>
  <c r="AF21" s="1"/>
  <c r="AC21"/>
  <c r="U21"/>
  <c r="T21"/>
  <c r="CX20"/>
  <c r="BY20"/>
  <c r="CA20" s="1"/>
  <c r="CG20" s="1"/>
  <c r="BN20"/>
  <c r="BP20" s="1"/>
  <c r="BS20" s="1"/>
  <c r="AE20"/>
  <c r="AF20" s="1"/>
  <c r="AC20"/>
  <c r="U20"/>
  <c r="T20"/>
  <c r="CX19"/>
  <c r="CA19"/>
  <c r="CG19" s="1"/>
  <c r="BY19"/>
  <c r="CN19" s="1"/>
  <c r="BW19"/>
  <c r="BN19"/>
  <c r="BP19" s="1"/>
  <c r="BS19" s="1"/>
  <c r="AE19"/>
  <c r="AC19"/>
  <c r="U19"/>
  <c r="T19"/>
  <c r="Q17"/>
  <c r="K17" s="1"/>
  <c r="K10"/>
  <c r="C10"/>
  <c r="Q9"/>
  <c r="B9"/>
  <c r="M8"/>
  <c r="I8"/>
  <c r="G8"/>
  <c r="AA38" s="1"/>
  <c r="B8"/>
  <c r="E6"/>
  <c r="C43" i="33"/>
  <c r="C44"/>
  <c r="C45"/>
  <c r="J45" s="1"/>
  <c r="C46"/>
  <c r="C47"/>
  <c r="A47" s="1"/>
  <c r="C48"/>
  <c r="J48" s="1"/>
  <c r="C49"/>
  <c r="A49" s="1"/>
  <c r="C50"/>
  <c r="B50" s="1"/>
  <c r="C51"/>
  <c r="J51" s="1"/>
  <c r="C52"/>
  <c r="J52" s="1"/>
  <c r="C53"/>
  <c r="A53" s="1"/>
  <c r="C54"/>
  <c r="B54" s="1"/>
  <c r="C55"/>
  <c r="B55" s="1"/>
  <c r="C56"/>
  <c r="J56" s="1"/>
  <c r="C57"/>
  <c r="A57" s="1"/>
  <c r="C58"/>
  <c r="B58" s="1"/>
  <c r="C59"/>
  <c r="J59" s="1"/>
  <c r="C60"/>
  <c r="A60" s="1"/>
  <c r="C61"/>
  <c r="A61" s="1"/>
  <c r="C23"/>
  <c r="H23" s="1"/>
  <c r="C24"/>
  <c r="C25"/>
  <c r="C26"/>
  <c r="C27"/>
  <c r="H27" s="1"/>
  <c r="C28"/>
  <c r="C29"/>
  <c r="C30"/>
  <c r="C31"/>
  <c r="H31" s="1"/>
  <c r="C32"/>
  <c r="C33"/>
  <c r="C34"/>
  <c r="C35"/>
  <c r="H35" s="1"/>
  <c r="C36"/>
  <c r="C37"/>
  <c r="F37" s="1"/>
  <c r="C38"/>
  <c r="C39"/>
  <c r="G39" s="1"/>
  <c r="C40"/>
  <c r="C41"/>
  <c r="C3"/>
  <c r="H3" s="1"/>
  <c r="C4"/>
  <c r="J4" s="1"/>
  <c r="C5"/>
  <c r="J5" s="1"/>
  <c r="C6"/>
  <c r="H6" s="1"/>
  <c r="C7"/>
  <c r="J7" s="1"/>
  <c r="C8"/>
  <c r="J8" s="1"/>
  <c r="C9"/>
  <c r="J9" s="1"/>
  <c r="C10"/>
  <c r="J10" s="1"/>
  <c r="C11"/>
  <c r="J11" s="1"/>
  <c r="C12"/>
  <c r="J12" s="1"/>
  <c r="C13"/>
  <c r="J13" s="1"/>
  <c r="C14"/>
  <c r="H14" s="1"/>
  <c r="C15"/>
  <c r="J15" s="1"/>
  <c r="C16"/>
  <c r="J16" s="1"/>
  <c r="C17"/>
  <c r="F17" s="1"/>
  <c r="C18"/>
  <c r="J17" s="1"/>
  <c r="C19"/>
  <c r="J19" s="1"/>
  <c r="C20"/>
  <c r="J20" s="1"/>
  <c r="C21"/>
  <c r="J21" s="1"/>
  <c r="C42"/>
  <c r="E42" s="1"/>
  <c r="CX38" i="36"/>
  <c r="BY38"/>
  <c r="CN38" s="1"/>
  <c r="BN38"/>
  <c r="BP38" s="1"/>
  <c r="BS38" s="1"/>
  <c r="AE38"/>
  <c r="AF38" s="1"/>
  <c r="AC38"/>
  <c r="U38"/>
  <c r="T38"/>
  <c r="CX37"/>
  <c r="BY37"/>
  <c r="CD37" s="1"/>
  <c r="CJ37" s="1"/>
  <c r="BN37"/>
  <c r="BP37" s="1"/>
  <c r="BS37" s="1"/>
  <c r="AE37"/>
  <c r="AF37" s="1"/>
  <c r="AC37"/>
  <c r="U37"/>
  <c r="T37"/>
  <c r="CX36"/>
  <c r="BY36"/>
  <c r="CN36" s="1"/>
  <c r="BN36"/>
  <c r="AE36"/>
  <c r="AF36" s="1"/>
  <c r="AC36"/>
  <c r="U36"/>
  <c r="T36"/>
  <c r="CX35"/>
  <c r="BZ35"/>
  <c r="CF35" s="1"/>
  <c r="BY35"/>
  <c r="CN35" s="1"/>
  <c r="BN35"/>
  <c r="BP35" s="1"/>
  <c r="BS35" s="1"/>
  <c r="AE35"/>
  <c r="AF35" s="1"/>
  <c r="AC35"/>
  <c r="U35"/>
  <c r="T35"/>
  <c r="CX34"/>
  <c r="BY34"/>
  <c r="CN34" s="1"/>
  <c r="BN34"/>
  <c r="AE34"/>
  <c r="AF34" s="1"/>
  <c r="AC34"/>
  <c r="U34"/>
  <c r="T34"/>
  <c r="CX33"/>
  <c r="BY33"/>
  <c r="BN33"/>
  <c r="BP33" s="1"/>
  <c r="BS33" s="1"/>
  <c r="AE33"/>
  <c r="AF33" s="1"/>
  <c r="AC33"/>
  <c r="U33"/>
  <c r="T33"/>
  <c r="CX32"/>
  <c r="BY32"/>
  <c r="CN32" s="1"/>
  <c r="BN32"/>
  <c r="BP32" s="1"/>
  <c r="BS32" s="1"/>
  <c r="AE32"/>
  <c r="AF32" s="1"/>
  <c r="AC32"/>
  <c r="U32"/>
  <c r="T32"/>
  <c r="CX31"/>
  <c r="BY31"/>
  <c r="CN31" s="1"/>
  <c r="BN31"/>
  <c r="BP31" s="1"/>
  <c r="BS31" s="1"/>
  <c r="AE31"/>
  <c r="AF31" s="1"/>
  <c r="AC31"/>
  <c r="U31"/>
  <c r="T31"/>
  <c r="CX30"/>
  <c r="BY30"/>
  <c r="CN30" s="1"/>
  <c r="BN30"/>
  <c r="BP30" s="1"/>
  <c r="BS30" s="1"/>
  <c r="AE30"/>
  <c r="AF30" s="1"/>
  <c r="AC30"/>
  <c r="U30"/>
  <c r="T30"/>
  <c r="CX29"/>
  <c r="BY29"/>
  <c r="CN29" s="1"/>
  <c r="BN29"/>
  <c r="BP29" s="1"/>
  <c r="BS29" s="1"/>
  <c r="AE29"/>
  <c r="AF29" s="1"/>
  <c r="AC29"/>
  <c r="U29"/>
  <c r="T29"/>
  <c r="CX28"/>
  <c r="BY28"/>
  <c r="CN28" s="1"/>
  <c r="BN28"/>
  <c r="BP28" s="1"/>
  <c r="BS28" s="1"/>
  <c r="AE28"/>
  <c r="AF28" s="1"/>
  <c r="AC28"/>
  <c r="U28"/>
  <c r="T28"/>
  <c r="CX27"/>
  <c r="BY27"/>
  <c r="CN27" s="1"/>
  <c r="BN27"/>
  <c r="BP27" s="1"/>
  <c r="BS27" s="1"/>
  <c r="AE27"/>
  <c r="AF27" s="1"/>
  <c r="AC27"/>
  <c r="U27"/>
  <c r="T27"/>
  <c r="CX26"/>
  <c r="BY26"/>
  <c r="CB26" s="1"/>
  <c r="CH26" s="1"/>
  <c r="BN26"/>
  <c r="BP26" s="1"/>
  <c r="BS26" s="1"/>
  <c r="AE26"/>
  <c r="AF26" s="1"/>
  <c r="AC26"/>
  <c r="U26"/>
  <c r="T26"/>
  <c r="CX25"/>
  <c r="BY25"/>
  <c r="CN25" s="1"/>
  <c r="BN25"/>
  <c r="BP25" s="1"/>
  <c r="BS25" s="1"/>
  <c r="AE25"/>
  <c r="AF25" s="1"/>
  <c r="AC25"/>
  <c r="U25"/>
  <c r="T25"/>
  <c r="CX24"/>
  <c r="BY24"/>
  <c r="CE24" s="1"/>
  <c r="CK24" s="1"/>
  <c r="BN24"/>
  <c r="BP24" s="1"/>
  <c r="BS24" s="1"/>
  <c r="AE24"/>
  <c r="AF24" s="1"/>
  <c r="AC24"/>
  <c r="U24"/>
  <c r="CX23"/>
  <c r="BY23"/>
  <c r="CD23" s="1"/>
  <c r="CJ23" s="1"/>
  <c r="BN23"/>
  <c r="BP23" s="1"/>
  <c r="BS23" s="1"/>
  <c r="AE23"/>
  <c r="AF23" s="1"/>
  <c r="AC23"/>
  <c r="CX22"/>
  <c r="BY22"/>
  <c r="CB22" s="1"/>
  <c r="CH22" s="1"/>
  <c r="BN22"/>
  <c r="BP22" s="1"/>
  <c r="BS22" s="1"/>
  <c r="AE22"/>
  <c r="AF22" s="1"/>
  <c r="AC22"/>
  <c r="CX21"/>
  <c r="BY21"/>
  <c r="BN21"/>
  <c r="BP21" s="1"/>
  <c r="BS21" s="1"/>
  <c r="AE21"/>
  <c r="AF21" s="1"/>
  <c r="AC21"/>
  <c r="CX20"/>
  <c r="BY20"/>
  <c r="BN20"/>
  <c r="BP20" s="1"/>
  <c r="BS20" s="1"/>
  <c r="AE20"/>
  <c r="AF20" s="1"/>
  <c r="AC20"/>
  <c r="CX19"/>
  <c r="BY19"/>
  <c r="BW19"/>
  <c r="BN19"/>
  <c r="BP19" s="1"/>
  <c r="BS19" s="1"/>
  <c r="AE19"/>
  <c r="AC19"/>
  <c r="Q17"/>
  <c r="K10"/>
  <c r="C10"/>
  <c r="Q9"/>
  <c r="B9"/>
  <c r="M8"/>
  <c r="I8"/>
  <c r="G8"/>
  <c r="AA38" s="1"/>
  <c r="B8"/>
  <c r="E6"/>
  <c r="G17" i="1"/>
  <c r="E17"/>
  <c r="K2" i="33"/>
  <c r="C2"/>
  <c r="G2" s="1"/>
  <c r="CA35" i="36" l="1"/>
  <c r="CG35" s="1"/>
  <c r="I17"/>
  <c r="K17"/>
  <c r="M17"/>
  <c r="O17"/>
  <c r="CB32" i="44"/>
  <c r="CH32" s="1"/>
  <c r="CA28" i="45"/>
  <c r="CG28" s="1"/>
  <c r="CC29" i="47"/>
  <c r="CI29" s="1"/>
  <c r="CE22" i="48"/>
  <c r="CK22" s="1"/>
  <c r="CN36"/>
  <c r="CC38"/>
  <c r="CI38" s="1"/>
  <c r="CE25" i="49"/>
  <c r="CK25" s="1"/>
  <c r="CE29"/>
  <c r="CK29" s="1"/>
  <c r="CD19" i="51"/>
  <c r="CJ19" s="1"/>
  <c r="CA21"/>
  <c r="CG21" s="1"/>
  <c r="CD32"/>
  <c r="CJ32" s="1"/>
  <c r="CD36"/>
  <c r="CJ36" s="1"/>
  <c r="CD32" i="44"/>
  <c r="CJ32" s="1"/>
  <c r="CC20" i="45"/>
  <c r="CI20" s="1"/>
  <c r="CD23"/>
  <c r="CJ23" s="1"/>
  <c r="CC28"/>
  <c r="CI28" s="1"/>
  <c r="CA33"/>
  <c r="CG33" s="1"/>
  <c r="CE29" i="47"/>
  <c r="CK29" s="1"/>
  <c r="BO35"/>
  <c r="BR35" s="1"/>
  <c r="CE37"/>
  <c r="CK37" s="1"/>
  <c r="BZ25" i="48"/>
  <c r="CF25" s="1"/>
  <c r="CD38"/>
  <c r="CJ38" s="1"/>
  <c r="CC21" i="51"/>
  <c r="CI21" s="1"/>
  <c r="CM21" s="1"/>
  <c r="CB27" i="36"/>
  <c r="CH27" s="1"/>
  <c r="BO38"/>
  <c r="BR38" s="1"/>
  <c r="CC19" i="44"/>
  <c r="CI19" s="1"/>
  <c r="CB24"/>
  <c r="CH24" s="1"/>
  <c r="CD35"/>
  <c r="CJ35" s="1"/>
  <c r="CE30" i="45"/>
  <c r="CK30" s="1"/>
  <c r="CD33"/>
  <c r="CJ33" s="1"/>
  <c r="BZ35" i="47"/>
  <c r="CF35" s="1"/>
  <c r="CL35" s="1"/>
  <c r="CE37" i="49"/>
  <c r="CK37" s="1"/>
  <c r="CB38"/>
  <c r="CH38" s="1"/>
  <c r="CA27" i="51"/>
  <c r="CG27" s="1"/>
  <c r="CA23" i="52"/>
  <c r="CG23" s="1"/>
  <c r="CB25"/>
  <c r="CH25" s="1"/>
  <c r="CC27"/>
  <c r="CI27" s="1"/>
  <c r="CA28"/>
  <c r="CG28" s="1"/>
  <c r="CD27" i="36"/>
  <c r="CJ27" s="1"/>
  <c r="CD19" i="44"/>
  <c r="CJ19" s="1"/>
  <c r="CC24"/>
  <c r="CI24" s="1"/>
  <c r="CC35" i="47"/>
  <c r="CI35" s="1"/>
  <c r="CC38" i="49"/>
  <c r="CI38" s="1"/>
  <c r="CC27" i="51"/>
  <c r="CI27" s="1"/>
  <c r="BZ36"/>
  <c r="CF36" s="1"/>
  <c r="CB28" i="52"/>
  <c r="CH28" s="1"/>
  <c r="CD27" i="51"/>
  <c r="CJ27" s="1"/>
  <c r="CC28" i="52"/>
  <c r="CI28" s="1"/>
  <c r="BO37"/>
  <c r="BR37" s="1"/>
  <c r="BO38"/>
  <c r="BR38" s="1"/>
  <c r="CD28"/>
  <c r="CJ28" s="1"/>
  <c r="BO19" i="44"/>
  <c r="BR19" s="1"/>
  <c r="CA32"/>
  <c r="CG32" s="1"/>
  <c r="CD26" i="45"/>
  <c r="CJ26" s="1"/>
  <c r="CM26" s="1"/>
  <c r="BZ28"/>
  <c r="CF28" s="1"/>
  <c r="CB29" i="47"/>
  <c r="CH29" s="1"/>
  <c r="CC37"/>
  <c r="CI37" s="1"/>
  <c r="CC22" i="48"/>
  <c r="CI22" s="1"/>
  <c r="BZ38"/>
  <c r="CF38" s="1"/>
  <c r="CE23" i="49"/>
  <c r="CK23" s="1"/>
  <c r="CC25"/>
  <c r="CI25" s="1"/>
  <c r="CC27"/>
  <c r="CI27" s="1"/>
  <c r="CE28"/>
  <c r="CK28" s="1"/>
  <c r="CC29"/>
  <c r="CI29" s="1"/>
  <c r="CE31"/>
  <c r="CK31" s="1"/>
  <c r="CC34"/>
  <c r="CI34" s="1"/>
  <c r="CC19" i="51"/>
  <c r="CI19" s="1"/>
  <c r="BZ21"/>
  <c r="CF21" s="1"/>
  <c r="CE28"/>
  <c r="CK28" s="1"/>
  <c r="CC32"/>
  <c r="CI32" s="1"/>
  <c r="CC36"/>
  <c r="CI36" s="1"/>
  <c r="CM36" s="1"/>
  <c r="CE28" i="52"/>
  <c r="CK28" s="1"/>
  <c r="CE33"/>
  <c r="CK33" s="1"/>
  <c r="CE35"/>
  <c r="CK35" s="1"/>
  <c r="BZ22" i="45"/>
  <c r="CF22" s="1"/>
  <c r="CA31"/>
  <c r="CG31" s="1"/>
  <c r="CA30" i="47"/>
  <c r="CG30" s="1"/>
  <c r="BZ31" i="48"/>
  <c r="CF31" s="1"/>
  <c r="BO38"/>
  <c r="BR38" s="1"/>
  <c r="BO31" i="49"/>
  <c r="BR31" s="1"/>
  <c r="CA35" i="51"/>
  <c r="CG35" s="1"/>
  <c r="CA37"/>
  <c r="CG37" s="1"/>
  <c r="CA34" i="52"/>
  <c r="CG34" s="1"/>
  <c r="CA36"/>
  <c r="CG36" s="1"/>
  <c r="CA22" i="44"/>
  <c r="CG22" s="1"/>
  <c r="CA25"/>
  <c r="CG25" s="1"/>
  <c r="CA30"/>
  <c r="CG30" s="1"/>
  <c r="CL30" s="1"/>
  <c r="CA33"/>
  <c r="CG33" s="1"/>
  <c r="CE35"/>
  <c r="CK35" s="1"/>
  <c r="BO36"/>
  <c r="BR36" s="1"/>
  <c r="CE38"/>
  <c r="CK38" s="1"/>
  <c r="CA22" i="45"/>
  <c r="CG22" s="1"/>
  <c r="CA25"/>
  <c r="CG25" s="1"/>
  <c r="CC31"/>
  <c r="CI31" s="1"/>
  <c r="CD34"/>
  <c r="CJ34" s="1"/>
  <c r="CM34" s="1"/>
  <c r="BZ36"/>
  <c r="CF36" s="1"/>
  <c r="CE38"/>
  <c r="CK38" s="1"/>
  <c r="CC21" i="47"/>
  <c r="CI21" s="1"/>
  <c r="CB23"/>
  <c r="CH23" s="1"/>
  <c r="CA27"/>
  <c r="CG27" s="1"/>
  <c r="CB30"/>
  <c r="CH30" s="1"/>
  <c r="CE32"/>
  <c r="CK32" s="1"/>
  <c r="CM32" s="1"/>
  <c r="BO33"/>
  <c r="BR33" s="1"/>
  <c r="CE38"/>
  <c r="CK38" s="1"/>
  <c r="CE21" i="48"/>
  <c r="CK21" s="1"/>
  <c r="BZ30"/>
  <c r="CF30" s="1"/>
  <c r="CC31"/>
  <c r="CI31" s="1"/>
  <c r="BP38"/>
  <c r="BS38" s="1"/>
  <c r="CC24" i="49"/>
  <c r="CI24" s="1"/>
  <c r="BO25"/>
  <c r="BR25" s="1"/>
  <c r="CE30"/>
  <c r="CK30" s="1"/>
  <c r="CE36"/>
  <c r="CK36" s="1"/>
  <c r="CD38"/>
  <c r="CJ38" s="1"/>
  <c r="CB20" i="51"/>
  <c r="CH20" s="1"/>
  <c r="CA24"/>
  <c r="CG24" s="1"/>
  <c r="BO27"/>
  <c r="BR27" s="1"/>
  <c r="CA29"/>
  <c r="CG29" s="1"/>
  <c r="CC35"/>
  <c r="CI35" s="1"/>
  <c r="CB37"/>
  <c r="CH37" s="1"/>
  <c r="CA19" i="52"/>
  <c r="CG19" s="1"/>
  <c r="CE20"/>
  <c r="CK20" s="1"/>
  <c r="CM20" s="1"/>
  <c r="BO21"/>
  <c r="BR21" s="1"/>
  <c r="BO23"/>
  <c r="BR23" s="1"/>
  <c r="CC25"/>
  <c r="CI25" s="1"/>
  <c r="CA26"/>
  <c r="CG26" s="1"/>
  <c r="CD27"/>
  <c r="CJ27" s="1"/>
  <c r="CM27" s="1"/>
  <c r="CA31"/>
  <c r="CG31" s="1"/>
  <c r="CA32"/>
  <c r="CG32" s="1"/>
  <c r="BO33"/>
  <c r="BR33" s="1"/>
  <c r="CB34"/>
  <c r="CH34" s="1"/>
  <c r="CC36"/>
  <c r="CI36" s="1"/>
  <c r="BZ22" i="44"/>
  <c r="CF22" s="1"/>
  <c r="BZ30"/>
  <c r="CF30" s="1"/>
  <c r="BZ25" i="45"/>
  <c r="CF25" s="1"/>
  <c r="CL25" s="1"/>
  <c r="CA34"/>
  <c r="CG34" s="1"/>
  <c r="CL34" s="1"/>
  <c r="BZ27" i="47"/>
  <c r="CF27" s="1"/>
  <c r="CC21" i="48"/>
  <c r="CI21" s="1"/>
  <c r="BO37"/>
  <c r="BR37" s="1"/>
  <c r="CC30" i="49"/>
  <c r="CI30" s="1"/>
  <c r="BZ24" i="51"/>
  <c r="CF24" s="1"/>
  <c r="BZ29"/>
  <c r="CF29" s="1"/>
  <c r="BZ19" i="52"/>
  <c r="CF19" s="1"/>
  <c r="CL19" s="1"/>
  <c r="BZ31"/>
  <c r="CF31" s="1"/>
  <c r="CL31" s="1"/>
  <c r="CE27" i="36"/>
  <c r="CK27" s="1"/>
  <c r="CD29"/>
  <c r="CJ29" s="1"/>
  <c r="BZ32"/>
  <c r="CF32" s="1"/>
  <c r="BO33"/>
  <c r="BR33" s="1"/>
  <c r="BZ19" i="44"/>
  <c r="CF19" s="1"/>
  <c r="CC22"/>
  <c r="CI22" s="1"/>
  <c r="CC25"/>
  <c r="CI25" s="1"/>
  <c r="CM25" s="1"/>
  <c r="CC30"/>
  <c r="CI30" s="1"/>
  <c r="CM30" s="1"/>
  <c r="CC33"/>
  <c r="CI33" s="1"/>
  <c r="BO19" i="45"/>
  <c r="BR19" s="1"/>
  <c r="CB22"/>
  <c r="CH22" s="1"/>
  <c r="CL22" s="1"/>
  <c r="CC25"/>
  <c r="CI25" s="1"/>
  <c r="CD28"/>
  <c r="CJ28" s="1"/>
  <c r="BZ30"/>
  <c r="CF30" s="1"/>
  <c r="CD31"/>
  <c r="CJ31" s="1"/>
  <c r="BZ33"/>
  <c r="CF33" s="1"/>
  <c r="CL33" s="1"/>
  <c r="CA36"/>
  <c r="CG36" s="1"/>
  <c r="CD21" i="47"/>
  <c r="CJ21" s="1"/>
  <c r="BO22"/>
  <c r="BR22" s="1"/>
  <c r="CD23"/>
  <c r="CJ23" s="1"/>
  <c r="BZ24"/>
  <c r="CF24" s="1"/>
  <c r="CC27"/>
  <c r="CI27" s="1"/>
  <c r="BZ29"/>
  <c r="CF29" s="1"/>
  <c r="CL29" s="1"/>
  <c r="CC30"/>
  <c r="CI30" s="1"/>
  <c r="CM30" s="1"/>
  <c r="CD23" i="48"/>
  <c r="CJ23" s="1"/>
  <c r="CD25"/>
  <c r="CJ25" s="1"/>
  <c r="BO26"/>
  <c r="BR26" s="1"/>
  <c r="CA30"/>
  <c r="CG30" s="1"/>
  <c r="CD31"/>
  <c r="CJ31" s="1"/>
  <c r="BO34"/>
  <c r="BR34" s="1"/>
  <c r="CE24" i="49"/>
  <c r="CK24" s="1"/>
  <c r="CM24" s="1"/>
  <c r="CC31"/>
  <c r="CI31" s="1"/>
  <c r="BO32"/>
  <c r="BR32" s="1"/>
  <c r="BZ35"/>
  <c r="CF35" s="1"/>
  <c r="BZ37"/>
  <c r="CF37" s="1"/>
  <c r="CE38"/>
  <c r="CK38" s="1"/>
  <c r="CD20" i="51"/>
  <c r="CJ20" s="1"/>
  <c r="CC24"/>
  <c r="CI24" s="1"/>
  <c r="CE26"/>
  <c r="CK26" s="1"/>
  <c r="CM26" s="1"/>
  <c r="CB29"/>
  <c r="CH29" s="1"/>
  <c r="CL29" s="1"/>
  <c r="CA33"/>
  <c r="CG33" s="1"/>
  <c r="CD35"/>
  <c r="CJ35" s="1"/>
  <c r="CC37"/>
  <c r="CI37" s="1"/>
  <c r="CB19" i="52"/>
  <c r="CH19" s="1"/>
  <c r="CB26"/>
  <c r="CH26" s="1"/>
  <c r="CE27"/>
  <c r="CK27" s="1"/>
  <c r="CB32"/>
  <c r="CH32" s="1"/>
  <c r="CC34"/>
  <c r="CI34" s="1"/>
  <c r="CD36"/>
  <c r="CJ36" s="1"/>
  <c r="BO31" i="36"/>
  <c r="BR31" s="1"/>
  <c r="CC36" i="45"/>
  <c r="CI36" s="1"/>
  <c r="CD30" i="47"/>
  <c r="CJ30" s="1"/>
  <c r="CE20" i="51"/>
  <c r="CK20" s="1"/>
  <c r="CD24"/>
  <c r="CJ24" s="1"/>
  <c r="CD37"/>
  <c r="CJ37" s="1"/>
  <c r="CC19" i="52"/>
  <c r="CI19" s="1"/>
  <c r="CM19" s="1"/>
  <c r="CC26"/>
  <c r="CI26" s="1"/>
  <c r="CD34"/>
  <c r="CJ34" s="1"/>
  <c r="CE36"/>
  <c r="CK36" s="1"/>
  <c r="CM36" s="1"/>
  <c r="CD25" i="44"/>
  <c r="CJ25" s="1"/>
  <c r="CD33"/>
  <c r="CJ33" s="1"/>
  <c r="CC22" i="45"/>
  <c r="CI22" s="1"/>
  <c r="CD25"/>
  <c r="CJ25" s="1"/>
  <c r="CC30" i="48"/>
  <c r="CI30" s="1"/>
  <c r="CB36" i="36"/>
  <c r="CH36" s="1"/>
  <c r="CB34" i="44"/>
  <c r="CH34" s="1"/>
  <c r="CB37"/>
  <c r="CH37" s="1"/>
  <c r="BO38"/>
  <c r="BR38" s="1"/>
  <c r="CD22" i="45"/>
  <c r="CJ22" s="1"/>
  <c r="BO23"/>
  <c r="BR23" s="1"/>
  <c r="CE25"/>
  <c r="CK25" s="1"/>
  <c r="BO26"/>
  <c r="BR26" s="1"/>
  <c r="CD36"/>
  <c r="CJ36" s="1"/>
  <c r="BZ38"/>
  <c r="CF38" s="1"/>
  <c r="BZ19" i="47"/>
  <c r="CF19" s="1"/>
  <c r="CA22"/>
  <c r="CG22" s="1"/>
  <c r="CE30"/>
  <c r="CK30" s="1"/>
  <c r="BZ19" i="48"/>
  <c r="CF19" s="1"/>
  <c r="CC24"/>
  <c r="CI24" s="1"/>
  <c r="CM24" s="1"/>
  <c r="BO25"/>
  <c r="BR25" s="1"/>
  <c r="BU25" s="1"/>
  <c r="BV25" s="1"/>
  <c r="CE27"/>
  <c r="CK27" s="1"/>
  <c r="BO28"/>
  <c r="BR28" s="1"/>
  <c r="BU28" s="1"/>
  <c r="BV28" s="1"/>
  <c r="CD30"/>
  <c r="CJ30" s="1"/>
  <c r="BO33"/>
  <c r="BR33" s="1"/>
  <c r="CC34"/>
  <c r="CI34" s="1"/>
  <c r="CC21" i="49"/>
  <c r="CI21" s="1"/>
  <c r="CC26"/>
  <c r="CI26" s="1"/>
  <c r="CM26" s="1"/>
  <c r="CC32"/>
  <c r="CI32" s="1"/>
  <c r="CM32" s="1"/>
  <c r="BO33"/>
  <c r="BR33" s="1"/>
  <c r="CC35"/>
  <c r="CI35" s="1"/>
  <c r="CC37"/>
  <c r="CI37" s="1"/>
  <c r="CA25" i="51"/>
  <c r="CG25" s="1"/>
  <c r="CD29"/>
  <c r="CJ29" s="1"/>
  <c r="BO32"/>
  <c r="BR32" s="1"/>
  <c r="CE37"/>
  <c r="CK37" s="1"/>
  <c r="BO38"/>
  <c r="BR38" s="1"/>
  <c r="CD19" i="52"/>
  <c r="CJ19" s="1"/>
  <c r="CA24"/>
  <c r="CG24" s="1"/>
  <c r="BO25"/>
  <c r="BR25" s="1"/>
  <c r="CD26"/>
  <c r="CJ26" s="1"/>
  <c r="BZ35"/>
  <c r="CF35" s="1"/>
  <c r="BO32" i="36"/>
  <c r="BR32" s="1"/>
  <c r="CD30" i="44"/>
  <c r="CJ30" s="1"/>
  <c r="CE31" i="48"/>
  <c r="CK31" s="1"/>
  <c r="CM31" s="1"/>
  <c r="CA38" i="45"/>
  <c r="CG38" s="1"/>
  <c r="CA19" i="47"/>
  <c r="CG19" s="1"/>
  <c r="CB22"/>
  <c r="CH22" s="1"/>
  <c r="CA19" i="48"/>
  <c r="CG19" s="1"/>
  <c r="BP25"/>
  <c r="BS25" s="1"/>
  <c r="BP28"/>
  <c r="BS28" s="1"/>
  <c r="CE30"/>
  <c r="CK30" s="1"/>
  <c r="BP33"/>
  <c r="BS33" s="1"/>
  <c r="BU33" s="1"/>
  <c r="BV33" s="1"/>
  <c r="CD34"/>
  <c r="CJ34" s="1"/>
  <c r="CE21" i="49"/>
  <c r="CK21" s="1"/>
  <c r="CE26"/>
  <c r="CK26" s="1"/>
  <c r="CE32"/>
  <c r="CK32" s="1"/>
  <c r="CB25" i="51"/>
  <c r="CH25" s="1"/>
  <c r="CE29"/>
  <c r="CK29" s="1"/>
  <c r="CE19" i="52"/>
  <c r="CK19" s="1"/>
  <c r="CA20"/>
  <c r="CG20" s="1"/>
  <c r="CL20" s="1"/>
  <c r="CB24"/>
  <c r="CH24" s="1"/>
  <c r="BZ27"/>
  <c r="CF27" s="1"/>
  <c r="CB33"/>
  <c r="CH33" s="1"/>
  <c r="CB35"/>
  <c r="CH35" s="1"/>
  <c r="BO29" i="36"/>
  <c r="BR29" s="1"/>
  <c r="CD22" i="44"/>
  <c r="CJ22" s="1"/>
  <c r="CC29" i="51"/>
  <c r="CI29" s="1"/>
  <c r="CE22" i="45"/>
  <c r="CK22" s="1"/>
  <c r="CM22" s="1"/>
  <c r="CA27" i="36"/>
  <c r="CG27" s="1"/>
  <c r="CE19" i="44"/>
  <c r="CK19" s="1"/>
  <c r="CM19" s="1"/>
  <c r="BO20"/>
  <c r="BR20" s="1"/>
  <c r="BO22"/>
  <c r="BR22" s="1"/>
  <c r="CM24"/>
  <c r="CD27"/>
  <c r="CJ27" s="1"/>
  <c r="BO30"/>
  <c r="BR30" s="1"/>
  <c r="CC32"/>
  <c r="CI32" s="1"/>
  <c r="CM32" s="1"/>
  <c r="CA35"/>
  <c r="CG35" s="1"/>
  <c r="BZ38"/>
  <c r="CF38" s="1"/>
  <c r="CA20" i="45"/>
  <c r="CG20" s="1"/>
  <c r="CA23"/>
  <c r="CG23" s="1"/>
  <c r="CA26"/>
  <c r="CG26" s="1"/>
  <c r="CD30"/>
  <c r="CJ30" s="1"/>
  <c r="BO31"/>
  <c r="BR31" s="1"/>
  <c r="CE33"/>
  <c r="CK33" s="1"/>
  <c r="CM33" s="1"/>
  <c r="BO34"/>
  <c r="BR34" s="1"/>
  <c r="CB38"/>
  <c r="CH38" s="1"/>
  <c r="CL38" s="1"/>
  <c r="CC19" i="47"/>
  <c r="CI19" s="1"/>
  <c r="BZ21"/>
  <c r="CF21" s="1"/>
  <c r="CC22"/>
  <c r="CI22" s="1"/>
  <c r="BO27"/>
  <c r="BR27" s="1"/>
  <c r="CD29"/>
  <c r="CJ29" s="1"/>
  <c r="BO30"/>
  <c r="BR30" s="1"/>
  <c r="CD31"/>
  <c r="CJ31" s="1"/>
  <c r="BZ32"/>
  <c r="CF32" s="1"/>
  <c r="CA35"/>
  <c r="CG35" s="1"/>
  <c r="CB38"/>
  <c r="CH38" s="1"/>
  <c r="BP20" i="48"/>
  <c r="BS20" s="1"/>
  <c r="BU20" s="1"/>
  <c r="BV20" s="1"/>
  <c r="BP21"/>
  <c r="BS21" s="1"/>
  <c r="CD22"/>
  <c r="CJ22" s="1"/>
  <c r="CE22" i="49"/>
  <c r="CK22" s="1"/>
  <c r="CE27"/>
  <c r="CK27" s="1"/>
  <c r="CC28"/>
  <c r="CI28" s="1"/>
  <c r="CC33"/>
  <c r="CI33" s="1"/>
  <c r="BZ36"/>
  <c r="CF36" s="1"/>
  <c r="BZ38"/>
  <c r="CF38" s="1"/>
  <c r="CA19" i="51"/>
  <c r="CG19" s="1"/>
  <c r="CD21"/>
  <c r="CJ21" s="1"/>
  <c r="BO24"/>
  <c r="BR24" s="1"/>
  <c r="CA26"/>
  <c r="CG26" s="1"/>
  <c r="CL26" s="1"/>
  <c r="CB28"/>
  <c r="CH28" s="1"/>
  <c r="BZ32"/>
  <c r="CF32" s="1"/>
  <c r="BO35"/>
  <c r="BR35" s="1"/>
  <c r="CB20" i="52"/>
  <c r="CH20" s="1"/>
  <c r="BZ25"/>
  <c r="CF25" s="1"/>
  <c r="CA27"/>
  <c r="CG27" s="1"/>
  <c r="BO29"/>
  <c r="BR29" s="1"/>
  <c r="CC33"/>
  <c r="CI33" s="1"/>
  <c r="CM33" s="1"/>
  <c r="CC35"/>
  <c r="CI35" s="1"/>
  <c r="CM35" s="1"/>
  <c r="T39" i="49"/>
  <c r="BQ32" i="48"/>
  <c r="BT32" s="1"/>
  <c r="BP32"/>
  <c r="BS32" s="1"/>
  <c r="BO32"/>
  <c r="BR32" s="1"/>
  <c r="CN37" i="45"/>
  <c r="CE37"/>
  <c r="CK37" s="1"/>
  <c r="CD37"/>
  <c r="CJ37" s="1"/>
  <c r="CC37"/>
  <c r="CI37" s="1"/>
  <c r="CB37"/>
  <c r="CH37" s="1"/>
  <c r="CL37" s="1"/>
  <c r="BZ37"/>
  <c r="CF37" s="1"/>
  <c r="CD26" i="44"/>
  <c r="CJ26" s="1"/>
  <c r="BO27"/>
  <c r="BR27" s="1"/>
  <c r="CA28"/>
  <c r="CG28" s="1"/>
  <c r="CN29"/>
  <c r="CD29"/>
  <c r="CJ29" s="1"/>
  <c r="CC29"/>
  <c r="CI29" s="1"/>
  <c r="CA29"/>
  <c r="CG29" s="1"/>
  <c r="BP37"/>
  <c r="BS37" s="1"/>
  <c r="BO37"/>
  <c r="BR37" s="1"/>
  <c r="CN21" i="45"/>
  <c r="CE21"/>
  <c r="CK21" s="1"/>
  <c r="CC21"/>
  <c r="CI21" s="1"/>
  <c r="CM21" s="1"/>
  <c r="CB21"/>
  <c r="CH21" s="1"/>
  <c r="BZ21"/>
  <c r="CF21" s="1"/>
  <c r="BP22"/>
  <c r="BS22" s="1"/>
  <c r="BO22"/>
  <c r="BR22" s="1"/>
  <c r="CN29"/>
  <c r="CE29"/>
  <c r="CK29" s="1"/>
  <c r="CC29"/>
  <c r="CI29" s="1"/>
  <c r="CB29"/>
  <c r="CH29" s="1"/>
  <c r="BZ29"/>
  <c r="CF29" s="1"/>
  <c r="BP30"/>
  <c r="BS30" s="1"/>
  <c r="BO30"/>
  <c r="BR30" s="1"/>
  <c r="CA37"/>
  <c r="CG37" s="1"/>
  <c r="CN28" i="47"/>
  <c r="CE28"/>
  <c r="CK28" s="1"/>
  <c r="CD28"/>
  <c r="CJ28" s="1"/>
  <c r="CC28"/>
  <c r="CI28" s="1"/>
  <c r="CM28" s="1"/>
  <c r="CB28"/>
  <c r="CH28" s="1"/>
  <c r="BZ28"/>
  <c r="CF28" s="1"/>
  <c r="CL28" s="1"/>
  <c r="CN31" i="44"/>
  <c r="CE31"/>
  <c r="CK31" s="1"/>
  <c r="CC31"/>
  <c r="CI31" s="1"/>
  <c r="CB31"/>
  <c r="CH31" s="1"/>
  <c r="BZ31"/>
  <c r="CF31" s="1"/>
  <c r="CL31" s="1"/>
  <c r="CE26"/>
  <c r="CK26" s="1"/>
  <c r="BZ29"/>
  <c r="CF29" s="1"/>
  <c r="CD31"/>
  <c r="CJ31" s="1"/>
  <c r="CM31" s="1"/>
  <c r="CN34"/>
  <c r="CA34"/>
  <c r="CG34" s="1"/>
  <c r="BZ34"/>
  <c r="CF34" s="1"/>
  <c r="CE34"/>
  <c r="CK34" s="1"/>
  <c r="CC34"/>
  <c r="CI34" s="1"/>
  <c r="CM34" s="1"/>
  <c r="BP35"/>
  <c r="BS35" s="1"/>
  <c r="BO35"/>
  <c r="BR35" s="1"/>
  <c r="CN37"/>
  <c r="CD37"/>
  <c r="CJ37" s="1"/>
  <c r="CC37"/>
  <c r="CI37" s="1"/>
  <c r="CA37"/>
  <c r="CG37" s="1"/>
  <c r="BZ37"/>
  <c r="CF37" s="1"/>
  <c r="CA21" i="45"/>
  <c r="CG21" s="1"/>
  <c r="BP27"/>
  <c r="BS27" s="1"/>
  <c r="BO27"/>
  <c r="BR27" s="1"/>
  <c r="CA29"/>
  <c r="CG29" s="1"/>
  <c r="BP35"/>
  <c r="BS35" s="1"/>
  <c r="BO35"/>
  <c r="BR35" s="1"/>
  <c r="CA28" i="47"/>
  <c r="CG28" s="1"/>
  <c r="BP34"/>
  <c r="BS34" s="1"/>
  <c r="BO34"/>
  <c r="BR34" s="1"/>
  <c r="BP24"/>
  <c r="BS24" s="1"/>
  <c r="BO24"/>
  <c r="BR24" s="1"/>
  <c r="CO26" i="48"/>
  <c r="CN26"/>
  <c r="CE26"/>
  <c r="CK26" s="1"/>
  <c r="CD26"/>
  <c r="CJ26" s="1"/>
  <c r="CC26"/>
  <c r="CI26" s="1"/>
  <c r="BZ26"/>
  <c r="CF26" s="1"/>
  <c r="BP21" i="44"/>
  <c r="BS21" s="1"/>
  <c r="BO21"/>
  <c r="BR21" s="1"/>
  <c r="CN23"/>
  <c r="CE23"/>
  <c r="CK23" s="1"/>
  <c r="CC23"/>
  <c r="CI23" s="1"/>
  <c r="BZ23"/>
  <c r="CF23" s="1"/>
  <c r="CB29"/>
  <c r="CH29" s="1"/>
  <c r="CN19" i="45"/>
  <c r="CD19"/>
  <c r="CJ19" s="1"/>
  <c r="CC19"/>
  <c r="CI19" s="1"/>
  <c r="CA19"/>
  <c r="CG19" s="1"/>
  <c r="BZ19"/>
  <c r="CF19" s="1"/>
  <c r="CD21"/>
  <c r="CJ21" s="1"/>
  <c r="CN24"/>
  <c r="CA24"/>
  <c r="CG24" s="1"/>
  <c r="BZ24"/>
  <c r="CF24" s="1"/>
  <c r="CE24"/>
  <c r="CK24" s="1"/>
  <c r="CC24"/>
  <c r="CI24" s="1"/>
  <c r="BP25"/>
  <c r="BS25" s="1"/>
  <c r="BO25"/>
  <c r="BR25" s="1"/>
  <c r="CN27"/>
  <c r="CD27"/>
  <c r="CJ27" s="1"/>
  <c r="CC27"/>
  <c r="CI27" s="1"/>
  <c r="CA27"/>
  <c r="CG27" s="1"/>
  <c r="BZ27"/>
  <c r="CF27" s="1"/>
  <c r="CL27" s="1"/>
  <c r="CD29"/>
  <c r="CJ29" s="1"/>
  <c r="CN32"/>
  <c r="CA32"/>
  <c r="CG32" s="1"/>
  <c r="BZ32"/>
  <c r="CF32" s="1"/>
  <c r="CE32"/>
  <c r="CK32" s="1"/>
  <c r="CC32"/>
  <c r="CI32" s="1"/>
  <c r="BP33"/>
  <c r="BS33" s="1"/>
  <c r="BO33"/>
  <c r="BR33" s="1"/>
  <c r="CN35"/>
  <c r="CD35"/>
  <c r="CJ35" s="1"/>
  <c r="CB35"/>
  <c r="CH35" s="1"/>
  <c r="CC35"/>
  <c r="CI35" s="1"/>
  <c r="CA35"/>
  <c r="CG35" s="1"/>
  <c r="BZ35"/>
  <c r="CF35" s="1"/>
  <c r="CN34" i="47"/>
  <c r="CD34"/>
  <c r="CJ34" s="1"/>
  <c r="CC34"/>
  <c r="CI34" s="1"/>
  <c r="CB34"/>
  <c r="CH34" s="1"/>
  <c r="CA34"/>
  <c r="CG34" s="1"/>
  <c r="BZ34"/>
  <c r="CF34" s="1"/>
  <c r="CO29" i="48"/>
  <c r="CD29"/>
  <c r="CJ29" s="1"/>
  <c r="CA29"/>
  <c r="CG29" s="1"/>
  <c r="BZ29"/>
  <c r="CF29" s="1"/>
  <c r="CN29"/>
  <c r="CQ29" s="1"/>
  <c r="CC29"/>
  <c r="CI29" s="1"/>
  <c r="CM29" s="1"/>
  <c r="CO35"/>
  <c r="CE35"/>
  <c r="CK35" s="1"/>
  <c r="CN35"/>
  <c r="CD35"/>
  <c r="CJ35" s="1"/>
  <c r="CC35"/>
  <c r="CI35" s="1"/>
  <c r="CM35" s="1"/>
  <c r="BZ35"/>
  <c r="CF35" s="1"/>
  <c r="BP28" i="49"/>
  <c r="BS28" s="1"/>
  <c r="BO28"/>
  <c r="BR28" s="1"/>
  <c r="BP27" i="52"/>
  <c r="BS27" s="1"/>
  <c r="BO27"/>
  <c r="BR27" s="1"/>
  <c r="CN36" i="47"/>
  <c r="CE36"/>
  <c r="CK36" s="1"/>
  <c r="CD36"/>
  <c r="CJ36" s="1"/>
  <c r="CC36"/>
  <c r="CI36" s="1"/>
  <c r="CB36"/>
  <c r="CH36" s="1"/>
  <c r="BZ36"/>
  <c r="CF36" s="1"/>
  <c r="BP20" i="49"/>
  <c r="BS20" s="1"/>
  <c r="BO20"/>
  <c r="BR20" s="1"/>
  <c r="BP37"/>
  <c r="BS37" s="1"/>
  <c r="BO37"/>
  <c r="BR37" s="1"/>
  <c r="BP34" i="36"/>
  <c r="BS34" s="1"/>
  <c r="BO34"/>
  <c r="BR34" s="1"/>
  <c r="CN37"/>
  <c r="CE37"/>
  <c r="CK37" s="1"/>
  <c r="CC37"/>
  <c r="CI37" s="1"/>
  <c r="BZ37"/>
  <c r="CF37" s="1"/>
  <c r="CN21" i="44"/>
  <c r="CD21"/>
  <c r="CJ21" s="1"/>
  <c r="CC21"/>
  <c r="CI21" s="1"/>
  <c r="CA21"/>
  <c r="CG21" s="1"/>
  <c r="CA23"/>
  <c r="CG23" s="1"/>
  <c r="CE29"/>
  <c r="CK29" s="1"/>
  <c r="CB19" i="45"/>
  <c r="CH19" s="1"/>
  <c r="CB24"/>
  <c r="CH24" s="1"/>
  <c r="CB27"/>
  <c r="CH27" s="1"/>
  <c r="CB32"/>
  <c r="CH32" s="1"/>
  <c r="CE35"/>
  <c r="CK35" s="1"/>
  <c r="CN20" i="47"/>
  <c r="CE20"/>
  <c r="CK20" s="1"/>
  <c r="CD20"/>
  <c r="CJ20" s="1"/>
  <c r="CC20"/>
  <c r="CI20" s="1"/>
  <c r="CB20"/>
  <c r="CH20" s="1"/>
  <c r="BZ20"/>
  <c r="CF20" s="1"/>
  <c r="BP26"/>
  <c r="BS26" s="1"/>
  <c r="BO26"/>
  <c r="BR26" s="1"/>
  <c r="BP32"/>
  <c r="BS32" s="1"/>
  <c r="BO32"/>
  <c r="BR32" s="1"/>
  <c r="BQ22" i="48"/>
  <c r="BT22" s="1"/>
  <c r="BP22"/>
  <c r="BS22" s="1"/>
  <c r="BO22"/>
  <c r="BR22" s="1"/>
  <c r="CN28" i="44"/>
  <c r="CC28"/>
  <c r="CI28" s="1"/>
  <c r="CB28"/>
  <c r="CH28" s="1"/>
  <c r="BZ28"/>
  <c r="CF28" s="1"/>
  <c r="CL28" s="1"/>
  <c r="CE28"/>
  <c r="CK28" s="1"/>
  <c r="BP32"/>
  <c r="BS32" s="1"/>
  <c r="BO32"/>
  <c r="BR32" s="1"/>
  <c r="CA26" i="48"/>
  <c r="CG26" s="1"/>
  <c r="CN20" i="44"/>
  <c r="CC20"/>
  <c r="CI20" s="1"/>
  <c r="CB20"/>
  <c r="CH20" s="1"/>
  <c r="BZ20"/>
  <c r="CF20" s="1"/>
  <c r="CL20" s="1"/>
  <c r="CE20"/>
  <c r="CK20" s="1"/>
  <c r="CN33" i="36"/>
  <c r="BZ33"/>
  <c r="CF33" s="1"/>
  <c r="BP24" i="44"/>
  <c r="BS24" s="1"/>
  <c r="BO24"/>
  <c r="BR24" s="1"/>
  <c r="CA37" i="36"/>
  <c r="CG37" s="1"/>
  <c r="CL37" s="1"/>
  <c r="CD20" i="44"/>
  <c r="CJ20" s="1"/>
  <c r="BZ21"/>
  <c r="CF21" s="1"/>
  <c r="CB23"/>
  <c r="CH23" s="1"/>
  <c r="CE19" i="45"/>
  <c r="CK19" s="1"/>
  <c r="CD24"/>
  <c r="CJ24" s="1"/>
  <c r="CE27"/>
  <c r="CK27" s="1"/>
  <c r="CD32"/>
  <c r="CJ32" s="1"/>
  <c r="CA20" i="47"/>
  <c r="CG20" s="1"/>
  <c r="CN26"/>
  <c r="CD26"/>
  <c r="CJ26" s="1"/>
  <c r="CC26"/>
  <c r="CI26" s="1"/>
  <c r="CB26"/>
  <c r="CH26" s="1"/>
  <c r="CA26"/>
  <c r="CG26" s="1"/>
  <c r="BZ26"/>
  <c r="CF26" s="1"/>
  <c r="CN26" i="44"/>
  <c r="CA26"/>
  <c r="CG26" s="1"/>
  <c r="BZ26"/>
  <c r="CF26" s="1"/>
  <c r="CL26" s="1"/>
  <c r="CC26"/>
  <c r="CI26" s="1"/>
  <c r="BP29"/>
  <c r="BS29" s="1"/>
  <c r="BO29"/>
  <c r="BR29" s="1"/>
  <c r="CA36" i="47"/>
  <c r="CG36" s="1"/>
  <c r="CO20" i="48"/>
  <c r="CE20"/>
  <c r="CK20" s="1"/>
  <c r="CA20"/>
  <c r="CG20" s="1"/>
  <c r="CN20"/>
  <c r="CD20"/>
  <c r="CJ20" s="1"/>
  <c r="BZ20"/>
  <c r="CF20" s="1"/>
  <c r="BP36" i="36"/>
  <c r="BS36" s="1"/>
  <c r="BO36"/>
  <c r="BR36" s="1"/>
  <c r="CN26"/>
  <c r="CA26"/>
  <c r="CG26" s="1"/>
  <c r="CB37"/>
  <c r="CH37" s="1"/>
  <c r="CB21" i="44"/>
  <c r="CH21" s="1"/>
  <c r="CD23"/>
  <c r="CJ23" s="1"/>
  <c r="CM23" s="1"/>
  <c r="BP26"/>
  <c r="BS26" s="1"/>
  <c r="BO26"/>
  <c r="BR26" s="1"/>
  <c r="CO37" i="48"/>
  <c r="CE37"/>
  <c r="CK37" s="1"/>
  <c r="CN37"/>
  <c r="CD37"/>
  <c r="CJ37" s="1"/>
  <c r="CC37"/>
  <c r="CI37" s="1"/>
  <c r="BZ37"/>
  <c r="CF37" s="1"/>
  <c r="CL37" s="1"/>
  <c r="CB25" i="44"/>
  <c r="CH25" s="1"/>
  <c r="CB33"/>
  <c r="CH33" s="1"/>
  <c r="CE36"/>
  <c r="CK36" s="1"/>
  <c r="CB23" i="45"/>
  <c r="CH23" s="1"/>
  <c r="CE26"/>
  <c r="CK26" s="1"/>
  <c r="CB31"/>
  <c r="CH31" s="1"/>
  <c r="CE34"/>
  <c r="CK34" s="1"/>
  <c r="CC23" i="47"/>
  <c r="CI23" s="1"/>
  <c r="CE25"/>
  <c r="CK25" s="1"/>
  <c r="CC31"/>
  <c r="CI31" s="1"/>
  <c r="CM31" s="1"/>
  <c r="CE33"/>
  <c r="CK33" s="1"/>
  <c r="CO19" i="48"/>
  <c r="CC19"/>
  <c r="CI19" s="1"/>
  <c r="BQ24"/>
  <c r="BT24" s="1"/>
  <c r="BO24"/>
  <c r="BR24" s="1"/>
  <c r="CM38"/>
  <c r="BP20" i="51"/>
  <c r="BS20" s="1"/>
  <c r="BO20"/>
  <c r="BR20" s="1"/>
  <c r="BP28"/>
  <c r="BS28" s="1"/>
  <c r="BO28"/>
  <c r="BR28" s="1"/>
  <c r="BP36"/>
  <c r="BS36" s="1"/>
  <c r="BO36"/>
  <c r="BR36" s="1"/>
  <c r="CN23"/>
  <c r="CE23"/>
  <c r="CK23" s="1"/>
  <c r="CM23" s="1"/>
  <c r="CD23"/>
  <c r="CJ23" s="1"/>
  <c r="CC23"/>
  <c r="CI23" s="1"/>
  <c r="CB23"/>
  <c r="CH23" s="1"/>
  <c r="CA23"/>
  <c r="CG23" s="1"/>
  <c r="BP35" i="52"/>
  <c r="BS35" s="1"/>
  <c r="BO35"/>
  <c r="BR35" s="1"/>
  <c r="CE23" i="47"/>
  <c r="CK23" s="1"/>
  <c r="CE31"/>
  <c r="CK31" s="1"/>
  <c r="BQ23" i="48"/>
  <c r="BT23" s="1"/>
  <c r="BP23"/>
  <c r="BS23" s="1"/>
  <c r="CO24"/>
  <c r="CQ24" s="1"/>
  <c r="BZ24"/>
  <c r="CF24" s="1"/>
  <c r="BQ27"/>
  <c r="BT27" s="1"/>
  <c r="BO27"/>
  <c r="BR27" s="1"/>
  <c r="CO28"/>
  <c r="CE28"/>
  <c r="CK28" s="1"/>
  <c r="CC28"/>
  <c r="CI28" s="1"/>
  <c r="CA28"/>
  <c r="CG28" s="1"/>
  <c r="CO32"/>
  <c r="CQ32" s="1"/>
  <c r="BZ32"/>
  <c r="CF32" s="1"/>
  <c r="CN32"/>
  <c r="BO26" i="49"/>
  <c r="BR26" s="1"/>
  <c r="BO34"/>
  <c r="BR34" s="1"/>
  <c r="CN22" i="51"/>
  <c r="CE22"/>
  <c r="CK22" s="1"/>
  <c r="CD22"/>
  <c r="CJ22" s="1"/>
  <c r="CC22"/>
  <c r="CI22" s="1"/>
  <c r="CB22"/>
  <c r="CH22" s="1"/>
  <c r="CA22"/>
  <c r="CG22" s="1"/>
  <c r="BZ22"/>
  <c r="CF22" s="1"/>
  <c r="CL22" s="1"/>
  <c r="BZ23"/>
  <c r="CF23" s="1"/>
  <c r="CN31"/>
  <c r="CE31"/>
  <c r="CK31" s="1"/>
  <c r="CD31"/>
  <c r="CJ31" s="1"/>
  <c r="CC31"/>
  <c r="CI31" s="1"/>
  <c r="CB31"/>
  <c r="CH31" s="1"/>
  <c r="CA31"/>
  <c r="CG31" s="1"/>
  <c r="CC27" i="36"/>
  <c r="CI27" s="1"/>
  <c r="CB22" i="44"/>
  <c r="CH22" s="1"/>
  <c r="CL22" s="1"/>
  <c r="CE25"/>
  <c r="CK25" s="1"/>
  <c r="CB30"/>
  <c r="CH30" s="1"/>
  <c r="CE33"/>
  <c r="CK33" s="1"/>
  <c r="CM33" s="1"/>
  <c r="BO34"/>
  <c r="BR34" s="1"/>
  <c r="BZ36"/>
  <c r="CF36" s="1"/>
  <c r="CC38"/>
  <c r="CI38" s="1"/>
  <c r="CB20" i="45"/>
  <c r="CH20" s="1"/>
  <c r="CL20" s="1"/>
  <c r="CE23"/>
  <c r="CK23" s="1"/>
  <c r="CM23" s="1"/>
  <c r="BO24"/>
  <c r="BR24" s="1"/>
  <c r="BZ26"/>
  <c r="CF26" s="1"/>
  <c r="CB28"/>
  <c r="CH28" s="1"/>
  <c r="CE31"/>
  <c r="CK31" s="1"/>
  <c r="BO32"/>
  <c r="BR32" s="1"/>
  <c r="BZ34"/>
  <c r="CF34" s="1"/>
  <c r="CB36"/>
  <c r="CH36" s="1"/>
  <c r="CL36" s="1"/>
  <c r="CB19" i="47"/>
  <c r="CH19" s="1"/>
  <c r="BO23"/>
  <c r="BR23" s="1"/>
  <c r="BZ25"/>
  <c r="CF25" s="1"/>
  <c r="CB27"/>
  <c r="CH27" s="1"/>
  <c r="CL27" s="1"/>
  <c r="BO31"/>
  <c r="BR31" s="1"/>
  <c r="BZ33"/>
  <c r="CF33" s="1"/>
  <c r="CB35"/>
  <c r="CH35" s="1"/>
  <c r="CD19" i="48"/>
  <c r="CJ19" s="1"/>
  <c r="CM19" s="1"/>
  <c r="BO21"/>
  <c r="BR21" s="1"/>
  <c r="BU21" s="1"/>
  <c r="BV21" s="1"/>
  <c r="BO23"/>
  <c r="BR23" s="1"/>
  <c r="CA24"/>
  <c r="CG24" s="1"/>
  <c r="BP27"/>
  <c r="BS27" s="1"/>
  <c r="BZ28"/>
  <c r="CF28" s="1"/>
  <c r="BO30"/>
  <c r="BR30" s="1"/>
  <c r="BU30" s="1"/>
  <c r="BV30" s="1"/>
  <c r="BQ31"/>
  <c r="BT31" s="1"/>
  <c r="BP31"/>
  <c r="BS31" s="1"/>
  <c r="BU31" s="1"/>
  <c r="BV31" s="1"/>
  <c r="CA32"/>
  <c r="CG32" s="1"/>
  <c r="BO21" i="49"/>
  <c r="BR21" s="1"/>
  <c r="BO29"/>
  <c r="BR29" s="1"/>
  <c r="BO36"/>
  <c r="BR36" s="1"/>
  <c r="BO21" i="51"/>
  <c r="BR21" s="1"/>
  <c r="BO29"/>
  <c r="BR29" s="1"/>
  <c r="CN30"/>
  <c r="CE30"/>
  <c r="CK30" s="1"/>
  <c r="CD30"/>
  <c r="CJ30" s="1"/>
  <c r="CM30" s="1"/>
  <c r="CC30"/>
  <c r="CI30" s="1"/>
  <c r="CB30"/>
  <c r="CH30" s="1"/>
  <c r="CA30"/>
  <c r="CG30" s="1"/>
  <c r="BZ30"/>
  <c r="CF30" s="1"/>
  <c r="BZ31"/>
  <c r="CF31" s="1"/>
  <c r="CN22" i="52"/>
  <c r="CE22"/>
  <c r="CK22" s="1"/>
  <c r="CD22"/>
  <c r="CJ22" s="1"/>
  <c r="CC22"/>
  <c r="CI22" s="1"/>
  <c r="CB22"/>
  <c r="CH22" s="1"/>
  <c r="CA22"/>
  <c r="CG22" s="1"/>
  <c r="CN30"/>
  <c r="CE30"/>
  <c r="CK30" s="1"/>
  <c r="CD30"/>
  <c r="CJ30" s="1"/>
  <c r="CC30"/>
  <c r="CI30" s="1"/>
  <c r="CM30" s="1"/>
  <c r="CB30"/>
  <c r="CH30" s="1"/>
  <c r="CA30"/>
  <c r="CG30" s="1"/>
  <c r="CA25" i="47"/>
  <c r="CG25" s="1"/>
  <c r="CO23" i="48"/>
  <c r="CQ23" s="1"/>
  <c r="CA23"/>
  <c r="CG23" s="1"/>
  <c r="CN23"/>
  <c r="CO27"/>
  <c r="CQ27" s="1"/>
  <c r="CD27"/>
  <c r="CJ27" s="1"/>
  <c r="CC27"/>
  <c r="CI27" s="1"/>
  <c r="BP19" i="51"/>
  <c r="BS19" s="1"/>
  <c r="BO19"/>
  <c r="BR19" s="1"/>
  <c r="CN21" i="52"/>
  <c r="CE21"/>
  <c r="CK21" s="1"/>
  <c r="CD21"/>
  <c r="CJ21" s="1"/>
  <c r="CC21"/>
  <c r="CI21" s="1"/>
  <c r="CB21"/>
  <c r="CH21" s="1"/>
  <c r="CA21"/>
  <c r="CG21" s="1"/>
  <c r="BZ21"/>
  <c r="CF21" s="1"/>
  <c r="BZ22"/>
  <c r="CF22" s="1"/>
  <c r="CN29"/>
  <c r="CE29"/>
  <c r="CK29" s="1"/>
  <c r="CD29"/>
  <c r="CJ29" s="1"/>
  <c r="CC29"/>
  <c r="CI29" s="1"/>
  <c r="CB29"/>
  <c r="CH29" s="1"/>
  <c r="CA29"/>
  <c r="CG29" s="1"/>
  <c r="BZ29"/>
  <c r="CF29" s="1"/>
  <c r="BZ30"/>
  <c r="CF30" s="1"/>
  <c r="CN37"/>
  <c r="CE37"/>
  <c r="CK37" s="1"/>
  <c r="CD37"/>
  <c r="CJ37" s="1"/>
  <c r="CC37"/>
  <c r="CI37" s="1"/>
  <c r="CB37"/>
  <c r="CH37" s="1"/>
  <c r="CA37"/>
  <c r="CG37" s="1"/>
  <c r="BZ37"/>
  <c r="CF37" s="1"/>
  <c r="CN38"/>
  <c r="CE38"/>
  <c r="CK38" s="1"/>
  <c r="CD38"/>
  <c r="CJ38" s="1"/>
  <c r="CC38"/>
  <c r="CI38" s="1"/>
  <c r="CB38"/>
  <c r="CH38" s="1"/>
  <c r="CA38"/>
  <c r="CG38" s="1"/>
  <c r="CL38" s="1"/>
  <c r="CB36" i="44"/>
  <c r="CH36" s="1"/>
  <c r="CL36" s="1"/>
  <c r="CB26" i="45"/>
  <c r="CH26" s="1"/>
  <c r="CB34"/>
  <c r="CH34" s="1"/>
  <c r="BO38"/>
  <c r="BR38" s="1"/>
  <c r="CD19" i="47"/>
  <c r="CJ19" s="1"/>
  <c r="BO21"/>
  <c r="BR21" s="1"/>
  <c r="BZ23"/>
  <c r="CF23" s="1"/>
  <c r="CA24"/>
  <c r="CG24" s="1"/>
  <c r="CL24" s="1"/>
  <c r="CB25"/>
  <c r="CH25" s="1"/>
  <c r="CD27"/>
  <c r="CJ27" s="1"/>
  <c r="BO29"/>
  <c r="BR29" s="1"/>
  <c r="BZ31"/>
  <c r="CF31" s="1"/>
  <c r="CA32"/>
  <c r="CG32" s="1"/>
  <c r="CB33"/>
  <c r="CH33" s="1"/>
  <c r="CD35"/>
  <c r="CJ35" s="1"/>
  <c r="BO37"/>
  <c r="BR37" s="1"/>
  <c r="BO19" i="48"/>
  <c r="BR19" s="1"/>
  <c r="BU19" s="1"/>
  <c r="BV19" s="1"/>
  <c r="CN19"/>
  <c r="CO21"/>
  <c r="CD21"/>
  <c r="CJ21" s="1"/>
  <c r="BZ21"/>
  <c r="CF21" s="1"/>
  <c r="BZ23"/>
  <c r="CF23" s="1"/>
  <c r="CD24"/>
  <c r="CJ24" s="1"/>
  <c r="BZ27"/>
  <c r="CF27" s="1"/>
  <c r="BO29"/>
  <c r="BR29" s="1"/>
  <c r="BU29" s="1"/>
  <c r="BV29" s="1"/>
  <c r="CD32"/>
  <c r="CJ32" s="1"/>
  <c r="CO34"/>
  <c r="CP34" s="1"/>
  <c r="CE34"/>
  <c r="CK34" s="1"/>
  <c r="CO36"/>
  <c r="CQ36" s="1"/>
  <c r="CE36"/>
  <c r="CK36" s="1"/>
  <c r="BO27" i="49"/>
  <c r="BR27" s="1"/>
  <c r="BO38"/>
  <c r="BR38" s="1"/>
  <c r="CN38" i="51"/>
  <c r="CE38"/>
  <c r="CK38" s="1"/>
  <c r="CD38"/>
  <c r="CJ38" s="1"/>
  <c r="CC38"/>
  <c r="CI38" s="1"/>
  <c r="CM38" s="1"/>
  <c r="CB38"/>
  <c r="CH38" s="1"/>
  <c r="CA38"/>
  <c r="CG38" s="1"/>
  <c r="BZ38"/>
  <c r="CF38" s="1"/>
  <c r="BO20" i="52"/>
  <c r="BR20" s="1"/>
  <c r="BU20" s="1"/>
  <c r="BV20" s="1"/>
  <c r="BO28"/>
  <c r="BR28" s="1"/>
  <c r="CC29" i="36"/>
  <c r="CI29" s="1"/>
  <c r="CB35"/>
  <c r="CH35" s="1"/>
  <c r="CB19" i="44"/>
  <c r="CH19" s="1"/>
  <c r="CL19" s="1"/>
  <c r="CE22"/>
  <c r="CK22" s="1"/>
  <c r="BO23"/>
  <c r="BR23" s="1"/>
  <c r="BZ25"/>
  <c r="CF25" s="1"/>
  <c r="CB27"/>
  <c r="CH27" s="1"/>
  <c r="CL27" s="1"/>
  <c r="CE30"/>
  <c r="CK30" s="1"/>
  <c r="BO31"/>
  <c r="BR31" s="1"/>
  <c r="BZ33"/>
  <c r="CF33" s="1"/>
  <c r="CB35"/>
  <c r="CH35" s="1"/>
  <c r="CC36"/>
  <c r="CI36" s="1"/>
  <c r="CE20" i="45"/>
  <c r="CK20" s="1"/>
  <c r="BO21"/>
  <c r="BR21" s="1"/>
  <c r="BZ23"/>
  <c r="CF23" s="1"/>
  <c r="CL23" s="1"/>
  <c r="CB25"/>
  <c r="CH25" s="1"/>
  <c r="CC26"/>
  <c r="CI26" s="1"/>
  <c r="CE28"/>
  <c r="CK28" s="1"/>
  <c r="BO29"/>
  <c r="BR29" s="1"/>
  <c r="BZ31"/>
  <c r="CF31" s="1"/>
  <c r="CB33"/>
  <c r="CH33" s="1"/>
  <c r="CC34"/>
  <c r="CI34" s="1"/>
  <c r="CE36"/>
  <c r="CK36" s="1"/>
  <c r="BO37"/>
  <c r="BR37" s="1"/>
  <c r="BO19" i="47"/>
  <c r="BR19" s="1"/>
  <c r="CE19"/>
  <c r="CK19" s="1"/>
  <c r="BO20"/>
  <c r="BR20" s="1"/>
  <c r="BZ22"/>
  <c r="CF22" s="1"/>
  <c r="CA23"/>
  <c r="CG23" s="1"/>
  <c r="CB24"/>
  <c r="CH24" s="1"/>
  <c r="CC25"/>
  <c r="CI25" s="1"/>
  <c r="CM25" s="1"/>
  <c r="CE27"/>
  <c r="CK27" s="1"/>
  <c r="CM27" s="1"/>
  <c r="BO28"/>
  <c r="BR28" s="1"/>
  <c r="BZ30"/>
  <c r="CF30" s="1"/>
  <c r="CA31"/>
  <c r="CG31" s="1"/>
  <c r="CL31" s="1"/>
  <c r="CB32"/>
  <c r="CH32" s="1"/>
  <c r="CC33"/>
  <c r="CI33" s="1"/>
  <c r="CE35"/>
  <c r="CK35" s="1"/>
  <c r="BO36"/>
  <c r="BR36" s="1"/>
  <c r="BZ38"/>
  <c r="CF38" s="1"/>
  <c r="CL38" s="1"/>
  <c r="BP19" i="48"/>
  <c r="BS19" s="1"/>
  <c r="CA21"/>
  <c r="CG21" s="1"/>
  <c r="CC23"/>
  <c r="CI23" s="1"/>
  <c r="CM23" s="1"/>
  <c r="CE24"/>
  <c r="CK24" s="1"/>
  <c r="CA27"/>
  <c r="CG27" s="1"/>
  <c r="CN28"/>
  <c r="BP29"/>
  <c r="BS29" s="1"/>
  <c r="CE32"/>
  <c r="CK32" s="1"/>
  <c r="CM32" s="1"/>
  <c r="BZ34"/>
  <c r="CF34" s="1"/>
  <c r="BZ36"/>
  <c r="CF36" s="1"/>
  <c r="CO38"/>
  <c r="CP38" s="1"/>
  <c r="CE38"/>
  <c r="CK38" s="1"/>
  <c r="CN19" i="49"/>
  <c r="CD19"/>
  <c r="CJ19" s="1"/>
  <c r="CB19"/>
  <c r="CH19" s="1"/>
  <c r="CA19"/>
  <c r="CG19" s="1"/>
  <c r="BZ19"/>
  <c r="CF19" s="1"/>
  <c r="BO22"/>
  <c r="BR22" s="1"/>
  <c r="BO30"/>
  <c r="BR30" s="1"/>
  <c r="BO35"/>
  <c r="BR35" s="1"/>
  <c r="BO37" i="51"/>
  <c r="BR37" s="1"/>
  <c r="BO19" i="52"/>
  <c r="BR19" s="1"/>
  <c r="BO36"/>
  <c r="BR36" s="1"/>
  <c r="CE19" i="51"/>
  <c r="CK19" s="1"/>
  <c r="CM19" s="1"/>
  <c r="CB24"/>
  <c r="CH24" s="1"/>
  <c r="CL24" s="1"/>
  <c r="CC25"/>
  <c r="CI25" s="1"/>
  <c r="CE27"/>
  <c r="CK27" s="1"/>
  <c r="CB32"/>
  <c r="CH32" s="1"/>
  <c r="CL32" s="1"/>
  <c r="CC33"/>
  <c r="CI33" s="1"/>
  <c r="CD34"/>
  <c r="CJ34" s="1"/>
  <c r="CM34" s="1"/>
  <c r="CE35"/>
  <c r="CK35" s="1"/>
  <c r="CB23" i="52"/>
  <c r="CH23" s="1"/>
  <c r="CL23" s="1"/>
  <c r="CC24"/>
  <c r="CI24" s="1"/>
  <c r="CD25"/>
  <c r="CJ25" s="1"/>
  <c r="CE26"/>
  <c r="CK26" s="1"/>
  <c r="CM26" s="1"/>
  <c r="CB31"/>
  <c r="CH31" s="1"/>
  <c r="CC32"/>
  <c r="CI32" s="1"/>
  <c r="CE34"/>
  <c r="CK34" s="1"/>
  <c r="BZ20" i="49"/>
  <c r="CF20" s="1"/>
  <c r="BZ21"/>
  <c r="CF21" s="1"/>
  <c r="BZ22"/>
  <c r="CF22" s="1"/>
  <c r="BZ23"/>
  <c r="CF23" s="1"/>
  <c r="CL23" s="1"/>
  <c r="BZ24"/>
  <c r="CF24" s="1"/>
  <c r="BZ25"/>
  <c r="CF25" s="1"/>
  <c r="BZ26"/>
  <c r="CF26" s="1"/>
  <c r="BZ27"/>
  <c r="CF27" s="1"/>
  <c r="BZ28"/>
  <c r="CF28" s="1"/>
  <c r="BZ29"/>
  <c r="CF29" s="1"/>
  <c r="BZ30"/>
  <c r="CF30" s="1"/>
  <c r="BZ31"/>
  <c r="CF31" s="1"/>
  <c r="CL31" s="1"/>
  <c r="BZ32"/>
  <c r="CF32" s="1"/>
  <c r="BZ33"/>
  <c r="CF33" s="1"/>
  <c r="BZ34"/>
  <c r="CF34" s="1"/>
  <c r="CD25" i="51"/>
  <c r="CJ25" s="1"/>
  <c r="CD33"/>
  <c r="CJ33" s="1"/>
  <c r="CM33" s="1"/>
  <c r="BZ37"/>
  <c r="CF37" s="1"/>
  <c r="BZ20" i="52"/>
  <c r="CF20" s="1"/>
  <c r="CC23"/>
  <c r="CI23" s="1"/>
  <c r="CD24"/>
  <c r="CJ24" s="1"/>
  <c r="CE25"/>
  <c r="CK25" s="1"/>
  <c r="BO26"/>
  <c r="BR26" s="1"/>
  <c r="BZ28"/>
  <c r="CF28" s="1"/>
  <c r="CC31"/>
  <c r="CI31" s="1"/>
  <c r="CD32"/>
  <c r="CJ32" s="1"/>
  <c r="CM32" s="1"/>
  <c r="BO34"/>
  <c r="BR34" s="1"/>
  <c r="BZ36"/>
  <c r="CF36" s="1"/>
  <c r="CE25" i="48"/>
  <c r="CK25" s="1"/>
  <c r="CN31"/>
  <c r="CE33"/>
  <c r="CK33" s="1"/>
  <c r="CA20" i="49"/>
  <c r="CG20" s="1"/>
  <c r="CA21"/>
  <c r="CG21" s="1"/>
  <c r="CA22"/>
  <c r="CG22" s="1"/>
  <c r="CL22" s="1"/>
  <c r="CA23"/>
  <c r="CG23" s="1"/>
  <c r="CA24"/>
  <c r="CG24" s="1"/>
  <c r="CA25"/>
  <c r="CG25" s="1"/>
  <c r="CA26"/>
  <c r="CG26" s="1"/>
  <c r="CA27"/>
  <c r="CG27" s="1"/>
  <c r="CA28"/>
  <c r="CG28" s="1"/>
  <c r="CA29"/>
  <c r="CG29" s="1"/>
  <c r="CA30"/>
  <c r="CG30" s="1"/>
  <c r="CL30" s="1"/>
  <c r="CA31"/>
  <c r="CG31" s="1"/>
  <c r="CA32"/>
  <c r="CG32" s="1"/>
  <c r="CA33"/>
  <c r="CG33" s="1"/>
  <c r="CA34"/>
  <c r="CG34" s="1"/>
  <c r="CA35"/>
  <c r="CG35" s="1"/>
  <c r="CA36"/>
  <c r="CG36" s="1"/>
  <c r="CL36" s="1"/>
  <c r="CA37"/>
  <c r="CG37" s="1"/>
  <c r="BZ20" i="51"/>
  <c r="CF20" s="1"/>
  <c r="CE25"/>
  <c r="CK25" s="1"/>
  <c r="BO26"/>
  <c r="BR26" s="1"/>
  <c r="BZ28"/>
  <c r="CF28" s="1"/>
  <c r="CE33"/>
  <c r="CK33" s="1"/>
  <c r="BO34"/>
  <c r="BR34" s="1"/>
  <c r="CD23" i="52"/>
  <c r="CJ23" s="1"/>
  <c r="CE24"/>
  <c r="CK24" s="1"/>
  <c r="CD31"/>
  <c r="CJ31" s="1"/>
  <c r="CE32"/>
  <c r="CK32" s="1"/>
  <c r="CB20" i="49"/>
  <c r="CH20" s="1"/>
  <c r="CB21"/>
  <c r="CH21" s="1"/>
  <c r="CB22"/>
  <c r="CH22" s="1"/>
  <c r="CB23"/>
  <c r="CH23" s="1"/>
  <c r="CB24"/>
  <c r="CH24" s="1"/>
  <c r="CB25"/>
  <c r="CH25" s="1"/>
  <c r="CB26"/>
  <c r="CH26" s="1"/>
  <c r="CB27"/>
  <c r="CH27" s="1"/>
  <c r="CB28"/>
  <c r="CH28" s="1"/>
  <c r="CB29"/>
  <c r="CH29" s="1"/>
  <c r="CB30"/>
  <c r="CH30" s="1"/>
  <c r="CB31"/>
  <c r="CH31" s="1"/>
  <c r="CB32"/>
  <c r="CH32" s="1"/>
  <c r="CB33"/>
  <c r="CH33" s="1"/>
  <c r="CL33" s="1"/>
  <c r="BZ19" i="51"/>
  <c r="CF19" s="1"/>
  <c r="CA20"/>
  <c r="CG20" s="1"/>
  <c r="CB21"/>
  <c r="CH21" s="1"/>
  <c r="CE24"/>
  <c r="CK24" s="1"/>
  <c r="CM24" s="1"/>
  <c r="BO25"/>
  <c r="BR25" s="1"/>
  <c r="BZ27"/>
  <c r="CF27" s="1"/>
  <c r="CA28"/>
  <c r="CG28" s="1"/>
  <c r="CE32"/>
  <c r="CK32" s="1"/>
  <c r="CM32" s="1"/>
  <c r="BO33"/>
  <c r="BR33" s="1"/>
  <c r="BZ35"/>
  <c r="CF35" s="1"/>
  <c r="CE23" i="52"/>
  <c r="CK23" s="1"/>
  <c r="BO24"/>
  <c r="BR24" s="1"/>
  <c r="BZ26"/>
  <c r="CF26" s="1"/>
  <c r="CE31"/>
  <c r="CK31" s="1"/>
  <c r="BO32"/>
  <c r="BR32" s="1"/>
  <c r="BZ34"/>
  <c r="CF34" s="1"/>
  <c r="CL34" s="1"/>
  <c r="CA35"/>
  <c r="CG35" s="1"/>
  <c r="CL35" s="1"/>
  <c r="CB36"/>
  <c r="CH36" s="1"/>
  <c r="BP26" i="48"/>
  <c r="BS26" s="1"/>
  <c r="CA31"/>
  <c r="CG31" s="1"/>
  <c r="BP34"/>
  <c r="BS34" s="1"/>
  <c r="BU34" s="1"/>
  <c r="BV34" s="1"/>
  <c r="BP35"/>
  <c r="BS35" s="1"/>
  <c r="BP36"/>
  <c r="BS36" s="1"/>
  <c r="BP37"/>
  <c r="BS37" s="1"/>
  <c r="CD20" i="49"/>
  <c r="CJ20" s="1"/>
  <c r="CM20" s="1"/>
  <c r="CD21"/>
  <c r="CJ21" s="1"/>
  <c r="CD22"/>
  <c r="CJ22" s="1"/>
  <c r="CD23"/>
  <c r="CJ23" s="1"/>
  <c r="CD24"/>
  <c r="CJ24" s="1"/>
  <c r="CD25"/>
  <c r="CJ25" s="1"/>
  <c r="CD26"/>
  <c r="CJ26" s="1"/>
  <c r="CD27"/>
  <c r="CJ27" s="1"/>
  <c r="CM27" s="1"/>
  <c r="CD28"/>
  <c r="CJ28" s="1"/>
  <c r="CD29"/>
  <c r="CJ29" s="1"/>
  <c r="CD30"/>
  <c r="CJ30" s="1"/>
  <c r="CD31"/>
  <c r="CJ31" s="1"/>
  <c r="CD32"/>
  <c r="CJ32" s="1"/>
  <c r="CD33"/>
  <c r="CJ33" s="1"/>
  <c r="CD34"/>
  <c r="CJ34" s="1"/>
  <c r="CD35"/>
  <c r="CJ35" s="1"/>
  <c r="CD36"/>
  <c r="CJ36" s="1"/>
  <c r="CM36" s="1"/>
  <c r="CD37"/>
  <c r="CJ37" s="1"/>
  <c r="CB19" i="51"/>
  <c r="CH19" s="1"/>
  <c r="CC20"/>
  <c r="CI20" s="1"/>
  <c r="CM20" s="1"/>
  <c r="BO23"/>
  <c r="BR23" s="1"/>
  <c r="BZ25"/>
  <c r="CF25" s="1"/>
  <c r="CB27"/>
  <c r="CH27" s="1"/>
  <c r="CL27" s="1"/>
  <c r="CC28"/>
  <c r="CI28" s="1"/>
  <c r="CM28" s="1"/>
  <c r="BO31"/>
  <c r="BR31" s="1"/>
  <c r="BZ33"/>
  <c r="CF33" s="1"/>
  <c r="CL33" s="1"/>
  <c r="CB35"/>
  <c r="CH35" s="1"/>
  <c r="BO22" i="52"/>
  <c r="BR22" s="1"/>
  <c r="BZ24"/>
  <c r="CF24" s="1"/>
  <c r="BO30"/>
  <c r="BR30" s="1"/>
  <c r="BU30" s="1"/>
  <c r="BV30" s="1"/>
  <c r="BZ32"/>
  <c r="CF32" s="1"/>
  <c r="CA36" i="36"/>
  <c r="CG36" s="1"/>
  <c r="CE25"/>
  <c r="CK25" s="1"/>
  <c r="BZ36"/>
  <c r="CF36" s="1"/>
  <c r="CE38"/>
  <c r="CK38" s="1"/>
  <c r="J46" i="33"/>
  <c r="CD28" i="36"/>
  <c r="CJ28" s="1"/>
  <c r="CC38"/>
  <c r="CI38" s="1"/>
  <c r="CB25"/>
  <c r="CH25" s="1"/>
  <c r="CL25" s="1"/>
  <c r="CE26"/>
  <c r="CK26" s="1"/>
  <c r="CB38"/>
  <c r="CH38" s="1"/>
  <c r="CD25"/>
  <c r="CJ25" s="1"/>
  <c r="CE28"/>
  <c r="CK28" s="1"/>
  <c r="CD38"/>
  <c r="CJ38" s="1"/>
  <c r="CC28"/>
  <c r="CI28" s="1"/>
  <c r="CA25"/>
  <c r="CG25" s="1"/>
  <c r="CD26"/>
  <c r="CJ26" s="1"/>
  <c r="CB28"/>
  <c r="CH28" s="1"/>
  <c r="CA34"/>
  <c r="CG34" s="1"/>
  <c r="CD36"/>
  <c r="CJ36" s="1"/>
  <c r="CA38"/>
  <c r="CG38" s="1"/>
  <c r="CC25"/>
  <c r="CI25" s="1"/>
  <c r="BZ25"/>
  <c r="CF25" s="1"/>
  <c r="CC26"/>
  <c r="CI26" s="1"/>
  <c r="CA28"/>
  <c r="CG28" s="1"/>
  <c r="CE29"/>
  <c r="CK29" s="1"/>
  <c r="BO30"/>
  <c r="BR30" s="1"/>
  <c r="BZ34"/>
  <c r="CF34" s="1"/>
  <c r="BO35"/>
  <c r="BR35" s="1"/>
  <c r="CC36"/>
  <c r="CI36" s="1"/>
  <c r="BZ38"/>
  <c r="CF38" s="1"/>
  <c r="CE33"/>
  <c r="CK33" s="1"/>
  <c r="BO26"/>
  <c r="BR26" s="1"/>
  <c r="BO27"/>
  <c r="BR27" s="1"/>
  <c r="BO28"/>
  <c r="BR28" s="1"/>
  <c r="BZ30"/>
  <c r="CF30" s="1"/>
  <c r="BZ31"/>
  <c r="CF31" s="1"/>
  <c r="CL31" s="1"/>
  <c r="CA32"/>
  <c r="CG32" s="1"/>
  <c r="CA33"/>
  <c r="CG33" s="1"/>
  <c r="CB34"/>
  <c r="CH34" s="1"/>
  <c r="CC35"/>
  <c r="CI35" s="1"/>
  <c r="CE30"/>
  <c r="CK30" s="1"/>
  <c r="CD30"/>
  <c r="CJ30" s="1"/>
  <c r="CD31"/>
  <c r="CJ31" s="1"/>
  <c r="CE34"/>
  <c r="CK34" s="1"/>
  <c r="CB29"/>
  <c r="CH29" s="1"/>
  <c r="CC31"/>
  <c r="CI31" s="1"/>
  <c r="BZ26"/>
  <c r="CF26" s="1"/>
  <c r="BZ27"/>
  <c r="CF27" s="1"/>
  <c r="BZ28"/>
  <c r="CF28" s="1"/>
  <c r="CA29"/>
  <c r="CG29" s="1"/>
  <c r="CB30"/>
  <c r="CH30" s="1"/>
  <c r="CB31"/>
  <c r="CH31" s="1"/>
  <c r="CC32"/>
  <c r="CI32" s="1"/>
  <c r="CC33"/>
  <c r="CI33" s="1"/>
  <c r="CD34"/>
  <c r="CJ34" s="1"/>
  <c r="CE35"/>
  <c r="CK35" s="1"/>
  <c r="CE31"/>
  <c r="CK31" s="1"/>
  <c r="CE32"/>
  <c r="CK32" s="1"/>
  <c r="CC30"/>
  <c r="CI30" s="1"/>
  <c r="CD32"/>
  <c r="CJ32" s="1"/>
  <c r="CD33"/>
  <c r="CJ33" s="1"/>
  <c r="BO25"/>
  <c r="BR25" s="1"/>
  <c r="BZ29"/>
  <c r="CF29" s="1"/>
  <c r="CA30"/>
  <c r="CG30" s="1"/>
  <c r="CL30" s="1"/>
  <c r="CA31"/>
  <c r="CG31" s="1"/>
  <c r="CB32"/>
  <c r="CH32" s="1"/>
  <c r="CB33"/>
  <c r="CH33" s="1"/>
  <c r="CL33" s="1"/>
  <c r="CC34"/>
  <c r="CI34" s="1"/>
  <c r="CD35"/>
  <c r="CJ35" s="1"/>
  <c r="CE36"/>
  <c r="CK36" s="1"/>
  <c r="BO37"/>
  <c r="BR37" s="1"/>
  <c r="F50" i="33"/>
  <c r="J2"/>
  <c r="CA20" i="36"/>
  <c r="CG20" s="1"/>
  <c r="BZ20"/>
  <c r="CF20" s="1"/>
  <c r="BO21"/>
  <c r="BR21" s="1"/>
  <c r="BZ22"/>
  <c r="CF22" s="1"/>
  <c r="BO23"/>
  <c r="BR23" s="1"/>
  <c r="CE20"/>
  <c r="CK20" s="1"/>
  <c r="CE22"/>
  <c r="CK22" s="1"/>
  <c r="CD20"/>
  <c r="CJ20" s="1"/>
  <c r="CB21"/>
  <c r="CH21" s="1"/>
  <c r="CD22"/>
  <c r="CJ22" s="1"/>
  <c r="CB23"/>
  <c r="CH23" s="1"/>
  <c r="CA22"/>
  <c r="CG22" s="1"/>
  <c r="F58" i="33"/>
  <c r="J3"/>
  <c r="T39" i="52"/>
  <c r="F49" i="33"/>
  <c r="AA27" i="48"/>
  <c r="AA33"/>
  <c r="T39" i="45"/>
  <c r="AA23" i="48"/>
  <c r="AA29"/>
  <c r="AA35"/>
  <c r="E17" i="49"/>
  <c r="J43" i="33"/>
  <c r="J44"/>
  <c r="O17" i="49"/>
  <c r="E54" i="33"/>
  <c r="I50"/>
  <c r="I54"/>
  <c r="E58"/>
  <c r="I58"/>
  <c r="F57"/>
  <c r="H50"/>
  <c r="I17" i="48"/>
  <c r="AA21"/>
  <c r="B59" i="33"/>
  <c r="B51"/>
  <c r="J47"/>
  <c r="J55"/>
  <c r="H54"/>
  <c r="A48"/>
  <c r="G17" i="48"/>
  <c r="AA31"/>
  <c r="B60" i="33"/>
  <c r="B52"/>
  <c r="J54"/>
  <c r="F53"/>
  <c r="K17" i="48"/>
  <c r="F61" i="33"/>
  <c r="H58"/>
  <c r="A52"/>
  <c r="E17" i="48"/>
  <c r="AA25"/>
  <c r="B61" i="33"/>
  <c r="B53"/>
  <c r="J53"/>
  <c r="J61"/>
  <c r="F54"/>
  <c r="E50"/>
  <c r="H16"/>
  <c r="A56"/>
  <c r="AA19" i="48"/>
  <c r="AA36"/>
  <c r="J60" i="33"/>
  <c r="B47"/>
  <c r="B56"/>
  <c r="B48"/>
  <c r="J42"/>
  <c r="J50"/>
  <c r="J58"/>
  <c r="B57"/>
  <c r="B49"/>
  <c r="J49"/>
  <c r="J57"/>
  <c r="E60"/>
  <c r="E56"/>
  <c r="E52"/>
  <c r="E48"/>
  <c r="F59"/>
  <c r="F55"/>
  <c r="F51"/>
  <c r="G61"/>
  <c r="G57"/>
  <c r="G53"/>
  <c r="G49"/>
  <c r="H60"/>
  <c r="H56"/>
  <c r="H52"/>
  <c r="H48"/>
  <c r="I60"/>
  <c r="I56"/>
  <c r="I52"/>
  <c r="I48"/>
  <c r="A58"/>
  <c r="A54"/>
  <c r="A50"/>
  <c r="T39" i="44"/>
  <c r="AA20" i="48"/>
  <c r="AA22"/>
  <c r="AA24"/>
  <c r="AA26"/>
  <c r="AA28"/>
  <c r="AA30"/>
  <c r="AA32"/>
  <c r="AA34"/>
  <c r="AA38"/>
  <c r="G55" i="33"/>
  <c r="J6"/>
  <c r="E61"/>
  <c r="E57"/>
  <c r="E53"/>
  <c r="E49"/>
  <c r="F60"/>
  <c r="F56"/>
  <c r="F52"/>
  <c r="F48"/>
  <c r="G58"/>
  <c r="G54"/>
  <c r="G50"/>
  <c r="H61"/>
  <c r="H57"/>
  <c r="H53"/>
  <c r="H49"/>
  <c r="I61"/>
  <c r="I57"/>
  <c r="I53"/>
  <c r="I49"/>
  <c r="A59"/>
  <c r="A55"/>
  <c r="A51"/>
  <c r="AA37" i="48"/>
  <c r="T39" i="51"/>
  <c r="G59" i="33"/>
  <c r="G51"/>
  <c r="E59"/>
  <c r="E55"/>
  <c r="E51"/>
  <c r="F16"/>
  <c r="G60"/>
  <c r="G56"/>
  <c r="G52"/>
  <c r="G48"/>
  <c r="H59"/>
  <c r="H55"/>
  <c r="H51"/>
  <c r="I59"/>
  <c r="I55"/>
  <c r="I51"/>
  <c r="G47"/>
  <c r="H47"/>
  <c r="BO24" i="36"/>
  <c r="BR24" s="1"/>
  <c r="CB24"/>
  <c r="CH24" s="1"/>
  <c r="CA24"/>
  <c r="CG24" s="1"/>
  <c r="CC24"/>
  <c r="CI24" s="1"/>
  <c r="BZ24"/>
  <c r="CF24" s="1"/>
  <c r="CD24"/>
  <c r="CJ24" s="1"/>
  <c r="E47" i="33"/>
  <c r="F47"/>
  <c r="BO22" i="36"/>
  <c r="BR22" s="1"/>
  <c r="BZ23"/>
  <c r="CF23" s="1"/>
  <c r="F45" i="33"/>
  <c r="G46"/>
  <c r="CC23" i="36"/>
  <c r="CI23" s="1"/>
  <c r="F46" i="33"/>
  <c r="H45"/>
  <c r="E45"/>
  <c r="H46"/>
  <c r="CC22" i="36"/>
  <c r="CI22" s="1"/>
  <c r="CA23"/>
  <c r="CG23" s="1"/>
  <c r="CE23"/>
  <c r="CK23" s="1"/>
  <c r="E46" i="33"/>
  <c r="G45"/>
  <c r="CB19" i="36"/>
  <c r="CH19" s="1"/>
  <c r="BO19"/>
  <c r="BR19" s="1"/>
  <c r="CA19"/>
  <c r="CG19" s="1"/>
  <c r="CE19"/>
  <c r="CK19" s="1"/>
  <c r="CC20"/>
  <c r="CI20" s="1"/>
  <c r="CA21"/>
  <c r="CG21" s="1"/>
  <c r="CE21"/>
  <c r="CK21" s="1"/>
  <c r="E43" i="33"/>
  <c r="H42"/>
  <c r="BZ19" i="36"/>
  <c r="CF19" s="1"/>
  <c r="CD19"/>
  <c r="CJ19" s="1"/>
  <c r="BO20"/>
  <c r="BR20" s="1"/>
  <c r="CB20"/>
  <c r="CH20" s="1"/>
  <c r="BZ21"/>
  <c r="CF21" s="1"/>
  <c r="CL21" s="1"/>
  <c r="CN21" s="1"/>
  <c r="CD21"/>
  <c r="CJ21" s="1"/>
  <c r="E44" i="33"/>
  <c r="F42"/>
  <c r="G42"/>
  <c r="H43"/>
  <c r="CC21" i="36"/>
  <c r="CI21" s="1"/>
  <c r="F43" i="33"/>
  <c r="G43"/>
  <c r="H44"/>
  <c r="CC19" i="36"/>
  <c r="CI19" s="1"/>
  <c r="F44" i="33"/>
  <c r="G44"/>
  <c r="G40"/>
  <c r="E40"/>
  <c r="G41"/>
  <c r="H40"/>
  <c r="E41"/>
  <c r="F40"/>
  <c r="H41"/>
  <c r="F41"/>
  <c r="E39"/>
  <c r="F38"/>
  <c r="G36"/>
  <c r="H39"/>
  <c r="E36"/>
  <c r="F39"/>
  <c r="G37"/>
  <c r="H36"/>
  <c r="E37"/>
  <c r="F36"/>
  <c r="G38"/>
  <c r="H37"/>
  <c r="E38"/>
  <c r="H38"/>
  <c r="E33"/>
  <c r="E29"/>
  <c r="E25"/>
  <c r="F33"/>
  <c r="F29"/>
  <c r="F25"/>
  <c r="G32"/>
  <c r="G28"/>
  <c r="G24"/>
  <c r="H32"/>
  <c r="H28"/>
  <c r="H24"/>
  <c r="E34"/>
  <c r="E30"/>
  <c r="E26"/>
  <c r="F34"/>
  <c r="F30"/>
  <c r="F26"/>
  <c r="G33"/>
  <c r="G29"/>
  <c r="G25"/>
  <c r="H33"/>
  <c r="H29"/>
  <c r="H25"/>
  <c r="E35"/>
  <c r="E31"/>
  <c r="E27"/>
  <c r="E23"/>
  <c r="F35"/>
  <c r="F31"/>
  <c r="F27"/>
  <c r="F23"/>
  <c r="G34"/>
  <c r="G30"/>
  <c r="G26"/>
  <c r="H34"/>
  <c r="H30"/>
  <c r="H26"/>
  <c r="E32"/>
  <c r="E28"/>
  <c r="E24"/>
  <c r="F32"/>
  <c r="F28"/>
  <c r="F24"/>
  <c r="G35"/>
  <c r="G31"/>
  <c r="G27"/>
  <c r="G23"/>
  <c r="T39" i="47"/>
  <c r="T39" i="48"/>
  <c r="F20" i="33"/>
  <c r="F15"/>
  <c r="H15"/>
  <c r="F18"/>
  <c r="F19"/>
  <c r="F10"/>
  <c r="F4"/>
  <c r="F11"/>
  <c r="F6"/>
  <c r="H7"/>
  <c r="F12"/>
  <c r="F7"/>
  <c r="H8"/>
  <c r="E4"/>
  <c r="F14"/>
  <c r="F8"/>
  <c r="F3"/>
  <c r="G17" i="44"/>
  <c r="G17" i="51"/>
  <c r="I17"/>
  <c r="E17"/>
  <c r="E17" i="44"/>
  <c r="I17" i="45"/>
  <c r="I17" i="47"/>
  <c r="U39" i="44"/>
  <c r="G17" i="47"/>
  <c r="O17" i="52"/>
  <c r="U39" i="45"/>
  <c r="E17" i="47"/>
  <c r="I17" i="52"/>
  <c r="U39" i="47"/>
  <c r="O17" i="44"/>
  <c r="G17" i="45"/>
  <c r="I17" i="49"/>
  <c r="G17" i="52"/>
  <c r="I17" i="44"/>
  <c r="E17" i="45"/>
  <c r="O17" i="48"/>
  <c r="G17" i="49"/>
  <c r="O17" i="51"/>
  <c r="E17" i="52"/>
  <c r="CL25"/>
  <c r="CL33"/>
  <c r="CL26"/>
  <c r="CM28"/>
  <c r="CL21"/>
  <c r="U39"/>
  <c r="AD19"/>
  <c r="AD20"/>
  <c r="AD21"/>
  <c r="AD22"/>
  <c r="AD23"/>
  <c r="AD24"/>
  <c r="AD25"/>
  <c r="AD26"/>
  <c r="AD27"/>
  <c r="AD28"/>
  <c r="AD29"/>
  <c r="AD30"/>
  <c r="AD31"/>
  <c r="AD32"/>
  <c r="AD33"/>
  <c r="AD34"/>
  <c r="AD35"/>
  <c r="AD36"/>
  <c r="AD37"/>
  <c r="AD38"/>
  <c r="M17"/>
  <c r="AB19"/>
  <c r="BQ19"/>
  <c r="BT19" s="1"/>
  <c r="CO19"/>
  <c r="CP19" s="1"/>
  <c r="AB20"/>
  <c r="BQ20"/>
  <c r="BT20" s="1"/>
  <c r="CO20"/>
  <c r="CP20" s="1"/>
  <c r="AB21"/>
  <c r="BQ21"/>
  <c r="BT21" s="1"/>
  <c r="CO21"/>
  <c r="AB22"/>
  <c r="BQ22"/>
  <c r="BT22" s="1"/>
  <c r="BU22" s="1"/>
  <c r="BV22" s="1"/>
  <c r="CO22"/>
  <c r="CQ22" s="1"/>
  <c r="AB23"/>
  <c r="BQ23"/>
  <c r="BT23" s="1"/>
  <c r="BU23" s="1"/>
  <c r="BV23" s="1"/>
  <c r="CO23"/>
  <c r="CQ23" s="1"/>
  <c r="AB24"/>
  <c r="BQ24"/>
  <c r="BT24" s="1"/>
  <c r="CO24"/>
  <c r="CQ24" s="1"/>
  <c r="AB25"/>
  <c r="BQ25"/>
  <c r="BT25" s="1"/>
  <c r="CO25"/>
  <c r="CP25" s="1"/>
  <c r="AB26"/>
  <c r="BQ26"/>
  <c r="BT26" s="1"/>
  <c r="BU26" s="1"/>
  <c r="BV26" s="1"/>
  <c r="CO26"/>
  <c r="CQ26" s="1"/>
  <c r="AB27"/>
  <c r="BQ27"/>
  <c r="BT27" s="1"/>
  <c r="BU27" s="1"/>
  <c r="BV27" s="1"/>
  <c r="CO27"/>
  <c r="CQ27" s="1"/>
  <c r="AB28"/>
  <c r="BQ28"/>
  <c r="BT28" s="1"/>
  <c r="CO28"/>
  <c r="CQ28" s="1"/>
  <c r="AB29"/>
  <c r="BQ29"/>
  <c r="BT29" s="1"/>
  <c r="CO29"/>
  <c r="AB30"/>
  <c r="BQ30"/>
  <c r="BT30" s="1"/>
  <c r="CO30"/>
  <c r="AB31"/>
  <c r="BQ31"/>
  <c r="BT31" s="1"/>
  <c r="BU31" s="1"/>
  <c r="BV31" s="1"/>
  <c r="CO31"/>
  <c r="CQ31" s="1"/>
  <c r="AB32"/>
  <c r="BQ32"/>
  <c r="BT32" s="1"/>
  <c r="CO32"/>
  <c r="CQ32" s="1"/>
  <c r="AB33"/>
  <c r="BQ33"/>
  <c r="BT33" s="1"/>
  <c r="CO33"/>
  <c r="CQ33" s="1"/>
  <c r="AB34"/>
  <c r="BQ34"/>
  <c r="BT34" s="1"/>
  <c r="CO34"/>
  <c r="CP34" s="1"/>
  <c r="AB35"/>
  <c r="BQ35"/>
  <c r="BT35" s="1"/>
  <c r="BU35" s="1"/>
  <c r="BV35" s="1"/>
  <c r="CO35"/>
  <c r="CQ35" s="1"/>
  <c r="AB36"/>
  <c r="BQ36"/>
  <c r="BT36" s="1"/>
  <c r="CO36"/>
  <c r="CQ36" s="1"/>
  <c r="AB37"/>
  <c r="BQ37"/>
  <c r="BT37" s="1"/>
  <c r="BU37" s="1"/>
  <c r="BV37" s="1"/>
  <c r="CO37"/>
  <c r="AB38"/>
  <c r="BQ38"/>
  <c r="BT38" s="1"/>
  <c r="BU38" s="1"/>
  <c r="BV38" s="1"/>
  <c r="CO38"/>
  <c r="CP38" s="1"/>
  <c r="AA19"/>
  <c r="AA20"/>
  <c r="AA21"/>
  <c r="AA22"/>
  <c r="AA23"/>
  <c r="AA24"/>
  <c r="AA25"/>
  <c r="AA26"/>
  <c r="AA27"/>
  <c r="AA28"/>
  <c r="AA29"/>
  <c r="AA30"/>
  <c r="AA31"/>
  <c r="AA32"/>
  <c r="AA33"/>
  <c r="AA34"/>
  <c r="AA35"/>
  <c r="AA36"/>
  <c r="AA37"/>
  <c r="BU32" i="51"/>
  <c r="BV32" s="1"/>
  <c r="CL34"/>
  <c r="CL25"/>
  <c r="CL36"/>
  <c r="CL21"/>
  <c r="CQ37"/>
  <c r="CL31"/>
  <c r="U39"/>
  <c r="AD19"/>
  <c r="AD20"/>
  <c r="AD21"/>
  <c r="AD22"/>
  <c r="AD23"/>
  <c r="AD24"/>
  <c r="AD25"/>
  <c r="AD26"/>
  <c r="AD27"/>
  <c r="AD28"/>
  <c r="AD29"/>
  <c r="AD30"/>
  <c r="AD31"/>
  <c r="AD32"/>
  <c r="AD33"/>
  <c r="AD34"/>
  <c r="AD35"/>
  <c r="AD36"/>
  <c r="AD37"/>
  <c r="AD38"/>
  <c r="M17"/>
  <c r="AB19"/>
  <c r="BQ19"/>
  <c r="BT19" s="1"/>
  <c r="BU19" s="1"/>
  <c r="BV19" s="1"/>
  <c r="CO19"/>
  <c r="CP19" s="1"/>
  <c r="AB20"/>
  <c r="BQ20"/>
  <c r="BT20" s="1"/>
  <c r="CO20"/>
  <c r="CP20" s="1"/>
  <c r="AB21"/>
  <c r="BQ21"/>
  <c r="BT21" s="1"/>
  <c r="BU21" s="1"/>
  <c r="BV21" s="1"/>
  <c r="CO21"/>
  <c r="CQ21" s="1"/>
  <c r="AB22"/>
  <c r="BQ22"/>
  <c r="BT22" s="1"/>
  <c r="BU22" s="1"/>
  <c r="BV22" s="1"/>
  <c r="CO22"/>
  <c r="CQ22" s="1"/>
  <c r="AB23"/>
  <c r="BQ23"/>
  <c r="BT23" s="1"/>
  <c r="BU23" s="1"/>
  <c r="BV23" s="1"/>
  <c r="CO23"/>
  <c r="AB24"/>
  <c r="BQ24"/>
  <c r="BT24" s="1"/>
  <c r="CO24"/>
  <c r="CP24" s="1"/>
  <c r="AB25"/>
  <c r="BQ25"/>
  <c r="BT25" s="1"/>
  <c r="BU25" s="1"/>
  <c r="BV25" s="1"/>
  <c r="CO25"/>
  <c r="CQ25" s="1"/>
  <c r="AB26"/>
  <c r="BQ26"/>
  <c r="BT26" s="1"/>
  <c r="BU26" s="1"/>
  <c r="BV26" s="1"/>
  <c r="CO26"/>
  <c r="CQ26" s="1"/>
  <c r="AB27"/>
  <c r="BQ27"/>
  <c r="BT27" s="1"/>
  <c r="BU27" s="1"/>
  <c r="BV27" s="1"/>
  <c r="CO27"/>
  <c r="CQ27" s="1"/>
  <c r="AB28"/>
  <c r="BQ28"/>
  <c r="BT28" s="1"/>
  <c r="BU28" s="1"/>
  <c r="BV28" s="1"/>
  <c r="CO28"/>
  <c r="CP28" s="1"/>
  <c r="AB29"/>
  <c r="BQ29"/>
  <c r="BT29" s="1"/>
  <c r="BU29" s="1"/>
  <c r="BV29" s="1"/>
  <c r="CO29"/>
  <c r="CQ29" s="1"/>
  <c r="AB30"/>
  <c r="BQ30"/>
  <c r="BT30" s="1"/>
  <c r="BU30" s="1"/>
  <c r="BV30" s="1"/>
  <c r="CO30"/>
  <c r="CQ30" s="1"/>
  <c r="AB31"/>
  <c r="BQ31"/>
  <c r="BT31" s="1"/>
  <c r="CO31"/>
  <c r="CQ31" s="1"/>
  <c r="AB32"/>
  <c r="BQ32"/>
  <c r="BT32" s="1"/>
  <c r="CO32"/>
  <c r="CP32" s="1"/>
  <c r="AB33"/>
  <c r="BQ33"/>
  <c r="BT33" s="1"/>
  <c r="CO33"/>
  <c r="CP33" s="1"/>
  <c r="AB34"/>
  <c r="BQ34"/>
  <c r="BT34" s="1"/>
  <c r="BU34" s="1"/>
  <c r="BV34" s="1"/>
  <c r="CO34"/>
  <c r="CQ34" s="1"/>
  <c r="AB35"/>
  <c r="BQ35"/>
  <c r="BT35" s="1"/>
  <c r="BU35" s="1"/>
  <c r="BV35" s="1"/>
  <c r="CO35"/>
  <c r="CQ35" s="1"/>
  <c r="AB36"/>
  <c r="BQ36"/>
  <c r="BT36" s="1"/>
  <c r="BU36" s="1"/>
  <c r="BV36" s="1"/>
  <c r="CO36"/>
  <c r="CQ36" s="1"/>
  <c r="AB37"/>
  <c r="BQ37"/>
  <c r="BT37" s="1"/>
  <c r="BU37" s="1"/>
  <c r="BV37" s="1"/>
  <c r="CO37"/>
  <c r="CP37" s="1"/>
  <c r="AB38"/>
  <c r="BQ38"/>
  <c r="BT38" s="1"/>
  <c r="BU38" s="1"/>
  <c r="BV38" s="1"/>
  <c r="CO38"/>
  <c r="AA19"/>
  <c r="AA20"/>
  <c r="AA21"/>
  <c r="AA22"/>
  <c r="AA23"/>
  <c r="AA24"/>
  <c r="AA25"/>
  <c r="AA26"/>
  <c r="AA27"/>
  <c r="AA28"/>
  <c r="AA29"/>
  <c r="AA30"/>
  <c r="AA31"/>
  <c r="AA32"/>
  <c r="AA33"/>
  <c r="AA34"/>
  <c r="AA35"/>
  <c r="AA36"/>
  <c r="AA37"/>
  <c r="CM19" i="49"/>
  <c r="CM23"/>
  <c r="CM25"/>
  <c r="CM29"/>
  <c r="CM33"/>
  <c r="CM34"/>
  <c r="CM38"/>
  <c r="CL26"/>
  <c r="CL27"/>
  <c r="CL34"/>
  <c r="CQ24"/>
  <c r="U39"/>
  <c r="AD19"/>
  <c r="AD20"/>
  <c r="AD21"/>
  <c r="AD22"/>
  <c r="AD23"/>
  <c r="AD24"/>
  <c r="AD25"/>
  <c r="AD26"/>
  <c r="AD27"/>
  <c r="AD28"/>
  <c r="AD29"/>
  <c r="AD30"/>
  <c r="AD31"/>
  <c r="AD32"/>
  <c r="AD33"/>
  <c r="AD34"/>
  <c r="AD35"/>
  <c r="AD36"/>
  <c r="AD37"/>
  <c r="AD38"/>
  <c r="CA38"/>
  <c r="CG38" s="1"/>
  <c r="CL38" s="1"/>
  <c r="M17"/>
  <c r="AB19"/>
  <c r="BQ19"/>
  <c r="BT19" s="1"/>
  <c r="BU19" s="1"/>
  <c r="BV19" s="1"/>
  <c r="CO19"/>
  <c r="CQ19" s="1"/>
  <c r="AB20"/>
  <c r="BQ20"/>
  <c r="BT20" s="1"/>
  <c r="BU20" s="1"/>
  <c r="BV20" s="1"/>
  <c r="CO20"/>
  <c r="CQ20" s="1"/>
  <c r="AB21"/>
  <c r="BQ21"/>
  <c r="BT21" s="1"/>
  <c r="BU21" s="1"/>
  <c r="BV21" s="1"/>
  <c r="CO21"/>
  <c r="CQ21" s="1"/>
  <c r="AB22"/>
  <c r="BQ22"/>
  <c r="BT22" s="1"/>
  <c r="CO22"/>
  <c r="CQ22" s="1"/>
  <c r="AB23"/>
  <c r="BQ23"/>
  <c r="BT23" s="1"/>
  <c r="BU23" s="1"/>
  <c r="BV23" s="1"/>
  <c r="CO23"/>
  <c r="CQ23" s="1"/>
  <c r="AB24"/>
  <c r="BQ24"/>
  <c r="BT24" s="1"/>
  <c r="BU24" s="1"/>
  <c r="BV24" s="1"/>
  <c r="CO24"/>
  <c r="CP24" s="1"/>
  <c r="AB25"/>
  <c r="BQ25"/>
  <c r="BT25" s="1"/>
  <c r="BU25" s="1"/>
  <c r="BV25" s="1"/>
  <c r="CO25"/>
  <c r="CQ25" s="1"/>
  <c r="AB26"/>
  <c r="BQ26"/>
  <c r="BT26" s="1"/>
  <c r="CO26"/>
  <c r="CQ26" s="1"/>
  <c r="AB27"/>
  <c r="BQ27"/>
  <c r="BT27" s="1"/>
  <c r="CO27"/>
  <c r="CQ27" s="1"/>
  <c r="AB28"/>
  <c r="BQ28"/>
  <c r="BT28" s="1"/>
  <c r="CO28"/>
  <c r="CQ28" s="1"/>
  <c r="AB29"/>
  <c r="BQ29"/>
  <c r="BT29" s="1"/>
  <c r="BU29" s="1"/>
  <c r="BV29" s="1"/>
  <c r="CO29"/>
  <c r="CQ29" s="1"/>
  <c r="AB30"/>
  <c r="BQ30"/>
  <c r="BT30" s="1"/>
  <c r="BU30" s="1"/>
  <c r="BV30" s="1"/>
  <c r="CO30"/>
  <c r="CQ30" s="1"/>
  <c r="AB31"/>
  <c r="BQ31"/>
  <c r="BT31" s="1"/>
  <c r="BU31" s="1"/>
  <c r="BV31" s="1"/>
  <c r="CO31"/>
  <c r="CQ31" s="1"/>
  <c r="AB32"/>
  <c r="BQ32"/>
  <c r="BT32" s="1"/>
  <c r="BU32" s="1"/>
  <c r="BV32" s="1"/>
  <c r="CO32"/>
  <c r="CP32" s="1"/>
  <c r="AB33"/>
  <c r="BQ33"/>
  <c r="BT33" s="1"/>
  <c r="BU33" s="1"/>
  <c r="BV33" s="1"/>
  <c r="CO33"/>
  <c r="CQ33" s="1"/>
  <c r="AB34"/>
  <c r="BQ34"/>
  <c r="BT34" s="1"/>
  <c r="CO34"/>
  <c r="CP34" s="1"/>
  <c r="AB35"/>
  <c r="BQ35"/>
  <c r="BT35" s="1"/>
  <c r="BU35" s="1"/>
  <c r="BV35" s="1"/>
  <c r="CO35"/>
  <c r="CQ35" s="1"/>
  <c r="AB36"/>
  <c r="BQ36"/>
  <c r="BT36" s="1"/>
  <c r="CO36"/>
  <c r="CQ36" s="1"/>
  <c r="AB37"/>
  <c r="BQ37"/>
  <c r="BT37" s="1"/>
  <c r="BU37" s="1"/>
  <c r="BV37" s="1"/>
  <c r="CO37"/>
  <c r="CQ37" s="1"/>
  <c r="AB38"/>
  <c r="BQ38"/>
  <c r="BT38" s="1"/>
  <c r="CO38"/>
  <c r="CQ38" s="1"/>
  <c r="AA19"/>
  <c r="AA20"/>
  <c r="AA21"/>
  <c r="AA22"/>
  <c r="AA23"/>
  <c r="AA24"/>
  <c r="AA25"/>
  <c r="AA26"/>
  <c r="AA27"/>
  <c r="AA28"/>
  <c r="AA29"/>
  <c r="AA30"/>
  <c r="AA31"/>
  <c r="AA32"/>
  <c r="AA33"/>
  <c r="AA34"/>
  <c r="AA35"/>
  <c r="AA36"/>
  <c r="AA37"/>
  <c r="CP29" i="48"/>
  <c r="CP33"/>
  <c r="CM37"/>
  <c r="CM22"/>
  <c r="CM25"/>
  <c r="CP31"/>
  <c r="CM33"/>
  <c r="BU23"/>
  <c r="BV23" s="1"/>
  <c r="BU36"/>
  <c r="BV36" s="1"/>
  <c r="CP19"/>
  <c r="CM21"/>
  <c r="CP23"/>
  <c r="CM28"/>
  <c r="BU35"/>
  <c r="BV35" s="1"/>
  <c r="CP35"/>
  <c r="CL22"/>
  <c r="CP21"/>
  <c r="CP25"/>
  <c r="CM36"/>
  <c r="CB19"/>
  <c r="CH19" s="1"/>
  <c r="CL19" s="1"/>
  <c r="CB20"/>
  <c r="CH20" s="1"/>
  <c r="CL20" s="1"/>
  <c r="CB21"/>
  <c r="CH21" s="1"/>
  <c r="CB22"/>
  <c r="CH22" s="1"/>
  <c r="CB23"/>
  <c r="CH23" s="1"/>
  <c r="CL23" s="1"/>
  <c r="CB24"/>
  <c r="CH24" s="1"/>
  <c r="CL24" s="1"/>
  <c r="CB25"/>
  <c r="CH25" s="1"/>
  <c r="CL25" s="1"/>
  <c r="CB26"/>
  <c r="CH26" s="1"/>
  <c r="CB27"/>
  <c r="CH27" s="1"/>
  <c r="CB28"/>
  <c r="CH28" s="1"/>
  <c r="CL28" s="1"/>
  <c r="CB29"/>
  <c r="CH29" s="1"/>
  <c r="CB30"/>
  <c r="CH30" s="1"/>
  <c r="CB31"/>
  <c r="CH31" s="1"/>
  <c r="CL31" s="1"/>
  <c r="CB32"/>
  <c r="CH32" s="1"/>
  <c r="CB33"/>
  <c r="CH33" s="1"/>
  <c r="CL33" s="1"/>
  <c r="CB34"/>
  <c r="CH34" s="1"/>
  <c r="CB35"/>
  <c r="CH35" s="1"/>
  <c r="CB36"/>
  <c r="CH36" s="1"/>
  <c r="CB37"/>
  <c r="CH37" s="1"/>
  <c r="CB38"/>
  <c r="CH38" s="1"/>
  <c r="U39"/>
  <c r="AD19"/>
  <c r="CQ19"/>
  <c r="AD20"/>
  <c r="CQ20"/>
  <c r="AD21"/>
  <c r="CQ21"/>
  <c r="AD22"/>
  <c r="CQ22"/>
  <c r="AD23"/>
  <c r="AD24"/>
  <c r="AD25"/>
  <c r="CQ25"/>
  <c r="AD26"/>
  <c r="AD27"/>
  <c r="AD28"/>
  <c r="AD29"/>
  <c r="AD30"/>
  <c r="CQ30"/>
  <c r="AD31"/>
  <c r="CQ31"/>
  <c r="AD32"/>
  <c r="AD33"/>
  <c r="CQ33"/>
  <c r="AD34"/>
  <c r="CA34"/>
  <c r="CG34" s="1"/>
  <c r="CL34" s="1"/>
  <c r="CQ34"/>
  <c r="AD35"/>
  <c r="CA35"/>
  <c r="CG35" s="1"/>
  <c r="CQ35"/>
  <c r="AD36"/>
  <c r="CA36"/>
  <c r="CG36" s="1"/>
  <c r="AD37"/>
  <c r="CA37"/>
  <c r="CG37" s="1"/>
  <c r="CQ37"/>
  <c r="AD38"/>
  <c r="CA38"/>
  <c r="CG38" s="1"/>
  <c r="CL38" s="1"/>
  <c r="CQ38"/>
  <c r="AB19"/>
  <c r="AB20"/>
  <c r="AB21"/>
  <c r="AB22"/>
  <c r="AB23"/>
  <c r="AB24"/>
  <c r="AB25"/>
  <c r="AB26"/>
  <c r="AB27"/>
  <c r="AB28"/>
  <c r="AB29"/>
  <c r="AB30"/>
  <c r="AB31"/>
  <c r="AB32"/>
  <c r="AB33"/>
  <c r="AB34"/>
  <c r="AB35"/>
  <c r="AB36"/>
  <c r="AB37"/>
  <c r="CP31" i="47"/>
  <c r="CL33"/>
  <c r="CM29"/>
  <c r="CM37"/>
  <c r="CM22"/>
  <c r="CM38"/>
  <c r="CL21"/>
  <c r="CM24"/>
  <c r="CL37"/>
  <c r="CL30"/>
  <c r="CM33"/>
  <c r="BU23"/>
  <c r="BV23" s="1"/>
  <c r="CL25"/>
  <c r="AD19"/>
  <c r="AD20"/>
  <c r="AD21"/>
  <c r="AD22"/>
  <c r="AD23"/>
  <c r="AD24"/>
  <c r="AD25"/>
  <c r="AD26"/>
  <c r="AD27"/>
  <c r="AD28"/>
  <c r="AD29"/>
  <c r="AD30"/>
  <c r="AD31"/>
  <c r="AD32"/>
  <c r="AD33"/>
  <c r="AD34"/>
  <c r="AD35"/>
  <c r="AD36"/>
  <c r="AD37"/>
  <c r="AD38"/>
  <c r="O17"/>
  <c r="M17"/>
  <c r="AB19"/>
  <c r="BQ19"/>
  <c r="BT19" s="1"/>
  <c r="BU19" s="1"/>
  <c r="BV19" s="1"/>
  <c r="CO19"/>
  <c r="CP19" s="1"/>
  <c r="AB20"/>
  <c r="BQ20"/>
  <c r="BT20" s="1"/>
  <c r="CO20"/>
  <c r="AB21"/>
  <c r="BQ21"/>
  <c r="BT21" s="1"/>
  <c r="BU21" s="1"/>
  <c r="BV21" s="1"/>
  <c r="CO21"/>
  <c r="CQ21" s="1"/>
  <c r="AB22"/>
  <c r="BQ22"/>
  <c r="BT22" s="1"/>
  <c r="CO22"/>
  <c r="CQ22" s="1"/>
  <c r="AB23"/>
  <c r="BQ23"/>
  <c r="BT23" s="1"/>
  <c r="CO23"/>
  <c r="CQ23" s="1"/>
  <c r="AB24"/>
  <c r="BQ24"/>
  <c r="BT24" s="1"/>
  <c r="CO24"/>
  <c r="CQ24" s="1"/>
  <c r="AB25"/>
  <c r="BQ25"/>
  <c r="BT25" s="1"/>
  <c r="BU25" s="1"/>
  <c r="BV25" s="1"/>
  <c r="CO25"/>
  <c r="CQ25" s="1"/>
  <c r="AB26"/>
  <c r="BQ26"/>
  <c r="BT26" s="1"/>
  <c r="CO26"/>
  <c r="AB27"/>
  <c r="BQ27"/>
  <c r="BT27" s="1"/>
  <c r="CO27"/>
  <c r="CP27" s="1"/>
  <c r="AB28"/>
  <c r="BQ28"/>
  <c r="BT28" s="1"/>
  <c r="BU28" s="1"/>
  <c r="BV28" s="1"/>
  <c r="CO28"/>
  <c r="CP28" s="1"/>
  <c r="AB29"/>
  <c r="BQ29"/>
  <c r="BT29" s="1"/>
  <c r="BU29" s="1"/>
  <c r="BV29" s="1"/>
  <c r="CO29"/>
  <c r="CP29" s="1"/>
  <c r="AB30"/>
  <c r="BQ30"/>
  <c r="BT30" s="1"/>
  <c r="CO30"/>
  <c r="CQ30" s="1"/>
  <c r="AB31"/>
  <c r="BQ31"/>
  <c r="BT31" s="1"/>
  <c r="BU31" s="1"/>
  <c r="BV31" s="1"/>
  <c r="CO31"/>
  <c r="CQ31" s="1"/>
  <c r="AB32"/>
  <c r="BQ32"/>
  <c r="BT32" s="1"/>
  <c r="CO32"/>
  <c r="CP32" s="1"/>
  <c r="AB33"/>
  <c r="BQ33"/>
  <c r="BT33" s="1"/>
  <c r="CO33"/>
  <c r="CQ33" s="1"/>
  <c r="AB34"/>
  <c r="BQ34"/>
  <c r="BT34" s="1"/>
  <c r="CO34"/>
  <c r="AB35"/>
  <c r="BQ35"/>
  <c r="BT35" s="1"/>
  <c r="BU35" s="1"/>
  <c r="BV35" s="1"/>
  <c r="CO35"/>
  <c r="CQ35" s="1"/>
  <c r="AB36"/>
  <c r="BQ36"/>
  <c r="BT36" s="1"/>
  <c r="BU36" s="1"/>
  <c r="BV36" s="1"/>
  <c r="CO36"/>
  <c r="CQ36" s="1"/>
  <c r="AB37"/>
  <c r="BQ37"/>
  <c r="BT37" s="1"/>
  <c r="CO37"/>
  <c r="CQ37" s="1"/>
  <c r="AB38"/>
  <c r="BQ38"/>
  <c r="BT38" s="1"/>
  <c r="BU38" s="1"/>
  <c r="BV38" s="1"/>
  <c r="CO38"/>
  <c r="CQ38" s="1"/>
  <c r="AA19"/>
  <c r="AA20"/>
  <c r="AA21"/>
  <c r="AA22"/>
  <c r="AA23"/>
  <c r="AA24"/>
  <c r="AA25"/>
  <c r="AA26"/>
  <c r="AA27"/>
  <c r="AA28"/>
  <c r="AA29"/>
  <c r="AA30"/>
  <c r="AA31"/>
  <c r="AA32"/>
  <c r="AA33"/>
  <c r="AA34"/>
  <c r="AA35"/>
  <c r="AA36"/>
  <c r="AA37"/>
  <c r="CP34" i="45"/>
  <c r="CQ34"/>
  <c r="CM20"/>
  <c r="CP20"/>
  <c r="CM38"/>
  <c r="CP26"/>
  <c r="CL26"/>
  <c r="CL30"/>
  <c r="CM28"/>
  <c r="CM30"/>
  <c r="CL35"/>
  <c r="CM32"/>
  <c r="CM25"/>
  <c r="BU21"/>
  <c r="BV21" s="1"/>
  <c r="CL31"/>
  <c r="AD19"/>
  <c r="AD20"/>
  <c r="AD21"/>
  <c r="AD22"/>
  <c r="AD23"/>
  <c r="AD24"/>
  <c r="AD25"/>
  <c r="AD26"/>
  <c r="AD27"/>
  <c r="AD28"/>
  <c r="AD29"/>
  <c r="AD30"/>
  <c r="AD31"/>
  <c r="AD32"/>
  <c r="AD33"/>
  <c r="AD34"/>
  <c r="AD35"/>
  <c r="AD36"/>
  <c r="AD37"/>
  <c r="AD38"/>
  <c r="O17"/>
  <c r="M17"/>
  <c r="AB19"/>
  <c r="BQ19"/>
  <c r="BT19" s="1"/>
  <c r="BU19" s="1"/>
  <c r="BV19" s="1"/>
  <c r="CO19"/>
  <c r="CQ19" s="1"/>
  <c r="AB20"/>
  <c r="BQ20"/>
  <c r="BT20" s="1"/>
  <c r="BU20" s="1"/>
  <c r="BV20" s="1"/>
  <c r="CO20"/>
  <c r="CQ20" s="1"/>
  <c r="AB21"/>
  <c r="BQ21"/>
  <c r="BT21" s="1"/>
  <c r="CO21"/>
  <c r="CP21" s="1"/>
  <c r="AB22"/>
  <c r="BQ22"/>
  <c r="BT22" s="1"/>
  <c r="CO22"/>
  <c r="CQ22" s="1"/>
  <c r="AB23"/>
  <c r="BQ23"/>
  <c r="BT23" s="1"/>
  <c r="BU23" s="1"/>
  <c r="BV23" s="1"/>
  <c r="CO23"/>
  <c r="CQ23" s="1"/>
  <c r="AB24"/>
  <c r="BQ24"/>
  <c r="BT24" s="1"/>
  <c r="BU24" s="1"/>
  <c r="BV24" s="1"/>
  <c r="CO24"/>
  <c r="CQ24" s="1"/>
  <c r="AB25"/>
  <c r="BQ25"/>
  <c r="BT25" s="1"/>
  <c r="CO25"/>
  <c r="CQ25" s="1"/>
  <c r="AB26"/>
  <c r="BQ26"/>
  <c r="BT26" s="1"/>
  <c r="CO26"/>
  <c r="CQ26" s="1"/>
  <c r="AB27"/>
  <c r="BQ27"/>
  <c r="BT27" s="1"/>
  <c r="CO27"/>
  <c r="CQ27" s="1"/>
  <c r="AB28"/>
  <c r="BQ28"/>
  <c r="BT28" s="1"/>
  <c r="BU28" s="1"/>
  <c r="BV28" s="1"/>
  <c r="CO28"/>
  <c r="CP28" s="1"/>
  <c r="AB29"/>
  <c r="BQ29"/>
  <c r="BT29" s="1"/>
  <c r="CO29"/>
  <c r="CQ29" s="1"/>
  <c r="AB30"/>
  <c r="BQ30"/>
  <c r="BT30" s="1"/>
  <c r="CO30"/>
  <c r="CP30" s="1"/>
  <c r="AB31"/>
  <c r="BQ31"/>
  <c r="BT31" s="1"/>
  <c r="BU31" s="1"/>
  <c r="BV31" s="1"/>
  <c r="CO31"/>
  <c r="CP31" s="1"/>
  <c r="AB32"/>
  <c r="BQ32"/>
  <c r="BT32" s="1"/>
  <c r="BU32" s="1"/>
  <c r="BV32" s="1"/>
  <c r="CO32"/>
  <c r="CQ32" s="1"/>
  <c r="AB33"/>
  <c r="BQ33"/>
  <c r="BT33" s="1"/>
  <c r="CO33"/>
  <c r="CQ33" s="1"/>
  <c r="AB34"/>
  <c r="BQ34"/>
  <c r="BT34" s="1"/>
  <c r="CO34"/>
  <c r="AB35"/>
  <c r="BQ35"/>
  <c r="BT35" s="1"/>
  <c r="BU35" s="1"/>
  <c r="BV35" s="1"/>
  <c r="CO35"/>
  <c r="AB36"/>
  <c r="BQ36"/>
  <c r="BT36" s="1"/>
  <c r="BU36" s="1"/>
  <c r="BV36" s="1"/>
  <c r="CO36"/>
  <c r="CQ36" s="1"/>
  <c r="AB37"/>
  <c r="BQ37"/>
  <c r="BT37" s="1"/>
  <c r="CO37"/>
  <c r="AB38"/>
  <c r="BQ38"/>
  <c r="BT38" s="1"/>
  <c r="BU38" s="1"/>
  <c r="BV38" s="1"/>
  <c r="CO38"/>
  <c r="CP38" s="1"/>
  <c r="AA19"/>
  <c r="AA20"/>
  <c r="AA21"/>
  <c r="AA22"/>
  <c r="AA23"/>
  <c r="AA24"/>
  <c r="AA25"/>
  <c r="AA26"/>
  <c r="AA27"/>
  <c r="AA28"/>
  <c r="AA29"/>
  <c r="AA30"/>
  <c r="AA31"/>
  <c r="AA32"/>
  <c r="AA33"/>
  <c r="AA34"/>
  <c r="AA35"/>
  <c r="AA36"/>
  <c r="AA37"/>
  <c r="CM29" i="44"/>
  <c r="CL34"/>
  <c r="CM22"/>
  <c r="CM38"/>
  <c r="CQ30"/>
  <c r="CL23"/>
  <c r="CM37"/>
  <c r="CL24"/>
  <c r="CM27"/>
  <c r="CL32"/>
  <c r="CM35"/>
  <c r="AD19"/>
  <c r="AD20"/>
  <c r="AD21"/>
  <c r="AD22"/>
  <c r="AD23"/>
  <c r="AD24"/>
  <c r="AD25"/>
  <c r="AD26"/>
  <c r="AD27"/>
  <c r="AD28"/>
  <c r="AD29"/>
  <c r="AD30"/>
  <c r="AD31"/>
  <c r="AD32"/>
  <c r="AD33"/>
  <c r="AD34"/>
  <c r="AD35"/>
  <c r="AD36"/>
  <c r="AD37"/>
  <c r="AD38"/>
  <c r="CA38"/>
  <c r="CG38" s="1"/>
  <c r="M17"/>
  <c r="AB19"/>
  <c r="BQ19"/>
  <c r="BT19" s="1"/>
  <c r="BU19" s="1"/>
  <c r="BV19" s="1"/>
  <c r="CO19"/>
  <c r="CQ19" s="1"/>
  <c r="AB20"/>
  <c r="BQ20"/>
  <c r="BT20" s="1"/>
  <c r="BU20" s="1"/>
  <c r="BV20" s="1"/>
  <c r="CO20"/>
  <c r="CQ20" s="1"/>
  <c r="AB21"/>
  <c r="BQ21"/>
  <c r="BT21" s="1"/>
  <c r="CO21"/>
  <c r="CQ21" s="1"/>
  <c r="AB22"/>
  <c r="BQ22"/>
  <c r="BT22" s="1"/>
  <c r="BU22" s="1"/>
  <c r="BV22" s="1"/>
  <c r="CO22"/>
  <c r="CQ22" s="1"/>
  <c r="AB23"/>
  <c r="BQ23"/>
  <c r="BT23" s="1"/>
  <c r="BU23" s="1"/>
  <c r="BV23" s="1"/>
  <c r="CO23"/>
  <c r="AB24"/>
  <c r="BQ24"/>
  <c r="BT24" s="1"/>
  <c r="BU24" s="1"/>
  <c r="BV24" s="1"/>
  <c r="CO24"/>
  <c r="CQ24" s="1"/>
  <c r="AB25"/>
  <c r="BQ25"/>
  <c r="BT25" s="1"/>
  <c r="BU25" s="1"/>
  <c r="BV25" s="1"/>
  <c r="CO25"/>
  <c r="CQ25" s="1"/>
  <c r="AB26"/>
  <c r="BQ26"/>
  <c r="BT26" s="1"/>
  <c r="CO26"/>
  <c r="CQ26" s="1"/>
  <c r="AB27"/>
  <c r="BQ27"/>
  <c r="BT27" s="1"/>
  <c r="BU27" s="1"/>
  <c r="BV27" s="1"/>
  <c r="CO27"/>
  <c r="CQ27" s="1"/>
  <c r="AB28"/>
  <c r="BQ28"/>
  <c r="BT28" s="1"/>
  <c r="BU28" s="1"/>
  <c r="BV28" s="1"/>
  <c r="CO28"/>
  <c r="CQ28" s="1"/>
  <c r="AB29"/>
  <c r="BQ29"/>
  <c r="BT29" s="1"/>
  <c r="CO29"/>
  <c r="AB30"/>
  <c r="BQ30"/>
  <c r="BT30" s="1"/>
  <c r="CO30"/>
  <c r="CP30" s="1"/>
  <c r="AB31"/>
  <c r="BQ31"/>
  <c r="BT31" s="1"/>
  <c r="BU31" s="1"/>
  <c r="BV31" s="1"/>
  <c r="CO31"/>
  <c r="CQ31" s="1"/>
  <c r="AB32"/>
  <c r="BQ32"/>
  <c r="BT32" s="1"/>
  <c r="CO32"/>
  <c r="CP32" s="1"/>
  <c r="AB33"/>
  <c r="BQ33"/>
  <c r="BT33" s="1"/>
  <c r="BU33" s="1"/>
  <c r="BV33" s="1"/>
  <c r="CO33"/>
  <c r="CQ33" s="1"/>
  <c r="AB34"/>
  <c r="BQ34"/>
  <c r="BT34" s="1"/>
  <c r="BU34" s="1"/>
  <c r="BV34" s="1"/>
  <c r="CO34"/>
  <c r="CQ34" s="1"/>
  <c r="AB35"/>
  <c r="BQ35"/>
  <c r="BT35" s="1"/>
  <c r="CO35"/>
  <c r="CQ35" s="1"/>
  <c r="AB36"/>
  <c r="BQ36"/>
  <c r="BT36" s="1"/>
  <c r="CO36"/>
  <c r="CQ36" s="1"/>
  <c r="AB37"/>
  <c r="BQ37"/>
  <c r="BT37" s="1"/>
  <c r="BU37" s="1"/>
  <c r="BV37" s="1"/>
  <c r="CO37"/>
  <c r="CQ37" s="1"/>
  <c r="AB38"/>
  <c r="BQ38"/>
  <c r="BT38" s="1"/>
  <c r="BU38" s="1"/>
  <c r="BV38" s="1"/>
  <c r="CO38"/>
  <c r="CQ38" s="1"/>
  <c r="AA19"/>
  <c r="AA20"/>
  <c r="AA21"/>
  <c r="AA22"/>
  <c r="AA23"/>
  <c r="AA24"/>
  <c r="AA25"/>
  <c r="AA26"/>
  <c r="AA27"/>
  <c r="AA28"/>
  <c r="AA29"/>
  <c r="AA30"/>
  <c r="AA31"/>
  <c r="AA32"/>
  <c r="AA33"/>
  <c r="AA34"/>
  <c r="AA35"/>
  <c r="AA36"/>
  <c r="AA37"/>
  <c r="G17" i="36"/>
  <c r="E17"/>
  <c r="H17" i="33"/>
  <c r="H9"/>
  <c r="F21"/>
  <c r="F13"/>
  <c r="F5"/>
  <c r="H18"/>
  <c r="H10"/>
  <c r="H20"/>
  <c r="H12"/>
  <c r="H4"/>
  <c r="H21"/>
  <c r="H13"/>
  <c r="H5"/>
  <c r="F2"/>
  <c r="H19"/>
  <c r="H11"/>
  <c r="J14"/>
  <c r="F9"/>
  <c r="H2"/>
  <c r="E3"/>
  <c r="J18"/>
  <c r="G3"/>
  <c r="CM37" i="36"/>
  <c r="CL35"/>
  <c r="CL38"/>
  <c r="AD21"/>
  <c r="AD22"/>
  <c r="AD25"/>
  <c r="AD28"/>
  <c r="AD29"/>
  <c r="AD31"/>
  <c r="AD36"/>
  <c r="AD37"/>
  <c r="AD38"/>
  <c r="AD19"/>
  <c r="AD20"/>
  <c r="AD24"/>
  <c r="AD26"/>
  <c r="AD27"/>
  <c r="AD30"/>
  <c r="AD32"/>
  <c r="AD34"/>
  <c r="BQ19"/>
  <c r="BT19" s="1"/>
  <c r="BQ22"/>
  <c r="BT22" s="1"/>
  <c r="AB23"/>
  <c r="BQ23"/>
  <c r="BT23" s="1"/>
  <c r="BQ24"/>
  <c r="BT24" s="1"/>
  <c r="CO25"/>
  <c r="CP25" s="1"/>
  <c r="AB26"/>
  <c r="BQ26"/>
  <c r="BT26" s="1"/>
  <c r="BQ27"/>
  <c r="BT27" s="1"/>
  <c r="CO27"/>
  <c r="CP27" s="1"/>
  <c r="AB28"/>
  <c r="BQ28"/>
  <c r="BT28" s="1"/>
  <c r="AB29"/>
  <c r="BQ29"/>
  <c r="BT29" s="1"/>
  <c r="AB30"/>
  <c r="CO30"/>
  <c r="CQ30" s="1"/>
  <c r="AB31"/>
  <c r="BQ31"/>
  <c r="BT31" s="1"/>
  <c r="BU31" s="1"/>
  <c r="BV31" s="1"/>
  <c r="CO31"/>
  <c r="CP31" s="1"/>
  <c r="AB32"/>
  <c r="BQ32"/>
  <c r="BT32" s="1"/>
  <c r="BU32" s="1"/>
  <c r="BV32" s="1"/>
  <c r="CO33"/>
  <c r="CP33" s="1"/>
  <c r="AB34"/>
  <c r="BQ34"/>
  <c r="BT34" s="1"/>
  <c r="CO34"/>
  <c r="CQ34" s="1"/>
  <c r="AB35"/>
  <c r="BQ35"/>
  <c r="BT35" s="1"/>
  <c r="CO35"/>
  <c r="CP35" s="1"/>
  <c r="AB36"/>
  <c r="BQ36"/>
  <c r="BT36" s="1"/>
  <c r="BU36" s="1"/>
  <c r="BV36" s="1"/>
  <c r="CO36"/>
  <c r="CQ36" s="1"/>
  <c r="AB37"/>
  <c r="CO37"/>
  <c r="AB38"/>
  <c r="BQ38"/>
  <c r="BT38" s="1"/>
  <c r="BU38" s="1"/>
  <c r="BV38" s="1"/>
  <c r="CO38"/>
  <c r="CP38" s="1"/>
  <c r="AD23"/>
  <c r="AD33"/>
  <c r="AD35"/>
  <c r="AB19"/>
  <c r="AB20"/>
  <c r="BQ20"/>
  <c r="BT20" s="1"/>
  <c r="AB21"/>
  <c r="BQ21"/>
  <c r="BT21" s="1"/>
  <c r="AB22"/>
  <c r="AB24"/>
  <c r="AB25"/>
  <c r="BQ25"/>
  <c r="BT25" s="1"/>
  <c r="BU25" s="1"/>
  <c r="BV25" s="1"/>
  <c r="CO26"/>
  <c r="CQ26" s="1"/>
  <c r="AB27"/>
  <c r="CO28"/>
  <c r="CQ28" s="1"/>
  <c r="CO29"/>
  <c r="CP29" s="1"/>
  <c r="BQ30"/>
  <c r="BT30" s="1"/>
  <c r="BU30" s="1"/>
  <c r="BV30" s="1"/>
  <c r="CO32"/>
  <c r="CP32" s="1"/>
  <c r="AB33"/>
  <c r="BQ33"/>
  <c r="BT33" s="1"/>
  <c r="BU33" s="1"/>
  <c r="BV33" s="1"/>
  <c r="BQ37"/>
  <c r="BT37" s="1"/>
  <c r="AA19"/>
  <c r="AA20"/>
  <c r="AA21"/>
  <c r="AA22"/>
  <c r="AA23"/>
  <c r="AA24"/>
  <c r="AA25"/>
  <c r="AA26"/>
  <c r="AA27"/>
  <c r="AA28"/>
  <c r="AA29"/>
  <c r="AA30"/>
  <c r="AA31"/>
  <c r="AA32"/>
  <c r="AA33"/>
  <c r="AA34"/>
  <c r="AA35"/>
  <c r="AA36"/>
  <c r="AA37"/>
  <c r="E2" i="33"/>
  <c r="C22"/>
  <c r="K3"/>
  <c r="BU29" i="36" l="1"/>
  <c r="BV29" s="1"/>
  <c r="BW29" s="1"/>
  <c r="CQ37"/>
  <c r="BU27"/>
  <c r="BV27" s="1"/>
  <c r="BU20"/>
  <c r="BV20" s="1"/>
  <c r="BW20" s="1"/>
  <c r="CL34"/>
  <c r="CP36" i="44"/>
  <c r="BU22" i="36"/>
  <c r="BV22" s="1"/>
  <c r="BU30" i="44"/>
  <c r="BV30" s="1"/>
  <c r="BU33" i="45"/>
  <c r="BV33" s="1"/>
  <c r="BU30" i="47"/>
  <c r="BV30" s="1"/>
  <c r="CL29" i="48"/>
  <c r="CQ38" i="51"/>
  <c r="BU33"/>
  <c r="BV33" s="1"/>
  <c r="CP25"/>
  <c r="BU29" i="52"/>
  <c r="BV29" s="1"/>
  <c r="CM34" i="47"/>
  <c r="CM29" i="45"/>
  <c r="CM24"/>
  <c r="CL29" i="44"/>
  <c r="CL29" i="45"/>
  <c r="CM27" i="48"/>
  <c r="CL29" i="49"/>
  <c r="CM31" i="52"/>
  <c r="CL29"/>
  <c r="CM27" i="36"/>
  <c r="CP37" i="45"/>
  <c r="CP34" i="47"/>
  <c r="CP26"/>
  <c r="CP36"/>
  <c r="CL26" i="48"/>
  <c r="BU24" i="51"/>
  <c r="BV24" s="1"/>
  <c r="BU28" i="52"/>
  <c r="BV28" s="1"/>
  <c r="CL28"/>
  <c r="BU27" i="49"/>
  <c r="BV27" s="1"/>
  <c r="CL23" i="47"/>
  <c r="CM21" i="44"/>
  <c r="CM26" i="48"/>
  <c r="CM29" i="51"/>
  <c r="CP29" i="44"/>
  <c r="CL21" i="49"/>
  <c r="CL19"/>
  <c r="CL37" i="52"/>
  <c r="BU37" i="45"/>
  <c r="BV37" s="1"/>
  <c r="BU34" i="47"/>
  <c r="BV34" s="1"/>
  <c r="BW35" s="1"/>
  <c r="BU26"/>
  <c r="BV26" s="1"/>
  <c r="CQ32" i="49"/>
  <c r="CM38" i="36"/>
  <c r="CL32" i="48"/>
  <c r="CQ23" i="51"/>
  <c r="CQ24"/>
  <c r="CM36" i="44"/>
  <c r="CM31" i="45"/>
  <c r="BU24" i="36"/>
  <c r="BV24" s="1"/>
  <c r="BU26" i="49"/>
  <c r="BV26" s="1"/>
  <c r="BU31" i="51"/>
  <c r="BV31" s="1"/>
  <c r="CM31" i="49"/>
  <c r="CL25"/>
  <c r="CM27" i="51"/>
  <c r="CL28" i="45"/>
  <c r="CL22" i="47"/>
  <c r="CM37" i="49"/>
  <c r="CM30" i="48"/>
  <c r="CL19" i="47"/>
  <c r="CM36" i="45"/>
  <c r="CM37" i="51"/>
  <c r="CL37" i="49"/>
  <c r="CL32" i="36"/>
  <c r="BU37" i="48"/>
  <c r="BV37" s="1"/>
  <c r="BW37" s="1"/>
  <c r="CM21" i="47"/>
  <c r="BU36" i="44"/>
  <c r="BV36" s="1"/>
  <c r="CL37" i="51"/>
  <c r="BU26" i="45"/>
  <c r="BV26" s="1"/>
  <c r="BU33" i="47"/>
  <c r="BV33" s="1"/>
  <c r="CM30" i="49"/>
  <c r="CM22"/>
  <c r="CL36" i="52"/>
  <c r="CM25"/>
  <c r="CL26" i="47"/>
  <c r="BU32" i="44"/>
  <c r="BV32" s="1"/>
  <c r="CM20" i="47"/>
  <c r="CL34"/>
  <c r="CL19" i="45"/>
  <c r="CQ26" i="48"/>
  <c r="CP37" i="44"/>
  <c r="CR37" s="1"/>
  <c r="CL21" i="45"/>
  <c r="CM37"/>
  <c r="CL28" i="51"/>
  <c r="CM28" i="49"/>
  <c r="CL27" i="52"/>
  <c r="CM21" i="49"/>
  <c r="CM35"/>
  <c r="CM34" i="52"/>
  <c r="CM35" i="51"/>
  <c r="CL35" i="49"/>
  <c r="BU29" i="44"/>
  <c r="BV29" s="1"/>
  <c r="BU38" i="49"/>
  <c r="BV38" s="1"/>
  <c r="CP31" i="52"/>
  <c r="CM19" i="45"/>
  <c r="BU24" i="47"/>
  <c r="BV24" s="1"/>
  <c r="BX25" s="1"/>
  <c r="BU26" i="44"/>
  <c r="BV26" s="1"/>
  <c r="CP23"/>
  <c r="CL38"/>
  <c r="BU22" i="47"/>
  <c r="BV22" s="1"/>
  <c r="CQ26"/>
  <c r="CL35" i="48"/>
  <c r="CL30"/>
  <c r="CQ19" i="51"/>
  <c r="BU36" i="52"/>
  <c r="BV36" s="1"/>
  <c r="CL24"/>
  <c r="CM23" i="47"/>
  <c r="CM20" i="48"/>
  <c r="CM26" i="44"/>
  <c r="CM26" i="47"/>
  <c r="CL21" i="44"/>
  <c r="CQ20" i="47"/>
  <c r="CM36"/>
  <c r="CP28" i="48"/>
  <c r="CM35" i="47"/>
  <c r="CP35" i="45"/>
  <c r="BU21" i="44"/>
  <c r="BV21" s="1"/>
  <c r="BU35" i="36"/>
  <c r="BV35" s="1"/>
  <c r="BW35" s="1"/>
  <c r="BU34" i="45"/>
  <c r="BV34" s="1"/>
  <c r="BU27" i="47"/>
  <c r="BV27" s="1"/>
  <c r="BX28" s="1"/>
  <c r="BW20" i="48"/>
  <c r="BU20" i="51"/>
  <c r="BV20" s="1"/>
  <c r="CQ28"/>
  <c r="BU33" i="52"/>
  <c r="BV33" s="1"/>
  <c r="CQ30"/>
  <c r="BU25"/>
  <c r="BV25" s="1"/>
  <c r="CL38" i="51"/>
  <c r="CL32" i="47"/>
  <c r="CM19"/>
  <c r="CM38" i="52"/>
  <c r="CM37"/>
  <c r="CM29"/>
  <c r="CM21"/>
  <c r="BU24" i="48"/>
  <c r="BV24" s="1"/>
  <c r="BX24" s="1"/>
  <c r="CP20"/>
  <c r="CR21" s="1"/>
  <c r="BU38"/>
  <c r="BV38" s="1"/>
  <c r="CQ28" i="45"/>
  <c r="CP22" i="51"/>
  <c r="CQ20" i="52"/>
  <c r="CM29" i="36"/>
  <c r="CL35" i="44"/>
  <c r="CM34" i="48"/>
  <c r="CU34" s="1"/>
  <c r="CL23" i="51"/>
  <c r="CL37" i="44"/>
  <c r="CQ29" i="47"/>
  <c r="CL27" i="48"/>
  <c r="BU34" i="49"/>
  <c r="BV34" s="1"/>
  <c r="CP35"/>
  <c r="BU19" i="52"/>
  <c r="BV19" s="1"/>
  <c r="BU37" i="36"/>
  <c r="BV37" s="1"/>
  <c r="BX38" s="1"/>
  <c r="CL27"/>
  <c r="CL35" i="51"/>
  <c r="CL19"/>
  <c r="BU26" i="48"/>
  <c r="BV26" s="1"/>
  <c r="CL28" i="49"/>
  <c r="CL20"/>
  <c r="CL32"/>
  <c r="CL24"/>
  <c r="CM23" i="52"/>
  <c r="CM25" i="51"/>
  <c r="BU22" i="49"/>
  <c r="BV22" s="1"/>
  <c r="CL33" i="44"/>
  <c r="CR34" i="48"/>
  <c r="BU27"/>
  <c r="BV27" s="1"/>
  <c r="BX28" s="1"/>
  <c r="CM31" i="51"/>
  <c r="CM22"/>
  <c r="BU37" i="47"/>
  <c r="BV37" s="1"/>
  <c r="BU25" i="45"/>
  <c r="BV25" s="1"/>
  <c r="BX25" s="1"/>
  <c r="CQ30"/>
  <c r="CQ37" i="52"/>
  <c r="BU32"/>
  <c r="BV32" s="1"/>
  <c r="CP29"/>
  <c r="BU24"/>
  <c r="BV24" s="1"/>
  <c r="CQ21"/>
  <c r="CL26" i="36"/>
  <c r="CL20" i="51"/>
  <c r="BU34" i="52"/>
  <c r="BV34" s="1"/>
  <c r="CM24"/>
  <c r="CL22"/>
  <c r="CL30" i="51"/>
  <c r="BU22" i="48"/>
  <c r="BV22" s="1"/>
  <c r="CP22" i="47"/>
  <c r="CR22" s="1"/>
  <c r="CQ28" i="48"/>
  <c r="BU28" i="49"/>
  <c r="BV28" s="1"/>
  <c r="BW29" s="1"/>
  <c r="CP27"/>
  <c r="BU21" i="52"/>
  <c r="BV21" s="1"/>
  <c r="CM31" i="36"/>
  <c r="CM28"/>
  <c r="CL32" i="52"/>
  <c r="CL30"/>
  <c r="CM22"/>
  <c r="CP26" i="48"/>
  <c r="CR26" s="1"/>
  <c r="BX34"/>
  <c r="BW34"/>
  <c r="CR30"/>
  <c r="CP36"/>
  <c r="CP26" i="49"/>
  <c r="CP24" i="48"/>
  <c r="CR24" s="1"/>
  <c r="CP27"/>
  <c r="CQ20" i="51"/>
  <c r="CP24" i="52"/>
  <c r="CQ34"/>
  <c r="CM20" i="44"/>
  <c r="CM28"/>
  <c r="CL24" i="45"/>
  <c r="CQ29" i="44"/>
  <c r="CR30" s="1"/>
  <c r="CQ23"/>
  <c r="BU27" i="45"/>
  <c r="BV27" s="1"/>
  <c r="BX28" s="1"/>
  <c r="CP25"/>
  <c r="CP21" i="47"/>
  <c r="CQ28"/>
  <c r="CR22" i="48"/>
  <c r="CU22" s="1"/>
  <c r="CR35"/>
  <c r="BU36" i="49"/>
  <c r="BV36" s="1"/>
  <c r="BX36" s="1"/>
  <c r="CQ34"/>
  <c r="CR35" s="1"/>
  <c r="CP23"/>
  <c r="CR24" s="1"/>
  <c r="CP27" i="51"/>
  <c r="CM34" i="36"/>
  <c r="CM25"/>
  <c r="CP37" i="48"/>
  <c r="CR38" s="1"/>
  <c r="CL20" i="47"/>
  <c r="CM27" i="45"/>
  <c r="BU34" i="36"/>
  <c r="BV34" s="1"/>
  <c r="BX34" s="1"/>
  <c r="BU32" i="47"/>
  <c r="BV32" s="1"/>
  <c r="CP19" i="44"/>
  <c r="CQ38" i="45"/>
  <c r="CP36"/>
  <c r="CP19" i="49"/>
  <c r="CQ32" i="51"/>
  <c r="CQ25" i="52"/>
  <c r="CR25" s="1"/>
  <c r="CP33" i="45"/>
  <c r="CR34" s="1"/>
  <c r="BU30"/>
  <c r="BV30" s="1"/>
  <c r="BU22"/>
  <c r="BV22" s="1"/>
  <c r="BX23" s="1"/>
  <c r="CQ29" i="36"/>
  <c r="BU35" i="44"/>
  <c r="BV35" s="1"/>
  <c r="BX36" s="1"/>
  <c r="CP38"/>
  <c r="CP33"/>
  <c r="BU29" i="45"/>
  <c r="BV29" s="1"/>
  <c r="BW29" s="1"/>
  <c r="CP20" i="47"/>
  <c r="CQ34"/>
  <c r="CL21" i="48"/>
  <c r="CP30" i="51"/>
  <c r="CQ38" i="52"/>
  <c r="CL36" i="36"/>
  <c r="CL25" i="44"/>
  <c r="CM35" i="45"/>
  <c r="CL32"/>
  <c r="BU32" i="48"/>
  <c r="BV32" s="1"/>
  <c r="BW32" s="1"/>
  <c r="CL36"/>
  <c r="BX20"/>
  <c r="CR32" i="49"/>
  <c r="CT32" s="1"/>
  <c r="CP31"/>
  <c r="CQ33" i="51"/>
  <c r="CP32" i="52"/>
  <c r="CR32" s="1"/>
  <c r="CP32" i="48"/>
  <c r="CL36" i="47"/>
  <c r="CQ35" i="45"/>
  <c r="BU20" i="47"/>
  <c r="BV20" s="1"/>
  <c r="CQ31" i="45"/>
  <c r="CR31" s="1"/>
  <c r="CP36" i="51"/>
  <c r="CL28" i="36"/>
  <c r="CM19"/>
  <c r="CO19" s="1"/>
  <c r="X20"/>
  <c r="CM32"/>
  <c r="BU28"/>
  <c r="BV28" s="1"/>
  <c r="CM36"/>
  <c r="CL29"/>
  <c r="BU19"/>
  <c r="BV19" s="1"/>
  <c r="CM26"/>
  <c r="CM30"/>
  <c r="CM33"/>
  <c r="CQ31"/>
  <c r="CQ27"/>
  <c r="CM35"/>
  <c r="CP30"/>
  <c r="CP36"/>
  <c r="CP34"/>
  <c r="CL23"/>
  <c r="CN23" s="1"/>
  <c r="CP23" s="1"/>
  <c r="BU26"/>
  <c r="BV26" s="1"/>
  <c r="BX26" s="1"/>
  <c r="CM20"/>
  <c r="CO20" s="1"/>
  <c r="CL19"/>
  <c r="CN19" s="1"/>
  <c r="CL22"/>
  <c r="CN22" s="1"/>
  <c r="CL20"/>
  <c r="CN20" s="1"/>
  <c r="X29" i="52"/>
  <c r="X36" i="51"/>
  <c r="CM23" i="36"/>
  <c r="CO23" s="1"/>
  <c r="BU23"/>
  <c r="BV23" s="1"/>
  <c r="BW24" s="1"/>
  <c r="CM21"/>
  <c r="CO21" s="1"/>
  <c r="CP21" s="1"/>
  <c r="BU21"/>
  <c r="BV21" s="1"/>
  <c r="BW21" s="1"/>
  <c r="CM22"/>
  <c r="CO22" s="1"/>
  <c r="X37" i="45"/>
  <c r="X29" i="47"/>
  <c r="X25" i="48"/>
  <c r="X33" i="44"/>
  <c r="X35" i="47"/>
  <c r="X33" i="49"/>
  <c r="X25" i="51"/>
  <c r="P25" s="1"/>
  <c r="R25" s="1"/>
  <c r="X33" i="48"/>
  <c r="X24"/>
  <c r="X36"/>
  <c r="X23" i="51"/>
  <c r="X29" i="48"/>
  <c r="X22"/>
  <c r="X27"/>
  <c r="X28" i="47"/>
  <c r="X31" i="48"/>
  <c r="X26"/>
  <c r="X22" i="52"/>
  <c r="X33" i="36"/>
  <c r="X35" i="48"/>
  <c r="X21"/>
  <c r="X28"/>
  <c r="X21" i="51"/>
  <c r="X26" i="52"/>
  <c r="X38" i="48"/>
  <c r="X37"/>
  <c r="X20"/>
  <c r="X32"/>
  <c r="X30"/>
  <c r="X24" i="51"/>
  <c r="X33"/>
  <c r="X26"/>
  <c r="X23" i="48"/>
  <c r="X34"/>
  <c r="X34" i="51"/>
  <c r="X27"/>
  <c r="X24" i="36"/>
  <c r="X33" i="52"/>
  <c r="U22" i="36"/>
  <c r="U21"/>
  <c r="U23"/>
  <c r="U20"/>
  <c r="U19"/>
  <c r="X36" i="45"/>
  <c r="X29" i="44"/>
  <c r="CM24" i="36"/>
  <c r="CO24" s="1"/>
  <c r="I26" i="33"/>
  <c r="I47"/>
  <c r="CL24" i="36"/>
  <c r="CN24" s="1"/>
  <c r="I37" i="33"/>
  <c r="I29"/>
  <c r="I2"/>
  <c r="I39"/>
  <c r="I45"/>
  <c r="I42"/>
  <c r="I33"/>
  <c r="I46"/>
  <c r="I28"/>
  <c r="I30"/>
  <c r="I23"/>
  <c r="I25"/>
  <c r="I24"/>
  <c r="I41"/>
  <c r="I34"/>
  <c r="I31"/>
  <c r="I43"/>
  <c r="I36"/>
  <c r="I40"/>
  <c r="I38"/>
  <c r="I35"/>
  <c r="I32"/>
  <c r="I3"/>
  <c r="I44"/>
  <c r="I27"/>
  <c r="X35" i="44"/>
  <c r="X20"/>
  <c r="X21"/>
  <c r="X20" i="45"/>
  <c r="X33"/>
  <c r="X25" i="44"/>
  <c r="X26"/>
  <c r="X32"/>
  <c r="X29" i="45"/>
  <c r="X21"/>
  <c r="X31" i="47"/>
  <c r="X33"/>
  <c r="X35" i="51"/>
  <c r="X32"/>
  <c r="X24" i="52"/>
  <c r="X34"/>
  <c r="X32" i="36"/>
  <c r="X31" i="44"/>
  <c r="X27"/>
  <c r="X34"/>
  <c r="X23" i="45"/>
  <c r="X32" i="47"/>
  <c r="X37" i="51"/>
  <c r="X35" i="52"/>
  <c r="X21"/>
  <c r="X25"/>
  <c r="X23"/>
  <c r="X36" i="44"/>
  <c r="X30"/>
  <c r="X38" i="51"/>
  <c r="X27" i="52"/>
  <c r="X37"/>
  <c r="X36"/>
  <c r="X22" i="44"/>
  <c r="X28"/>
  <c r="X25" i="45"/>
  <c r="X30" i="47"/>
  <c r="X28" i="51"/>
  <c r="X30"/>
  <c r="X31" i="52"/>
  <c r="X24" i="44"/>
  <c r="X30" i="45"/>
  <c r="X22" i="51"/>
  <c r="X38" i="52"/>
  <c r="X34" i="49"/>
  <c r="X31" i="51"/>
  <c r="X37" i="44"/>
  <c r="X23"/>
  <c r="X38"/>
  <c r="X34" i="45"/>
  <c r="X23" i="49"/>
  <c r="X20" i="51"/>
  <c r="X29"/>
  <c r="X20" i="52"/>
  <c r="X38" i="47"/>
  <c r="X36"/>
  <c r="X37"/>
  <c r="X37" i="49"/>
  <c r="X24" i="45"/>
  <c r="X28"/>
  <c r="P28" s="1"/>
  <c r="R28" s="1"/>
  <c r="X20" i="47"/>
  <c r="X22"/>
  <c r="X32" i="49"/>
  <c r="X26"/>
  <c r="X27"/>
  <c r="X38"/>
  <c r="X31"/>
  <c r="X27" i="45"/>
  <c r="X35"/>
  <c r="X21" i="47"/>
  <c r="X23"/>
  <c r="X36" i="49"/>
  <c r="X20"/>
  <c r="X29"/>
  <c r="X22"/>
  <c r="X35"/>
  <c r="X28"/>
  <c r="X22" i="45"/>
  <c r="X24" i="49"/>
  <c r="X30" i="36"/>
  <c r="X31" i="45"/>
  <c r="X38"/>
  <c r="X25" i="47"/>
  <c r="X24"/>
  <c r="X21" i="49"/>
  <c r="X30"/>
  <c r="X28" i="52"/>
  <c r="X32"/>
  <c r="X26" i="45"/>
  <c r="X32"/>
  <c r="X34" i="47"/>
  <c r="X27"/>
  <c r="X26"/>
  <c r="X25" i="49"/>
  <c r="X30" i="52"/>
  <c r="BX28"/>
  <c r="BW28"/>
  <c r="BX31"/>
  <c r="BW31"/>
  <c r="BX26"/>
  <c r="BW26"/>
  <c r="BX37"/>
  <c r="BW37"/>
  <c r="BX21"/>
  <c r="BW21"/>
  <c r="BX32"/>
  <c r="BW32"/>
  <c r="BX35"/>
  <c r="BW35"/>
  <c r="BX27"/>
  <c r="BW27"/>
  <c r="BX38"/>
  <c r="BW38"/>
  <c r="BX25"/>
  <c r="BW25"/>
  <c r="BX29"/>
  <c r="BW29"/>
  <c r="CP21"/>
  <c r="CP22"/>
  <c r="CQ29"/>
  <c r="CP28"/>
  <c r="CP27"/>
  <c r="CP33"/>
  <c r="BX36"/>
  <c r="BW36"/>
  <c r="BX20"/>
  <c r="BW20"/>
  <c r="BX30"/>
  <c r="BW30"/>
  <c r="BX33"/>
  <c r="BW33"/>
  <c r="BX22"/>
  <c r="BW22"/>
  <c r="BX23"/>
  <c r="BW23"/>
  <c r="CQ19"/>
  <c r="CR20" s="1"/>
  <c r="CP37"/>
  <c r="BX34"/>
  <c r="BW34"/>
  <c r="CP30"/>
  <c r="CR31" s="1"/>
  <c r="CP36"/>
  <c r="CP23"/>
  <c r="CR23" s="1"/>
  <c r="CP35"/>
  <c r="CR35" s="1"/>
  <c r="CP26"/>
  <c r="BX24"/>
  <c r="BW24"/>
  <c r="BX36" i="51"/>
  <c r="BW36"/>
  <c r="BX20"/>
  <c r="BW20"/>
  <c r="BX34"/>
  <c r="BW34"/>
  <c r="BX26"/>
  <c r="BW26"/>
  <c r="BX21"/>
  <c r="BW21"/>
  <c r="BX24"/>
  <c r="BW24"/>
  <c r="BX35"/>
  <c r="BW35"/>
  <c r="BX27"/>
  <c r="BW27"/>
  <c r="BX30"/>
  <c r="BW30"/>
  <c r="BX22"/>
  <c r="BW22"/>
  <c r="BX37"/>
  <c r="BW37"/>
  <c r="BX33"/>
  <c r="BW33"/>
  <c r="BX38"/>
  <c r="BW38"/>
  <c r="BX32"/>
  <c r="BW32"/>
  <c r="CR33"/>
  <c r="CP21"/>
  <c r="CR22" s="1"/>
  <c r="CP26"/>
  <c r="CR26" s="1"/>
  <c r="BX28"/>
  <c r="BW28"/>
  <c r="CP38"/>
  <c r="CR38" s="1"/>
  <c r="CP35"/>
  <c r="BX29"/>
  <c r="BW29"/>
  <c r="BX23"/>
  <c r="BW23"/>
  <c r="CP29"/>
  <c r="CR29" s="1"/>
  <c r="CP23"/>
  <c r="CR23" s="1"/>
  <c r="CP34"/>
  <c r="CR34" s="1"/>
  <c r="BX25"/>
  <c r="BW25"/>
  <c r="BX31"/>
  <c r="BW31"/>
  <c r="CR37"/>
  <c r="CP31"/>
  <c r="CR31" s="1"/>
  <c r="CR25"/>
  <c r="CR28"/>
  <c r="BX29" i="49"/>
  <c r="BX21"/>
  <c r="BW21"/>
  <c r="BX35"/>
  <c r="BW35"/>
  <c r="BX38"/>
  <c r="BW38"/>
  <c r="BX33"/>
  <c r="BW33"/>
  <c r="BX25"/>
  <c r="BW25"/>
  <c r="BX20"/>
  <c r="BW20"/>
  <c r="BX23"/>
  <c r="BW23"/>
  <c r="BX24"/>
  <c r="BW24"/>
  <c r="CV32"/>
  <c r="CU32"/>
  <c r="BX34"/>
  <c r="BW34"/>
  <c r="BX26"/>
  <c r="BW26"/>
  <c r="BX22"/>
  <c r="BW22"/>
  <c r="CP38"/>
  <c r="BX32"/>
  <c r="BW32"/>
  <c r="CP36"/>
  <c r="CR36" s="1"/>
  <c r="CP28"/>
  <c r="CR28" s="1"/>
  <c r="CP20"/>
  <c r="BX27"/>
  <c r="BW27"/>
  <c r="BX30"/>
  <c r="BW30"/>
  <c r="CP30"/>
  <c r="CP22"/>
  <c r="CP37"/>
  <c r="CR37" s="1"/>
  <c r="CP33"/>
  <c r="CR33" s="1"/>
  <c r="CP29"/>
  <c r="CP25"/>
  <c r="CR25" s="1"/>
  <c r="CP21"/>
  <c r="BX31"/>
  <c r="BW31"/>
  <c r="CT22" i="48"/>
  <c r="CV35"/>
  <c r="CS35"/>
  <c r="CT35"/>
  <c r="BW29"/>
  <c r="BX29"/>
  <c r="BX33"/>
  <c r="BW33"/>
  <c r="CR33"/>
  <c r="CU30"/>
  <c r="CV30"/>
  <c r="CT30"/>
  <c r="CS30"/>
  <c r="BW23"/>
  <c r="BX23"/>
  <c r="CV34"/>
  <c r="CS34"/>
  <c r="CT34"/>
  <c r="BW25"/>
  <c r="BX25"/>
  <c r="BX36"/>
  <c r="BW36"/>
  <c r="BX35"/>
  <c r="BW35"/>
  <c r="CR31"/>
  <c r="CR32"/>
  <c r="CR23"/>
  <c r="BW26"/>
  <c r="CR36"/>
  <c r="BX26"/>
  <c r="BW27"/>
  <c r="BX27"/>
  <c r="BX30"/>
  <c r="BW24"/>
  <c r="BX21"/>
  <c r="BW21"/>
  <c r="BW31"/>
  <c r="BX31"/>
  <c r="BW30"/>
  <c r="BW28"/>
  <c r="BX32"/>
  <c r="BX36" i="47"/>
  <c r="BW36"/>
  <c r="BX31"/>
  <c r="BW31"/>
  <c r="BX34"/>
  <c r="BX26"/>
  <c r="BW26"/>
  <c r="BX37"/>
  <c r="BW37"/>
  <c r="BX32"/>
  <c r="BW32"/>
  <c r="BX20"/>
  <c r="BW20"/>
  <c r="BX21"/>
  <c r="BW21"/>
  <c r="BX30"/>
  <c r="BW30"/>
  <c r="BX22"/>
  <c r="BW22"/>
  <c r="BX38"/>
  <c r="BW38"/>
  <c r="BX29"/>
  <c r="BW29"/>
  <c r="BX23"/>
  <c r="BW23"/>
  <c r="CP24"/>
  <c r="CP30"/>
  <c r="CR30" s="1"/>
  <c r="CP37"/>
  <c r="CR37" s="1"/>
  <c r="CQ27"/>
  <c r="CP25"/>
  <c r="BX33"/>
  <c r="BW33"/>
  <c r="CQ19"/>
  <c r="CP38"/>
  <c r="CP35"/>
  <c r="CR35" s="1"/>
  <c r="CP23"/>
  <c r="CP33"/>
  <c r="BX24"/>
  <c r="CQ32"/>
  <c r="CR32" s="1"/>
  <c r="BX34" i="45"/>
  <c r="BW34"/>
  <c r="BX32"/>
  <c r="BW32"/>
  <c r="BX24"/>
  <c r="BW24"/>
  <c r="CR21"/>
  <c r="BX35"/>
  <c r="BW35"/>
  <c r="BX38"/>
  <c r="BW38"/>
  <c r="BX31"/>
  <c r="BW31"/>
  <c r="BW22"/>
  <c r="BX33"/>
  <c r="BW33"/>
  <c r="BX20"/>
  <c r="BW20"/>
  <c r="CP24"/>
  <c r="CR25" s="1"/>
  <c r="CQ21"/>
  <c r="CQ37"/>
  <c r="CR37" s="1"/>
  <c r="CP19"/>
  <c r="CP22"/>
  <c r="CP23"/>
  <c r="CR26"/>
  <c r="BX37"/>
  <c r="BW37"/>
  <c r="BX36"/>
  <c r="BW36"/>
  <c r="CP27"/>
  <c r="CR27" s="1"/>
  <c r="BX21"/>
  <c r="BW21"/>
  <c r="CP32"/>
  <c r="CR32" s="1"/>
  <c r="CP29"/>
  <c r="BX29" i="44"/>
  <c r="BW29"/>
  <c r="BW35"/>
  <c r="BX38"/>
  <c r="BW38"/>
  <c r="BX30"/>
  <c r="BW30"/>
  <c r="BX33"/>
  <c r="BW33"/>
  <c r="BX25"/>
  <c r="BW25"/>
  <c r="BX28"/>
  <c r="BW28"/>
  <c r="BX31"/>
  <c r="BW31"/>
  <c r="BX23"/>
  <c r="BW23"/>
  <c r="BX27"/>
  <c r="BW27"/>
  <c r="BX22"/>
  <c r="BW22"/>
  <c r="BX26"/>
  <c r="BW26"/>
  <c r="BX20"/>
  <c r="BW20"/>
  <c r="BX37"/>
  <c r="BW37"/>
  <c r="CQ32"/>
  <c r="CR33" s="1"/>
  <c r="CP27"/>
  <c r="CP25"/>
  <c r="CP31"/>
  <c r="CR31" s="1"/>
  <c r="CP24"/>
  <c r="CP28"/>
  <c r="CP35"/>
  <c r="CP26"/>
  <c r="BX24"/>
  <c r="BW24"/>
  <c r="CP22"/>
  <c r="BX34"/>
  <c r="BW34"/>
  <c r="BX21"/>
  <c r="BW21"/>
  <c r="CR23"/>
  <c r="CP20"/>
  <c r="CR20" s="1"/>
  <c r="CP21"/>
  <c r="CP34"/>
  <c r="CR34" s="1"/>
  <c r="BX32"/>
  <c r="BW32"/>
  <c r="X25" i="36"/>
  <c r="X37"/>
  <c r="X28"/>
  <c r="X34"/>
  <c r="X21"/>
  <c r="X36"/>
  <c r="X38"/>
  <c r="X27"/>
  <c r="X35"/>
  <c r="X22"/>
  <c r="X29"/>
  <c r="X23"/>
  <c r="X26"/>
  <c r="X31"/>
  <c r="E22" i="33"/>
  <c r="H22"/>
  <c r="G22"/>
  <c r="F22"/>
  <c r="BX32" i="36"/>
  <c r="BW32"/>
  <c r="BX33"/>
  <c r="BW33"/>
  <c r="BX25"/>
  <c r="BW25"/>
  <c r="BW34"/>
  <c r="CP26"/>
  <c r="CQ25"/>
  <c r="CQ38"/>
  <c r="CQ32"/>
  <c r="CP28"/>
  <c r="CR29" s="1"/>
  <c r="CQ33"/>
  <c r="CR30"/>
  <c r="CQ35"/>
  <c r="CR36" s="1"/>
  <c r="CP37"/>
  <c r="BX31"/>
  <c r="BW31"/>
  <c r="E7" i="33"/>
  <c r="G7"/>
  <c r="G8"/>
  <c r="E8"/>
  <c r="E20"/>
  <c r="G20"/>
  <c r="G12"/>
  <c r="E12"/>
  <c r="E21"/>
  <c r="G21"/>
  <c r="E13"/>
  <c r="G13"/>
  <c r="E14"/>
  <c r="G14"/>
  <c r="G6"/>
  <c r="E6"/>
  <c r="E9"/>
  <c r="G9"/>
  <c r="E15"/>
  <c r="G15"/>
  <c r="E17"/>
  <c r="G17"/>
  <c r="G18"/>
  <c r="E18"/>
  <c r="E10"/>
  <c r="G10"/>
  <c r="E19"/>
  <c r="G19"/>
  <c r="E11"/>
  <c r="G11"/>
  <c r="G16"/>
  <c r="E16"/>
  <c r="G4"/>
  <c r="I4" s="1"/>
  <c r="E5"/>
  <c r="G5"/>
  <c r="K28"/>
  <c r="K59"/>
  <c r="K53"/>
  <c r="K31"/>
  <c r="K24"/>
  <c r="K47"/>
  <c r="K43"/>
  <c r="K37"/>
  <c r="K60"/>
  <c r="K30"/>
  <c r="K45"/>
  <c r="K54"/>
  <c r="K36"/>
  <c r="K52"/>
  <c r="K46"/>
  <c r="K40"/>
  <c r="K55"/>
  <c r="K41"/>
  <c r="K25"/>
  <c r="K48"/>
  <c r="K34"/>
  <c r="K57"/>
  <c r="K49"/>
  <c r="K51"/>
  <c r="K29"/>
  <c r="K44"/>
  <c r="K38"/>
  <c r="K61"/>
  <c r="K39"/>
  <c r="K23"/>
  <c r="K42"/>
  <c r="K32"/>
  <c r="K33"/>
  <c r="K56"/>
  <c r="K26"/>
  <c r="K35"/>
  <c r="K27"/>
  <c r="K58"/>
  <c r="K50"/>
  <c r="K22"/>
  <c r="K21"/>
  <c r="K19"/>
  <c r="K17"/>
  <c r="K15"/>
  <c r="K13"/>
  <c r="K11"/>
  <c r="K9"/>
  <c r="K7"/>
  <c r="K5"/>
  <c r="K20"/>
  <c r="K18"/>
  <c r="K16"/>
  <c r="K14"/>
  <c r="K12"/>
  <c r="K10"/>
  <c r="K8"/>
  <c r="K6"/>
  <c r="K4"/>
  <c r="P38" i="36" l="1"/>
  <c r="R38" s="1"/>
  <c r="R24" i="45"/>
  <c r="P24"/>
  <c r="R23" i="52"/>
  <c r="P23"/>
  <c r="P29" i="44"/>
  <c r="R29" s="1"/>
  <c r="P35" i="47"/>
  <c r="R35" s="1"/>
  <c r="P27" i="36"/>
  <c r="R27" s="1"/>
  <c r="R35" i="49"/>
  <c r="P35"/>
  <c r="P38" i="52"/>
  <c r="R38" s="1"/>
  <c r="P33" i="47"/>
  <c r="R33" s="1"/>
  <c r="P33" i="49"/>
  <c r="R33" s="1"/>
  <c r="P21"/>
  <c r="R21" s="1"/>
  <c r="P29" i="51"/>
  <c r="R29" s="1"/>
  <c r="P33" i="45"/>
  <c r="R33" s="1"/>
  <c r="R28" i="47"/>
  <c r="P28"/>
  <c r="P22" i="45"/>
  <c r="R22" s="1"/>
  <c r="P28" i="51"/>
  <c r="R28" s="1"/>
  <c r="P25" i="44"/>
  <c r="R25" s="1"/>
  <c r="R26" i="51"/>
  <c r="P26"/>
  <c r="R31" i="36"/>
  <c r="P31"/>
  <c r="P36"/>
  <c r="R36" s="1"/>
  <c r="P26" i="45"/>
  <c r="R26" s="1"/>
  <c r="P38"/>
  <c r="R38" s="1"/>
  <c r="R29" i="49"/>
  <c r="P29"/>
  <c r="P38"/>
  <c r="R38" s="1"/>
  <c r="P37"/>
  <c r="R37" s="1"/>
  <c r="P34" i="45"/>
  <c r="R34" s="1"/>
  <c r="P30"/>
  <c r="R30" s="1"/>
  <c r="P22" i="44"/>
  <c r="R22" s="1"/>
  <c r="P25" i="52"/>
  <c r="R25" s="1"/>
  <c r="R31" i="44"/>
  <c r="P31"/>
  <c r="P21" i="45"/>
  <c r="R21" s="1"/>
  <c r="P20" i="44"/>
  <c r="R20" s="1"/>
  <c r="P36" i="45"/>
  <c r="R36" s="1"/>
  <c r="R27" i="51"/>
  <c r="P27"/>
  <c r="R32" i="48"/>
  <c r="P32"/>
  <c r="P35"/>
  <c r="R35" s="1"/>
  <c r="P29"/>
  <c r="R29" s="1"/>
  <c r="P33" i="44"/>
  <c r="R33" s="1"/>
  <c r="R31" i="49"/>
  <c r="P31"/>
  <c r="P28" i="44"/>
  <c r="R28" s="1"/>
  <c r="P21"/>
  <c r="R21" s="1"/>
  <c r="P21" i="48"/>
  <c r="R21" s="1"/>
  <c r="P24" i="47"/>
  <c r="R24" s="1"/>
  <c r="P20" i="51"/>
  <c r="R20" s="1"/>
  <c r="P34" i="44"/>
  <c r="R34" s="1"/>
  <c r="R24" i="51"/>
  <c r="P24"/>
  <c r="P35" i="36"/>
  <c r="R35" s="1"/>
  <c r="P28" i="49"/>
  <c r="R28" s="1"/>
  <c r="P30" i="47"/>
  <c r="R30" s="1"/>
  <c r="R23" i="45"/>
  <c r="P23"/>
  <c r="R33" i="51"/>
  <c r="P33"/>
  <c r="P30" i="49"/>
  <c r="R30" s="1"/>
  <c r="P20" i="52"/>
  <c r="R20" s="1"/>
  <c r="P32" i="47"/>
  <c r="R32" s="1"/>
  <c r="R26" i="52"/>
  <c r="P26"/>
  <c r="P29" i="36"/>
  <c r="R29" s="1"/>
  <c r="P28"/>
  <c r="R28" s="1"/>
  <c r="P26" i="47"/>
  <c r="R26" s="1"/>
  <c r="P24" i="49"/>
  <c r="R24" s="1"/>
  <c r="P23" i="47"/>
  <c r="R23" s="1"/>
  <c r="P32" i="49"/>
  <c r="R32" s="1"/>
  <c r="R38" i="47"/>
  <c r="P38"/>
  <c r="P37" i="44"/>
  <c r="R37" s="1"/>
  <c r="P30" i="51"/>
  <c r="R30" s="1"/>
  <c r="P27" i="52"/>
  <c r="R27" s="1"/>
  <c r="R37" i="51"/>
  <c r="P37"/>
  <c r="R24" i="52"/>
  <c r="P24"/>
  <c r="P26" i="44"/>
  <c r="R26" s="1"/>
  <c r="P23" i="48"/>
  <c r="R23" s="1"/>
  <c r="P38"/>
  <c r="R38" s="1"/>
  <c r="R26"/>
  <c r="P26"/>
  <c r="P24"/>
  <c r="R24" s="1"/>
  <c r="P37" i="45"/>
  <c r="R37" s="1"/>
  <c r="P22" i="49"/>
  <c r="R22" s="1"/>
  <c r="P22" i="51"/>
  <c r="R22" s="1"/>
  <c r="R31" i="47"/>
  <c r="P31"/>
  <c r="R30" i="48"/>
  <c r="P30"/>
  <c r="P36" i="44"/>
  <c r="R36" s="1"/>
  <c r="P33" i="52"/>
  <c r="R33" s="1"/>
  <c r="R27" i="48"/>
  <c r="P27"/>
  <c r="R25" i="36"/>
  <c r="P25"/>
  <c r="P35" i="45"/>
  <c r="R35" s="1"/>
  <c r="P34" i="49"/>
  <c r="R34" s="1"/>
  <c r="R35" i="51"/>
  <c r="P35"/>
  <c r="R21"/>
  <c r="P21"/>
  <c r="P37" i="36"/>
  <c r="R37" s="1"/>
  <c r="P27" i="47"/>
  <c r="R27" s="1"/>
  <c r="R22"/>
  <c r="P22"/>
  <c r="R38" i="51"/>
  <c r="P38"/>
  <c r="P31" i="48"/>
  <c r="R31" s="1"/>
  <c r="P34" i="36"/>
  <c r="R34" s="1"/>
  <c r="R25" i="49"/>
  <c r="P25"/>
  <c r="R28" i="52"/>
  <c r="P28"/>
  <c r="P30" i="36"/>
  <c r="R30" s="1"/>
  <c r="P36" i="49"/>
  <c r="R36" s="1"/>
  <c r="R26"/>
  <c r="P26"/>
  <c r="R36" i="47"/>
  <c r="P36"/>
  <c r="P23" i="44"/>
  <c r="R23" s="1"/>
  <c r="P31" i="52"/>
  <c r="R31" s="1"/>
  <c r="R37"/>
  <c r="P37"/>
  <c r="R35"/>
  <c r="P35"/>
  <c r="P34"/>
  <c r="R34" s="1"/>
  <c r="P32" i="44"/>
  <c r="R32" s="1"/>
  <c r="R34" i="48"/>
  <c r="P34"/>
  <c r="R37"/>
  <c r="P37"/>
  <c r="P22" i="52"/>
  <c r="R22" s="1"/>
  <c r="P36" i="48"/>
  <c r="R36" s="1"/>
  <c r="R29" i="47"/>
  <c r="P29"/>
  <c r="R29" i="52"/>
  <c r="P29"/>
  <c r="P25" i="47"/>
  <c r="R25" s="1"/>
  <c r="P23" i="49"/>
  <c r="R23" s="1"/>
  <c r="P27" i="44"/>
  <c r="R27" s="1"/>
  <c r="R22" i="48"/>
  <c r="P22"/>
  <c r="R32" i="45"/>
  <c r="P32"/>
  <c r="P27"/>
  <c r="R27" s="1"/>
  <c r="P25"/>
  <c r="R25" s="1"/>
  <c r="P20"/>
  <c r="R20" s="1"/>
  <c r="R28" i="48"/>
  <c r="P28"/>
  <c r="P34" i="47"/>
  <c r="R34" s="1"/>
  <c r="P20"/>
  <c r="R20" s="1"/>
  <c r="P30" i="44"/>
  <c r="R30" s="1"/>
  <c r="P21" i="47"/>
  <c r="R21" s="1"/>
  <c r="P31" i="51"/>
  <c r="R31" s="1"/>
  <c r="P32"/>
  <c r="R32" s="1"/>
  <c r="R33" i="48"/>
  <c r="P33"/>
  <c r="P26" i="36"/>
  <c r="R26" s="1"/>
  <c r="P30" i="52"/>
  <c r="R30" s="1"/>
  <c r="P32"/>
  <c r="R32" s="1"/>
  <c r="R31" i="45"/>
  <c r="P31"/>
  <c r="R20" i="49"/>
  <c r="P20"/>
  <c r="P27"/>
  <c r="R27" s="1"/>
  <c r="P37" i="47"/>
  <c r="R37" s="1"/>
  <c r="P38" i="44"/>
  <c r="R38" s="1"/>
  <c r="R24"/>
  <c r="P24"/>
  <c r="P36" i="52"/>
  <c r="R36" s="1"/>
  <c r="P21"/>
  <c r="R21" s="1"/>
  <c r="P32" i="36"/>
  <c r="R32" s="1"/>
  <c r="P29" i="45"/>
  <c r="R29" s="1"/>
  <c r="P35" i="44"/>
  <c r="R35" s="1"/>
  <c r="P34" i="51"/>
  <c r="R34" s="1"/>
  <c r="R20" i="48"/>
  <c r="P20"/>
  <c r="P33" i="36"/>
  <c r="R33" s="1"/>
  <c r="P23" i="51"/>
  <c r="R23" s="1"/>
  <c r="P25" i="48"/>
  <c r="R25" s="1"/>
  <c r="R36" i="51"/>
  <c r="P36"/>
  <c r="BW30" i="36"/>
  <c r="BX36"/>
  <c r="BX29"/>
  <c r="BX30"/>
  <c r="CR37"/>
  <c r="CT37" s="1"/>
  <c r="BW27"/>
  <c r="BW36"/>
  <c r="BW28"/>
  <c r="BX20"/>
  <c r="CP19"/>
  <c r="BW26"/>
  <c r="CT21" i="48"/>
  <c r="CS21"/>
  <c r="CU21"/>
  <c r="CV21"/>
  <c r="CS31" i="45"/>
  <c r="CV31"/>
  <c r="CU31"/>
  <c r="CT31"/>
  <c r="CW31" s="1"/>
  <c r="BW37" i="36"/>
  <c r="BX29" i="45"/>
  <c r="BX35" i="47"/>
  <c r="BX37" i="48"/>
  <c r="BX37" i="36"/>
  <c r="BW24" i="47"/>
  <c r="BW34"/>
  <c r="CR21" i="52"/>
  <c r="CU21" s="1"/>
  <c r="CR20" i="48"/>
  <c r="CS20" s="1"/>
  <c r="CR21" i="47"/>
  <c r="BW38" i="48"/>
  <c r="BW30" i="45"/>
  <c r="CR23" i="47"/>
  <c r="BW37" i="49"/>
  <c r="CR27" i="47"/>
  <c r="BX30" i="45"/>
  <c r="BW27" i="47"/>
  <c r="BW25"/>
  <c r="BW28"/>
  <c r="CU35" i="48"/>
  <c r="BX37" i="49"/>
  <c r="BW36"/>
  <c r="BW38" i="36"/>
  <c r="CR38" i="44"/>
  <c r="CV38" s="1"/>
  <c r="BX27" i="47"/>
  <c r="CR26" i="52"/>
  <c r="CR36" i="45"/>
  <c r="CR31" i="36"/>
  <c r="CV31" s="1"/>
  <c r="BX38" i="48"/>
  <c r="CR20" i="51"/>
  <c r="CS20" s="1"/>
  <c r="CR29" i="48"/>
  <c r="CV29" s="1"/>
  <c r="CU24" i="49"/>
  <c r="CW24" s="1"/>
  <c r="CT24"/>
  <c r="CS24"/>
  <c r="CV24"/>
  <c r="CU26" i="48"/>
  <c r="CT26"/>
  <c r="CS26"/>
  <c r="CV26"/>
  <c r="CR28"/>
  <c r="CT28" s="1"/>
  <c r="BW26" i="45"/>
  <c r="BW25"/>
  <c r="CR20" i="47"/>
  <c r="CU20" s="1"/>
  <c r="CR29" i="52"/>
  <c r="CV29" s="1"/>
  <c r="CR28" i="44"/>
  <c r="CV28" s="1"/>
  <c r="BX26" i="45"/>
  <c r="CR27" i="49"/>
  <c r="BW22" i="48"/>
  <c r="BX22"/>
  <c r="CR24" i="44"/>
  <c r="CR29" i="45"/>
  <c r="CS29" s="1"/>
  <c r="CR33" i="47"/>
  <c r="CS33" s="1"/>
  <c r="CR25"/>
  <c r="CV25" s="1"/>
  <c r="BX35" i="36"/>
  <c r="BW28" i="49"/>
  <c r="CR29" i="47"/>
  <c r="CT29" s="1"/>
  <c r="BW27" i="45"/>
  <c r="BX27"/>
  <c r="BW28"/>
  <c r="BX28" i="49"/>
  <c r="CR21" i="51"/>
  <c r="CV21" s="1"/>
  <c r="CR33" i="52"/>
  <c r="CR29" i="49"/>
  <c r="CR27" i="52"/>
  <c r="CV27" s="1"/>
  <c r="CS30" i="44"/>
  <c r="CV30"/>
  <c r="CU30"/>
  <c r="CT30"/>
  <c r="CT24" i="48"/>
  <c r="CV24"/>
  <c r="CS24"/>
  <c r="CU24"/>
  <c r="CR37"/>
  <c r="CR22" i="44"/>
  <c r="CT22" s="1"/>
  <c r="CR22" i="45"/>
  <c r="CS22" s="1"/>
  <c r="BX22"/>
  <c r="CR27" i="48"/>
  <c r="CS32" i="49"/>
  <c r="BX27" i="36"/>
  <c r="BX35" i="44"/>
  <c r="CR30" i="45"/>
  <c r="CV30" s="1"/>
  <c r="CV22" i="48"/>
  <c r="CR26" i="49"/>
  <c r="CV26" s="1"/>
  <c r="CR20"/>
  <c r="CU20" s="1"/>
  <c r="CR38" i="47"/>
  <c r="CP24" i="36"/>
  <c r="CR25" i="48"/>
  <c r="CR25" i="44"/>
  <c r="CR26" i="47"/>
  <c r="CT26" s="1"/>
  <c r="BW36" i="44"/>
  <c r="CR26"/>
  <c r="CV26" s="1"/>
  <c r="CR32"/>
  <c r="CU32" s="1"/>
  <c r="BW23" i="45"/>
  <c r="CS22" i="48"/>
  <c r="CR34" i="52"/>
  <c r="CV34" s="1"/>
  <c r="CR35" i="45"/>
  <c r="CR35" i="44"/>
  <c r="CV35" s="1"/>
  <c r="CR36" i="52"/>
  <c r="CV36" s="1"/>
  <c r="CR35" i="51"/>
  <c r="CV35" s="1"/>
  <c r="CP20" i="36"/>
  <c r="CQ20"/>
  <c r="BX28"/>
  <c r="CQ24"/>
  <c r="CQ23"/>
  <c r="CU31"/>
  <c r="CT31"/>
  <c r="CS31"/>
  <c r="CR34"/>
  <c r="CV34" s="1"/>
  <c r="CR35"/>
  <c r="CT35" s="1"/>
  <c r="CR32"/>
  <c r="CV32" s="1"/>
  <c r="CQ21"/>
  <c r="CR38"/>
  <c r="CU38" s="1"/>
  <c r="CR28"/>
  <c r="CT28" s="1"/>
  <c r="BX21"/>
  <c r="BX22"/>
  <c r="CP22"/>
  <c r="CQ22"/>
  <c r="BW23"/>
  <c r="BW22"/>
  <c r="BX23"/>
  <c r="BX24"/>
  <c r="U39"/>
  <c r="CR26"/>
  <c r="CS26" s="1"/>
  <c r="I15" i="33"/>
  <c r="I20"/>
  <c r="I19"/>
  <c r="I8"/>
  <c r="I13"/>
  <c r="I5"/>
  <c r="I21"/>
  <c r="I17"/>
  <c r="I12"/>
  <c r="I22"/>
  <c r="I16"/>
  <c r="I18"/>
  <c r="I6"/>
  <c r="I11"/>
  <c r="I10"/>
  <c r="I9"/>
  <c r="I14"/>
  <c r="I7"/>
  <c r="CV33" i="52"/>
  <c r="CS33"/>
  <c r="CT33"/>
  <c r="CU33"/>
  <c r="CV25"/>
  <c r="CU25"/>
  <c r="CS25"/>
  <c r="CT25"/>
  <c r="CR37"/>
  <c r="CR38"/>
  <c r="CS34"/>
  <c r="CT34"/>
  <c r="CU34"/>
  <c r="CV31"/>
  <c r="CU31"/>
  <c r="CS31"/>
  <c r="CT31"/>
  <c r="CR24"/>
  <c r="CR22"/>
  <c r="CV20"/>
  <c r="CT20"/>
  <c r="CS20"/>
  <c r="CU20"/>
  <c r="CT27"/>
  <c r="CV23"/>
  <c r="CT23"/>
  <c r="CU23"/>
  <c r="CS23"/>
  <c r="CV21"/>
  <c r="CV35"/>
  <c r="CS35"/>
  <c r="CT35"/>
  <c r="CU35"/>
  <c r="CV26"/>
  <c r="CT26"/>
  <c r="CU26"/>
  <c r="CS26"/>
  <c r="CV32"/>
  <c r="CT32"/>
  <c r="CS32"/>
  <c r="CU32"/>
  <c r="CR30"/>
  <c r="CR28"/>
  <c r="CV26" i="51"/>
  <c r="CS26"/>
  <c r="CU26"/>
  <c r="CT26"/>
  <c r="CV29"/>
  <c r="CT29"/>
  <c r="CU29"/>
  <c r="CS29"/>
  <c r="CV34"/>
  <c r="CT34"/>
  <c r="CU34"/>
  <c r="CS34"/>
  <c r="CV33"/>
  <c r="CU33"/>
  <c r="CS33"/>
  <c r="CT33"/>
  <c r="CV38"/>
  <c r="CT38"/>
  <c r="CS38"/>
  <c r="CU38"/>
  <c r="CV25"/>
  <c r="CT25"/>
  <c r="CS25"/>
  <c r="CU25"/>
  <c r="CV22"/>
  <c r="CS22"/>
  <c r="CU22"/>
  <c r="CT22"/>
  <c r="CV28"/>
  <c r="CT28"/>
  <c r="CS28"/>
  <c r="CU28"/>
  <c r="CR30"/>
  <c r="CR24"/>
  <c r="CV31"/>
  <c r="CS31"/>
  <c r="CU31"/>
  <c r="CT31"/>
  <c r="CR36"/>
  <c r="CR27"/>
  <c r="CV37"/>
  <c r="CS37"/>
  <c r="CT37"/>
  <c r="CU37"/>
  <c r="CV23"/>
  <c r="CS23"/>
  <c r="CT23"/>
  <c r="CU23"/>
  <c r="CR32"/>
  <c r="CV33" i="49"/>
  <c r="CT33"/>
  <c r="CU33"/>
  <c r="CS33"/>
  <c r="CV29"/>
  <c r="CT29"/>
  <c r="CS29"/>
  <c r="CU29"/>
  <c r="CV25"/>
  <c r="CT25"/>
  <c r="CS25"/>
  <c r="CU25"/>
  <c r="CV35"/>
  <c r="CT35"/>
  <c r="CU35"/>
  <c r="CS35"/>
  <c r="CV37"/>
  <c r="CS37"/>
  <c r="CT37"/>
  <c r="CU37"/>
  <c r="CR21"/>
  <c r="CW32"/>
  <c r="CV27"/>
  <c r="CU27"/>
  <c r="CS27"/>
  <c r="CT27"/>
  <c r="CV36"/>
  <c r="CT36"/>
  <c r="CU36"/>
  <c r="CS36"/>
  <c r="CR34"/>
  <c r="CR30"/>
  <c r="CR31"/>
  <c r="CV28"/>
  <c r="CT28"/>
  <c r="CU28"/>
  <c r="CS28"/>
  <c r="CR38"/>
  <c r="CR22"/>
  <c r="CR23"/>
  <c r="CS31" i="48"/>
  <c r="CU31"/>
  <c r="CT31"/>
  <c r="CV31"/>
  <c r="CW34"/>
  <c r="CU27"/>
  <c r="CS27"/>
  <c r="CT27"/>
  <c r="CV27"/>
  <c r="CU36"/>
  <c r="CS36"/>
  <c r="CV36"/>
  <c r="CT36"/>
  <c r="CS38"/>
  <c r="CT38"/>
  <c r="CU38"/>
  <c r="CV38"/>
  <c r="CV33"/>
  <c r="CS33"/>
  <c r="CT33"/>
  <c r="CU33"/>
  <c r="CU32"/>
  <c r="CS32"/>
  <c r="CT32"/>
  <c r="CV32"/>
  <c r="CW35"/>
  <c r="CW21"/>
  <c r="CU29"/>
  <c r="CT29"/>
  <c r="CU23"/>
  <c r="CT23"/>
  <c r="CS23"/>
  <c r="CV23"/>
  <c r="CW30"/>
  <c r="CV32" i="47"/>
  <c r="CT32"/>
  <c r="CU32"/>
  <c r="CS32"/>
  <c r="CV27"/>
  <c r="CT27"/>
  <c r="CU27"/>
  <c r="CS27"/>
  <c r="CV30"/>
  <c r="CS30"/>
  <c r="CT30"/>
  <c r="CU30"/>
  <c r="CV35"/>
  <c r="CU35"/>
  <c r="CT35"/>
  <c r="CS35"/>
  <c r="CV23"/>
  <c r="CU23"/>
  <c r="CS23"/>
  <c r="CT23"/>
  <c r="CV21"/>
  <c r="CT21"/>
  <c r="CS21"/>
  <c r="CU21"/>
  <c r="CV38"/>
  <c r="CS38"/>
  <c r="CT38"/>
  <c r="CU38"/>
  <c r="CV37"/>
  <c r="CS37"/>
  <c r="CT37"/>
  <c r="CU37"/>
  <c r="CV26"/>
  <c r="CS26"/>
  <c r="CU26"/>
  <c r="CV22"/>
  <c r="CT22"/>
  <c r="CU22"/>
  <c r="CS22"/>
  <c r="CR31"/>
  <c r="CR28"/>
  <c r="CV29"/>
  <c r="CS29"/>
  <c r="CR34"/>
  <c r="CR36"/>
  <c r="CR24"/>
  <c r="CV37" i="45"/>
  <c r="CS37"/>
  <c r="CT37"/>
  <c r="CU37"/>
  <c r="CU22"/>
  <c r="CV25"/>
  <c r="CT25"/>
  <c r="CU25"/>
  <c r="CS25"/>
  <c r="CV32"/>
  <c r="CU32"/>
  <c r="CT32"/>
  <c r="CS32"/>
  <c r="CR23"/>
  <c r="CR38"/>
  <c r="CR24"/>
  <c r="CV21"/>
  <c r="CU21"/>
  <c r="CT21"/>
  <c r="CS21"/>
  <c r="CV29"/>
  <c r="CU29"/>
  <c r="CV34"/>
  <c r="CS34"/>
  <c r="CU34"/>
  <c r="CT34"/>
  <c r="CS30"/>
  <c r="CV26"/>
  <c r="CT26"/>
  <c r="CU26"/>
  <c r="CS26"/>
  <c r="CR20"/>
  <c r="CR33"/>
  <c r="CR28"/>
  <c r="CV27"/>
  <c r="CU27"/>
  <c r="CS27"/>
  <c r="CT27"/>
  <c r="CV36"/>
  <c r="CU36"/>
  <c r="CS36"/>
  <c r="CT36"/>
  <c r="CV33" i="44"/>
  <c r="CT33"/>
  <c r="CU33"/>
  <c r="CS33"/>
  <c r="CU35"/>
  <c r="CV34"/>
  <c r="CT34"/>
  <c r="CU34"/>
  <c r="CS34"/>
  <c r="CR27"/>
  <c r="CV23"/>
  <c r="CT23"/>
  <c r="CU23"/>
  <c r="CS23"/>
  <c r="CT32"/>
  <c r="CV37"/>
  <c r="CS37"/>
  <c r="CT37"/>
  <c r="CU37"/>
  <c r="CV20"/>
  <c r="CT20"/>
  <c r="CS20"/>
  <c r="CU20"/>
  <c r="CV25"/>
  <c r="CT25"/>
  <c r="CS25"/>
  <c r="CU25"/>
  <c r="CV31"/>
  <c r="CS31"/>
  <c r="CT31"/>
  <c r="CU31"/>
  <c r="CR29"/>
  <c r="CV22"/>
  <c r="CV24"/>
  <c r="CS24"/>
  <c r="CT24"/>
  <c r="CU24"/>
  <c r="CR36"/>
  <c r="CR21"/>
  <c r="CV36" i="36"/>
  <c r="CT36"/>
  <c r="CS36"/>
  <c r="CU36"/>
  <c r="CV37"/>
  <c r="CS37"/>
  <c r="CV30"/>
  <c r="CT30"/>
  <c r="CS30"/>
  <c r="CU30"/>
  <c r="CR33"/>
  <c r="CV29"/>
  <c r="CS29"/>
  <c r="CT29"/>
  <c r="CU29"/>
  <c r="CR27"/>
  <c r="D2" i="33"/>
  <c r="D3" s="1"/>
  <c r="D4" s="1"/>
  <c r="D5" s="1"/>
  <c r="D6" s="1"/>
  <c r="D7" s="1"/>
  <c r="D8" s="1"/>
  <c r="D9" s="1"/>
  <c r="D10" s="1"/>
  <c r="D11" s="1"/>
  <c r="D12" s="1"/>
  <c r="D13" s="1"/>
  <c r="D14" s="1"/>
  <c r="D15" s="1"/>
  <c r="D16" s="1"/>
  <c r="D17" s="1"/>
  <c r="D18" s="1"/>
  <c r="D19" s="1"/>
  <c r="D20" s="1"/>
  <c r="D21" s="1"/>
  <c r="B2"/>
  <c r="B3" s="1"/>
  <c r="B4" s="1"/>
  <c r="B5" s="1"/>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A2"/>
  <c r="A3" s="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BN38" i="11"/>
  <c r="BO38" s="1"/>
  <c r="BR38" s="1"/>
  <c r="BY38"/>
  <c r="CB38" s="1"/>
  <c r="CX38"/>
  <c r="CX19"/>
  <c r="CX37"/>
  <c r="BY37"/>
  <c r="CC37" s="1"/>
  <c r="CI37" s="1"/>
  <c r="BN37"/>
  <c r="BO37" s="1"/>
  <c r="BR37" s="1"/>
  <c r="CX36"/>
  <c r="BY36"/>
  <c r="CA36" s="1"/>
  <c r="CG36" s="1"/>
  <c r="BN36"/>
  <c r="BO36" s="1"/>
  <c r="BR36" s="1"/>
  <c r="CX35"/>
  <c r="BY35"/>
  <c r="CN35" s="1"/>
  <c r="BN35"/>
  <c r="BQ35" s="1"/>
  <c r="BT35" s="1"/>
  <c r="CX34"/>
  <c r="BY34"/>
  <c r="CN34" s="1"/>
  <c r="BN34"/>
  <c r="BP34" s="1"/>
  <c r="BS34" s="1"/>
  <c r="CX33"/>
  <c r="BY33"/>
  <c r="CN33" s="1"/>
  <c r="BN33"/>
  <c r="BQ33" s="1"/>
  <c r="BT33" s="1"/>
  <c r="CX32"/>
  <c r="BY32"/>
  <c r="CN32" s="1"/>
  <c r="BN32"/>
  <c r="BO32" s="1"/>
  <c r="BR32" s="1"/>
  <c r="CX31"/>
  <c r="BY31"/>
  <c r="CO31" s="1"/>
  <c r="BN31"/>
  <c r="BQ31" s="1"/>
  <c r="BT31" s="1"/>
  <c r="CX30"/>
  <c r="BY30"/>
  <c r="CA30" s="1"/>
  <c r="CG30" s="1"/>
  <c r="BN30"/>
  <c r="BO30" s="1"/>
  <c r="BR30" s="1"/>
  <c r="CX29"/>
  <c r="BY29"/>
  <c r="CE29" s="1"/>
  <c r="CK29" s="1"/>
  <c r="BN29"/>
  <c r="BP29" s="1"/>
  <c r="BS29" s="1"/>
  <c r="CX28"/>
  <c r="BY28"/>
  <c r="CA28" s="1"/>
  <c r="CG28" s="1"/>
  <c r="BN28"/>
  <c r="BO28" s="1"/>
  <c r="BR28" s="1"/>
  <c r="CX27"/>
  <c r="BY27"/>
  <c r="CO27" s="1"/>
  <c r="BN27"/>
  <c r="BP27" s="1"/>
  <c r="BS27" s="1"/>
  <c r="CX26"/>
  <c r="BY26"/>
  <c r="CE26" s="1"/>
  <c r="CK26" s="1"/>
  <c r="BN26"/>
  <c r="BP26" s="1"/>
  <c r="BS26" s="1"/>
  <c r="CX25"/>
  <c r="BY25"/>
  <c r="CN25" s="1"/>
  <c r="BN25"/>
  <c r="BP25" s="1"/>
  <c r="BS25" s="1"/>
  <c r="CX24"/>
  <c r="BY24"/>
  <c r="CA24" s="1"/>
  <c r="CG24" s="1"/>
  <c r="BN24"/>
  <c r="BP24" s="1"/>
  <c r="BS24" s="1"/>
  <c r="CX23"/>
  <c r="BY23"/>
  <c r="BZ23" s="1"/>
  <c r="CF23" s="1"/>
  <c r="BN23"/>
  <c r="BP23" s="1"/>
  <c r="BS23" s="1"/>
  <c r="CX22"/>
  <c r="BY22"/>
  <c r="CN22" s="1"/>
  <c r="BN22"/>
  <c r="BQ22" s="1"/>
  <c r="BT22" s="1"/>
  <c r="CX21"/>
  <c r="BY21"/>
  <c r="CB21" s="1"/>
  <c r="CH21" s="1"/>
  <c r="BN21"/>
  <c r="BQ21" s="1"/>
  <c r="BT21" s="1"/>
  <c r="CX20"/>
  <c r="BY20"/>
  <c r="CN20" s="1"/>
  <c r="BN20"/>
  <c r="BY19"/>
  <c r="CD19" s="1"/>
  <c r="CJ19" s="1"/>
  <c r="BW19"/>
  <c r="BN19"/>
  <c r="BQ19" s="1"/>
  <c r="BT19" s="1"/>
  <c r="CX38" i="1"/>
  <c r="BY38"/>
  <c r="BN38"/>
  <c r="CX37"/>
  <c r="BY37"/>
  <c r="CO37" s="1"/>
  <c r="BN37"/>
  <c r="BQ37" s="1"/>
  <c r="BT37" s="1"/>
  <c r="CX36"/>
  <c r="BY36"/>
  <c r="CN36" s="1"/>
  <c r="BN36"/>
  <c r="BP36" s="1"/>
  <c r="BS36" s="1"/>
  <c r="CX35"/>
  <c r="BY35"/>
  <c r="CO35" s="1"/>
  <c r="BN35"/>
  <c r="BO35" s="1"/>
  <c r="BR35" s="1"/>
  <c r="CX34"/>
  <c r="BY34"/>
  <c r="CC34" s="1"/>
  <c r="CI34" s="1"/>
  <c r="BN34"/>
  <c r="BP34" s="1"/>
  <c r="BS34" s="1"/>
  <c r="CX33"/>
  <c r="BY33"/>
  <c r="CO33" s="1"/>
  <c r="BN33"/>
  <c r="BO33" s="1"/>
  <c r="BR33" s="1"/>
  <c r="CX32"/>
  <c r="BY32"/>
  <c r="BZ32" s="1"/>
  <c r="CF32" s="1"/>
  <c r="BN32"/>
  <c r="BP32" s="1"/>
  <c r="BS32" s="1"/>
  <c r="CX31"/>
  <c r="BY31"/>
  <c r="CO31" s="1"/>
  <c r="BN31"/>
  <c r="BQ31" s="1"/>
  <c r="BT31" s="1"/>
  <c r="CX30"/>
  <c r="BY30"/>
  <c r="CB30" s="1"/>
  <c r="CH30" s="1"/>
  <c r="BN30"/>
  <c r="BP30" s="1"/>
  <c r="BS30" s="1"/>
  <c r="CX29"/>
  <c r="BY29"/>
  <c r="CO29" s="1"/>
  <c r="BN29"/>
  <c r="BO29" s="1"/>
  <c r="BR29" s="1"/>
  <c r="CX28"/>
  <c r="BY28"/>
  <c r="CB28" s="1"/>
  <c r="CH28" s="1"/>
  <c r="BN28"/>
  <c r="BP28" s="1"/>
  <c r="BS28" s="1"/>
  <c r="CX27"/>
  <c r="BY27"/>
  <c r="CO27" s="1"/>
  <c r="BN27"/>
  <c r="BQ27" s="1"/>
  <c r="BT27" s="1"/>
  <c r="CX26"/>
  <c r="BY26"/>
  <c r="CC26" s="1"/>
  <c r="CI26" s="1"/>
  <c r="BN26"/>
  <c r="BP26" s="1"/>
  <c r="BS26" s="1"/>
  <c r="CX25"/>
  <c r="BY25"/>
  <c r="CO25" s="1"/>
  <c r="BN25"/>
  <c r="BP25" s="1"/>
  <c r="BS25" s="1"/>
  <c r="CX24"/>
  <c r="BY24"/>
  <c r="CD24" s="1"/>
  <c r="CJ24" s="1"/>
  <c r="BN24"/>
  <c r="BP24" s="1"/>
  <c r="BS24" s="1"/>
  <c r="CX23"/>
  <c r="BY23"/>
  <c r="CD23" s="1"/>
  <c r="CJ23" s="1"/>
  <c r="BN23"/>
  <c r="BQ23" s="1"/>
  <c r="BT23" s="1"/>
  <c r="CX22"/>
  <c r="BY22"/>
  <c r="CN22" s="1"/>
  <c r="BN22"/>
  <c r="CX21"/>
  <c r="BY21"/>
  <c r="BN21"/>
  <c r="BQ21" s="1"/>
  <c r="BT21" s="1"/>
  <c r="CX20"/>
  <c r="BY20"/>
  <c r="BN20"/>
  <c r="BO20" s="1"/>
  <c r="BR20" s="1"/>
  <c r="CX19"/>
  <c r="BY19"/>
  <c r="CB19" s="1"/>
  <c r="CH19" s="1"/>
  <c r="BW19"/>
  <c r="BN19"/>
  <c r="K10" i="11"/>
  <c r="C10"/>
  <c r="C7" i="1"/>
  <c r="AH6"/>
  <c r="Q9" i="11"/>
  <c r="T9" i="1"/>
  <c r="AG9" s="1"/>
  <c r="T3"/>
  <c r="AG3" s="1"/>
  <c r="E6" i="11"/>
  <c r="B8"/>
  <c r="G8"/>
  <c r="AB19" s="1"/>
  <c r="I8"/>
  <c r="M8"/>
  <c r="B9"/>
  <c r="Q17"/>
  <c r="AE19"/>
  <c r="AE20"/>
  <c r="AF20" s="1"/>
  <c r="AC21"/>
  <c r="AE21"/>
  <c r="AF21" s="1"/>
  <c r="AE22"/>
  <c r="AF22" s="1"/>
  <c r="AC23"/>
  <c r="AE23"/>
  <c r="AF23" s="1"/>
  <c r="AE24"/>
  <c r="AF24" s="1"/>
  <c r="AC25"/>
  <c r="AE25"/>
  <c r="AF25" s="1"/>
  <c r="AE26"/>
  <c r="AF26" s="1"/>
  <c r="AC27"/>
  <c r="AE27"/>
  <c r="AF27" s="1"/>
  <c r="AE28"/>
  <c r="AF28" s="1"/>
  <c r="AC29"/>
  <c r="AE29"/>
  <c r="AF29" s="1"/>
  <c r="AE30"/>
  <c r="AF30" s="1"/>
  <c r="AC31"/>
  <c r="AE31"/>
  <c r="AF31" s="1"/>
  <c r="AE32"/>
  <c r="AF32" s="1"/>
  <c r="AC33"/>
  <c r="AE33"/>
  <c r="AF33" s="1"/>
  <c r="AE34"/>
  <c r="AF34" s="1"/>
  <c r="AC35"/>
  <c r="AE35"/>
  <c r="AF35" s="1"/>
  <c r="AE36"/>
  <c r="AF36" s="1"/>
  <c r="AC37"/>
  <c r="AE37"/>
  <c r="AF37" s="1"/>
  <c r="AE38"/>
  <c r="T4" i="1"/>
  <c r="AG4" s="1"/>
  <c r="T6"/>
  <c r="AG6" s="1"/>
  <c r="T8"/>
  <c r="AG8" s="1"/>
  <c r="T10"/>
  <c r="AG10" s="1"/>
  <c r="T11"/>
  <c r="AG11" s="1"/>
  <c r="T12"/>
  <c r="AG12" s="1"/>
  <c r="T13"/>
  <c r="AG13" s="1"/>
  <c r="T14"/>
  <c r="AG15" s="1"/>
  <c r="U19"/>
  <c r="AA19"/>
  <c r="AB19"/>
  <c r="AC19"/>
  <c r="AD19"/>
  <c r="AE19"/>
  <c r="AF19" s="1"/>
  <c r="AA20"/>
  <c r="AB20"/>
  <c r="AC20"/>
  <c r="AD20"/>
  <c r="AE20"/>
  <c r="AF20" s="1"/>
  <c r="U21"/>
  <c r="AA21"/>
  <c r="AB21"/>
  <c r="AC21"/>
  <c r="AD21"/>
  <c r="AE21"/>
  <c r="AF21" s="1"/>
  <c r="AA22"/>
  <c r="AB22"/>
  <c r="AC22"/>
  <c r="AD22"/>
  <c r="AE22"/>
  <c r="AF22" s="1"/>
  <c r="AA23"/>
  <c r="AB23"/>
  <c r="AC23"/>
  <c r="AD23"/>
  <c r="AE23"/>
  <c r="AF23" s="1"/>
  <c r="AA24"/>
  <c r="AB24"/>
  <c r="AC24"/>
  <c r="AD24"/>
  <c r="AE24"/>
  <c r="AF24" s="1"/>
  <c r="U25"/>
  <c r="AA25"/>
  <c r="AB25"/>
  <c r="AC25"/>
  <c r="AD25"/>
  <c r="AE25"/>
  <c r="AF25" s="1"/>
  <c r="AA26"/>
  <c r="AB26"/>
  <c r="AC26"/>
  <c r="AD26"/>
  <c r="AE26"/>
  <c r="AF26" s="1"/>
  <c r="AA27"/>
  <c r="AB27"/>
  <c r="AC27"/>
  <c r="AD27"/>
  <c r="AE27"/>
  <c r="AF27" s="1"/>
  <c r="AA28"/>
  <c r="AB28"/>
  <c r="AC28"/>
  <c r="AD28"/>
  <c r="AE28"/>
  <c r="AF28" s="1"/>
  <c r="U29"/>
  <c r="AA29"/>
  <c r="AB29"/>
  <c r="AC29"/>
  <c r="AD29"/>
  <c r="AE29"/>
  <c r="AF29" s="1"/>
  <c r="AA30"/>
  <c r="AB30"/>
  <c r="AC30"/>
  <c r="AD30"/>
  <c r="AE30"/>
  <c r="AF30" s="1"/>
  <c r="AA31"/>
  <c r="AB31"/>
  <c r="AC31"/>
  <c r="AD31"/>
  <c r="AE31"/>
  <c r="AF31" s="1"/>
  <c r="AA32"/>
  <c r="AB32"/>
  <c r="AC32"/>
  <c r="AD32"/>
  <c r="AE32"/>
  <c r="AF32" s="1"/>
  <c r="U33"/>
  <c r="AA33"/>
  <c r="AB33"/>
  <c r="AC33"/>
  <c r="AD33"/>
  <c r="AE33"/>
  <c r="AF33" s="1"/>
  <c r="AA34"/>
  <c r="AB34"/>
  <c r="AC34"/>
  <c r="AD34"/>
  <c r="AE34"/>
  <c r="AF34" s="1"/>
  <c r="AA35"/>
  <c r="AB35"/>
  <c r="AC35"/>
  <c r="AD35"/>
  <c r="AE35"/>
  <c r="AF35" s="1"/>
  <c r="AA36"/>
  <c r="AB36"/>
  <c r="AC36"/>
  <c r="AD36"/>
  <c r="AE36"/>
  <c r="AF36" s="1"/>
  <c r="U37"/>
  <c r="AA37"/>
  <c r="AB37"/>
  <c r="AC37"/>
  <c r="AD37"/>
  <c r="AE37"/>
  <c r="AF37" s="1"/>
  <c r="AA38"/>
  <c r="AB38"/>
  <c r="AC38"/>
  <c r="AD38"/>
  <c r="AE38"/>
  <c r="CA20" i="11"/>
  <c r="CG20" s="1"/>
  <c r="CB20"/>
  <c r="CH20" s="1"/>
  <c r="U35" i="1"/>
  <c r="U31"/>
  <c r="U27"/>
  <c r="U23"/>
  <c r="U38"/>
  <c r="U36"/>
  <c r="U34"/>
  <c r="U32"/>
  <c r="U30"/>
  <c r="U28"/>
  <c r="U26"/>
  <c r="U24"/>
  <c r="U22"/>
  <c r="U20"/>
  <c r="AC38" i="11"/>
  <c r="AC36"/>
  <c r="AC34"/>
  <c r="AC32"/>
  <c r="AC30"/>
  <c r="AC28"/>
  <c r="AC26"/>
  <c r="AC24"/>
  <c r="AC22"/>
  <c r="AC20"/>
  <c r="AC19"/>
  <c r="BZ36" l="1"/>
  <c r="CF36" s="1"/>
  <c r="CL36" s="1"/>
  <c r="CB36"/>
  <c r="CH36" s="1"/>
  <c r="CV26" i="36"/>
  <c r="CU37"/>
  <c r="O17" i="11"/>
  <c r="K17"/>
  <c r="I17"/>
  <c r="M17"/>
  <c r="CT20" i="48"/>
  <c r="CS20" i="47"/>
  <c r="CV20" i="48"/>
  <c r="CU20" i="51"/>
  <c r="CT20"/>
  <c r="CU20" i="48"/>
  <c r="CV20" i="51"/>
  <c r="CT35" i="44"/>
  <c r="CU25" i="47"/>
  <c r="CW26" i="48"/>
  <c r="CV38" i="36"/>
  <c r="CU38" i="44"/>
  <c r="CS35"/>
  <c r="CT25" i="47"/>
  <c r="CW25" s="1"/>
  <c r="CS28" i="48"/>
  <c r="CS38" i="44"/>
  <c r="CU30" i="45"/>
  <c r="CS25" i="47"/>
  <c r="CS29" i="48"/>
  <c r="CT21" i="51"/>
  <c r="CW21" s="1"/>
  <c r="CW22" i="48"/>
  <c r="CW24"/>
  <c r="CV28"/>
  <c r="CT38" i="44"/>
  <c r="CS28"/>
  <c r="CT30" i="45"/>
  <c r="CV33" i="47"/>
  <c r="CU21" i="51"/>
  <c r="CU22" i="44"/>
  <c r="CU28"/>
  <c r="CW28" s="1"/>
  <c r="CS21" i="51"/>
  <c r="CT21" i="52"/>
  <c r="CS22" i="44"/>
  <c r="CT28"/>
  <c r="CS21" i="52"/>
  <c r="CU29"/>
  <c r="CT20" i="47"/>
  <c r="CT29" i="45"/>
  <c r="CW29" s="1"/>
  <c r="CU29" i="47"/>
  <c r="CV20"/>
  <c r="CT29" i="52"/>
  <c r="CU28" i="48"/>
  <c r="CS29" i="52"/>
  <c r="CW29" s="1"/>
  <c r="CO38" i="11"/>
  <c r="BO31"/>
  <c r="BR31" s="1"/>
  <c r="BQ36"/>
  <c r="BT36" s="1"/>
  <c r="CA38"/>
  <c r="CG38" s="1"/>
  <c r="CC25"/>
  <c r="CI25" s="1"/>
  <c r="CU27" i="52"/>
  <c r="CW30" i="44"/>
  <c r="CE38" i="11"/>
  <c r="CK38" s="1"/>
  <c r="CE36"/>
  <c r="CK36" s="1"/>
  <c r="CU35" i="36"/>
  <c r="CT22" i="45"/>
  <c r="CU33" i="47"/>
  <c r="CS27" i="52"/>
  <c r="CU28" i="36"/>
  <c r="CS35"/>
  <c r="CT33" i="47"/>
  <c r="CW33" s="1"/>
  <c r="CW31" i="52"/>
  <c r="CC38" i="11"/>
  <c r="CI38" s="1"/>
  <c r="CA25"/>
  <c r="CG25" s="1"/>
  <c r="BZ38"/>
  <c r="CF38" s="1"/>
  <c r="BP36"/>
  <c r="BS36" s="1"/>
  <c r="BP31"/>
  <c r="BS31" s="1"/>
  <c r="CV35" i="36"/>
  <c r="CS36" i="52"/>
  <c r="CW36" s="1"/>
  <c r="CC24" i="11"/>
  <c r="CI24" s="1"/>
  <c r="CS20" i="49"/>
  <c r="CS32" i="44"/>
  <c r="CT20" i="49"/>
  <c r="CW37" i="51"/>
  <c r="CW22"/>
  <c r="CV32" i="44"/>
  <c r="CW35"/>
  <c r="CV22" i="45"/>
  <c r="CW22" s="1"/>
  <c r="CW26" i="47"/>
  <c r="CW38"/>
  <c r="CW30"/>
  <c r="CV20" i="49"/>
  <c r="CU26"/>
  <c r="CU36" i="52"/>
  <c r="CT26" i="49"/>
  <c r="CU35" i="51"/>
  <c r="CT36" i="52"/>
  <c r="CT35" i="45"/>
  <c r="CV35"/>
  <c r="CS35"/>
  <c r="CU35"/>
  <c r="CV37" i="48"/>
  <c r="CS37"/>
  <c r="CU37"/>
  <c r="CT37"/>
  <c r="CS26" i="44"/>
  <c r="CS26" i="49"/>
  <c r="CT35" i="51"/>
  <c r="CU26" i="44"/>
  <c r="CS35" i="51"/>
  <c r="CS25" i="48"/>
  <c r="CU25"/>
  <c r="CV25"/>
  <c r="CT25"/>
  <c r="CT26" i="44"/>
  <c r="CW38" i="48"/>
  <c r="D8" i="1"/>
  <c r="D8" i="51" s="1"/>
  <c r="C7"/>
  <c r="C7" i="52"/>
  <c r="C7" i="48"/>
  <c r="C7" i="49"/>
  <c r="C7" i="45"/>
  <c r="C7" i="36"/>
  <c r="C7" i="44"/>
  <c r="C7" i="47"/>
  <c r="CW31" i="36"/>
  <c r="BO28" i="1"/>
  <c r="BR28" s="1"/>
  <c r="CC33"/>
  <c r="CI33" s="1"/>
  <c r="CD20" i="11"/>
  <c r="CJ20" s="1"/>
  <c r="CN38"/>
  <c r="CE21"/>
  <c r="CK21" s="1"/>
  <c r="CR24" i="36"/>
  <c r="CV24" s="1"/>
  <c r="BO31" i="1"/>
  <c r="BR31" s="1"/>
  <c r="CA29" i="11"/>
  <c r="CG29" s="1"/>
  <c r="BP32"/>
  <c r="BS32" s="1"/>
  <c r="CO24"/>
  <c r="BZ29"/>
  <c r="CF29" s="1"/>
  <c r="CD34"/>
  <c r="CJ34" s="1"/>
  <c r="CE34"/>
  <c r="CK34" s="1"/>
  <c r="CD24"/>
  <c r="CJ24" s="1"/>
  <c r="CB26"/>
  <c r="CH26" s="1"/>
  <c r="CN33" i="1"/>
  <c r="CQ33" s="1"/>
  <c r="CA25"/>
  <c r="CG25" s="1"/>
  <c r="CE31"/>
  <c r="CK31" s="1"/>
  <c r="CA28"/>
  <c r="CG28" s="1"/>
  <c r="CB33"/>
  <c r="CH33" s="1"/>
  <c r="CD33"/>
  <c r="CJ33" s="1"/>
  <c r="CA33"/>
  <c r="CG33" s="1"/>
  <c r="CE33"/>
  <c r="CK33" s="1"/>
  <c r="CR25" i="36"/>
  <c r="CU25" s="1"/>
  <c r="CR21"/>
  <c r="CU21" s="1"/>
  <c r="CS32"/>
  <c r="CT32"/>
  <c r="CU32"/>
  <c r="CU34"/>
  <c r="CS34"/>
  <c r="CT34"/>
  <c r="CS38"/>
  <c r="CV28"/>
  <c r="CT26"/>
  <c r="CT38"/>
  <c r="CR23"/>
  <c r="CV23" s="1"/>
  <c r="CS28"/>
  <c r="CU26"/>
  <c r="CR22"/>
  <c r="CC31" i="11"/>
  <c r="CI31" s="1"/>
  <c r="CB24"/>
  <c r="CH24" s="1"/>
  <c r="BQ32"/>
  <c r="BT32" s="1"/>
  <c r="CA32"/>
  <c r="CG32" s="1"/>
  <c r="CE24"/>
  <c r="CK24" s="1"/>
  <c r="BO27"/>
  <c r="BR27" s="1"/>
  <c r="CO37"/>
  <c r="CA26"/>
  <c r="CG26" s="1"/>
  <c r="CA36" i="1"/>
  <c r="CG36" s="1"/>
  <c r="CE36"/>
  <c r="CK36" s="1"/>
  <c r="J28" i="33"/>
  <c r="J36"/>
  <c r="J38"/>
  <c r="J35"/>
  <c r="J34"/>
  <c r="J27"/>
  <c r="J26"/>
  <c r="J24"/>
  <c r="J31"/>
  <c r="J25"/>
  <c r="J30"/>
  <c r="J37"/>
  <c r="J32"/>
  <c r="J23"/>
  <c r="J39"/>
  <c r="J40"/>
  <c r="J33"/>
  <c r="J41"/>
  <c r="J29"/>
  <c r="J22"/>
  <c r="BY18" i="52"/>
  <c r="BY18" i="47"/>
  <c r="BY18" i="49"/>
  <c r="BY18" i="44"/>
  <c r="BY18" i="51"/>
  <c r="BY18" i="45"/>
  <c r="BY18" i="48"/>
  <c r="BN18" i="51"/>
  <c r="BN18" i="45"/>
  <c r="BN18" i="47"/>
  <c r="BN18" i="49"/>
  <c r="BN18" i="48"/>
  <c r="BN18" i="44"/>
  <c r="BN18" i="52"/>
  <c r="CX18" i="36"/>
  <c r="CX18" i="51"/>
  <c r="CX18" i="49"/>
  <c r="CX18" i="45"/>
  <c r="CX18" i="44"/>
  <c r="CX18" i="52"/>
  <c r="CX18" i="47"/>
  <c r="CX18" i="48"/>
  <c r="AE18" i="49"/>
  <c r="AF18" s="1"/>
  <c r="AF19" s="1"/>
  <c r="X19" s="1"/>
  <c r="P19" s="1"/>
  <c r="AE18" i="48"/>
  <c r="AF18" s="1"/>
  <c r="AF19" s="1"/>
  <c r="X19" s="1"/>
  <c r="P19" s="1"/>
  <c r="AE18" i="44"/>
  <c r="AF18" s="1"/>
  <c r="AF19" s="1"/>
  <c r="X19" s="1"/>
  <c r="P19" s="1"/>
  <c r="AE18" i="52"/>
  <c r="AF18" s="1"/>
  <c r="AF19" s="1"/>
  <c r="X19" s="1"/>
  <c r="P19" s="1"/>
  <c r="AE18" i="47"/>
  <c r="AF18" s="1"/>
  <c r="AF19" s="1"/>
  <c r="X19" s="1"/>
  <c r="P19" s="1"/>
  <c r="AE18" i="51"/>
  <c r="AF18" s="1"/>
  <c r="AF19" s="1"/>
  <c r="X19" s="1"/>
  <c r="P19" s="1"/>
  <c r="AE18" i="45"/>
  <c r="AF18" s="1"/>
  <c r="AF19" s="1"/>
  <c r="X19" s="1"/>
  <c r="P19" s="1"/>
  <c r="CV37" i="52"/>
  <c r="CU37"/>
  <c r="CT37"/>
  <c r="CS37"/>
  <c r="CV24"/>
  <c r="CS24"/>
  <c r="CT24"/>
  <c r="CU24"/>
  <c r="CV22"/>
  <c r="CS22"/>
  <c r="CT22"/>
  <c r="CU22"/>
  <c r="CW35"/>
  <c r="CW32"/>
  <c r="CW20"/>
  <c r="CW23"/>
  <c r="CW34"/>
  <c r="CV30"/>
  <c r="CS30"/>
  <c r="CT30"/>
  <c r="CU30"/>
  <c r="CV28"/>
  <c r="CU28"/>
  <c r="CT28"/>
  <c r="CS28"/>
  <c r="CV38"/>
  <c r="CT38"/>
  <c r="CU38"/>
  <c r="CS38"/>
  <c r="CW21"/>
  <c r="CW25"/>
  <c r="CW33"/>
  <c r="CW26"/>
  <c r="CV32" i="51"/>
  <c r="CU32"/>
  <c r="CS32"/>
  <c r="CT32"/>
  <c r="CV36"/>
  <c r="CS36"/>
  <c r="CU36"/>
  <c r="CT36"/>
  <c r="CV27"/>
  <c r="CS27"/>
  <c r="CU27"/>
  <c r="CT27"/>
  <c r="CV30"/>
  <c r="CU30"/>
  <c r="CS30"/>
  <c r="CT30"/>
  <c r="CW26"/>
  <c r="CW25"/>
  <c r="CW33"/>
  <c r="CV24"/>
  <c r="CT24"/>
  <c r="CU24"/>
  <c r="CS24"/>
  <c r="CW23"/>
  <c r="CW28"/>
  <c r="CW38"/>
  <c r="CW31"/>
  <c r="CW34"/>
  <c r="CW29"/>
  <c r="CV38" i="49"/>
  <c r="CT38"/>
  <c r="CS38"/>
  <c r="CU38"/>
  <c r="CV22"/>
  <c r="CT22"/>
  <c r="CU22"/>
  <c r="CS22"/>
  <c r="CV34"/>
  <c r="CS34"/>
  <c r="CT34"/>
  <c r="CU34"/>
  <c r="CW28"/>
  <c r="CW36"/>
  <c r="CW29"/>
  <c r="CW35"/>
  <c r="CV31"/>
  <c r="CT31"/>
  <c r="CS31"/>
  <c r="CU31"/>
  <c r="CV21"/>
  <c r="CT21"/>
  <c r="CU21"/>
  <c r="CS21"/>
  <c r="CW27"/>
  <c r="CV23"/>
  <c r="CU23"/>
  <c r="CT23"/>
  <c r="CS23"/>
  <c r="CW37"/>
  <c r="CW25"/>
  <c r="CV30"/>
  <c r="CT30"/>
  <c r="CU30"/>
  <c r="CS30"/>
  <c r="CW33"/>
  <c r="CW29" i="48"/>
  <c r="CW31"/>
  <c r="CW27"/>
  <c r="CW32"/>
  <c r="CW23"/>
  <c r="CW33"/>
  <c r="CW36"/>
  <c r="CV24" i="47"/>
  <c r="CS24"/>
  <c r="CU24"/>
  <c r="CT24"/>
  <c r="CV31"/>
  <c r="CT31"/>
  <c r="CU31"/>
  <c r="CS31"/>
  <c r="CW37"/>
  <c r="CW35"/>
  <c r="CV34"/>
  <c r="CT34"/>
  <c r="CS34"/>
  <c r="CU34"/>
  <c r="CW29"/>
  <c r="CW27"/>
  <c r="CW23"/>
  <c r="CV28"/>
  <c r="CU28"/>
  <c r="CS28"/>
  <c r="CT28"/>
  <c r="CV36"/>
  <c r="CU36"/>
  <c r="CS36"/>
  <c r="CT36"/>
  <c r="CW22"/>
  <c r="CW21"/>
  <c r="CW32"/>
  <c r="CW37" i="45"/>
  <c r="CV24"/>
  <c r="CT24"/>
  <c r="CS24"/>
  <c r="CU24"/>
  <c r="CV23"/>
  <c r="CS23"/>
  <c r="CU23"/>
  <c r="CT23"/>
  <c r="CV38"/>
  <c r="CS38"/>
  <c r="CU38"/>
  <c r="CT38"/>
  <c r="CV28"/>
  <c r="CS28"/>
  <c r="CT28"/>
  <c r="CU28"/>
  <c r="CW36"/>
  <c r="CV20"/>
  <c r="CU20"/>
  <c r="CS20"/>
  <c r="CT20"/>
  <c r="CV33"/>
  <c r="CT33"/>
  <c r="CU33"/>
  <c r="CS33"/>
  <c r="CW27"/>
  <c r="CW34"/>
  <c r="CW26"/>
  <c r="CW25"/>
  <c r="CW30"/>
  <c r="CW21"/>
  <c r="CW32"/>
  <c r="CV21" i="44"/>
  <c r="CT21"/>
  <c r="CS21"/>
  <c r="CU21"/>
  <c r="CW22"/>
  <c r="CW23"/>
  <c r="CV27"/>
  <c r="CS27"/>
  <c r="CT27"/>
  <c r="CU27"/>
  <c r="CW32"/>
  <c r="CW25"/>
  <c r="CW20"/>
  <c r="CW34"/>
  <c r="CW33"/>
  <c r="CW24"/>
  <c r="CV29"/>
  <c r="CS29"/>
  <c r="CT29"/>
  <c r="CU29"/>
  <c r="CW31"/>
  <c r="CW37"/>
  <c r="CV36"/>
  <c r="CT36"/>
  <c r="CS36"/>
  <c r="CU36"/>
  <c r="CW38"/>
  <c r="CC28" i="1"/>
  <c r="CI28" s="1"/>
  <c r="BQ28"/>
  <c r="BT28" s="1"/>
  <c r="BZ34"/>
  <c r="CF34" s="1"/>
  <c r="CB25"/>
  <c r="CH25" s="1"/>
  <c r="CB38"/>
  <c r="CH38" s="1"/>
  <c r="BY18" i="36"/>
  <c r="BO38" i="1"/>
  <c r="BN18" i="36"/>
  <c r="CD34" i="1"/>
  <c r="CJ34" s="1"/>
  <c r="CB26"/>
  <c r="CH26" s="1"/>
  <c r="BZ29"/>
  <c r="CF29" s="1"/>
  <c r="BZ25"/>
  <c r="CF25" s="1"/>
  <c r="AF38"/>
  <c r="X38" s="1"/>
  <c r="AE18" i="36"/>
  <c r="AF18" s="1"/>
  <c r="AF19" s="1"/>
  <c r="BP23" i="1"/>
  <c r="BS23" s="1"/>
  <c r="CV33" i="36"/>
  <c r="CS33"/>
  <c r="CT33"/>
  <c r="CU33"/>
  <c r="CW30"/>
  <c r="CV27"/>
  <c r="CT27"/>
  <c r="CS27"/>
  <c r="CU27"/>
  <c r="CW36"/>
  <c r="CW37"/>
  <c r="CW29"/>
  <c r="CX18" i="11"/>
  <c r="CC20" i="1"/>
  <c r="CI20" s="1"/>
  <c r="CC35" i="11"/>
  <c r="CI35" s="1"/>
  <c r="CC27"/>
  <c r="CI27" s="1"/>
  <c r="CA34"/>
  <c r="CG34" s="1"/>
  <c r="BO21"/>
  <c r="BR21" s="1"/>
  <c r="BZ26"/>
  <c r="CF26" s="1"/>
  <c r="BP21"/>
  <c r="BS21" s="1"/>
  <c r="AF38"/>
  <c r="CC34"/>
  <c r="CI34" s="1"/>
  <c r="BQ27"/>
  <c r="BT27" s="1"/>
  <c r="CN24"/>
  <c r="BZ27"/>
  <c r="CF27" s="1"/>
  <c r="CO34"/>
  <c r="CP34" s="1"/>
  <c r="BQ29"/>
  <c r="BT29" s="1"/>
  <c r="CB27"/>
  <c r="CH27" s="1"/>
  <c r="BZ31"/>
  <c r="CF31" s="1"/>
  <c r="CN27"/>
  <c r="CP27" s="1"/>
  <c r="CD32"/>
  <c r="CJ32" s="1"/>
  <c r="CC26"/>
  <c r="CI26" s="1"/>
  <c r="BO29"/>
  <c r="BR29" s="1"/>
  <c r="BZ24"/>
  <c r="CF24" s="1"/>
  <c r="BQ30"/>
  <c r="BT30" s="1"/>
  <c r="BZ34"/>
  <c r="CF34" s="1"/>
  <c r="CO26"/>
  <c r="BO19"/>
  <c r="BR19" s="1"/>
  <c r="CN26"/>
  <c r="CD27"/>
  <c r="CJ27" s="1"/>
  <c r="CB34"/>
  <c r="CH34" s="1"/>
  <c r="CD26"/>
  <c r="CJ26" s="1"/>
  <c r="BP19"/>
  <c r="BS19" s="1"/>
  <c r="G17"/>
  <c r="E17"/>
  <c r="U21" s="1"/>
  <c r="BZ20" i="1"/>
  <c r="CF20" s="1"/>
  <c r="CN28"/>
  <c r="CB36"/>
  <c r="CH36" s="1"/>
  <c r="CD20"/>
  <c r="CJ20" s="1"/>
  <c r="BO23"/>
  <c r="BR23" s="1"/>
  <c r="BP31"/>
  <c r="BS31" s="1"/>
  <c r="BQ25" i="11"/>
  <c r="BT25" s="1"/>
  <c r="CO29"/>
  <c r="BP38"/>
  <c r="CO35"/>
  <c r="CQ35" s="1"/>
  <c r="CA27"/>
  <c r="CG27" s="1"/>
  <c r="BO25"/>
  <c r="BR25" s="1"/>
  <c r="CC22"/>
  <c r="CI22" s="1"/>
  <c r="CN29"/>
  <c r="BO33"/>
  <c r="BR33" s="1"/>
  <c r="CE22"/>
  <c r="CK22" s="1"/>
  <c r="CE27"/>
  <c r="CK27" s="1"/>
  <c r="CO22"/>
  <c r="CQ22" s="1"/>
  <c r="CB31"/>
  <c r="CH31" s="1"/>
  <c r="CO30"/>
  <c r="CE30"/>
  <c r="CK30" s="1"/>
  <c r="CA35"/>
  <c r="CG35" s="1"/>
  <c r="BZ30"/>
  <c r="CF30" s="1"/>
  <c r="CC23"/>
  <c r="CI23" s="1"/>
  <c r="CA21"/>
  <c r="CG21" s="1"/>
  <c r="CB19"/>
  <c r="CH19" s="1"/>
  <c r="CD38"/>
  <c r="CJ38" s="1"/>
  <c r="CO33"/>
  <c r="CP33" s="1"/>
  <c r="CD35"/>
  <c r="CJ35" s="1"/>
  <c r="CE33"/>
  <c r="CK33" s="1"/>
  <c r="CD30"/>
  <c r="CJ30" s="1"/>
  <c r="CB23"/>
  <c r="CH23" s="1"/>
  <c r="CD25"/>
  <c r="CJ25" s="1"/>
  <c r="BP30"/>
  <c r="BS30" s="1"/>
  <c r="BO35"/>
  <c r="BR35" s="1"/>
  <c r="CB32"/>
  <c r="CH32" s="1"/>
  <c r="BP37"/>
  <c r="BS37" s="1"/>
  <c r="BP33"/>
  <c r="BS33" s="1"/>
  <c r="CC30"/>
  <c r="CI30" s="1"/>
  <c r="CD22"/>
  <c r="CJ22" s="1"/>
  <c r="BZ20"/>
  <c r="CF20" s="1"/>
  <c r="CL20" s="1"/>
  <c r="BZ28"/>
  <c r="CF28" s="1"/>
  <c r="CA22"/>
  <c r="CG22" s="1"/>
  <c r="CN37"/>
  <c r="CN28"/>
  <c r="CN23"/>
  <c r="CD28"/>
  <c r="CJ28" s="1"/>
  <c r="CE28"/>
  <c r="CK28" s="1"/>
  <c r="BP28"/>
  <c r="BS28" s="1"/>
  <c r="BZ33"/>
  <c r="CF33" s="1"/>
  <c r="BO26"/>
  <c r="BR26" s="1"/>
  <c r="BP35"/>
  <c r="BS35" s="1"/>
  <c r="CC32"/>
  <c r="CI32" s="1"/>
  <c r="CC28"/>
  <c r="CI28" s="1"/>
  <c r="CA19"/>
  <c r="CG19" s="1"/>
  <c r="BQ23"/>
  <c r="BT23" s="1"/>
  <c r="CO20"/>
  <c r="CQ20" s="1"/>
  <c r="CB35"/>
  <c r="CH35" s="1"/>
  <c r="CB25"/>
  <c r="CH25" s="1"/>
  <c r="BQ37"/>
  <c r="BT37" s="1"/>
  <c r="CE35"/>
  <c r="CK35" s="1"/>
  <c r="CA33"/>
  <c r="CG33" s="1"/>
  <c r="CC20"/>
  <c r="CI20" s="1"/>
  <c r="CN30"/>
  <c r="CD23"/>
  <c r="CJ23" s="1"/>
  <c r="BZ35"/>
  <c r="CF35" s="1"/>
  <c r="BZ19"/>
  <c r="CF19" s="1"/>
  <c r="CO25"/>
  <c r="CQ25" s="1"/>
  <c r="CE32"/>
  <c r="CK32" s="1"/>
  <c r="CO28"/>
  <c r="BZ22"/>
  <c r="CF22" s="1"/>
  <c r="CC19"/>
  <c r="CI19" s="1"/>
  <c r="CB28"/>
  <c r="CH28" s="1"/>
  <c r="BO23"/>
  <c r="BR23" s="1"/>
  <c r="CB30"/>
  <c r="CH30" s="1"/>
  <c r="CE25"/>
  <c r="CK25" s="1"/>
  <c r="CE20"/>
  <c r="CK20" s="1"/>
  <c r="BZ37"/>
  <c r="CF37" s="1"/>
  <c r="BZ25"/>
  <c r="CF25" s="1"/>
  <c r="BZ32"/>
  <c r="CF32" s="1"/>
  <c r="CO32"/>
  <c r="CP32" s="1"/>
  <c r="CB22"/>
  <c r="CH22" s="1"/>
  <c r="CE19"/>
  <c r="CK19" s="1"/>
  <c r="BQ28"/>
  <c r="BT28" s="1"/>
  <c r="BZ24" i="1"/>
  <c r="CF24" s="1"/>
  <c r="BO21"/>
  <c r="BR21" s="1"/>
  <c r="BQ26"/>
  <c r="BT26" s="1"/>
  <c r="BP29"/>
  <c r="BS29" s="1"/>
  <c r="BP21"/>
  <c r="BS21" s="1"/>
  <c r="CN26"/>
  <c r="CN31"/>
  <c r="CQ31" s="1"/>
  <c r="CC25"/>
  <c r="CI25" s="1"/>
  <c r="BQ36"/>
  <c r="BT36" s="1"/>
  <c r="BZ33"/>
  <c r="CF33" s="1"/>
  <c r="BO36"/>
  <c r="BR36" s="1"/>
  <c r="CE25"/>
  <c r="CK25" s="1"/>
  <c r="CD25"/>
  <c r="CJ25" s="1"/>
  <c r="CN25"/>
  <c r="CP25" s="1"/>
  <c r="BZ31"/>
  <c r="CF31" s="1"/>
  <c r="AE18" i="11"/>
  <c r="AF18" s="1"/>
  <c r="AF19" s="1"/>
  <c r="CB23" i="1"/>
  <c r="CH23" s="1"/>
  <c r="BZ27"/>
  <c r="CF27" s="1"/>
  <c r="CA32"/>
  <c r="CG32" s="1"/>
  <c r="CD32"/>
  <c r="CJ32" s="1"/>
  <c r="CE26"/>
  <c r="CK26" s="1"/>
  <c r="CB24"/>
  <c r="CH24" s="1"/>
  <c r="CN35"/>
  <c r="CQ35" s="1"/>
  <c r="BP38"/>
  <c r="CE32"/>
  <c r="CK32" s="1"/>
  <c r="CD27"/>
  <c r="CJ27" s="1"/>
  <c r="CN24"/>
  <c r="CC35"/>
  <c r="CI35" s="1"/>
  <c r="CA27"/>
  <c r="CG27" s="1"/>
  <c r="CA24"/>
  <c r="CG24" s="1"/>
  <c r="CC24"/>
  <c r="CI24" s="1"/>
  <c r="CB29"/>
  <c r="CH29" s="1"/>
  <c r="BZ35"/>
  <c r="CF35" s="1"/>
  <c r="CE24"/>
  <c r="CK24" s="1"/>
  <c r="CO24"/>
  <c r="BQ29"/>
  <c r="BT29" s="1"/>
  <c r="CD35"/>
  <c r="CJ35" s="1"/>
  <c r="X25"/>
  <c r="CC38"/>
  <c r="CD22"/>
  <c r="CJ22" s="1"/>
  <c r="X22"/>
  <c r="X19"/>
  <c r="BZ23"/>
  <c r="CF23" s="1"/>
  <c r="CE37"/>
  <c r="CK37" s="1"/>
  <c r="BQ25"/>
  <c r="BT25" s="1"/>
  <c r="BO26"/>
  <c r="BR26" s="1"/>
  <c r="X36"/>
  <c r="CA31"/>
  <c r="CG31" s="1"/>
  <c r="BQ38"/>
  <c r="CA35"/>
  <c r="CG35" s="1"/>
  <c r="CA29"/>
  <c r="CG29" s="1"/>
  <c r="CB27"/>
  <c r="CH27" s="1"/>
  <c r="BQ32"/>
  <c r="BT32" s="1"/>
  <c r="CE35"/>
  <c r="CK35" s="1"/>
  <c r="X29"/>
  <c r="CC30"/>
  <c r="CI30" s="1"/>
  <c r="CB31"/>
  <c r="CH31" s="1"/>
  <c r="CC22"/>
  <c r="CI22" s="1"/>
  <c r="CB35"/>
  <c r="CH35" s="1"/>
  <c r="BO24"/>
  <c r="BR24" s="1"/>
  <c r="CA37"/>
  <c r="CG37" s="1"/>
  <c r="CE29"/>
  <c r="CK29" s="1"/>
  <c r="CE30"/>
  <c r="CK30" s="1"/>
  <c r="CE22"/>
  <c r="CK22" s="1"/>
  <c r="BO25"/>
  <c r="BR25" s="1"/>
  <c r="BQ24"/>
  <c r="BT24" s="1"/>
  <c r="BZ37"/>
  <c r="CF37" s="1"/>
  <c r="CN29"/>
  <c r="CP29" s="1"/>
  <c r="BO32"/>
  <c r="BR32" s="1"/>
  <c r="BN18" i="11"/>
  <c r="CN38" i="1"/>
  <c r="CO38"/>
  <c r="CC37"/>
  <c r="CI37" s="1"/>
  <c r="CC31"/>
  <c r="CI31" s="1"/>
  <c r="CC23"/>
  <c r="CI23" s="1"/>
  <c r="CO22"/>
  <c r="CP22" s="1"/>
  <c r="BQ34"/>
  <c r="BT34" s="1"/>
  <c r="CD21"/>
  <c r="CJ21" s="1"/>
  <c r="X37"/>
  <c r="X34"/>
  <c r="X31"/>
  <c r="CD37"/>
  <c r="CJ37" s="1"/>
  <c r="BO34"/>
  <c r="BR34" s="1"/>
  <c r="CC29"/>
  <c r="CI29" s="1"/>
  <c r="CC27"/>
  <c r="CI27" s="1"/>
  <c r="BZ22"/>
  <c r="CF22" s="1"/>
  <c r="CB37"/>
  <c r="CH37" s="1"/>
  <c r="CN27"/>
  <c r="BO30"/>
  <c r="BR30" s="1"/>
  <c r="CA21"/>
  <c r="CG21" s="1"/>
  <c r="CD29"/>
  <c r="CJ29" s="1"/>
  <c r="CE21"/>
  <c r="CK21" s="1"/>
  <c r="CD31"/>
  <c r="CJ31" s="1"/>
  <c r="CE27"/>
  <c r="CK27" s="1"/>
  <c r="CB22"/>
  <c r="CH22" s="1"/>
  <c r="CA22"/>
  <c r="CG22" s="1"/>
  <c r="CN37"/>
  <c r="BQ30"/>
  <c r="BT30" s="1"/>
  <c r="AG14"/>
  <c r="X35"/>
  <c r="X32"/>
  <c r="X33"/>
  <c r="X30"/>
  <c r="X27"/>
  <c r="X24"/>
  <c r="AD32" i="11"/>
  <c r="AA34"/>
  <c r="AA37"/>
  <c r="AB28"/>
  <c r="AD31"/>
  <c r="AA27"/>
  <c r="AB25"/>
  <c r="AA23"/>
  <c r="AB31"/>
  <c r="AA30"/>
  <c r="AB38"/>
  <c r="AD23"/>
  <c r="AA21"/>
  <c r="AD30"/>
  <c r="AA24"/>
  <c r="AD24"/>
  <c r="AB36"/>
  <c r="AB20"/>
  <c r="AB22"/>
  <c r="AB26"/>
  <c r="AB34"/>
  <c r="AD19"/>
  <c r="AD27"/>
  <c r="AD35"/>
  <c r="AA29"/>
  <c r="AD22"/>
  <c r="AD38"/>
  <c r="AB33"/>
  <c r="AD28"/>
  <c r="AA36"/>
  <c r="AB27"/>
  <c r="AA38"/>
  <c r="AA22"/>
  <c r="AB32"/>
  <c r="AB24"/>
  <c r="AA26"/>
  <c r="AB30"/>
  <c r="AD21"/>
  <c r="AD25"/>
  <c r="AD29"/>
  <c r="AD33"/>
  <c r="AD37"/>
  <c r="AA25"/>
  <c r="AA33"/>
  <c r="AD26"/>
  <c r="AD34"/>
  <c r="AA19"/>
  <c r="AA35"/>
  <c r="AB21"/>
  <c r="AB29"/>
  <c r="AB37"/>
  <c r="AA32"/>
  <c r="AD20"/>
  <c r="AD36"/>
  <c r="AB23"/>
  <c r="AA20"/>
  <c r="AA28"/>
  <c r="AA31"/>
  <c r="AB35"/>
  <c r="T5" i="1"/>
  <c r="AG5" s="1"/>
  <c r="CB20"/>
  <c r="CH20" s="1"/>
  <c r="CE20"/>
  <c r="CK20" s="1"/>
  <c r="CA20"/>
  <c r="CG20" s="1"/>
  <c r="U39"/>
  <c r="X28"/>
  <c r="CA19"/>
  <c r="CG19" s="1"/>
  <c r="X26"/>
  <c r="X23"/>
  <c r="X21"/>
  <c r="X20"/>
  <c r="BQ19"/>
  <c r="BT19" s="1"/>
  <c r="BP19"/>
  <c r="BS19" s="1"/>
  <c r="CO19"/>
  <c r="BZ19"/>
  <c r="CF19" s="1"/>
  <c r="CE19"/>
  <c r="CK19" s="1"/>
  <c r="BP20"/>
  <c r="BS20" s="1"/>
  <c r="BQ20"/>
  <c r="BT20" s="1"/>
  <c r="BZ21"/>
  <c r="CF21" s="1"/>
  <c r="CB21"/>
  <c r="CH21" s="1"/>
  <c r="CC21"/>
  <c r="CI21" s="1"/>
  <c r="BP22"/>
  <c r="BS22" s="1"/>
  <c r="BO22"/>
  <c r="BR22" s="1"/>
  <c r="BQ22"/>
  <c r="BT22" s="1"/>
  <c r="CO23"/>
  <c r="CN23"/>
  <c r="CA23"/>
  <c r="CG23" s="1"/>
  <c r="CE23"/>
  <c r="CK23" s="1"/>
  <c r="CD26"/>
  <c r="CJ26" s="1"/>
  <c r="BZ26"/>
  <c r="CF26" s="1"/>
  <c r="CO26"/>
  <c r="CA26"/>
  <c r="CG26" s="1"/>
  <c r="BO27"/>
  <c r="BR27" s="1"/>
  <c r="BP27"/>
  <c r="BS27" s="1"/>
  <c r="CD28"/>
  <c r="CJ28" s="1"/>
  <c r="BZ28"/>
  <c r="CF28" s="1"/>
  <c r="CO28"/>
  <c r="CE28"/>
  <c r="CK28" s="1"/>
  <c r="CD30"/>
  <c r="CJ30" s="1"/>
  <c r="BZ30"/>
  <c r="CF30" s="1"/>
  <c r="CA30"/>
  <c r="CG30" s="1"/>
  <c r="CO32"/>
  <c r="CB32"/>
  <c r="CH32" s="1"/>
  <c r="CN32"/>
  <c r="CC32"/>
  <c r="CI32" s="1"/>
  <c r="BP33"/>
  <c r="BS33" s="1"/>
  <c r="BQ33"/>
  <c r="BT33" s="1"/>
  <c r="CO34"/>
  <c r="CB34"/>
  <c r="CH34" s="1"/>
  <c r="CN34"/>
  <c r="CA34"/>
  <c r="CG34" s="1"/>
  <c r="CE34"/>
  <c r="CK34" s="1"/>
  <c r="BP35"/>
  <c r="BS35" s="1"/>
  <c r="BQ35"/>
  <c r="BT35" s="1"/>
  <c r="CO36"/>
  <c r="BZ36"/>
  <c r="CF36" s="1"/>
  <c r="CD36"/>
  <c r="CJ36" s="1"/>
  <c r="CC36"/>
  <c r="CI36" s="1"/>
  <c r="BP37"/>
  <c r="BS37" s="1"/>
  <c r="BO37"/>
  <c r="BR37" s="1"/>
  <c r="BY18" i="11"/>
  <c r="BZ38" i="1"/>
  <c r="CD38"/>
  <c r="CA38"/>
  <c r="CE38"/>
  <c r="BP20" i="11"/>
  <c r="BS20" s="1"/>
  <c r="BO20"/>
  <c r="BR20" s="1"/>
  <c r="BQ20"/>
  <c r="BT20" s="1"/>
  <c r="CO21"/>
  <c r="BZ21"/>
  <c r="CF21" s="1"/>
  <c r="CD21"/>
  <c r="CJ21" s="1"/>
  <c r="CN21"/>
  <c r="CC21"/>
  <c r="CI21" s="1"/>
  <c r="BP22"/>
  <c r="BS22" s="1"/>
  <c r="BO22"/>
  <c r="BR22" s="1"/>
  <c r="CO23"/>
  <c r="CA23"/>
  <c r="CG23" s="1"/>
  <c r="CE23"/>
  <c r="CK23" s="1"/>
  <c r="BO24"/>
  <c r="BR24" s="1"/>
  <c r="BQ24"/>
  <c r="BT24" s="1"/>
  <c r="CD29"/>
  <c r="CJ29" s="1"/>
  <c r="CB29"/>
  <c r="CH29" s="1"/>
  <c r="CC29"/>
  <c r="CI29" s="1"/>
  <c r="CD31"/>
  <c r="CJ31" s="1"/>
  <c r="CN31"/>
  <c r="CA31"/>
  <c r="CG31" s="1"/>
  <c r="CE31"/>
  <c r="CK31" s="1"/>
  <c r="CD33"/>
  <c r="CJ33" s="1"/>
  <c r="CB33"/>
  <c r="CH33" s="1"/>
  <c r="CC33"/>
  <c r="CI33" s="1"/>
  <c r="BO34"/>
  <c r="BR34" s="1"/>
  <c r="BQ34"/>
  <c r="BT34" s="1"/>
  <c r="CN36"/>
  <c r="CC36"/>
  <c r="CI36" s="1"/>
  <c r="CO36"/>
  <c r="CD36"/>
  <c r="CJ36" s="1"/>
  <c r="CD37"/>
  <c r="CJ37" s="1"/>
  <c r="CB37"/>
  <c r="CH37" s="1"/>
  <c r="CA37"/>
  <c r="CG37" s="1"/>
  <c r="CE37"/>
  <c r="CK37" s="1"/>
  <c r="BQ38"/>
  <c r="C7"/>
  <c r="D29" i="33"/>
  <c r="CH38" i="11"/>
  <c r="BU36"/>
  <c r="BV36" s="1"/>
  <c r="BQ26"/>
  <c r="BT26" s="1"/>
  <c r="CC19" i="1"/>
  <c r="CI19" s="1"/>
  <c r="BO19"/>
  <c r="BR19" s="1"/>
  <c r="CD19"/>
  <c r="CJ19" s="1"/>
  <c r="CN19"/>
  <c r="D60" i="33"/>
  <c r="D58"/>
  <c r="D56"/>
  <c r="D54"/>
  <c r="D51"/>
  <c r="D49"/>
  <c r="D47"/>
  <c r="D45"/>
  <c r="D43"/>
  <c r="D41"/>
  <c r="D39"/>
  <c r="D37"/>
  <c r="D35"/>
  <c r="D33"/>
  <c r="D31"/>
  <c r="D27"/>
  <c r="D25"/>
  <c r="D23"/>
  <c r="D61"/>
  <c r="D59"/>
  <c r="D57"/>
  <c r="D55"/>
  <c r="D52"/>
  <c r="D50"/>
  <c r="D48"/>
  <c r="D46"/>
  <c r="D44"/>
  <c r="D42"/>
  <c r="D40"/>
  <c r="D38"/>
  <c r="D36"/>
  <c r="D34"/>
  <c r="D32"/>
  <c r="D30"/>
  <c r="D28"/>
  <c r="D26"/>
  <c r="D24"/>
  <c r="D22"/>
  <c r="D53"/>
  <c r="U29" i="11"/>
  <c r="CQ38" l="1"/>
  <c r="CW20" i="47"/>
  <c r="CW20" i="48"/>
  <c r="CW35" i="36"/>
  <c r="CW20" i="49"/>
  <c r="CW20" i="51"/>
  <c r="CW35"/>
  <c r="CW28" i="48"/>
  <c r="CW26" i="44"/>
  <c r="CW26" i="49"/>
  <c r="BU31" i="11"/>
  <c r="BV31" s="1"/>
  <c r="CW27" i="52"/>
  <c r="U19" i="11"/>
  <c r="U38"/>
  <c r="U33"/>
  <c r="D8"/>
  <c r="CB18"/>
  <c r="CW26" i="36"/>
  <c r="CW32"/>
  <c r="CW28"/>
  <c r="T7" i="1"/>
  <c r="AG7" s="1"/>
  <c r="V15" s="1"/>
  <c r="D8" i="52"/>
  <c r="D8" i="45"/>
  <c r="D8" i="44"/>
  <c r="D8" i="48"/>
  <c r="CM33" i="1"/>
  <c r="D8" i="49"/>
  <c r="D8" i="36"/>
  <c r="D8" i="47"/>
  <c r="CW25" i="48"/>
  <c r="CW37"/>
  <c r="CW38" i="36"/>
  <c r="CW36" i="44"/>
  <c r="CW35" i="45"/>
  <c r="BU34" i="11"/>
  <c r="BV34" s="1"/>
  <c r="BU28" i="1"/>
  <c r="BV28" s="1"/>
  <c r="CP38" i="11"/>
  <c r="CS24" i="36"/>
  <c r="CU24"/>
  <c r="CS23"/>
  <c r="CT23"/>
  <c r="CT24"/>
  <c r="BU31" i="1"/>
  <c r="BV31" s="1"/>
  <c r="CL28"/>
  <c r="CL29" i="11"/>
  <c r="BU21"/>
  <c r="BV21" s="1"/>
  <c r="CP24"/>
  <c r="CM34"/>
  <c r="BU33"/>
  <c r="BV33" s="1"/>
  <c r="CM24"/>
  <c r="CL24"/>
  <c r="BU32"/>
  <c r="BV32" s="1"/>
  <c r="CQ27"/>
  <c r="CL26"/>
  <c r="CQ26"/>
  <c r="CP33" i="1"/>
  <c r="CL33"/>
  <c r="CL25"/>
  <c r="U20" i="11"/>
  <c r="U28"/>
  <c r="U32"/>
  <c r="CV25" i="36"/>
  <c r="CT25"/>
  <c r="CS25"/>
  <c r="CV21"/>
  <c r="CS21"/>
  <c r="CT21"/>
  <c r="CW34"/>
  <c r="CW33"/>
  <c r="CU23"/>
  <c r="CS22"/>
  <c r="CV22"/>
  <c r="CU22"/>
  <c r="CT22"/>
  <c r="CQ37" i="11"/>
  <c r="CM26"/>
  <c r="BU19"/>
  <c r="BV19" s="1"/>
  <c r="CP35"/>
  <c r="CL23"/>
  <c r="CP25"/>
  <c r="CQ24"/>
  <c r="CM19"/>
  <c r="CO19" s="1"/>
  <c r="CP30"/>
  <c r="BU30"/>
  <c r="BV30" s="1"/>
  <c r="BU25"/>
  <c r="BV25" s="1"/>
  <c r="CP26"/>
  <c r="BU27"/>
  <c r="BV27" s="1"/>
  <c r="U25"/>
  <c r="U22"/>
  <c r="U27"/>
  <c r="U37"/>
  <c r="U34"/>
  <c r="U31"/>
  <c r="U24"/>
  <c r="U26"/>
  <c r="U35"/>
  <c r="U30"/>
  <c r="U36"/>
  <c r="U23"/>
  <c r="CL37"/>
  <c r="CL34"/>
  <c r="CQ34"/>
  <c r="CM35"/>
  <c r="CL33"/>
  <c r="CM28"/>
  <c r="CM27"/>
  <c r="CL27"/>
  <c r="CM20"/>
  <c r="CE18" i="36"/>
  <c r="CE18" i="45"/>
  <c r="CE18" i="49"/>
  <c r="CE18" i="48"/>
  <c r="CE18" i="44"/>
  <c r="CE18" i="52"/>
  <c r="CE18" i="47"/>
  <c r="CE18" i="51"/>
  <c r="BZ18" i="36"/>
  <c r="BZ18" i="49"/>
  <c r="BZ18" i="48"/>
  <c r="BZ18" i="44"/>
  <c r="BZ18" i="52"/>
  <c r="BZ18" i="47"/>
  <c r="BZ18" i="51"/>
  <c r="BZ18" i="45"/>
  <c r="CB18" i="36"/>
  <c r="CB18" i="51"/>
  <c r="CB18" i="45"/>
  <c r="CB18" i="49"/>
  <c r="CB18" i="48"/>
  <c r="CB18" i="44"/>
  <c r="CB18" i="52"/>
  <c r="CB18" i="47"/>
  <c r="CN18" i="51"/>
  <c r="CN18" i="45"/>
  <c r="CN18" i="47"/>
  <c r="CN18" i="49"/>
  <c r="CN18" i="48"/>
  <c r="CN18" i="44"/>
  <c r="CN18" i="52"/>
  <c r="CH18" i="49"/>
  <c r="CH18" i="48"/>
  <c r="CH18" i="44"/>
  <c r="CH18" i="52"/>
  <c r="CH18" i="47"/>
  <c r="CH18" i="51"/>
  <c r="CH18" i="45"/>
  <c r="BQ18" i="44"/>
  <c r="BQ18" i="45"/>
  <c r="BQ18" i="49"/>
  <c r="BQ18" i="48"/>
  <c r="BQ18" i="52"/>
  <c r="BQ18" i="47"/>
  <c r="BQ18" i="51"/>
  <c r="CC18" i="36"/>
  <c r="CC18" i="52"/>
  <c r="CC18" i="47"/>
  <c r="CC18" i="51"/>
  <c r="CC18" i="45"/>
  <c r="CC18" i="48"/>
  <c r="CC18" i="44"/>
  <c r="CC18" i="49"/>
  <c r="CD18"/>
  <c r="CD18" i="48"/>
  <c r="CD18" i="44"/>
  <c r="CD18" i="52"/>
  <c r="CD18" i="47"/>
  <c r="CD18" i="51"/>
  <c r="CD18" i="45"/>
  <c r="CA18" i="36"/>
  <c r="CA18" i="49"/>
  <c r="CA18" i="48"/>
  <c r="CA18" i="44"/>
  <c r="CA18" i="45"/>
  <c r="CA18" i="52"/>
  <c r="CA18" i="47"/>
  <c r="CA18" i="51"/>
  <c r="CO18" i="52"/>
  <c r="CO18" i="47"/>
  <c r="CO18" i="49"/>
  <c r="CO18" i="44"/>
  <c r="CO18" i="51"/>
  <c r="CO18" i="45"/>
  <c r="CO18" i="48"/>
  <c r="BP18" i="49"/>
  <c r="BP18" i="48"/>
  <c r="BP18" i="44"/>
  <c r="BP18" i="52"/>
  <c r="BP18" i="47"/>
  <c r="BP18" i="51"/>
  <c r="BP18" i="45"/>
  <c r="BO18" i="11"/>
  <c r="BO18" i="52"/>
  <c r="BO18" i="47"/>
  <c r="BO18" i="49"/>
  <c r="BO18" i="44"/>
  <c r="BO18" i="51"/>
  <c r="BO18" i="45"/>
  <c r="BO18" i="48"/>
  <c r="R19" i="47"/>
  <c r="X39"/>
  <c r="W41" s="1"/>
  <c r="A47" s="1"/>
  <c r="R19" i="49"/>
  <c r="X39"/>
  <c r="W41" s="1"/>
  <c r="A47" s="1"/>
  <c r="R19" i="51"/>
  <c r="X39"/>
  <c r="W41" s="1"/>
  <c r="A47" s="1"/>
  <c r="R19" i="48"/>
  <c r="X39"/>
  <c r="W41" s="1"/>
  <c r="A47" s="1"/>
  <c r="R19" i="45"/>
  <c r="X39"/>
  <c r="W41" s="1"/>
  <c r="A47" s="1"/>
  <c r="R19" i="44"/>
  <c r="X39"/>
  <c r="W41" s="1"/>
  <c r="A47" s="1"/>
  <c r="R19" i="52"/>
  <c r="X39"/>
  <c r="W41" s="1"/>
  <c r="A47" s="1"/>
  <c r="CW30"/>
  <c r="CW37"/>
  <c r="CW22"/>
  <c r="CW28"/>
  <c r="CW24"/>
  <c r="CW38"/>
  <c r="CW32" i="51"/>
  <c r="CW27"/>
  <c r="CW36"/>
  <c r="CW30"/>
  <c r="CW24"/>
  <c r="CW34" i="49"/>
  <c r="CW31"/>
  <c r="CW21"/>
  <c r="CW38"/>
  <c r="CW30"/>
  <c r="CW23"/>
  <c r="CW22"/>
  <c r="CW24" i="47"/>
  <c r="CW36"/>
  <c r="CW34"/>
  <c r="CW28"/>
  <c r="CW31"/>
  <c r="CW33" i="45"/>
  <c r="CW38"/>
  <c r="CW24"/>
  <c r="CW20"/>
  <c r="CW28"/>
  <c r="CW23"/>
  <c r="CW29" i="44"/>
  <c r="CW21"/>
  <c r="CW27"/>
  <c r="CP31" i="1"/>
  <c r="BU25"/>
  <c r="BV25" s="1"/>
  <c r="CM34"/>
  <c r="BU21"/>
  <c r="BV21" s="1"/>
  <c r="BU23"/>
  <c r="BV23" s="1"/>
  <c r="CQ38"/>
  <c r="CN18" i="36"/>
  <c r="CO18" i="11"/>
  <c r="CO18" i="36"/>
  <c r="CQ19" s="1"/>
  <c r="CR20" s="1"/>
  <c r="CU20" s="1"/>
  <c r="BT38" i="1"/>
  <c r="BQ18" i="36"/>
  <c r="CL36" i="1"/>
  <c r="CM25"/>
  <c r="CH18" i="11"/>
  <c r="CH18" i="36"/>
  <c r="BR38" i="1"/>
  <c r="BO18" i="36"/>
  <c r="BU26" i="1"/>
  <c r="BV26" s="1"/>
  <c r="CD18" i="11"/>
  <c r="CD18" i="36"/>
  <c r="BP18" i="11"/>
  <c r="BP18" i="36"/>
  <c r="CQ25" i="1"/>
  <c r="BU34"/>
  <c r="BV34" s="1"/>
  <c r="CW27" i="36"/>
  <c r="CM20" i="1"/>
  <c r="CO20" s="1"/>
  <c r="CM29" i="11"/>
  <c r="CL25"/>
  <c r="CL35"/>
  <c r="BU35"/>
  <c r="BV35" s="1"/>
  <c r="CM32"/>
  <c r="BU23"/>
  <c r="BV23" s="1"/>
  <c r="CP28"/>
  <c r="BU37"/>
  <c r="BV37" s="1"/>
  <c r="BX37" s="1"/>
  <c r="CL30"/>
  <c r="CM30"/>
  <c r="CM22"/>
  <c r="CM23"/>
  <c r="CM25"/>
  <c r="CP29"/>
  <c r="BU29"/>
  <c r="BV29" s="1"/>
  <c r="CP28" i="1"/>
  <c r="BU29"/>
  <c r="BV29" s="1"/>
  <c r="CL22" i="11"/>
  <c r="CL31"/>
  <c r="CP36"/>
  <c r="CQ30"/>
  <c r="CL32"/>
  <c r="CQ28"/>
  <c r="BU28"/>
  <c r="BV28" s="1"/>
  <c r="CP20"/>
  <c r="CP22"/>
  <c r="BS38"/>
  <c r="CQ29"/>
  <c r="BU26"/>
  <c r="BV26" s="1"/>
  <c r="CL21"/>
  <c r="CL19"/>
  <c r="CN19" s="1"/>
  <c r="CP37"/>
  <c r="CQ32"/>
  <c r="CM38"/>
  <c r="CL28"/>
  <c r="CQ33"/>
  <c r="CM21"/>
  <c r="CM33"/>
  <c r="BU22"/>
  <c r="BV22" s="1"/>
  <c r="CQ36"/>
  <c r="CM37"/>
  <c r="CM31"/>
  <c r="BU20"/>
  <c r="BV20" s="1"/>
  <c r="BU36" i="1"/>
  <c r="BV36" s="1"/>
  <c r="CQ26"/>
  <c r="BU24"/>
  <c r="BV24" s="1"/>
  <c r="CM31"/>
  <c r="CL24"/>
  <c r="CQ24"/>
  <c r="BU30"/>
  <c r="BV30" s="1"/>
  <c r="CM22"/>
  <c r="CJ38"/>
  <c r="CL35"/>
  <c r="CM24"/>
  <c r="CP35"/>
  <c r="BU32"/>
  <c r="BV32" s="1"/>
  <c r="CM35"/>
  <c r="CL29"/>
  <c r="BQ18" i="11"/>
  <c r="CL27" i="1"/>
  <c r="BS38"/>
  <c r="BS18" i="11" s="1"/>
  <c r="CM29" i="1"/>
  <c r="CM23"/>
  <c r="CL23"/>
  <c r="CP24"/>
  <c r="CL30"/>
  <c r="CN30" s="1"/>
  <c r="CM32"/>
  <c r="CM37"/>
  <c r="CL37"/>
  <c r="CM19"/>
  <c r="CL21"/>
  <c r="CN21" s="1"/>
  <c r="BU27"/>
  <c r="BV27" s="1"/>
  <c r="CL20"/>
  <c r="CN20" s="1"/>
  <c r="CL32"/>
  <c r="CL31"/>
  <c r="CM26"/>
  <c r="CL34"/>
  <c r="CP19"/>
  <c r="CQ19" s="1"/>
  <c r="CL26"/>
  <c r="CL19"/>
  <c r="CL22"/>
  <c r="CM27"/>
  <c r="BU33"/>
  <c r="BV33" s="1"/>
  <c r="CM30"/>
  <c r="CO30" s="1"/>
  <c r="CM36"/>
  <c r="BU37"/>
  <c r="BV37" s="1"/>
  <c r="CQ29"/>
  <c r="CC18" i="11"/>
  <c r="CI38" i="1"/>
  <c r="CP37"/>
  <c r="CQ37"/>
  <c r="BU22"/>
  <c r="BV22" s="1"/>
  <c r="CP27"/>
  <c r="CQ27"/>
  <c r="CN18" i="11"/>
  <c r="CP38" i="1"/>
  <c r="CQ22"/>
  <c r="CM28"/>
  <c r="CM21"/>
  <c r="CO21" s="1"/>
  <c r="CQ28"/>
  <c r="BU20"/>
  <c r="BV20" s="1"/>
  <c r="X39"/>
  <c r="CP26"/>
  <c r="BU19"/>
  <c r="BV19" s="1"/>
  <c r="BX19" s="1"/>
  <c r="CP23" i="11"/>
  <c r="CQ23"/>
  <c r="CP21"/>
  <c r="CQ21"/>
  <c r="CA18"/>
  <c r="CG38" i="1"/>
  <c r="BZ18" i="11"/>
  <c r="CF38" i="1"/>
  <c r="CQ34"/>
  <c r="CP34"/>
  <c r="CP32"/>
  <c r="CQ32"/>
  <c r="CM36" i="11"/>
  <c r="BT38"/>
  <c r="CP31"/>
  <c r="CQ31"/>
  <c r="CE18"/>
  <c r="CK38" i="1"/>
  <c r="CP36"/>
  <c r="CQ36"/>
  <c r="CP23"/>
  <c r="CQ23"/>
  <c r="BU24" i="11"/>
  <c r="BV24" s="1"/>
  <c r="BU35" i="1"/>
  <c r="BV35" s="1"/>
  <c r="CL38" i="11"/>
  <c r="X31"/>
  <c r="X23"/>
  <c r="X32"/>
  <c r="X28"/>
  <c r="X20"/>
  <c r="X19"/>
  <c r="X30"/>
  <c r="X22"/>
  <c r="X37"/>
  <c r="X29"/>
  <c r="X21"/>
  <c r="X27"/>
  <c r="X36"/>
  <c r="X35"/>
  <c r="X34"/>
  <c r="X25"/>
  <c r="X26"/>
  <c r="X33"/>
  <c r="X24"/>
  <c r="X38"/>
  <c r="CW23" i="36" l="1"/>
  <c r="T23" s="1"/>
  <c r="CV20"/>
  <c r="CT20"/>
  <c r="CS20"/>
  <c r="BX31" i="11"/>
  <c r="BW32"/>
  <c r="BX31" i="1"/>
  <c r="BX32"/>
  <c r="BX35" i="11"/>
  <c r="BX34"/>
  <c r="CW25" i="36"/>
  <c r="CP20" i="1"/>
  <c r="CQ20"/>
  <c r="CW24" i="36"/>
  <c r="T24" s="1"/>
  <c r="BW28" i="1"/>
  <c r="BW29"/>
  <c r="CQ21"/>
  <c r="BX23"/>
  <c r="BX24"/>
  <c r="BX32" i="11"/>
  <c r="BW33"/>
  <c r="CR27"/>
  <c r="CV27" s="1"/>
  <c r="BX33"/>
  <c r="BW22"/>
  <c r="CP19"/>
  <c r="BW34"/>
  <c r="BW27"/>
  <c r="BX30"/>
  <c r="CW21" i="36"/>
  <c r="T21" s="1"/>
  <c r="CW22"/>
  <c r="T22" s="1"/>
  <c r="BX36" i="11"/>
  <c r="BW26"/>
  <c r="CR35"/>
  <c r="CT35" s="1"/>
  <c r="CQ19"/>
  <c r="CP30" i="1"/>
  <c r="BW37" i="11"/>
  <c r="BW35"/>
  <c r="BW31"/>
  <c r="BW28"/>
  <c r="CR25"/>
  <c r="CT25" s="1"/>
  <c r="BX23"/>
  <c r="BW30"/>
  <c r="CQ30" i="1"/>
  <c r="CP21"/>
  <c r="BX29"/>
  <c r="BW26"/>
  <c r="CR25"/>
  <c r="CU25" s="1"/>
  <c r="CR26" i="11"/>
  <c r="CT26" s="1"/>
  <c r="BW36"/>
  <c r="BX27"/>
  <c r="BX26"/>
  <c r="BX21" i="1"/>
  <c r="BW24"/>
  <c r="BX26"/>
  <c r="U39" i="11"/>
  <c r="CR37"/>
  <c r="CV37" s="1"/>
  <c r="CR36"/>
  <c r="CU36" s="1"/>
  <c r="CJ18" i="51"/>
  <c r="CJ18" i="45"/>
  <c r="CJ18" i="49"/>
  <c r="CJ18" i="48"/>
  <c r="CJ18" i="44"/>
  <c r="CJ18" i="52"/>
  <c r="CJ18" i="47"/>
  <c r="CK18" i="52"/>
  <c r="CK18" i="47"/>
  <c r="CK18" i="44"/>
  <c r="CK18" i="51"/>
  <c r="CK18" i="45"/>
  <c r="CK18" i="49"/>
  <c r="CK18" i="48"/>
  <c r="CF18" i="36"/>
  <c r="CF18" i="51"/>
  <c r="CF18" i="45"/>
  <c r="CF18" i="47"/>
  <c r="CF18" i="49"/>
  <c r="CF18" i="48"/>
  <c r="CF18" i="44"/>
  <c r="CF18" i="52"/>
  <c r="BS18"/>
  <c r="BS18" i="47"/>
  <c r="BS18" i="48"/>
  <c r="BS18" i="44"/>
  <c r="BS18" i="51"/>
  <c r="BS18" i="45"/>
  <c r="BS18" i="49"/>
  <c r="BR18" i="51"/>
  <c r="BR18" i="45"/>
  <c r="BR18" i="49"/>
  <c r="BR18" i="48"/>
  <c r="BR18" i="44"/>
  <c r="BR18" i="52"/>
  <c r="BR18" i="47"/>
  <c r="BT18" i="49"/>
  <c r="BT18" i="48"/>
  <c r="BT18" i="44"/>
  <c r="BT18" i="52"/>
  <c r="BT18" i="47"/>
  <c r="BT18" i="51"/>
  <c r="BT18" i="45"/>
  <c r="CP18" i="49"/>
  <c r="CP18" i="48"/>
  <c r="CP18" i="44"/>
  <c r="CP18" i="52"/>
  <c r="CP18" i="47"/>
  <c r="CP18" i="51"/>
  <c r="CP18" i="45"/>
  <c r="CI18"/>
  <c r="CI18" i="49"/>
  <c r="CI18" i="48"/>
  <c r="CI18" i="44"/>
  <c r="CI18" i="52"/>
  <c r="CI18" i="47"/>
  <c r="CI18" i="51"/>
  <c r="CG18" i="52"/>
  <c r="CG18" i="47"/>
  <c r="CG18" i="49"/>
  <c r="CG18" i="44"/>
  <c r="CG18" i="51"/>
  <c r="CG18" i="45"/>
  <c r="CG18" i="48"/>
  <c r="CQ18" i="36"/>
  <c r="CQ18" i="49"/>
  <c r="CQ18" i="44"/>
  <c r="CQ18" i="52"/>
  <c r="CQ18" i="51"/>
  <c r="CQ18" i="48"/>
  <c r="CQ18" i="47"/>
  <c r="CQ18" i="45"/>
  <c r="BX25" i="1"/>
  <c r="BX30"/>
  <c r="BW30"/>
  <c r="CI18" i="11"/>
  <c r="CI18" i="36"/>
  <c r="CP18" i="11"/>
  <c r="CP18" i="36"/>
  <c r="CJ18" i="11"/>
  <c r="CJ18" i="36"/>
  <c r="BU38" i="1"/>
  <c r="BS18" i="36"/>
  <c r="CQ18" i="11"/>
  <c r="CG18"/>
  <c r="CG18" i="36"/>
  <c r="BW31" i="1"/>
  <c r="BW25"/>
  <c r="BR18" i="11"/>
  <c r="BR18" i="36"/>
  <c r="BT18" i="11"/>
  <c r="BT18" i="36"/>
  <c r="CK18" i="11"/>
  <c r="CK18" i="36"/>
  <c r="BW34" i="1"/>
  <c r="CR38" i="11"/>
  <c r="CV38" s="1"/>
  <c r="CR24"/>
  <c r="CU24" s="1"/>
  <c r="CR30"/>
  <c r="CS30" s="1"/>
  <c r="CR29"/>
  <c r="CV29" s="1"/>
  <c r="BW23"/>
  <c r="CR28"/>
  <c r="CV28" s="1"/>
  <c r="BX29"/>
  <c r="BX28"/>
  <c r="BX22"/>
  <c r="BW29"/>
  <c r="BX21"/>
  <c r="BW20"/>
  <c r="BX20"/>
  <c r="BW21"/>
  <c r="CR33"/>
  <c r="CR34"/>
  <c r="BX36" i="1"/>
  <c r="BW37"/>
  <c r="BW23"/>
  <c r="BX22"/>
  <c r="BX27"/>
  <c r="BX37"/>
  <c r="BW32"/>
  <c r="BW27"/>
  <c r="BX28"/>
  <c r="BW33"/>
  <c r="BX33"/>
  <c r="BX34"/>
  <c r="CR38"/>
  <c r="BW22"/>
  <c r="CR19"/>
  <c r="CW19" s="1"/>
  <c r="T19" s="1"/>
  <c r="P19" s="1"/>
  <c r="R19" s="1"/>
  <c r="BX35"/>
  <c r="BW21"/>
  <c r="BX20"/>
  <c r="BW35"/>
  <c r="BW20"/>
  <c r="CR28"/>
  <c r="CT28" s="1"/>
  <c r="CR29"/>
  <c r="CR27"/>
  <c r="CR26"/>
  <c r="BW36"/>
  <c r="CM38"/>
  <c r="CR24"/>
  <c r="CV24" s="1"/>
  <c r="BX24" i="11"/>
  <c r="BW24"/>
  <c r="BX25"/>
  <c r="CR36" i="1"/>
  <c r="CR37"/>
  <c r="CR32" i="11"/>
  <c r="CR31"/>
  <c r="CR35" i="1"/>
  <c r="CR34"/>
  <c r="CF18" i="11"/>
  <c r="CL38" i="1"/>
  <c r="BU38" i="11"/>
  <c r="CR33" i="1"/>
  <c r="CR32"/>
  <c r="CR21" i="11"/>
  <c r="CR22"/>
  <c r="CR23" i="1"/>
  <c r="CV23" s="1"/>
  <c r="BW25" i="11"/>
  <c r="CR23"/>
  <c r="X39"/>
  <c r="R22" i="36" l="1"/>
  <c r="P22"/>
  <c r="P24"/>
  <c r="R24" s="1"/>
  <c r="P23"/>
  <c r="R23" s="1"/>
  <c r="P21"/>
  <c r="R21" s="1"/>
  <c r="CW20"/>
  <c r="T20" s="1"/>
  <c r="CR20" i="1"/>
  <c r="CS20" s="1"/>
  <c r="CS27" i="11"/>
  <c r="CR21" i="1"/>
  <c r="CT21" s="1"/>
  <c r="CT27" i="11"/>
  <c r="CR22" i="1"/>
  <c r="CV22" s="1"/>
  <c r="CU27" i="11"/>
  <c r="CR20"/>
  <c r="CV20" s="1"/>
  <c r="CS35"/>
  <c r="CU35"/>
  <c r="CV35"/>
  <c r="CR30" i="1"/>
  <c r="CU30" s="1"/>
  <c r="CR31"/>
  <c r="CS31" s="1"/>
  <c r="CV25"/>
  <c r="CT30" i="11"/>
  <c r="CU29"/>
  <c r="CS25"/>
  <c r="CV24"/>
  <c r="CU25"/>
  <c r="CV25"/>
  <c r="CR19" i="36"/>
  <c r="CV19" s="1"/>
  <c r="CR19" i="45"/>
  <c r="CV19" s="1"/>
  <c r="CT25" i="1"/>
  <c r="CS25"/>
  <c r="CV26" i="11"/>
  <c r="CV36"/>
  <c r="CS26"/>
  <c r="CS36"/>
  <c r="CU26"/>
  <c r="CT36"/>
  <c r="CT28"/>
  <c r="CR19"/>
  <c r="CV19" s="1"/>
  <c r="CR19" i="52"/>
  <c r="CT19" s="1"/>
  <c r="CR19" i="51"/>
  <c r="CT19" s="1"/>
  <c r="CR19" i="48"/>
  <c r="CV19" s="1"/>
  <c r="CR19" i="44"/>
  <c r="CT19" s="1"/>
  <c r="CS37" i="11"/>
  <c r="CT37"/>
  <c r="CU37"/>
  <c r="CV30"/>
  <c r="CU30"/>
  <c r="CS29"/>
  <c r="CL18" i="49"/>
  <c r="CL18" i="48"/>
  <c r="CL18" i="44"/>
  <c r="CL18" i="52"/>
  <c r="CL18" i="47"/>
  <c r="CL18" i="51"/>
  <c r="CL18" i="45"/>
  <c r="BU18" i="11"/>
  <c r="BU18" i="45"/>
  <c r="BU18" i="49"/>
  <c r="BU18" i="48"/>
  <c r="BU18" i="44"/>
  <c r="BU18" i="52"/>
  <c r="BU18" i="47"/>
  <c r="BU18" i="51"/>
  <c r="CR19" i="49"/>
  <c r="CM18" i="44"/>
  <c r="CM18" i="51"/>
  <c r="CM18" i="45"/>
  <c r="CM18" i="49"/>
  <c r="CM18" i="48"/>
  <c r="CM18" i="52"/>
  <c r="CM18" i="47"/>
  <c r="CR19"/>
  <c r="CV19" s="1"/>
  <c r="CR18" i="52"/>
  <c r="CR18" i="51"/>
  <c r="CR18" i="48"/>
  <c r="CR18" i="47"/>
  <c r="CR18" i="45"/>
  <c r="CR18" i="49"/>
  <c r="CR18" i="44"/>
  <c r="CM18" i="11"/>
  <c r="CM18" i="36"/>
  <c r="CT38" i="1"/>
  <c r="CR18" i="36"/>
  <c r="BV38" i="1"/>
  <c r="CU38" s="1"/>
  <c r="BU18" i="36"/>
  <c r="CL18" i="11"/>
  <c r="CL18" i="36"/>
  <c r="CS24" i="11"/>
  <c r="CT24"/>
  <c r="CT29"/>
  <c r="CT38"/>
  <c r="CU28"/>
  <c r="CS28"/>
  <c r="CS33"/>
  <c r="CT33"/>
  <c r="CV33"/>
  <c r="CU33"/>
  <c r="CT34"/>
  <c r="CV34"/>
  <c r="CU34"/>
  <c r="CS34"/>
  <c r="CV38" i="1"/>
  <c r="CS23"/>
  <c r="CR18" i="11"/>
  <c r="CT24" i="1"/>
  <c r="CS24"/>
  <c r="CU23"/>
  <c r="CS28"/>
  <c r="CV28"/>
  <c r="CU28"/>
  <c r="CU29"/>
  <c r="CS29"/>
  <c r="CV29"/>
  <c r="CT29"/>
  <c r="CU24"/>
  <c r="CT23"/>
  <c r="CV27"/>
  <c r="CS27"/>
  <c r="CU27"/>
  <c r="CT27"/>
  <c r="CV26"/>
  <c r="CT26"/>
  <c r="CU26"/>
  <c r="CS26"/>
  <c r="CV23" i="11"/>
  <c r="CT23"/>
  <c r="CS23"/>
  <c r="CU23"/>
  <c r="CT21"/>
  <c r="CS21"/>
  <c r="CV21"/>
  <c r="CU21"/>
  <c r="CT33" i="1"/>
  <c r="CV33"/>
  <c r="CS33"/>
  <c r="CU33"/>
  <c r="BV38" i="11"/>
  <c r="CT34" i="1"/>
  <c r="CV34"/>
  <c r="CS34"/>
  <c r="CU34"/>
  <c r="CS31" i="11"/>
  <c r="CV31"/>
  <c r="CU31"/>
  <c r="CT31"/>
  <c r="CT37" i="1"/>
  <c r="CU37"/>
  <c r="CV37"/>
  <c r="CS37"/>
  <c r="CV22" i="11"/>
  <c r="CT22"/>
  <c r="CU22"/>
  <c r="CS22"/>
  <c r="CS32" i="1"/>
  <c r="CU32"/>
  <c r="CT32"/>
  <c r="CV32"/>
  <c r="CT35"/>
  <c r="CV35"/>
  <c r="CU35"/>
  <c r="CS35"/>
  <c r="CV32" i="11"/>
  <c r="CT32"/>
  <c r="CS32"/>
  <c r="CU32"/>
  <c r="CS36" i="1"/>
  <c r="CV36"/>
  <c r="CT36"/>
  <c r="CU36"/>
  <c r="P20" i="36" l="1"/>
  <c r="R20" s="1"/>
  <c r="CU20" i="1"/>
  <c r="CV20"/>
  <c r="CT20"/>
  <c r="CS30"/>
  <c r="CU21"/>
  <c r="CS21"/>
  <c r="CV21"/>
  <c r="CW27" i="11"/>
  <c r="T27" s="1"/>
  <c r="CT22" i="1"/>
  <c r="CT19" i="45"/>
  <c r="CS22" i="1"/>
  <c r="CU22"/>
  <c r="CU20" i="11"/>
  <c r="CS20"/>
  <c r="CT20"/>
  <c r="CW35"/>
  <c r="T35" s="1"/>
  <c r="CT30" i="1"/>
  <c r="CV30"/>
  <c r="CW37" i="11"/>
  <c r="T37" s="1"/>
  <c r="P37" s="1"/>
  <c r="CV31" i="1"/>
  <c r="CU31"/>
  <c r="CT31"/>
  <c r="CW25"/>
  <c r="T25" s="1"/>
  <c r="P25" s="1"/>
  <c r="R25" s="1"/>
  <c r="CT19" i="36"/>
  <c r="CW36" i="11"/>
  <c r="T36" s="1"/>
  <c r="P36" s="1"/>
  <c r="CW24"/>
  <c r="T24" s="1"/>
  <c r="CW25"/>
  <c r="T25" s="1"/>
  <c r="CW26"/>
  <c r="T26" s="1"/>
  <c r="CW30"/>
  <c r="T30" s="1"/>
  <c r="P30" s="1"/>
  <c r="CW29"/>
  <c r="T29" s="1"/>
  <c r="P29" s="1"/>
  <c r="CV19" i="52"/>
  <c r="CT19" i="49"/>
  <c r="CV19" i="44"/>
  <c r="CT19" i="11"/>
  <c r="CV19" i="51"/>
  <c r="CT19" i="47"/>
  <c r="CT19" i="48"/>
  <c r="CV19" i="49"/>
  <c r="CS38" i="1"/>
  <c r="CS18" i="52" s="1"/>
  <c r="BV18" i="51"/>
  <c r="CU19" s="1"/>
  <c r="BV18" i="45"/>
  <c r="CU19" s="1"/>
  <c r="BV18" i="47"/>
  <c r="CU19" s="1"/>
  <c r="BV18" i="49"/>
  <c r="CU19" s="1"/>
  <c r="BV18" i="48"/>
  <c r="CU19" s="1"/>
  <c r="BV18" i="44"/>
  <c r="CU19" s="1"/>
  <c r="BV18" i="52"/>
  <c r="CU19" s="1"/>
  <c r="CT18"/>
  <c r="CT18" i="51"/>
  <c r="CT18" i="48"/>
  <c r="CT18" i="47"/>
  <c r="CT18" i="45"/>
  <c r="CT18" i="49"/>
  <c r="CT18" i="44"/>
  <c r="CU18" i="49"/>
  <c r="CU18" i="44"/>
  <c r="CU18" i="52"/>
  <c r="CU18" i="51"/>
  <c r="CU18" i="48"/>
  <c r="CU18" i="47"/>
  <c r="CU18" i="45"/>
  <c r="CV18" i="52"/>
  <c r="CV18" i="51"/>
  <c r="CV18" i="48"/>
  <c r="CV18" i="47"/>
  <c r="CV18" i="45"/>
  <c r="CV18" i="49"/>
  <c r="CV18" i="44"/>
  <c r="CU18" i="11"/>
  <c r="CU18" i="36"/>
  <c r="CV18" i="11"/>
  <c r="CV18" i="36"/>
  <c r="BV18"/>
  <c r="CU19" s="1"/>
  <c r="BX38" i="1"/>
  <c r="BV18" i="11"/>
  <c r="CU19" s="1"/>
  <c r="BW38" i="1"/>
  <c r="CT18" i="11"/>
  <c r="CT18" i="36"/>
  <c r="CW28" i="11"/>
  <c r="T28" s="1"/>
  <c r="CW34"/>
  <c r="T34" s="1"/>
  <c r="CW33"/>
  <c r="T33" s="1"/>
  <c r="CW22"/>
  <c r="T22" s="1"/>
  <c r="CW32"/>
  <c r="T32" s="1"/>
  <c r="CW28" i="1"/>
  <c r="T28" s="1"/>
  <c r="P28" s="1"/>
  <c r="R28" s="1"/>
  <c r="CW24"/>
  <c r="T24" s="1"/>
  <c r="P24" s="1"/>
  <c r="R24" s="1"/>
  <c r="CW23"/>
  <c r="T23" s="1"/>
  <c r="P23" s="1"/>
  <c r="R23" s="1"/>
  <c r="CW36"/>
  <c r="T36" s="1"/>
  <c r="P36" s="1"/>
  <c r="R36" s="1"/>
  <c r="CW26"/>
  <c r="T26" s="1"/>
  <c r="P26" s="1"/>
  <c r="R26" s="1"/>
  <c r="CW37"/>
  <c r="T37" s="1"/>
  <c r="P37" s="1"/>
  <c r="R37" s="1"/>
  <c r="CW35"/>
  <c r="T35" s="1"/>
  <c r="CW34"/>
  <c r="T34" s="1"/>
  <c r="P34" s="1"/>
  <c r="R34" s="1"/>
  <c r="CW29"/>
  <c r="T29" s="1"/>
  <c r="P29" s="1"/>
  <c r="R29" s="1"/>
  <c r="CW27"/>
  <c r="T27" s="1"/>
  <c r="P27" s="1"/>
  <c r="R27" s="1"/>
  <c r="BW38" i="11"/>
  <c r="BX38"/>
  <c r="CU38"/>
  <c r="CS38"/>
  <c r="CW32" i="1"/>
  <c r="T32" s="1"/>
  <c r="P32" s="1"/>
  <c r="R32" s="1"/>
  <c r="CW31" i="11"/>
  <c r="T31" s="1"/>
  <c r="CW33" i="1"/>
  <c r="T33" s="1"/>
  <c r="P33" s="1"/>
  <c r="R33" s="1"/>
  <c r="CW21" i="11"/>
  <c r="T21" s="1"/>
  <c r="CW23"/>
  <c r="T23" s="1"/>
  <c r="P21" l="1"/>
  <c r="R21" s="1"/>
  <c r="P23"/>
  <c r="R23" s="1"/>
  <c r="P28"/>
  <c r="R28" s="1"/>
  <c r="P34"/>
  <c r="R34" s="1"/>
  <c r="P33"/>
  <c r="R33" s="1"/>
  <c r="P35"/>
  <c r="R35" s="1"/>
  <c r="P27"/>
  <c r="R27" s="1"/>
  <c r="P31"/>
  <c r="R31" s="1"/>
  <c r="P22"/>
  <c r="R22" s="1"/>
  <c r="P32"/>
  <c r="R32" s="1"/>
  <c r="P24"/>
  <c r="R24" s="1"/>
  <c r="P25"/>
  <c r="R25" s="1"/>
  <c r="P26"/>
  <c r="R26" s="1"/>
  <c r="R36"/>
  <c r="P35" i="1"/>
  <c r="R35" s="1"/>
  <c r="R37" i="11"/>
  <c r="R30"/>
  <c r="R29"/>
  <c r="CW20" i="1"/>
  <c r="T20" s="1"/>
  <c r="P20" s="1"/>
  <c r="R20" s="1"/>
  <c r="CW21"/>
  <c r="T21" s="1"/>
  <c r="P21" s="1"/>
  <c r="R21" s="1"/>
  <c r="CW22"/>
  <c r="T22" s="1"/>
  <c r="P22" s="1"/>
  <c r="R22" s="1"/>
  <c r="CW30"/>
  <c r="T30" s="1"/>
  <c r="P30" s="1"/>
  <c r="R30" s="1"/>
  <c r="CW31"/>
  <c r="T31" s="1"/>
  <c r="P31" s="1"/>
  <c r="R31" s="1"/>
  <c r="CW20" i="11"/>
  <c r="T20" s="1"/>
  <c r="CS18" i="49"/>
  <c r="CS18" i="51"/>
  <c r="CS18" i="11"/>
  <c r="BX19" i="49"/>
  <c r="CS19"/>
  <c r="CW19" s="1"/>
  <c r="BX19" i="48"/>
  <c r="CS19"/>
  <c r="CW19" s="1"/>
  <c r="BX19" i="51"/>
  <c r="CS19"/>
  <c r="CW19" s="1"/>
  <c r="CS18" i="36"/>
  <c r="CS18" i="44"/>
  <c r="CS18" i="48"/>
  <c r="BX19" i="44"/>
  <c r="CS19"/>
  <c r="CW19" s="1"/>
  <c r="BX19" i="45"/>
  <c r="CS19"/>
  <c r="CW19" s="1"/>
  <c r="CS18" i="47"/>
  <c r="BX19" i="52"/>
  <c r="CS19"/>
  <c r="CW19" s="1"/>
  <c r="BX19" i="47"/>
  <c r="CS19"/>
  <c r="CW19" s="1"/>
  <c r="CW38" i="1"/>
  <c r="T38" s="1"/>
  <c r="P38" s="1"/>
  <c r="R38" s="1"/>
  <c r="CS18" i="45"/>
  <c r="BW18" i="49"/>
  <c r="BW18" i="44"/>
  <c r="BW18" i="52"/>
  <c r="BW18" i="51"/>
  <c r="BW18" i="48"/>
  <c r="BW18" i="47"/>
  <c r="BW18" i="45"/>
  <c r="BX18" i="52"/>
  <c r="BX18" i="51"/>
  <c r="BX18" i="48"/>
  <c r="BX18" i="47"/>
  <c r="BX18" i="45"/>
  <c r="BX18" i="49"/>
  <c r="BX18" i="44"/>
  <c r="BW18" i="11"/>
  <c r="BW18" i="36"/>
  <c r="CS19" i="11"/>
  <c r="CW19" s="1"/>
  <c r="BX19"/>
  <c r="BX19" i="36"/>
  <c r="CS19"/>
  <c r="CW19" s="1"/>
  <c r="T19" s="1"/>
  <c r="BX18" i="11"/>
  <c r="BX18" i="36"/>
  <c r="CW38" i="11"/>
  <c r="T38" s="1"/>
  <c r="P38" l="1"/>
  <c r="R38" s="1"/>
  <c r="P20"/>
  <c r="R20" s="1"/>
  <c r="T19"/>
  <c r="P19" s="1"/>
  <c r="X19" i="36"/>
  <c r="X39" s="1"/>
  <c r="CW18" i="11"/>
  <c r="CW18" i="44"/>
  <c r="CW18" i="45"/>
  <c r="CW18" i="49"/>
  <c r="CW18" i="47"/>
  <c r="CW18" i="36"/>
  <c r="CW18" i="52"/>
  <c r="CW18" i="51"/>
  <c r="CW18" i="48"/>
  <c r="T39" i="1"/>
  <c r="W41" s="1"/>
  <c r="A47" s="1"/>
  <c r="T39" i="36"/>
  <c r="R19" i="11" l="1"/>
  <c r="P19" i="36"/>
  <c r="R19" s="1"/>
  <c r="T39" i="11"/>
  <c r="W41" s="1"/>
  <c r="A47" s="1"/>
  <c r="W41" i="36"/>
  <c r="A47" s="1"/>
</calcChain>
</file>

<file path=xl/sharedStrings.xml><?xml version="1.0" encoding="utf-8"?>
<sst xmlns="http://schemas.openxmlformats.org/spreadsheetml/2006/main" count="5346" uniqueCount="1047">
  <si>
    <t>MEHRAN UNIVERSITY OF ENGINEERING AND TECHNOLOGY, JAMSHORO</t>
  </si>
  <si>
    <t>Semester</t>
  </si>
  <si>
    <t>Year</t>
  </si>
  <si>
    <t>Batch</t>
  </si>
  <si>
    <t>Subject</t>
  </si>
  <si>
    <t>Date of Conduct</t>
  </si>
  <si>
    <t>Supplementary Exam</t>
  </si>
  <si>
    <t>S#</t>
  </si>
  <si>
    <t>ID NUMBER</t>
  </si>
  <si>
    <t>Out of</t>
  </si>
  <si>
    <t>Grade</t>
  </si>
  <si>
    <t>First</t>
  </si>
  <si>
    <t>14ME</t>
  </si>
  <si>
    <t>Mechanical Engineering</t>
  </si>
  <si>
    <t xml:space="preserve">Note: 1) Use Times New Roman Font. 2) Abbreviations are not allowed. 3) Twelve (12) Font Size is allowed. For Further help download sample filled award list from internet ( http://www.muet.edu.pk ).
</t>
  </si>
  <si>
    <t>Note:</t>
  </si>
  <si>
    <t>Award List of Practical</t>
  </si>
  <si>
    <t>SESSIONAL MARKS</t>
  </si>
  <si>
    <t>Second</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</si>
  <si>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</si>
  <si>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</si>
  <si>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</si>
  <si>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</si>
  <si>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</si>
  <si>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</si>
  <si>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</si>
  <si>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</si>
  <si>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</si>
  <si>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</si>
  <si>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</si>
  <si>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</si>
  <si>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</si>
  <si>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</si>
  <si>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</si>
  <si>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</si>
  <si>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</si>
  <si>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</si>
  <si>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</si>
  <si>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</si>
  <si>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</si>
  <si>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</si>
  <si>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</si>
  <si>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</si>
  <si>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</si>
  <si>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</si>
  <si>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</si>
  <si>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</si>
  <si>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</si>
  <si>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</si>
  <si>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</si>
  <si>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</si>
  <si>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</si>
  <si>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</si>
  <si>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</si>
  <si>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</si>
  <si>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</si>
  <si>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</si>
  <si>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</si>
  <si>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</si>
  <si>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</si>
  <si>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</si>
  <si>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</si>
  <si>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</si>
  <si>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</si>
  <si>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</si>
  <si>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</si>
  <si>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</si>
  <si>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</si>
  <si>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</si>
  <si>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</si>
  <si>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</si>
  <si>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</si>
  <si>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</si>
  <si>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</si>
  <si>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</si>
  <si>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</si>
  <si>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</si>
  <si>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</si>
  <si>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</si>
  <si>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</si>
  <si>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</si>
  <si>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</si>
  <si>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</si>
  <si>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</si>
  <si>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</si>
  <si>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</si>
  <si>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</si>
  <si>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</si>
  <si>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</si>
  <si>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</si>
  <si>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</si>
  <si>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</si>
  <si>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</si>
  <si>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</si>
  <si>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</si>
  <si>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</si>
  <si>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</si>
  <si>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</si>
  <si>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</si>
  <si>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</si>
  <si>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</si>
  <si>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</si>
  <si>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</si>
  <si>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</si>
  <si>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</si>
  <si>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</si>
  <si>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</si>
  <si>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</si>
  <si>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</si>
  <si>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</si>
  <si>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</si>
  <si>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</si>
  <si>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</si>
  <si>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Special Supplementary</t>
  </si>
  <si>
    <t>B.E</t>
  </si>
  <si>
    <t>Error Notification Area</t>
  </si>
  <si>
    <t>Metallurgy and Materials Engineering</t>
  </si>
  <si>
    <t>B.CRP</t>
  </si>
  <si>
    <t>B.ARCH</t>
  </si>
  <si>
    <t>Civil</t>
  </si>
  <si>
    <t>Mechanical</t>
  </si>
  <si>
    <t>Electrical</t>
  </si>
  <si>
    <t>Electronic</t>
  </si>
  <si>
    <t>Departments</t>
  </si>
  <si>
    <t>Subjects</t>
  </si>
  <si>
    <t>Strength of Materials-I</t>
  </si>
  <si>
    <t>K14CE</t>
  </si>
  <si>
    <t>K15CE</t>
  </si>
  <si>
    <t>K14ME</t>
  </si>
  <si>
    <t>K15ME</t>
  </si>
  <si>
    <t>K14EL</t>
  </si>
  <si>
    <t>K15EL</t>
  </si>
  <si>
    <t>K14ES</t>
  </si>
  <si>
    <t>K15ES</t>
  </si>
  <si>
    <t>K14TL</t>
  </si>
  <si>
    <t>K15TL</t>
  </si>
  <si>
    <t>K14BM</t>
  </si>
  <si>
    <t>K15BM</t>
  </si>
  <si>
    <t>K14CS</t>
  </si>
  <si>
    <t>K15CS</t>
  </si>
  <si>
    <t>K14SW</t>
  </si>
  <si>
    <t>K15SW</t>
  </si>
  <si>
    <t>K14CH</t>
  </si>
  <si>
    <t>K15CH</t>
  </si>
  <si>
    <t>K14PG</t>
  </si>
  <si>
    <t>K15PG</t>
  </si>
  <si>
    <t>K14MN</t>
  </si>
  <si>
    <t>K15MN</t>
  </si>
  <si>
    <t>K14MT</t>
  </si>
  <si>
    <t>K15MT</t>
  </si>
  <si>
    <t>K14TE</t>
  </si>
  <si>
    <t>K15TE</t>
  </si>
  <si>
    <t>K14IN</t>
  </si>
  <si>
    <t>K15IN</t>
  </si>
  <si>
    <t>K14AR</t>
  </si>
  <si>
    <t>K15AR</t>
  </si>
  <si>
    <t>K14CRP</t>
  </si>
  <si>
    <t>K15CRP</t>
  </si>
  <si>
    <t>K14EE</t>
  </si>
  <si>
    <t>K15EE</t>
  </si>
  <si>
    <t>K13CE</t>
  </si>
  <si>
    <t>K13ME</t>
  </si>
  <si>
    <t>K13EL</t>
  </si>
  <si>
    <t>K13ES</t>
  </si>
  <si>
    <t>K13TL</t>
  </si>
  <si>
    <t>K13BM</t>
  </si>
  <si>
    <t>K13CS</t>
  </si>
  <si>
    <t>K13SW</t>
  </si>
  <si>
    <t>K13CH</t>
  </si>
  <si>
    <t>K13PG</t>
  </si>
  <si>
    <t>K13MN</t>
  </si>
  <si>
    <t>K13MT</t>
  </si>
  <si>
    <t>K13TE</t>
  </si>
  <si>
    <t>K13IN</t>
  </si>
  <si>
    <t>K13AR</t>
  </si>
  <si>
    <t>K13CRP</t>
  </si>
  <si>
    <t>K13EE</t>
  </si>
  <si>
    <t>Engineering Drawing</t>
  </si>
  <si>
    <t>Civil Engineering Materials</t>
  </si>
  <si>
    <t xml:space="preserve">Introduction to Computers &amp; C++ Programming </t>
  </si>
  <si>
    <t>Basic Electro Mechanical Engineering</t>
  </si>
  <si>
    <t>Functional English</t>
  </si>
  <si>
    <t>Islamic Studies/Ethics</t>
  </si>
  <si>
    <t>Pakistan Studies</t>
  </si>
  <si>
    <t>Applied Calculus</t>
  </si>
  <si>
    <t>Engineering Mechanics</t>
  </si>
  <si>
    <t>Surveying-I</t>
  </si>
  <si>
    <t>Civil Engineering Drawing</t>
  </si>
  <si>
    <t>Telecommunication</t>
  </si>
  <si>
    <t>Biomedical</t>
  </si>
  <si>
    <t>Computer Systems</t>
  </si>
  <si>
    <t>Software</t>
  </si>
  <si>
    <t>Chemical</t>
  </si>
  <si>
    <t>Petroleum and Natural Gas</t>
  </si>
  <si>
    <t>Mining</t>
  </si>
  <si>
    <t>Metallurgy and Materials</t>
  </si>
  <si>
    <t>Textile</t>
  </si>
  <si>
    <t>Industrial</t>
  </si>
  <si>
    <t>Environmental</t>
  </si>
  <si>
    <t>Engineering Drawing &amp; Graphics</t>
  </si>
  <si>
    <t>Engineering Statics</t>
  </si>
  <si>
    <t>Engineering Materials</t>
  </si>
  <si>
    <t>Linear Algebra, Differential Equations and Analytical Geometry</t>
  </si>
  <si>
    <t>Engineering Dynamics</t>
  </si>
  <si>
    <t>Electrical Technology</t>
  </si>
  <si>
    <t>Functional Engineering</t>
  </si>
  <si>
    <t>Workshop Practice</t>
  </si>
  <si>
    <t>Applied Physics</t>
  </si>
  <si>
    <t>Introduction to Computing &amp; Programming</t>
  </si>
  <si>
    <t>Electrical Workshop Practice</t>
  </si>
  <si>
    <t>Introduction to Computing</t>
  </si>
  <si>
    <t>Professional Ethics</t>
  </si>
  <si>
    <t>Electronic Workshop</t>
  </si>
  <si>
    <t>Basic Electrical Engineering</t>
  </si>
  <si>
    <t>Basic Biology</t>
  </si>
  <si>
    <t>Computer Fundamentals</t>
  </si>
  <si>
    <t>Computer Programming</t>
  </si>
  <si>
    <t>Basic Chemical Engineering</t>
  </si>
  <si>
    <t>Applied Chemistry</t>
  </si>
  <si>
    <t>Fundamentals of Petroleum Engineering</t>
  </si>
  <si>
    <t xml:space="preserve">Mining Engineering Fundamentals </t>
  </si>
  <si>
    <t>Introduction to Engineering Materials</t>
  </si>
  <si>
    <t>Introduction to Textile Engineering</t>
  </si>
  <si>
    <t>Engineering Drawing &amp; Computer Graphics</t>
  </si>
  <si>
    <t>Industrial Economical &amp; Management</t>
  </si>
  <si>
    <t>Basic Design-I</t>
  </si>
  <si>
    <t>Physical Environment</t>
  </si>
  <si>
    <t>Statics</t>
  </si>
  <si>
    <t xml:space="preserve">Visual Communication </t>
  </si>
  <si>
    <t>Basic Design</t>
  </si>
  <si>
    <t>Calculus &amp; Statistical Methods</t>
  </si>
  <si>
    <t>Technical Drawing</t>
  </si>
  <si>
    <t>Introduction to Planning</t>
  </si>
  <si>
    <t>Model Making</t>
  </si>
  <si>
    <t>Introduction to Environmental Engineering</t>
  </si>
  <si>
    <t>Computer Aided Learning</t>
  </si>
  <si>
    <t>Surveying</t>
  </si>
  <si>
    <t xml:space="preserve">Introduction to Environmental Physics </t>
  </si>
  <si>
    <t>Islamic Studies / Ethics</t>
  </si>
  <si>
    <t>Linear Algebra and Analytical Geometry</t>
  </si>
  <si>
    <t>Linear Circuit Analysis</t>
  </si>
  <si>
    <t>Applied Mechanics</t>
  </si>
  <si>
    <t>Communication Skills</t>
  </si>
  <si>
    <t xml:space="preserve">Communication Skills   </t>
  </si>
  <si>
    <t>Linear Algebra &amp; Analytical Geometry</t>
  </si>
  <si>
    <t>Basic Electronics</t>
  </si>
  <si>
    <t>Electrical Circuits</t>
  </si>
  <si>
    <t>Data Structure and Algorithm Analysis</t>
  </si>
  <si>
    <t>Introduction to Simulation Tools</t>
  </si>
  <si>
    <t>Electrical Circuits and Systems</t>
  </si>
  <si>
    <t>Biophysics</t>
  </si>
  <si>
    <t>Digital Logic and Design</t>
  </si>
  <si>
    <t>Digital Computer &amp; Logic Design</t>
  </si>
  <si>
    <t>Data Structure &amp; Algorithms</t>
  </si>
  <si>
    <t>Basic Electrical Technology</t>
  </si>
  <si>
    <t>Chemical Process Calculations-I</t>
  </si>
  <si>
    <t>Chemical Process Technology</t>
  </si>
  <si>
    <t>Applied Geology</t>
  </si>
  <si>
    <t xml:space="preserve">Functional English </t>
  </si>
  <si>
    <t xml:space="preserve">Linear Algebra &amp; Analytical Geometry  </t>
  </si>
  <si>
    <t xml:space="preserve">Engineering Mechanics  </t>
  </si>
  <si>
    <t xml:space="preserve">Applied Chemistry  </t>
  </si>
  <si>
    <t xml:space="preserve">Electrical Technology  </t>
  </si>
  <si>
    <t xml:space="preserve">Linear Algebra, Differential Equation &amp; Analytical Geometry </t>
  </si>
  <si>
    <t xml:space="preserve">Applied Physics  </t>
  </si>
  <si>
    <t xml:space="preserve">Applied Electricity &amp; Electronics  </t>
  </si>
  <si>
    <t xml:space="preserve">Engineering Drawing &amp; Graphics  </t>
  </si>
  <si>
    <t>Textile Raw Materials</t>
  </si>
  <si>
    <t>Applied Thermodynamics</t>
  </si>
  <si>
    <t>Differential Equations &amp; Laplace Transform</t>
  </si>
  <si>
    <t>Linear Algebra Differential Equation &amp; Analytical Geometry</t>
  </si>
  <si>
    <t>Mechanics of Materials</t>
  </si>
  <si>
    <t>Basic Business Management</t>
  </si>
  <si>
    <t>Manufacturing Processes</t>
  </si>
  <si>
    <t>Building Materials</t>
  </si>
  <si>
    <t>History of Art &amp; Architecture-I</t>
  </si>
  <si>
    <t>Basic Design-II</t>
  </si>
  <si>
    <t>Model Making Workshop</t>
  </si>
  <si>
    <t>Architectural Design for Planners</t>
  </si>
  <si>
    <t>Socio-Economic Aspect of Planning</t>
  </si>
  <si>
    <t>Planning Data Analysis</t>
  </si>
  <si>
    <t>Introduction to Computer Programming</t>
  </si>
  <si>
    <t>Environmental Chemistry</t>
  </si>
  <si>
    <t xml:space="preserve">Islamic Studies/Ethics                   </t>
  </si>
  <si>
    <t>Organic &amp; Inorganic Chemistry</t>
  </si>
  <si>
    <t>Transportation Engineering</t>
  </si>
  <si>
    <t>Differential Equation, Fourier Series &amp; Laplace Transforms</t>
  </si>
  <si>
    <t>Surveying-II</t>
  </si>
  <si>
    <t>Engineering Geology</t>
  </si>
  <si>
    <t>Amplifier &amp; Oscillators</t>
  </si>
  <si>
    <t>Differential Equation &amp; Fourier Series</t>
  </si>
  <si>
    <t>Digital Electronics</t>
  </si>
  <si>
    <t>Engineering Management</t>
  </si>
  <si>
    <t>Electromagnetism</t>
  </si>
  <si>
    <t>Differential Equations</t>
  </si>
  <si>
    <t>Biochemistry</t>
  </si>
  <si>
    <t>Electronic Circuit Design</t>
  </si>
  <si>
    <t>Computer Architecture and Design</t>
  </si>
  <si>
    <t>Object Oriented Programming</t>
  </si>
  <si>
    <t>Technical Report Writing</t>
  </si>
  <si>
    <r>
      <t>Software Economics &amp; Management</t>
    </r>
    <r>
      <rPr>
        <b/>
        <sz val="8"/>
        <color indexed="8"/>
        <rFont val="Times New Roman"/>
        <family val="1"/>
      </rPr>
      <t xml:space="preserve">  </t>
    </r>
  </si>
  <si>
    <t>Information Systems</t>
  </si>
  <si>
    <t>Computer Architecture &amp; Organization</t>
  </si>
  <si>
    <t>Operating Systems Concepts</t>
  </si>
  <si>
    <t>Fibre Science</t>
  </si>
  <si>
    <t>Yarn Manufacturing-I</t>
  </si>
  <si>
    <t>Industrial Engineering &amp; Management</t>
  </si>
  <si>
    <t>Textile Mechanics-I</t>
  </si>
  <si>
    <t>Textile Mechanics-II</t>
  </si>
  <si>
    <t>Stratigraphy &amp; Structural Geology</t>
  </si>
  <si>
    <t>Differential Equation &amp; Complex Variable</t>
  </si>
  <si>
    <t>Introduction to Electrical Engineering</t>
  </si>
  <si>
    <t>Fluid Mechanics</t>
  </si>
  <si>
    <t>Technical Writing &amp; Presentation Skills</t>
  </si>
  <si>
    <t>Computer Programming &amp; Software Application</t>
  </si>
  <si>
    <t>Architectural Design-I</t>
  </si>
  <si>
    <t>Physical Environmental Studies-I</t>
  </si>
  <si>
    <t>History of Art &amp; Architecture-II</t>
  </si>
  <si>
    <t>Sociology</t>
  </si>
  <si>
    <t>Computer Aided Design-I</t>
  </si>
  <si>
    <t>History of Urban Planning</t>
  </si>
  <si>
    <t>Construction Technology</t>
  </si>
  <si>
    <t>Communication Skills and Report Writing</t>
  </si>
  <si>
    <t>Ecological Management</t>
  </si>
  <si>
    <t>Thermodynamics</t>
  </si>
  <si>
    <t>Environmental &amp; Human Interaction</t>
  </si>
  <si>
    <t>Environmental Microbiology</t>
  </si>
  <si>
    <t xml:space="preserve">Name of Internal </t>
  </si>
  <si>
    <t xml:space="preserve">Name of External </t>
  </si>
  <si>
    <t>ATTENDANCE ERRORS</t>
  </si>
  <si>
    <t>OTHER FORMAT ERRORS</t>
  </si>
  <si>
    <t>DEPARTMENT / INSTITUTE</t>
  </si>
  <si>
    <t>PROGRAM</t>
  </si>
  <si>
    <t>ROLL# ERRORS</t>
  </si>
  <si>
    <t>INSTRUCTIONS:</t>
  </si>
  <si>
    <t>Note: Please do not write or cross anything  with Pen / Pencil above this area.</t>
  </si>
  <si>
    <t>TOTAL ERRORS IN A SHEET</t>
  </si>
  <si>
    <t>Total Heading Errors</t>
  </si>
  <si>
    <t>Electronic Devices &amp; Circuits</t>
  </si>
  <si>
    <t>Measurement &amp; Instrumentation</t>
  </si>
  <si>
    <t>Chemical Process Calculation-II</t>
  </si>
  <si>
    <t>General Geology</t>
  </si>
  <si>
    <t>Management Information System</t>
  </si>
  <si>
    <t>Complex Variable &amp; Transforms</t>
  </si>
  <si>
    <t>Fuel Furnaces and Energy Conversion</t>
  </si>
  <si>
    <t>Basic Thermodynamics</t>
  </si>
  <si>
    <t>Thermodynamics-I</t>
  </si>
  <si>
    <t>Digital Logic Design</t>
  </si>
  <si>
    <t>Physical Analytical Chemistry</t>
  </si>
  <si>
    <t>Strength of Materials</t>
  </si>
  <si>
    <t>Mineral Dressing</t>
  </si>
  <si>
    <t>Introduction to Computer &amp; C++ Programming</t>
  </si>
  <si>
    <t>Engineering Thermodynamics</t>
  </si>
  <si>
    <t>Industrial Safety &amp; Environmental Engineering</t>
  </si>
  <si>
    <t>Materials &amp; Processes</t>
  </si>
  <si>
    <r>
      <t>Mechanics of Machines</t>
    </r>
    <r>
      <rPr>
        <b/>
        <sz val="8"/>
        <color indexed="8"/>
        <rFont val="Times New Roman"/>
        <family val="1"/>
      </rPr>
      <t>-</t>
    </r>
    <r>
      <rPr>
        <sz val="8"/>
        <color indexed="8"/>
        <rFont val="Times New Roman"/>
        <family val="1"/>
      </rPr>
      <t>I</t>
    </r>
  </si>
  <si>
    <t>Electrical Network Analysis</t>
  </si>
  <si>
    <t>Engineering Economics</t>
  </si>
  <si>
    <t>Mine Surveying-I</t>
  </si>
  <si>
    <t>Materials Thermodynamics &amp; Kinetics</t>
  </si>
  <si>
    <t>Mechanics of Machines</t>
  </si>
  <si>
    <t>Computer Aided Engineering Design</t>
  </si>
  <si>
    <t>Engineering Material</t>
  </si>
  <si>
    <t>Mechanical Behavior of Materials</t>
  </si>
  <si>
    <t>Attendance Marks</t>
  </si>
  <si>
    <t>Evaluation Lab Work</t>
  </si>
  <si>
    <t>Total Marks</t>
  </si>
  <si>
    <t>ERROR NOTIFICATION AREA</t>
  </si>
  <si>
    <t>Petroleum &amp; Natural Gas Engineering</t>
  </si>
  <si>
    <t>Metallurgy &amp; Materials Engineering</t>
  </si>
  <si>
    <t xml:space="preserve">Architecture </t>
  </si>
  <si>
    <t>City &amp; Regional Planning</t>
  </si>
  <si>
    <t>ABS</t>
  </si>
  <si>
    <t>Theory of Structures</t>
  </si>
  <si>
    <t>Theory of Electromagnetic Field</t>
  </si>
  <si>
    <t>Data Structure &amp; Algorithm Analysis</t>
  </si>
  <si>
    <t>Chemical Engineering Thermodynamics</t>
  </si>
  <si>
    <t>Drilling Engineering-I</t>
  </si>
  <si>
    <t>Mine Surveying-II</t>
  </si>
  <si>
    <t>Foundry Engineering-I</t>
  </si>
  <si>
    <t>Production Planning &amp; Control</t>
  </si>
  <si>
    <t>Architectural Design-II</t>
  </si>
  <si>
    <t>Planning Law</t>
  </si>
  <si>
    <t>Environmental Economics</t>
  </si>
  <si>
    <t>Fluid Mechanics &amp; Hydraulics-I</t>
  </si>
  <si>
    <t>Strength of Materials-II</t>
  </si>
  <si>
    <t>Electrical Machines</t>
  </si>
  <si>
    <t>Database Management &amp; Administration</t>
  </si>
  <si>
    <t>Iron Making Technology</t>
  </si>
  <si>
    <t>Yarn Manufacturing-II</t>
  </si>
  <si>
    <t>Housing</t>
  </si>
  <si>
    <t>Engineering Materials &amp; Environment</t>
  </si>
  <si>
    <t>Construction Engineering</t>
  </si>
  <si>
    <t>Thermodynamics-II</t>
  </si>
  <si>
    <t>Applied Electronics</t>
  </si>
  <si>
    <t>Sequential Circuit Design</t>
  </si>
  <si>
    <t>Linear Integrated Circuits &amp; Filters</t>
  </si>
  <si>
    <t>Modeling &amp; Simulation</t>
  </si>
  <si>
    <t>Operations Research</t>
  </si>
  <si>
    <t>Complex Variable and Laplace Transforms</t>
  </si>
  <si>
    <t>Applied Statistics</t>
  </si>
  <si>
    <t>Mineralogy &amp; Petrology</t>
  </si>
  <si>
    <t>Physical Metallurgy-I</t>
  </si>
  <si>
    <t>Fabric Manufacturing-I</t>
  </si>
  <si>
    <t>Managerial Accounting</t>
  </si>
  <si>
    <t>History of Art &amp; Architecture-III</t>
  </si>
  <si>
    <t>Transportation Planning</t>
  </si>
  <si>
    <t>Differential Equations &amp; Fourier Series</t>
  </si>
  <si>
    <t>Plain &amp; Reinforced Concrete</t>
  </si>
  <si>
    <t>Fluid Mechanics-I</t>
  </si>
  <si>
    <t>Microprocessor Systems</t>
  </si>
  <si>
    <t>Engineering Economics &amp; Management</t>
  </si>
  <si>
    <t>Microprocessor Technologies</t>
  </si>
  <si>
    <t>Chemical Engineering Fluid Mechanics-I</t>
  </si>
  <si>
    <t>Mineral Processing-I</t>
  </si>
  <si>
    <t>Non Ferrous Extractive Metallurgy</t>
  </si>
  <si>
    <t>Textile Pretreatment</t>
  </si>
  <si>
    <t>Basic Machine Design</t>
  </si>
  <si>
    <t>Mapping &amp; Remote Sensing</t>
  </si>
  <si>
    <t>Computer Aided Design &amp; Drafting</t>
  </si>
  <si>
    <t>Mechanics of Machines-II</t>
  </si>
  <si>
    <t>Integrated Electronics</t>
  </si>
  <si>
    <t>Laplace Transforms &amp; Discrete Mathematics</t>
  </si>
  <si>
    <t>Particulate Technology</t>
  </si>
  <si>
    <t>Coal Technology</t>
  </si>
  <si>
    <t>Textile Machine Design</t>
  </si>
  <si>
    <t>Computer Aided Design-II</t>
  </si>
  <si>
    <t>Computer Aided Design</t>
  </si>
  <si>
    <t>Numerical Methods</t>
  </si>
  <si>
    <t>GIS &amp; Remote Sensing</t>
  </si>
  <si>
    <t>13First</t>
  </si>
  <si>
    <t>Synthetic Fiber Manufacturing</t>
  </si>
  <si>
    <t>14First</t>
  </si>
  <si>
    <t>14Second</t>
  </si>
  <si>
    <t xml:space="preserve">Linear Algebra, Differential Equations &amp; Analytical Geometry </t>
  </si>
  <si>
    <t>Textile Raw Material</t>
  </si>
  <si>
    <t>Electrical Circuits &amp; Systems</t>
  </si>
  <si>
    <t>Digital Logic &amp; Design</t>
  </si>
  <si>
    <t>Inspection &amp; Testing of Materials</t>
  </si>
  <si>
    <t>15First</t>
  </si>
  <si>
    <t>15Second</t>
  </si>
  <si>
    <t>K13First</t>
  </si>
  <si>
    <t>Linear Algebra, Differential Equations &amp; Analytical Geometry</t>
  </si>
  <si>
    <t>Physical Environmental Studies-II</t>
  </si>
  <si>
    <t>Petroleum Geology &amp; Geophysical Exploration</t>
  </si>
  <si>
    <t>Architecture &amp; Town Planning</t>
  </si>
  <si>
    <t>Basics of Theory of Structure</t>
  </si>
  <si>
    <t>Industrial Economics &amp; Management</t>
  </si>
  <si>
    <t>Socio-economic Aspects of Planning</t>
  </si>
  <si>
    <t>Electromagnetic Field</t>
  </si>
  <si>
    <t>Anatomy for EngineerS</t>
  </si>
  <si>
    <t>Microprocessors &amp; Interfacing Techniques</t>
  </si>
  <si>
    <t>Discrete Structures</t>
  </si>
  <si>
    <t>Data Structures &amp; Algorithms</t>
  </si>
  <si>
    <t>Industrial Probability and Estimations</t>
  </si>
  <si>
    <t>Please Do Not Use Copy or Cut Paste Option, it will distrub the Entire Sheet and insert ID Numbers in Sequence.</t>
  </si>
  <si>
    <t>---</t>
  </si>
  <si>
    <t>IF BLANK ROWS LEFT AT LAST THEN PLEASE USE FILTER BY SELECTING SMALL CIRCLE BELOW OF S# AND UNCHECK (BLANKS) AND PRESS OK.</t>
  </si>
  <si>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</si>
  <si>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</si>
  <si>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</si>
  <si>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</si>
  <si>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</si>
  <si>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</si>
  <si>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</si>
  <si>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</si>
  <si>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</si>
  <si>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</si>
  <si>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</si>
  <si>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</si>
  <si>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</si>
  <si>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</si>
  <si>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</si>
  <si>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</si>
  <si>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r>
      <rPr>
        <b/>
        <sz val="9"/>
        <color indexed="8"/>
        <rFont val="Times New Roman"/>
        <family val="1"/>
      </rPr>
      <t xml:space="preserve">Note: </t>
    </r>
    <r>
      <rPr>
        <sz val="9"/>
        <color indexed="8"/>
        <rFont val="Times New Roman"/>
        <family val="1"/>
      </rPr>
      <t>The Error "</t>
    </r>
    <r>
      <rPr>
        <sz val="9"/>
        <color indexed="10"/>
        <rFont val="Times New Roman"/>
        <family val="1"/>
      </rPr>
      <t>Given Marks or Format is incorrect</t>
    </r>
    <r>
      <rPr>
        <sz val="9"/>
        <color indexed="8"/>
        <rFont val="Times New Roman"/>
        <family val="1"/>
      </rPr>
      <t>" will be shown in the result of: i) S# Incorrect    ii) Cell left blank  iii) Marks given out of range iv) Row cells are not filled completely v) incorrect Keywords like Absent instead of ABS vi) Use of any other symbol like (----) or letter (A  b). Ther Error ROLL #</t>
    </r>
    <r>
      <rPr>
        <sz val="9"/>
        <color indexed="10"/>
        <rFont val="Times New Roman"/>
        <family val="1"/>
      </rPr>
      <t xml:space="preserve"> FORMAT OR SEQUENCE INCORRECT</t>
    </r>
    <r>
      <rPr>
        <sz val="9"/>
        <color indexed="8"/>
        <rFont val="Times New Roman"/>
        <family val="1"/>
      </rPr>
      <t xml:space="preserve"> will be shown if improper format or Sequence of ID # is entered .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</si>
  <si>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</si>
  <si>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t>Complex Analysis Statistical Methods &amp; Probability</t>
  </si>
  <si>
    <t>Microcontroller &amp; Applications</t>
  </si>
  <si>
    <t>Fourier Series &amp; Transforms</t>
  </si>
  <si>
    <r>
      <t xml:space="preserve">4. S# (E.g. 1  2 and so on) ID # is 14CE55 if Double no.     14-13CE55, for Khairpur Campus Batch is K14CE and ID # Format K14CE55 Double no. K14-13CE55. in case of  Absent Write </t>
    </r>
    <r>
      <rPr>
        <b/>
        <sz val="9"/>
        <color indexed="8"/>
        <rFont val="Times New Roman"/>
        <family val="1"/>
      </rPr>
      <t xml:space="preserve">ABS. </t>
    </r>
  </si>
  <si>
    <t>Fluid Mechanics-II</t>
  </si>
  <si>
    <t>Advanced Electrical Machines</t>
  </si>
  <si>
    <t>Drilling Engineering-II</t>
  </si>
  <si>
    <t>Linear Algebra &amp; Numerical Methods</t>
  </si>
  <si>
    <t>Numerical Analysis &amp; Computer Applications</t>
  </si>
  <si>
    <t>Organizational Behavior</t>
  </si>
  <si>
    <t>Fluid Mechanics &amp; Hydraulics-II</t>
  </si>
  <si>
    <t>Applied Aerodynamics</t>
  </si>
  <si>
    <t>Properties of Reservoir Fluids</t>
  </si>
  <si>
    <t>Steel Structures</t>
  </si>
  <si>
    <t>Machine Design &amp; CAD-I</t>
  </si>
  <si>
    <t>Technical Writing</t>
  </si>
  <si>
    <t>Petrophysics</t>
  </si>
  <si>
    <t>Structural Analysis</t>
  </si>
  <si>
    <t>Electrical Power Transmission</t>
  </si>
  <si>
    <t>Natural Gas Engineering</t>
  </si>
  <si>
    <t>Mechanics of Machines-I</t>
  </si>
  <si>
    <r>
      <t xml:space="preserve">Islamic Studies/Ethics        </t>
    </r>
    <r>
      <rPr>
        <b/>
        <sz val="11"/>
        <color indexed="8"/>
        <rFont val="Times New Roman"/>
        <family val="1"/>
      </rPr>
      <t xml:space="preserve">   </t>
    </r>
  </si>
  <si>
    <r>
      <t>Islamic Studies/Ethics</t>
    </r>
    <r>
      <rPr>
        <b/>
        <sz val="11"/>
        <color indexed="8"/>
        <rFont val="Times New Roman"/>
        <family val="1"/>
      </rPr>
      <t xml:space="preserve"> </t>
    </r>
    <r>
      <rPr>
        <b/>
        <sz val="10"/>
        <color indexed="8"/>
        <rFont val="Times New Roman"/>
        <family val="1"/>
      </rPr>
      <t xml:space="preserve"> </t>
    </r>
    <r>
      <rPr>
        <sz val="10"/>
        <color indexed="8"/>
        <rFont val="Times New Roman"/>
        <family val="1"/>
      </rPr>
      <t xml:space="preserve"> </t>
    </r>
    <r>
      <rPr>
        <sz val="11"/>
        <color indexed="8"/>
        <rFont val="Times New Roman"/>
        <family val="1"/>
      </rPr>
      <t xml:space="preserve">            </t>
    </r>
    <r>
      <rPr>
        <b/>
        <sz val="11"/>
        <color indexed="8"/>
        <rFont val="Times New Roman"/>
        <family val="1"/>
      </rPr>
      <t xml:space="preserve">   </t>
    </r>
  </si>
  <si>
    <t xml:space="preserve">Introduction to Computing &amp; Programming </t>
  </si>
  <si>
    <t xml:space="preserve">Strength of Materials-II </t>
  </si>
  <si>
    <t xml:space="preserve">Fluid Mechanics-II </t>
  </si>
  <si>
    <t xml:space="preserve">Advanced Electrical Machines </t>
  </si>
  <si>
    <t xml:space="preserve">Power Electronics </t>
  </si>
  <si>
    <t xml:space="preserve">Wave Propagation and Antennas  </t>
  </si>
  <si>
    <t xml:space="preserve">Signals &amp; Systems </t>
  </si>
  <si>
    <t xml:space="preserve">Digital Communication </t>
  </si>
  <si>
    <t xml:space="preserve">Maintenance Engineering &amp; Risk Management   </t>
  </si>
  <si>
    <t xml:space="preserve">Drilling Engineering-II </t>
  </si>
  <si>
    <t xml:space="preserve">Structural Geology </t>
  </si>
  <si>
    <t xml:space="preserve">Corrosion &amp; Protection </t>
  </si>
  <si>
    <t xml:space="preserve">Communication Skills  </t>
  </si>
  <si>
    <t xml:space="preserve">Entrepreneurship </t>
  </si>
  <si>
    <t xml:space="preserve">Building Construction-II </t>
  </si>
  <si>
    <t xml:space="preserve">Planning Techniques </t>
  </si>
  <si>
    <t xml:space="preserve">Water Supply &amp; Waste Water Engineering </t>
  </si>
  <si>
    <t xml:space="preserve">Linear Algebra &amp; Numerical Methods </t>
  </si>
  <si>
    <t xml:space="preserve">Numerical Analysis &amp; Computer Applications </t>
  </si>
  <si>
    <t xml:space="preserve">Numerical Analysis &amp; Computer Applications  </t>
  </si>
  <si>
    <t xml:space="preserve">Numerical Methods   </t>
  </si>
  <si>
    <t xml:space="preserve">Probability &amp; Statistics </t>
  </si>
  <si>
    <t xml:space="preserve">Human Computer Interaction </t>
  </si>
  <si>
    <t xml:space="preserve">Mass Transfer  </t>
  </si>
  <si>
    <t xml:space="preserve">Organizational Behavior  </t>
  </si>
  <si>
    <t xml:space="preserve">Numerical Analysis &amp; Computer Programming </t>
  </si>
  <si>
    <t xml:space="preserve">Numerical Methods &amp; Computation  </t>
  </si>
  <si>
    <t xml:space="preserve">Fabric Manufacturing-II </t>
  </si>
  <si>
    <t xml:space="preserve">Building Services-I </t>
  </si>
  <si>
    <t xml:space="preserve">Environmental Engineering </t>
  </si>
  <si>
    <t xml:space="preserve">Numerical Analysis   </t>
  </si>
  <si>
    <t xml:space="preserve">Fluid Mechanics &amp; Hydraulics-II </t>
  </si>
  <si>
    <t xml:space="preserve">Applied Aerodynamics  </t>
  </si>
  <si>
    <t xml:space="preserve">Probability &amp; Random Signals </t>
  </si>
  <si>
    <t xml:space="preserve">Analog &amp; Digital Communication </t>
  </si>
  <si>
    <t xml:space="preserve">Computer Graphics </t>
  </si>
  <si>
    <t xml:space="preserve">Mobile Programming </t>
  </si>
  <si>
    <t xml:space="preserve">Chemical Engineering Fluid Mechanics-II </t>
  </si>
  <si>
    <t xml:space="preserve">Properties of Reservoir Fluids </t>
  </si>
  <si>
    <t xml:space="preserve">Rock Mechanics </t>
  </si>
  <si>
    <t xml:space="preserve">Engineering Ceramics &amp; Glasses </t>
  </si>
  <si>
    <t xml:space="preserve">Yarn Manufacturing-III </t>
  </si>
  <si>
    <t xml:space="preserve">Basic Operations Research </t>
  </si>
  <si>
    <t xml:space="preserve">Architectural Design-III  </t>
  </si>
  <si>
    <t xml:space="preserve">Urban Renewal   </t>
  </si>
  <si>
    <t xml:space="preserve">Engineering Hydrology </t>
  </si>
  <si>
    <t xml:space="preserve">Steel Structures </t>
  </si>
  <si>
    <t xml:space="preserve">Machine Design &amp; CAD-I </t>
  </si>
  <si>
    <t xml:space="preserve">Technical Writing </t>
  </si>
  <si>
    <t xml:space="preserve">Microprocessors &amp; Microcontrollers </t>
  </si>
  <si>
    <t xml:space="preserve">Biomaterials &amp; Design </t>
  </si>
  <si>
    <t xml:space="preserve">Operating Systems Design Concepts </t>
  </si>
  <si>
    <t xml:space="preserve">Software Requirement Engineering </t>
  </si>
  <si>
    <t xml:space="preserve">Petrophysics </t>
  </si>
  <si>
    <t xml:space="preserve">Utilization of Industrial Minerals </t>
  </si>
  <si>
    <t xml:space="preserve">Instrumentation &amp; Control  </t>
  </si>
  <si>
    <t xml:space="preserve">Textile Dyes &amp; Dyeing </t>
  </si>
  <si>
    <t xml:space="preserve">Instrumentation &amp; Control </t>
  </si>
  <si>
    <t xml:space="preserve">Basics of Structural Analysis </t>
  </si>
  <si>
    <t xml:space="preserve">Site Planning and Urban Design </t>
  </si>
  <si>
    <t xml:space="preserve">Soil Mechanics for Environmental Engineering </t>
  </si>
  <si>
    <t xml:space="preserve">Structural Analysis    </t>
  </si>
  <si>
    <t xml:space="preserve">Electrical Power Transmission  </t>
  </si>
  <si>
    <t xml:space="preserve">Signals Processing </t>
  </si>
  <si>
    <t xml:space="preserve">Technical Report Writing Skills  </t>
  </si>
  <si>
    <t xml:space="preserve">Biomedical Instrumentation-I </t>
  </si>
  <si>
    <t xml:space="preserve">Database Management Systems  </t>
  </si>
  <si>
    <t xml:space="preserve">Natural Gas Engineering </t>
  </si>
  <si>
    <t xml:space="preserve">Mineral Processing-II  </t>
  </si>
  <si>
    <t xml:space="preserve">Vacuum Technology   </t>
  </si>
  <si>
    <t xml:space="preserve">Introduction to Computer &amp; C++ Programming </t>
  </si>
  <si>
    <t xml:space="preserve">Manufacturing Strategy   </t>
  </si>
  <si>
    <t xml:space="preserve">Muslim Architecture     </t>
  </si>
  <si>
    <t xml:space="preserve">Information &amp; Database Management    </t>
  </si>
  <si>
    <t xml:space="preserve">Solid Waste Management </t>
  </si>
  <si>
    <t xml:space="preserve">Transportation Engineering </t>
  </si>
  <si>
    <t xml:space="preserve">Basic Electronics </t>
  </si>
  <si>
    <t xml:space="preserve">Electronic Devices &amp; Circuits  </t>
  </si>
  <si>
    <t xml:space="preserve">Measurement &amp; Instrumentation </t>
  </si>
  <si>
    <t xml:space="preserve">Amplifier &amp; Oscillators </t>
  </si>
  <si>
    <t xml:space="preserve">Electromagnetism </t>
  </si>
  <si>
    <t xml:space="preserve">Computer Architecture and Design </t>
  </si>
  <si>
    <t xml:space="preserve">Stratigraphy &amp; Structural Geology </t>
  </si>
  <si>
    <t xml:space="preserve">General Geology </t>
  </si>
  <si>
    <t xml:space="preserve">Communication Skills </t>
  </si>
  <si>
    <t xml:space="preserve">Fibre Science </t>
  </si>
  <si>
    <t xml:space="preserve">Architectural Design-I </t>
  </si>
  <si>
    <t xml:space="preserve">History of Urban Planning </t>
  </si>
  <si>
    <t xml:space="preserve">Ecological Management </t>
  </si>
  <si>
    <t xml:space="preserve">Technical Report Writing </t>
  </si>
  <si>
    <t xml:space="preserve">Yarn Manufacturing-I </t>
  </si>
  <si>
    <t xml:space="preserve">Basic Thermodynamics </t>
  </si>
  <si>
    <t xml:space="preserve">Physical Environmental Studies-I </t>
  </si>
  <si>
    <t xml:space="preserve">Surveying-II </t>
  </si>
  <si>
    <t xml:space="preserve">Thermodynamics-I </t>
  </si>
  <si>
    <t xml:space="preserve">Digital Logic Design </t>
  </si>
  <si>
    <t xml:space="preserve">Digital Electronics </t>
  </si>
  <si>
    <t xml:space="preserve">Biochemistry </t>
  </si>
  <si>
    <t xml:space="preserve">Object Oriented Programming </t>
  </si>
  <si>
    <t xml:space="preserve">Physical &amp; Analytical Chemistry </t>
  </si>
  <si>
    <t xml:space="preserve">Introduction to Electrical Engineering </t>
  </si>
  <si>
    <t xml:space="preserve">Mineral Dressing </t>
  </si>
  <si>
    <t xml:space="preserve">Industrial Engineering &amp; Management </t>
  </si>
  <si>
    <t xml:space="preserve">History of Art &amp; Architecture-II </t>
  </si>
  <si>
    <t xml:space="preserve">Fluid Mechanics </t>
  </si>
  <si>
    <t xml:space="preserve">Strength of Materials-I </t>
  </si>
  <si>
    <t xml:space="preserve">Applied Thermodynamics </t>
  </si>
  <si>
    <t xml:space="preserve">Electronic Circuit Design </t>
  </si>
  <si>
    <t xml:space="preserve">Electrical Circuits </t>
  </si>
  <si>
    <t xml:space="preserve">Computer Architecture &amp; Organization </t>
  </si>
  <si>
    <t xml:space="preserve">Industrial Safety &amp; Environmental Engineering </t>
  </si>
  <si>
    <t xml:space="preserve">Textile Mechanics-II </t>
  </si>
  <si>
    <t xml:space="preserve">Materials &amp; Processes </t>
  </si>
  <si>
    <t xml:space="preserve">Sociology </t>
  </si>
  <si>
    <t xml:space="preserve">Construction Technology </t>
  </si>
  <si>
    <t xml:space="preserve">Thermodynamics </t>
  </si>
  <si>
    <t xml:space="preserve">Engineering Geology   </t>
  </si>
  <si>
    <t xml:space="preserve">Mechanics of Machines-I </t>
  </si>
  <si>
    <t xml:space="preserve">Electrical Network Analysis </t>
  </si>
  <si>
    <t xml:space="preserve">Engineering Management </t>
  </si>
  <si>
    <t xml:space="preserve">Engineering Statics </t>
  </si>
  <si>
    <t xml:space="preserve">Software Economics &amp; Management   </t>
  </si>
  <si>
    <t xml:space="preserve">Technical Writing &amp; Presentation Skills </t>
  </si>
  <si>
    <t xml:space="preserve">Mine Surveying-I </t>
  </si>
  <si>
    <t xml:space="preserve">Materials Thermodynamics &amp; Kinetics  </t>
  </si>
  <si>
    <t xml:space="preserve">Mechanics of Machines </t>
  </si>
  <si>
    <t xml:space="preserve">Computer Aided Design-I </t>
  </si>
  <si>
    <t xml:space="preserve">Communication Skills and Report Writing </t>
  </si>
  <si>
    <t xml:space="preserve">Computer Programming &amp; Software Application </t>
  </si>
  <si>
    <t xml:space="preserve">Mechanical Behavior of Materials  </t>
  </si>
  <si>
    <t xml:space="preserve">Environmental Microbiology </t>
  </si>
  <si>
    <t xml:space="preserve">Islamic Studies/Ethics </t>
  </si>
  <si>
    <t xml:space="preserve">Pakistan Studies </t>
  </si>
  <si>
    <t>Basic Mathematics</t>
  </si>
  <si>
    <t xml:space="preserve">Technical Drawing </t>
  </si>
  <si>
    <t>Inorganic &amp; Organic Chemistry</t>
  </si>
  <si>
    <t>Mining Engineering Fundamentals</t>
  </si>
  <si>
    <t xml:space="preserve">Introduction to Engineering Materials </t>
  </si>
  <si>
    <t xml:space="preserve">Electrical Engineering </t>
  </si>
  <si>
    <t>Visual Communication</t>
  </si>
  <si>
    <t>Introduction to Environmental Physics</t>
  </si>
  <si>
    <t>Electromagnetic</t>
  </si>
  <si>
    <t>Building Construction-I</t>
  </si>
  <si>
    <t>Digital System &amp; Microprocessor</t>
  </si>
  <si>
    <t>Differential Equations &amp; Laplace Transforms</t>
  </si>
  <si>
    <t xml:space="preserve">Analog &amp; Digital Signal Processing </t>
  </si>
  <si>
    <t xml:space="preserve">Heat &amp; Mass Transfer </t>
  </si>
  <si>
    <t>Heat &amp; Mass Transfer</t>
  </si>
  <si>
    <t xml:space="preserve">Differential Equations &amp; Complex Variables </t>
  </si>
  <si>
    <t>Differential Equations &amp; Complex Variables</t>
  </si>
  <si>
    <t xml:space="preserve">Differential Equations, Fourier Series &amp; Laplace Transforms </t>
  </si>
  <si>
    <t xml:space="preserve">Differential Equations &amp; Fourier Series </t>
  </si>
  <si>
    <t xml:space="preserve">Differential Equations &amp; Fourier Series  </t>
  </si>
  <si>
    <t>Differential Equations, Fourier Series &amp; Laplace Transforms</t>
  </si>
  <si>
    <t xml:space="preserve">Fuel Furnaces and Energy Conservation </t>
  </si>
  <si>
    <t xml:space="preserve">Basics of Strength of Materials-I </t>
  </si>
  <si>
    <t>Instrumentation &amp; Measurement</t>
  </si>
  <si>
    <t xml:space="preserve">Engineering Economics &amp; Management </t>
  </si>
  <si>
    <t xml:space="preserve">Economics &amp; Healthcare Management </t>
  </si>
  <si>
    <t xml:space="preserve">Theory of Automata &amp; Formal Languages </t>
  </si>
  <si>
    <t>Heat Transfer Operations</t>
  </si>
  <si>
    <t xml:space="preserve">Fuels &amp; Energy  </t>
  </si>
  <si>
    <t xml:space="preserve">Chemical Process Calculations-II  </t>
  </si>
  <si>
    <t xml:space="preserve">Management Information Systems </t>
  </si>
  <si>
    <t xml:space="preserve">Environment &amp; Human Interaction </t>
  </si>
  <si>
    <t xml:space="preserve">Complex Variables &amp; Transforms </t>
  </si>
  <si>
    <t>Complex Variables &amp; Transforms</t>
  </si>
  <si>
    <r>
      <t xml:space="preserve">1. Please Start from Sheet1 and use Sheet2 (if needed) in same Workbook. After Completing, make sure there will </t>
    </r>
    <r>
      <rPr>
        <b/>
        <sz val="9"/>
        <color indexed="8"/>
        <rFont val="Times New Roman"/>
        <family val="1"/>
      </rPr>
      <t>no any Error shown with Red Fonts</t>
    </r>
    <r>
      <rPr>
        <sz val="9"/>
        <color indexed="8"/>
        <rFont val="Times New Roman"/>
        <family val="1"/>
      </rPr>
      <t xml:space="preserve"> and </t>
    </r>
    <r>
      <rPr>
        <b/>
        <sz val="9"/>
        <color indexed="8"/>
        <rFont val="Times New Roman"/>
        <family val="1"/>
      </rPr>
      <t>do not write any symbol, (----) or Cross( X) in remaing Cells</t>
    </r>
  </si>
  <si>
    <r>
      <t xml:space="preserve">3. Select (Deptt, Semester, Batch, Exams, Subject from Drop Down List. Write Exams Helding Month(E.g. Nov/Dec, 2014), Date of Conduct (E.g. 25/04/2014), Name of Internal and External and Select Subject Total Marks given in Total Marks Column. Total Marks and Grade will be calculated automatically. </t>
    </r>
    <r>
      <rPr>
        <b/>
        <sz val="10"/>
        <color indexed="8"/>
        <rFont val="Times New Roman"/>
        <family val="1"/>
      </rPr>
      <t xml:space="preserve">Subject list is updated in every Exam so Please download fresh copy of Award List from MUET website for each Exam. </t>
    </r>
    <r>
      <rPr>
        <b/>
        <sz val="9"/>
        <color indexed="8"/>
        <rFont val="Times New Roman"/>
        <family val="1"/>
      </rPr>
      <t>ONLY THIS PROFORMA WILL BE ACCEPTED FOR SUBMISSION OF RESULTS.</t>
    </r>
  </si>
  <si>
    <t>BatchNo</t>
  </si>
  <si>
    <t>SeatRollNo</t>
  </si>
  <si>
    <t>Subject Title</t>
  </si>
  <si>
    <t>Class Tests</t>
  </si>
  <si>
    <t>Mid Semester</t>
  </si>
  <si>
    <t>Final Exam Marks</t>
  </si>
  <si>
    <t>Statistics &amp; Probability</t>
  </si>
  <si>
    <t>Applied Hydraulics</t>
  </si>
  <si>
    <t>Soil Mechanics</t>
  </si>
  <si>
    <t>Modern Methods of Structural Analysis</t>
  </si>
  <si>
    <t>Reinforced and Pre-Stressed Concrete</t>
  </si>
  <si>
    <t>Quantity Surveying and Estimation for Civil Works</t>
  </si>
  <si>
    <t>Instrumentation &amp; Control</t>
  </si>
  <si>
    <t>Heating, Ventilation and Air Conditioning</t>
  </si>
  <si>
    <t>Machine Design &amp; Computer Aided Design-II</t>
  </si>
  <si>
    <t>Mechanical Vibrations</t>
  </si>
  <si>
    <t>Power Generation Systems</t>
  </si>
  <si>
    <t>Linear Control Systems</t>
  </si>
  <si>
    <t>Communication Systems</t>
  </si>
  <si>
    <t>Power Economics &amp; Management</t>
  </si>
  <si>
    <t>Analog &amp; Digital Communication</t>
  </si>
  <si>
    <t>Control Systems</t>
  </si>
  <si>
    <t>Digital Instrumentation Systems</t>
  </si>
  <si>
    <t>FPGA-Based Systems Design</t>
  </si>
  <si>
    <t>Computer Communication &amp; Networks</t>
  </si>
  <si>
    <t>Digital Signal Processing</t>
  </si>
  <si>
    <t>Microwave Engineering</t>
  </si>
  <si>
    <t>Opto-Electronics</t>
  </si>
  <si>
    <t>Probability &amp; Stochastic Processes</t>
  </si>
  <si>
    <t>Digital Signals &amp; Image Processing</t>
  </si>
  <si>
    <t>Biomedical Control Systems</t>
  </si>
  <si>
    <t>Biomedical Instrumentation-II</t>
  </si>
  <si>
    <t>Technical Report Writing and Presentation Skills</t>
  </si>
  <si>
    <t>Control Systems and Robotics</t>
  </si>
  <si>
    <t>Web Engineering</t>
  </si>
  <si>
    <t>Embedded Systems</t>
  </si>
  <si>
    <t>Computer Networks &amp; Management</t>
  </si>
  <si>
    <t>Software Project Management</t>
  </si>
  <si>
    <t>Artificial Intelligence Concepts &amp; Techniques</t>
  </si>
  <si>
    <t>Technical Report Writing &amp; Presentation Skills</t>
  </si>
  <si>
    <t>Chemical Engineering Plant Design</t>
  </si>
  <si>
    <t>Simultaneous Heat &amp; Mass Transfer</t>
  </si>
  <si>
    <t>Chemical Engineering Kinetics</t>
  </si>
  <si>
    <t>Quality Control</t>
  </si>
  <si>
    <t>Well Logging</t>
  </si>
  <si>
    <t>Reservoir Engineering</t>
  </si>
  <si>
    <t>Applied Numerical Methods</t>
  </si>
  <si>
    <t>Environment &amp; Safety Management</t>
  </si>
  <si>
    <t>Petroleum Refinery Engineering</t>
  </si>
  <si>
    <t>Principles of Explosive Engineering</t>
  </si>
  <si>
    <t>Mining Laws</t>
  </si>
  <si>
    <t>Mine Ventilation</t>
  </si>
  <si>
    <t>Mine Management</t>
  </si>
  <si>
    <t>Business Communication and Report Writing</t>
  </si>
  <si>
    <t>Physical Metallurgy-II</t>
  </si>
  <si>
    <t>Welding and other joining process</t>
  </si>
  <si>
    <t>Industrial Economics and Management</t>
  </si>
  <si>
    <t>Polymer and Composite Materials</t>
  </si>
  <si>
    <t>Statistical Methods</t>
  </si>
  <si>
    <t>Textile Printing</t>
  </si>
  <si>
    <t>Yarn Manufacturing-IV</t>
  </si>
  <si>
    <t>Fabric Design &amp; Structure</t>
  </si>
  <si>
    <t>Textile Engineering Utilities &amp; Services</t>
  </si>
  <si>
    <t>Work Studies &amp; Methods Engineering</t>
  </si>
  <si>
    <t>Production Systems Design</t>
  </si>
  <si>
    <t>Project Management</t>
  </si>
  <si>
    <t>Architectural Design-IV</t>
  </si>
  <si>
    <t>Building Services-II</t>
  </si>
  <si>
    <t>Working Drawing &amp; Details-I</t>
  </si>
  <si>
    <t>Reinforced Concrete Construction Design</t>
  </si>
  <si>
    <t>Buildings Economics</t>
  </si>
  <si>
    <t>Theories &amp; Criticism in Architecture</t>
  </si>
  <si>
    <t>Research Methods</t>
  </si>
  <si>
    <t>Planning of New Towns</t>
  </si>
  <si>
    <t>Rural Planning</t>
  </si>
  <si>
    <t>Environmental Planning &amp; Management</t>
  </si>
  <si>
    <t>Introduction to Geographical Information System</t>
  </si>
  <si>
    <t>Energy Resources Management</t>
  </si>
  <si>
    <t>Principles of Water &amp; Waste Water Treatment</t>
  </si>
  <si>
    <t>Statistical Methods &amp; Estimation</t>
  </si>
  <si>
    <t>Air &amp; Noise Pollution Control</t>
  </si>
  <si>
    <t>Power Plant Engineering</t>
  </si>
  <si>
    <t>Electromagnetic Fields</t>
  </si>
  <si>
    <t>Anatomy for Engineers</t>
  </si>
  <si>
    <t>Digital Systems &amp; Microprocessor</t>
  </si>
  <si>
    <t>Fourier Series and Transforms</t>
  </si>
  <si>
    <t>Microprocessor &amp; Interfacing Techniques</t>
  </si>
  <si>
    <t>Complex Variables and Laplace Transforms</t>
  </si>
  <si>
    <t xml:space="preserve">Islamic Studies/Ethics       </t>
  </si>
  <si>
    <t>Applied Electricity &amp; Electronics</t>
  </si>
  <si>
    <t>Credit Hours</t>
  </si>
  <si>
    <t>K16CE</t>
  </si>
  <si>
    <t>K16ME</t>
  </si>
  <si>
    <t>K16EL</t>
  </si>
  <si>
    <t>K16ES</t>
  </si>
  <si>
    <t>K16SW</t>
  </si>
  <si>
    <t>K16PG</t>
  </si>
  <si>
    <t>16First</t>
  </si>
  <si>
    <t>K16TL</t>
  </si>
  <si>
    <t>K16BM</t>
  </si>
  <si>
    <t>K16CS</t>
  </si>
  <si>
    <t>K16CH</t>
  </si>
  <si>
    <t>K16MN</t>
  </si>
  <si>
    <t>K16MT</t>
  </si>
  <si>
    <t>K16TE</t>
  </si>
  <si>
    <t>K16IN</t>
  </si>
  <si>
    <t>K16AR</t>
  </si>
  <si>
    <t>K16CRP</t>
  </si>
  <si>
    <t>K16EE</t>
  </si>
  <si>
    <t xml:space="preserve">Highway &amp; Traffic Engineering </t>
  </si>
  <si>
    <t xml:space="preserve">Thermal Power Plants </t>
  </si>
  <si>
    <t xml:space="preserve">Power Distribution &amp; Utilization </t>
  </si>
  <si>
    <t xml:space="preserve">Embedded Systems Design </t>
  </si>
  <si>
    <t xml:space="preserve">Transmission &amp; Switching Systems </t>
  </si>
  <si>
    <t xml:space="preserve">Biophotonics </t>
  </si>
  <si>
    <t xml:space="preserve">Digital Image Processing </t>
  </si>
  <si>
    <t xml:space="preserve">Software Design &amp; Architecture </t>
  </si>
  <si>
    <t xml:space="preserve">Pollution Control Engineering </t>
  </si>
  <si>
    <t xml:space="preserve">Well Testing </t>
  </si>
  <si>
    <t>Planning &amp; Design of Underground Mines</t>
  </si>
  <si>
    <t xml:space="preserve">Nuclear Metallurgy &amp; Materials </t>
  </si>
  <si>
    <t xml:space="preserve">Color Physics </t>
  </si>
  <si>
    <t xml:space="preserve">Advanced Operations Research </t>
  </si>
  <si>
    <t xml:space="preserve">Architecture Design-V  </t>
  </si>
  <si>
    <t xml:space="preserve">District &amp; Regional Planning </t>
  </si>
  <si>
    <t xml:space="preserve">Water Resources &amp; Irrigation Engineering </t>
  </si>
  <si>
    <t xml:space="preserve">Geotechnical Engineering </t>
  </si>
  <si>
    <t xml:space="preserve">Automobile Engineering </t>
  </si>
  <si>
    <t xml:space="preserve">Power System Analysis </t>
  </si>
  <si>
    <t xml:space="preserve">Digital Control System </t>
  </si>
  <si>
    <t xml:space="preserve">Satellite Communications </t>
  </si>
  <si>
    <t xml:space="preserve">Modeling of Physiological Systems </t>
  </si>
  <si>
    <t xml:space="preserve">Data Mining Techniques </t>
  </si>
  <si>
    <t xml:space="preserve">Interactive Multimedia Systems &amp; Graphics </t>
  </si>
  <si>
    <t xml:space="preserve">Petroleum Refinery Engineering </t>
  </si>
  <si>
    <t xml:space="preserve">Project Planning &amp; Management </t>
  </si>
  <si>
    <t xml:space="preserve">Mineral Exploration Tech: &amp; Mine Economics </t>
  </si>
  <si>
    <t xml:space="preserve">Steel Making Technology </t>
  </si>
  <si>
    <t xml:space="preserve">Textile Project Planning </t>
  </si>
  <si>
    <t xml:space="preserve">Supply Chain and Logistical Manag </t>
  </si>
  <si>
    <t xml:space="preserve">Landscape Design    </t>
  </si>
  <si>
    <t xml:space="preserve">Master Planning-I  </t>
  </si>
  <si>
    <t xml:space="preserve">Natural Resources Management </t>
  </si>
  <si>
    <t xml:space="preserve">Irrigation Engineering </t>
  </si>
  <si>
    <t xml:space="preserve">Manufacturing Processes-I </t>
  </si>
  <si>
    <t>Electrical  Machines Design &amp; Maintenance</t>
  </si>
  <si>
    <t xml:space="preserve">Laser &amp; Fiber Optics </t>
  </si>
  <si>
    <t xml:space="preserve">Fiber Optics Communication Systems </t>
  </si>
  <si>
    <t xml:space="preserve">Neuroscience and Neural Network </t>
  </si>
  <si>
    <t xml:space="preserve">Computer Comm &amp; Networking </t>
  </si>
  <si>
    <t xml:space="preserve">Computer Vision </t>
  </si>
  <si>
    <t xml:space="preserve">Biochemical Engineering </t>
  </si>
  <si>
    <t xml:space="preserve">Reservoir Simulation </t>
  </si>
  <si>
    <t xml:space="preserve">Mine Water &amp; Dewatering Design </t>
  </si>
  <si>
    <t xml:space="preserve">Heat Treatment Processes  </t>
  </si>
  <si>
    <t xml:space="preserve">Textile Testing &amp; Quality Control </t>
  </si>
  <si>
    <t xml:space="preserve">Human Resources Management </t>
  </si>
  <si>
    <t xml:space="preserve">Urban Planning &amp; Design-I  </t>
  </si>
  <si>
    <t xml:space="preserve">Environmental Health &amp; Safety </t>
  </si>
  <si>
    <t xml:space="preserve">Structural Design &amp; Drawing </t>
  </si>
  <si>
    <t xml:space="preserve">Mechatronics  </t>
  </si>
  <si>
    <t xml:space="preserve">High Voltage Engineering </t>
  </si>
  <si>
    <t xml:space="preserve">Computer Communication &amp; Networking </t>
  </si>
  <si>
    <t xml:space="preserve">Wireless Communications </t>
  </si>
  <si>
    <t xml:space="preserve">Biomechanics </t>
  </si>
  <si>
    <t xml:space="preserve">Software Engineering </t>
  </si>
  <si>
    <t xml:space="preserve">Web Technologies </t>
  </si>
  <si>
    <t xml:space="preserve">Instrumentation &amp; Process Control </t>
  </si>
  <si>
    <t xml:space="preserve">Petroleum Production Engineering-I </t>
  </si>
  <si>
    <t xml:space="preserve">Strata Control </t>
  </si>
  <si>
    <t xml:space="preserve">Manufacturing Technology </t>
  </si>
  <si>
    <t xml:space="preserve">Fabric Manufacturing-III </t>
  </si>
  <si>
    <t>Human Factors Engineering</t>
  </si>
  <si>
    <t xml:space="preserve">Structure in Architecture-I  </t>
  </si>
  <si>
    <t xml:space="preserve">Landuse &amp; Building Control </t>
  </si>
  <si>
    <t xml:space="preserve">Modeling of Environmental Systems </t>
  </si>
  <si>
    <t xml:space="preserve">Environmental Engineering-I  </t>
  </si>
  <si>
    <t xml:space="preserve">Industrial Economic &amp; Management </t>
  </si>
  <si>
    <t xml:space="preserve">Technical Report Writing &amp; Presentation Skills </t>
  </si>
  <si>
    <t xml:space="preserve">Transportation Phenomena </t>
  </si>
  <si>
    <t xml:space="preserve">Drilling Technology </t>
  </si>
  <si>
    <t xml:space="preserve">Powder Metallurgy </t>
  </si>
  <si>
    <t xml:space="preserve">Textile Marketing &amp; Merchandising </t>
  </si>
  <si>
    <t xml:space="preserve">Industrial Maintenance and Safety </t>
  </si>
  <si>
    <t xml:space="preserve">Architectural Conservation  </t>
  </si>
  <si>
    <t xml:space="preserve">Community Development </t>
  </si>
  <si>
    <t xml:space="preserve">Health, Safety &amp; Environment </t>
  </si>
  <si>
    <t xml:space="preserve">Automation &amp; Control Engineering </t>
  </si>
  <si>
    <t>Theory of Automata &amp; Formal Languages</t>
  </si>
  <si>
    <t>Chemical Process Calculations-II</t>
  </si>
  <si>
    <t xml:space="preserve">Management Information Systems  </t>
  </si>
  <si>
    <t>NOTE: THE MARKS SHOULD NOT BE AWARDED IN FRACTION</t>
  </si>
  <si>
    <t>Physiology-I</t>
  </si>
  <si>
    <t>Human Anatomy</t>
  </si>
  <si>
    <t>Introduction to Programming</t>
  </si>
  <si>
    <t>Environmental Management</t>
  </si>
  <si>
    <t xml:space="preserve">Foundation Engineering </t>
  </si>
  <si>
    <t xml:space="preserve">Renewable &amp; Emerging Energy Technologies </t>
  </si>
  <si>
    <t xml:space="preserve">Advanced Communication Systems </t>
  </si>
  <si>
    <t xml:space="preserve">Multimedia Communication </t>
  </si>
  <si>
    <t xml:space="preserve">Medical Imaging </t>
  </si>
  <si>
    <t xml:space="preserve">Mobile &amp; Wireless Communication </t>
  </si>
  <si>
    <t xml:space="preserve">Software Testing &amp; Quality Assurance </t>
  </si>
  <si>
    <t xml:space="preserve">Petrochemicals </t>
  </si>
  <si>
    <t xml:space="preserve">Principles of Enhanced Oil Recovery </t>
  </si>
  <si>
    <t xml:space="preserve">Surface Mine Design &amp; Practice </t>
  </si>
  <si>
    <t xml:space="preserve">Fracture Mechanics and Failure Analysis </t>
  </si>
  <si>
    <t xml:space="preserve">Fabric Manufacturing-IV </t>
  </si>
  <si>
    <t xml:space="preserve">Quality &amp; Reliability Control </t>
  </si>
  <si>
    <t xml:space="preserve">Architectural Design-VI </t>
  </si>
  <si>
    <t xml:space="preserve">Finance Planning &amp; Management </t>
  </si>
  <si>
    <t xml:space="preserve">Hazardous Waste Risk Assessment  </t>
  </si>
  <si>
    <t xml:space="preserve">Construction Management &amp; Planning </t>
  </si>
  <si>
    <t xml:space="preserve">Manufacturing Process-II </t>
  </si>
  <si>
    <t xml:space="preserve">Power System Stability &amp; Control </t>
  </si>
  <si>
    <t xml:space="preserve">Mechatronics Applications </t>
  </si>
  <si>
    <t xml:space="preserve">Broadband Digital Networks </t>
  </si>
  <si>
    <t xml:space="preserve">Emerging Trends in Biomedical Engineering </t>
  </si>
  <si>
    <t xml:space="preserve">Artificial Intelligence </t>
  </si>
  <si>
    <t xml:space="preserve">Distributed Computing </t>
  </si>
  <si>
    <t xml:space="preserve">Chemical Process Design &amp; Simulation </t>
  </si>
  <si>
    <t xml:space="preserve">Petroleum Production Engineering-II </t>
  </si>
  <si>
    <t xml:space="preserve">Mine Rescue &amp; Safety </t>
  </si>
  <si>
    <t xml:space="preserve">Foundry Engineering-II </t>
  </si>
  <si>
    <t xml:space="preserve">Textile Finishing </t>
  </si>
  <si>
    <t xml:space="preserve">Marketing Principles &amp; Practices </t>
  </si>
  <si>
    <t xml:space="preserve">Interior Design </t>
  </si>
  <si>
    <t xml:space="preserve">Master Planning-II </t>
  </si>
  <si>
    <t xml:space="preserve">Cleaner Production Techniques </t>
  </si>
  <si>
    <t xml:space="preserve">Hydrology and Drainage Engineering </t>
  </si>
  <si>
    <t xml:space="preserve">Project Management </t>
  </si>
  <si>
    <t xml:space="preserve">Power System Protection </t>
  </si>
  <si>
    <t xml:space="preserve">Mobile Network Planning </t>
  </si>
  <si>
    <t xml:space="preserve">Medical &amp; Healthcare Ethics </t>
  </si>
  <si>
    <t xml:space="preserve">Entrepreneurship and Leadership </t>
  </si>
  <si>
    <t xml:space="preserve">Data Warehousing &amp; Mining Techniques  </t>
  </si>
  <si>
    <t xml:space="preserve">Industrial Management </t>
  </si>
  <si>
    <t xml:space="preserve">Gas Reservoir Engineering  </t>
  </si>
  <si>
    <t xml:space="preserve">Computer Applications to Mining Industry </t>
  </si>
  <si>
    <t xml:space="preserve">Computer Application in Materials Engineering </t>
  </si>
  <si>
    <t xml:space="preserve">Yarn Manufacturing-V </t>
  </si>
  <si>
    <t xml:space="preserve">Principles of Decision Making </t>
  </si>
  <si>
    <t xml:space="preserve">Urban Planning &amp; Design-II </t>
  </si>
  <si>
    <t xml:space="preserve">Estate Management </t>
  </si>
  <si>
    <t xml:space="preserve">Environmental Impact Assessment &amp; Management </t>
  </si>
  <si>
    <t xml:space="preserve">Environmental Engineering-II </t>
  </si>
  <si>
    <t xml:space="preserve">Maintenance Engineering </t>
  </si>
  <si>
    <t xml:space="preserve">Medical Device Regulation </t>
  </si>
  <si>
    <t xml:space="preserve">Mobile Application Development </t>
  </si>
  <si>
    <t xml:space="preserve">Nuclear Engineering </t>
  </si>
  <si>
    <t xml:space="preserve">Petroleum Economic </t>
  </si>
  <si>
    <t xml:space="preserve">Cement Technology </t>
  </si>
  <si>
    <t xml:space="preserve">Advanced Materials </t>
  </si>
  <si>
    <t xml:space="preserve">Production Management  </t>
  </si>
  <si>
    <t xml:space="preserve">Computer Integrated Manufacturing </t>
  </si>
  <si>
    <t xml:space="preserve">Structure in Architecture-II </t>
  </si>
  <si>
    <t xml:space="preserve">Planning Practice </t>
  </si>
  <si>
    <t xml:space="preserve">Energy Efficient Architecture </t>
  </si>
  <si>
    <t xml:space="preserve">Environmental Engineering-1 </t>
  </si>
  <si>
    <t>District &amp; Regional Planning</t>
  </si>
  <si>
    <t>Master Planning-I</t>
  </si>
  <si>
    <t>Community Development</t>
  </si>
  <si>
    <t xml:space="preserve">Project Planning &amp; Management  </t>
  </si>
  <si>
    <t>Landuse &amp; Building Control</t>
  </si>
  <si>
    <t>Digital Signal and Image Processing</t>
  </si>
  <si>
    <t>Biomechanics</t>
  </si>
  <si>
    <t>Digital Image Processing</t>
  </si>
  <si>
    <t xml:space="preserve">Data Sciences &amp; Analytics </t>
  </si>
  <si>
    <t>Computer Communication and Networks</t>
  </si>
  <si>
    <t>Electrical Machine Design &amp; Maintenance</t>
  </si>
  <si>
    <t>Power Distribution &amp; Utilization</t>
  </si>
  <si>
    <t>Embedded System Design</t>
  </si>
  <si>
    <t>Digital Control System</t>
  </si>
  <si>
    <t>Digital Single Processing</t>
  </si>
  <si>
    <t>Computer Communication &amp; Networking</t>
  </si>
  <si>
    <t>Software Design &amp; Architecture</t>
  </si>
  <si>
    <t>Interactive Multimedia Systems &amp; Graphics</t>
  </si>
  <si>
    <t>Web Technologies</t>
  </si>
  <si>
    <t>Computer Vision</t>
  </si>
  <si>
    <t>Wireless Communication</t>
  </si>
  <si>
    <t>Transmission and Switching Systems</t>
  </si>
  <si>
    <t xml:space="preserve">Fiber Optic Communication </t>
  </si>
  <si>
    <t>Pollution Control Engineering</t>
  </si>
  <si>
    <t>Biochemical Engineering</t>
  </si>
  <si>
    <t xml:space="preserve">Instrumentation &amp; Processes Control             </t>
  </si>
  <si>
    <t>Advanced Operation Research</t>
  </si>
  <si>
    <t>Automobile Engineering</t>
  </si>
  <si>
    <t>Mechatronics</t>
  </si>
  <si>
    <t>Manufacturing Process-I</t>
  </si>
  <si>
    <t>Thermal Power Plants</t>
  </si>
  <si>
    <t>Heat Treatment Processes</t>
  </si>
  <si>
    <t>Powder Metallurgy</t>
  </si>
  <si>
    <t>Manufacturing Technology</t>
  </si>
  <si>
    <t>Mine Water &amp; Dewatering Design</t>
  </si>
  <si>
    <t>Well Testing</t>
  </si>
  <si>
    <t>Petroleum Production Engineering-I</t>
  </si>
  <si>
    <t>Reservoir Simulation</t>
  </si>
  <si>
    <t>Instrumentation &amp; Process Control</t>
  </si>
  <si>
    <t>Fabric Manufacturing-III</t>
  </si>
  <si>
    <t>Colour Physics</t>
  </si>
  <si>
    <t>Textile Testing and Quality Control</t>
  </si>
  <si>
    <t>Automation and Control Engineering</t>
  </si>
  <si>
    <t xml:space="preserve">Numerical Analysis &amp; Computer Application </t>
  </si>
  <si>
    <t>Advance Electrical Machines</t>
  </si>
  <si>
    <t>Instrumentation &amp; Measurements</t>
  </si>
  <si>
    <t>Signals Processing</t>
  </si>
  <si>
    <t xml:space="preserve">Numerical Methods  </t>
  </si>
  <si>
    <t>Antennas &amp; Waves Propagation</t>
  </si>
  <si>
    <t>Numerical Analysis and Computer Applications</t>
  </si>
  <si>
    <t xml:space="preserve">Biomedical Instrumentation I        </t>
  </si>
  <si>
    <t xml:space="preserve">Biomaterials and Design  </t>
  </si>
  <si>
    <t>Analogue and Digital Signal Processing</t>
  </si>
  <si>
    <t>Digital Communication</t>
  </si>
  <si>
    <t>Mass Transfer</t>
  </si>
  <si>
    <t>Operating Systems Design Concepts</t>
  </si>
  <si>
    <t>Fuel &amp; Energy</t>
  </si>
  <si>
    <t>Database Management Systems</t>
  </si>
  <si>
    <t>Computer Graphics</t>
  </si>
  <si>
    <t>Mobile Programming</t>
  </si>
  <si>
    <t>Heat Transfer Operation</t>
  </si>
  <si>
    <t>Corrosion &amp; Protection</t>
  </si>
  <si>
    <t>Numerical Analysis &amp; Computer Programing</t>
  </si>
  <si>
    <t>Mineral Processing-I1</t>
  </si>
  <si>
    <t>Engineering Ceramics &amp; Glasses</t>
  </si>
  <si>
    <t>Numerical Methods &amp; Computation</t>
  </si>
  <si>
    <t>Yarn Manufacturing-III</t>
  </si>
  <si>
    <t>Architectural Design-III</t>
  </si>
  <si>
    <t xml:space="preserve">Urban Renewal  </t>
  </si>
  <si>
    <t>Fabric Manufacturing-II</t>
  </si>
  <si>
    <t xml:space="preserve">Numerical Analysis &amp; Com. Applications </t>
  </si>
  <si>
    <t xml:space="preserve">Site Planning &amp; Urban Design </t>
  </si>
  <si>
    <t xml:space="preserve">Textile Dyes and Dyeing </t>
  </si>
  <si>
    <t>Introduction to Computers and C++ Programming</t>
  </si>
  <si>
    <t xml:space="preserve">Environmental Engineering  </t>
  </si>
  <si>
    <t>Information &amp; Database Management</t>
  </si>
  <si>
    <t>Wastewater Engineering</t>
  </si>
  <si>
    <t xml:space="preserve">Numerical Analysis </t>
  </si>
  <si>
    <t>Electrical Technology (ET)</t>
  </si>
  <si>
    <t>Architecture Design-VII</t>
  </si>
  <si>
    <t>Quantity Surveying and Estimation</t>
  </si>
  <si>
    <t xml:space="preserve">Modeling and   Simulation         </t>
  </si>
  <si>
    <t>Control system</t>
  </si>
  <si>
    <t>Architectural Design-V</t>
  </si>
  <si>
    <t>Working Drawings &amp; Details-II</t>
  </si>
  <si>
    <t>Landscape Design</t>
  </si>
  <si>
    <t>Microprocessors and Microcontrollers</t>
  </si>
  <si>
    <t>Chemical Engineering Fluid Mechanics-II</t>
  </si>
  <si>
    <t>Computer Aided Design-III</t>
  </si>
  <si>
    <t xml:space="preserve">For queries and problems contact to Aijaz Ali Brohi, Senior Software Engineer at 7609 </t>
  </si>
  <si>
    <t>EXTERNAL EXAMINER</t>
  </si>
  <si>
    <t>INTERNAL</t>
  </si>
  <si>
    <t>External 1</t>
  </si>
  <si>
    <t>External 2</t>
  </si>
  <si>
    <t>Chairman</t>
  </si>
  <si>
    <t>CHAIRMAN</t>
  </si>
  <si>
    <t>Internal</t>
  </si>
  <si>
    <t>External</t>
  </si>
  <si>
    <t>Sessional Marks</t>
  </si>
  <si>
    <t xml:space="preserve">LAB Evaluation  </t>
  </si>
  <si>
    <t>Total</t>
  </si>
  <si>
    <t xml:space="preserve">Out of </t>
  </si>
  <si>
    <t>Signature of the Subject Internal</t>
  </si>
  <si>
    <t>Signature of the External Examiner 2</t>
  </si>
  <si>
    <t>Signature of the External Examiner 1</t>
  </si>
  <si>
    <t>Research &amp; Development project-II</t>
  </si>
  <si>
    <t>Sustainable Architecture</t>
  </si>
  <si>
    <t>Research &amp; Development Project-I</t>
  </si>
  <si>
    <t>Quantity Surveying &amp; Accounting</t>
  </si>
  <si>
    <t>Profession Practice &amp; Management</t>
  </si>
  <si>
    <t>Disaster Management</t>
  </si>
  <si>
    <t>F16AR</t>
  </si>
  <si>
    <t>17AR</t>
  </si>
  <si>
    <t>18AR</t>
  </si>
  <si>
    <t>Research &amp; Project Development-II</t>
  </si>
  <si>
    <t>Research &amp; Project Development-I</t>
  </si>
  <si>
    <t>Irfan Ahmed Memon</t>
  </si>
  <si>
    <t>Ar.Farheen Shah and Ar.Makhdoom Jawed Hussain</t>
  </si>
  <si>
    <t>05/05/2023</t>
  </si>
  <si>
    <t>April, 2023</t>
  </si>
</sst>
</file>

<file path=xl/styles.xml><?xml version="1.0" encoding="utf-8"?>
<styleSheet xmlns="http://schemas.openxmlformats.org/spreadsheetml/2006/main">
  <fonts count="53">
    <font>
      <sz val="11"/>
      <color theme="1"/>
      <name val="Calibri"/>
      <family val="2"/>
      <scheme val="minor"/>
    </font>
    <font>
      <b/>
      <sz val="12"/>
      <name val="Times New Roman"/>
      <family val="1"/>
    </font>
    <font>
      <b/>
      <sz val="8"/>
      <color indexed="8"/>
      <name val="Times New Roman"/>
      <family val="1"/>
    </font>
    <font>
      <b/>
      <sz val="9"/>
      <color indexed="8"/>
      <name val="Times New Roman"/>
      <family val="1"/>
    </font>
    <font>
      <sz val="9"/>
      <color indexed="8"/>
      <name val="Times New Roman"/>
      <family val="1"/>
    </font>
    <font>
      <sz val="9"/>
      <color indexed="10"/>
      <name val="Times New Roman"/>
      <family val="1"/>
    </font>
    <font>
      <sz val="8"/>
      <color indexed="8"/>
      <name val="Times New Roman"/>
      <family val="1"/>
    </font>
    <font>
      <b/>
      <sz val="12"/>
      <color indexed="8"/>
      <name val="Times New Roman"/>
      <family val="1"/>
    </font>
    <font>
      <sz val="7"/>
      <color indexed="8"/>
      <name val="Times New Roman"/>
      <family val="1"/>
    </font>
    <font>
      <b/>
      <sz val="11"/>
      <color indexed="60"/>
      <name val="Times New Roman"/>
      <family val="1"/>
    </font>
    <font>
      <b/>
      <sz val="11"/>
      <color indexed="8"/>
      <name val="Times New Roman"/>
      <family val="1"/>
    </font>
    <font>
      <sz val="11"/>
      <color indexed="8"/>
      <name val="Times New Roman"/>
      <family val="1"/>
    </font>
    <font>
      <b/>
      <sz val="10"/>
      <color indexed="8"/>
      <name val="Times New Roman"/>
      <family val="1"/>
    </font>
    <font>
      <sz val="10"/>
      <color indexed="8"/>
      <name val="Times New Roman"/>
      <family val="1"/>
    </font>
    <font>
      <sz val="11"/>
      <color theme="0"/>
      <name val="Calibri"/>
      <family val="2"/>
      <scheme val="minor"/>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sz val="36"/>
      <color rgb="FFFF0000"/>
      <name val="Times New Roman"/>
      <family val="1"/>
    </font>
    <font>
      <b/>
      <sz val="11"/>
      <color theme="1"/>
      <name val="Times New Roman"/>
      <family val="1"/>
    </font>
    <font>
      <sz val="9"/>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6"/>
      <color rgb="FFFF0000"/>
      <name val="Times New Roman"/>
      <family val="1"/>
    </font>
    <font>
      <sz val="9"/>
      <color theme="1"/>
      <name val="Times New Roman"/>
      <family val="1"/>
    </font>
    <font>
      <sz val="9"/>
      <color theme="1"/>
      <name val="Calibri"/>
      <family val="2"/>
      <scheme val="minor"/>
    </font>
    <font>
      <b/>
      <sz val="10"/>
      <color rgb="FFFF0000"/>
      <name val="Times New Roman"/>
      <family val="1"/>
    </font>
    <font>
      <b/>
      <sz val="16"/>
      <color theme="1"/>
      <name val="Times New Roman"/>
      <family val="1"/>
    </font>
    <font>
      <b/>
      <sz val="14"/>
      <color theme="1"/>
      <name val="Times New Roman"/>
      <family val="1"/>
    </font>
    <font>
      <sz val="10"/>
      <color theme="1"/>
      <name val="Times New Roman"/>
      <family val="1"/>
    </font>
    <font>
      <b/>
      <sz val="14"/>
      <color rgb="FFFF0000"/>
      <name val="Times New Roman"/>
      <family val="1"/>
    </font>
    <font>
      <b/>
      <sz val="11"/>
      <color rgb="FFC00000"/>
      <name val="Times New Roman"/>
      <family val="1"/>
    </font>
    <font>
      <b/>
      <sz val="11"/>
      <color theme="0"/>
      <name val="Times New Roman"/>
      <family val="1"/>
    </font>
    <font>
      <sz val="10"/>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1"/>
      <color theme="1"/>
      <name val="Times New Roman"/>
      <family val="1"/>
    </font>
    <font>
      <sz val="11"/>
      <color theme="1"/>
      <name val="Cambria"/>
      <family val="1"/>
    </font>
    <font>
      <sz val="12"/>
      <color rgb="FF000000"/>
      <name val="Times New Roman"/>
      <family val="1"/>
    </font>
    <font>
      <sz val="11"/>
      <color rgb="FF000000"/>
      <name val="Calibri"/>
      <family val="2"/>
      <scheme val="minor"/>
    </font>
    <font>
      <b/>
      <sz val="12"/>
      <color theme="3"/>
      <name val="Times New Roman"/>
      <family val="1"/>
    </font>
    <font>
      <sz val="12"/>
      <color theme="3"/>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1">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rgb="FF7030A0"/>
      </left>
      <right/>
      <top style="thin">
        <color indexed="64"/>
      </top>
      <bottom style="thin">
        <color indexed="64"/>
      </bottom>
      <diagonal/>
    </border>
    <border>
      <left/>
      <right/>
      <top/>
      <bottom style="thin">
        <color rgb="FFC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style="medium">
        <color rgb="FF7030A0"/>
      </right>
      <top style="medium">
        <color rgb="FF7030A0"/>
      </top>
      <bottom/>
      <diagonal/>
    </border>
    <border>
      <left/>
      <right/>
      <top style="thin">
        <color indexed="64"/>
      </top>
      <bottom style="thin">
        <color rgb="FFC00000"/>
      </bottom>
      <diagonal/>
    </border>
    <border>
      <left/>
      <right/>
      <top style="thin">
        <color rgb="FFC00000"/>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medium">
        <color rgb="FF7030A0"/>
      </left>
      <right/>
      <top style="medium">
        <color rgb="FF7030A0"/>
      </top>
      <bottom/>
      <diagonal/>
    </border>
    <border>
      <left style="medium">
        <color rgb="FF7030A0"/>
      </left>
      <right/>
      <top/>
      <bottom style="medium">
        <color rgb="FF7030A0"/>
      </bottom>
      <diagonal/>
    </border>
    <border>
      <left style="medium">
        <color rgb="FF7030A0"/>
      </left>
      <right style="medium">
        <color rgb="FF7030A0"/>
      </right>
      <top/>
      <bottom style="medium">
        <color rgb="FF7030A0"/>
      </bottom>
      <diagonal/>
    </border>
    <border>
      <left/>
      <right style="medium">
        <color rgb="FF7030A0"/>
      </right>
      <top/>
      <bottom/>
      <diagonal/>
    </border>
    <border>
      <left style="medium">
        <color rgb="FF7030A0"/>
      </left>
      <right style="medium">
        <color rgb="FF7030A0"/>
      </right>
      <top/>
      <bottom/>
      <diagonal/>
    </border>
    <border>
      <left/>
      <right style="thin">
        <color rgb="FFC00000"/>
      </right>
      <top/>
      <bottom style="thin">
        <color indexed="64"/>
      </bottom>
      <diagonal/>
    </border>
    <border>
      <left/>
      <right/>
      <top style="thin">
        <color rgb="FFC00000"/>
      </top>
      <bottom style="thin">
        <color indexed="64"/>
      </bottom>
      <diagonal/>
    </border>
  </borders>
  <cellStyleXfs count="1">
    <xf numFmtId="0" fontId="0" fillId="0" borderId="0"/>
  </cellStyleXfs>
  <cellXfs count="353">
    <xf numFmtId="0" fontId="0" fillId="0" borderId="0" xfId="0"/>
    <xf numFmtId="0" fontId="17" fillId="0" borderId="0" xfId="0" applyFont="1" applyAlignment="1">
      <alignment horizontal="center" vertical="center" shrinkToFit="1"/>
    </xf>
    <xf numFmtId="0" fontId="17" fillId="0" borderId="0" xfId="0" applyFont="1" applyAlignment="1">
      <alignment shrinkToFit="1"/>
    </xf>
    <xf numFmtId="0" fontId="17" fillId="0" borderId="0" xfId="0" applyFont="1" applyAlignment="1">
      <alignment horizontal="center" vertical="center" shrinkToFit="1"/>
    </xf>
    <xf numFmtId="0" fontId="18" fillId="0" borderId="0" xfId="0" applyFont="1"/>
    <xf numFmtId="0" fontId="18" fillId="0" borderId="0" xfId="0" applyFont="1" applyAlignment="1">
      <alignment horizontal="left"/>
    </xf>
    <xf numFmtId="0" fontId="18" fillId="0" borderId="0" xfId="0" applyFont="1" applyProtection="1">
      <protection hidden="1"/>
    </xf>
    <xf numFmtId="0" fontId="17" fillId="0" borderId="0" xfId="0" applyFont="1" applyProtection="1">
      <protection hidden="1"/>
    </xf>
    <xf numFmtId="0" fontId="17" fillId="0" borderId="0" xfId="0" applyFont="1" applyAlignment="1">
      <alignment horizontal="center" shrinkToFit="1"/>
    </xf>
    <xf numFmtId="0" fontId="19" fillId="0" borderId="0" xfId="0" applyFont="1" applyAlignment="1">
      <alignment horizontal="center"/>
    </xf>
    <xf numFmtId="0" fontId="15" fillId="0" borderId="0" xfId="0" applyFont="1"/>
    <xf numFmtId="0" fontId="0" fillId="0" borderId="0" xfId="0" applyAlignment="1">
      <alignment horizontal="left"/>
    </xf>
    <xf numFmtId="0" fontId="20" fillId="0" borderId="30" xfId="0" applyFont="1" applyBorder="1" applyAlignment="1" applyProtection="1">
      <alignment vertical="center" shrinkToFit="1"/>
      <protection locked="0"/>
    </xf>
    <xf numFmtId="0" fontId="21"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3" fillId="0" borderId="0" xfId="0" applyFont="1" applyBorder="1" applyAlignment="1">
      <alignment horizontal="left" vertical="center" shrinkToFit="1"/>
    </xf>
    <xf numFmtId="0" fontId="17" fillId="0" borderId="0" xfId="0" applyFont="1" applyAlignment="1">
      <alignment horizontal="center" vertical="center" shrinkToFit="1"/>
    </xf>
    <xf numFmtId="0" fontId="17" fillId="0" borderId="0" xfId="0" applyFont="1" applyAlignment="1">
      <alignment horizontal="center" vertical="center" shrinkToFit="1"/>
    </xf>
    <xf numFmtId="0" fontId="24" fillId="2" borderId="4" xfId="0" applyFont="1" applyFill="1" applyBorder="1" applyAlignment="1">
      <alignment horizontal="center" shrinkToFit="1"/>
    </xf>
    <xf numFmtId="0" fontId="17" fillId="0" borderId="0" xfId="0" applyFont="1" applyAlignment="1">
      <alignment horizontal="center" vertical="center" shrinkToFit="1"/>
    </xf>
    <xf numFmtId="0" fontId="17"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 fillId="0" borderId="2" xfId="0" applyFont="1" applyBorder="1" applyAlignment="1" applyProtection="1">
      <alignment vertical="center" shrinkToFit="1"/>
    </xf>
    <xf numFmtId="0" fontId="1" fillId="0" borderId="5" xfId="0" applyFont="1" applyBorder="1" applyAlignment="1" applyProtection="1">
      <alignment horizontal="center" vertical="center" shrinkToFit="1"/>
    </xf>
    <xf numFmtId="0" fontId="17" fillId="0" borderId="0" xfId="0" applyFont="1" applyAlignment="1">
      <alignment horizontal="center" vertical="center" shrinkToFit="1"/>
    </xf>
    <xf numFmtId="0" fontId="17" fillId="0" borderId="0" xfId="0" applyFont="1" applyAlignment="1">
      <alignment horizontal="center" vertical="center" shrinkToFit="1"/>
    </xf>
    <xf numFmtId="0" fontId="26"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8" fillId="0" borderId="9" xfId="0" applyFont="1" applyBorder="1" applyAlignment="1">
      <alignment horizontal="center" vertical="center" shrinkToFit="1"/>
    </xf>
    <xf numFmtId="0" fontId="18" fillId="0" borderId="0" xfId="0" applyFont="1" applyBorder="1" applyAlignment="1">
      <alignment horizontal="left" vertical="center" shrinkToFit="1"/>
    </xf>
    <xf numFmtId="0" fontId="16" fillId="0" borderId="0" xfId="0" applyFont="1" applyAlignment="1">
      <alignment horizontal="center"/>
    </xf>
    <xf numFmtId="0" fontId="28" fillId="2" borderId="0" xfId="0" applyFont="1" applyFill="1" applyAlignment="1">
      <alignment horizontal="center"/>
    </xf>
    <xf numFmtId="0" fontId="0" fillId="0" borderId="0" xfId="0" applyFont="1"/>
    <xf numFmtId="0" fontId="29" fillId="0" borderId="11" xfId="0" applyFont="1" applyBorder="1" applyAlignment="1">
      <alignment vertical="center" shrinkToFit="1"/>
    </xf>
    <xf numFmtId="0" fontId="30"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16" fillId="0" borderId="0" xfId="0" applyFont="1" applyAlignment="1">
      <alignment horizontal="center"/>
    </xf>
    <xf numFmtId="0" fontId="26" fillId="0" borderId="9" xfId="0" applyFont="1" applyBorder="1" applyAlignment="1">
      <alignment horizontal="center" vertical="center" shrinkToFit="1"/>
    </xf>
    <xf numFmtId="0" fontId="17" fillId="0" borderId="0" xfId="0" applyFont="1" applyAlignment="1">
      <alignment horizontal="center" vertical="center" shrinkToFit="1"/>
    </xf>
    <xf numFmtId="0" fontId="1" fillId="0" borderId="31"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17" fillId="0" borderId="12" xfId="0" applyFont="1" applyBorder="1" applyAlignment="1">
      <alignment vertical="center" shrinkToFit="1"/>
    </xf>
    <xf numFmtId="0" fontId="17" fillId="0" borderId="12" xfId="0" applyFont="1" applyBorder="1" applyAlignment="1">
      <alignment horizontal="center" vertical="center" shrinkToFit="1"/>
    </xf>
    <xf numFmtId="0" fontId="17" fillId="0" borderId="0" xfId="0" applyFont="1" applyAlignment="1">
      <alignment horizontal="center" vertical="center" shrinkToFit="1"/>
    </xf>
    <xf numFmtId="0" fontId="31" fillId="0" borderId="13" xfId="0" quotePrefix="1" applyFont="1" applyBorder="1" applyAlignment="1">
      <alignment vertical="center" wrapText="1" shrinkToFit="1"/>
    </xf>
    <xf numFmtId="0" fontId="14" fillId="0" borderId="13" xfId="0" quotePrefix="1" applyFont="1" applyBorder="1" applyAlignment="1"/>
    <xf numFmtId="0" fontId="31" fillId="0" borderId="0" xfId="0" quotePrefix="1" applyFont="1" applyBorder="1" applyAlignment="1">
      <alignment vertical="center" wrapText="1" shrinkToFit="1"/>
    </xf>
    <xf numFmtId="0" fontId="14" fillId="0" borderId="2" xfId="0" quotePrefix="1" applyFont="1" applyBorder="1" applyAlignment="1"/>
    <xf numFmtId="0" fontId="17" fillId="2" borderId="0" xfId="0" applyNumberFormat="1" applyFont="1" applyFill="1" applyAlignment="1">
      <alignment horizontal="center" vertical="center" shrinkToFit="1"/>
    </xf>
    <xf numFmtId="0" fontId="17" fillId="3" borderId="0" xfId="0" applyFont="1" applyFill="1" applyAlignment="1">
      <alignment horizontal="center" vertical="center" shrinkToFit="1"/>
    </xf>
    <xf numFmtId="0" fontId="17" fillId="2" borderId="0" xfId="0" applyFont="1" applyFill="1" applyAlignment="1">
      <alignment horizontal="center" vertical="center" shrinkToFit="1"/>
    </xf>
    <xf numFmtId="0" fontId="17" fillId="4" borderId="0" xfId="0" applyFont="1" applyFill="1" applyAlignment="1">
      <alignment horizontal="center" vertical="center" shrinkToFit="1"/>
    </xf>
    <xf numFmtId="0" fontId="17" fillId="5" borderId="0" xfId="0" applyFont="1" applyFill="1" applyAlignment="1">
      <alignment horizontal="center" vertical="center" shrinkToFit="1"/>
    </xf>
    <xf numFmtId="0" fontId="24" fillId="0" borderId="15" xfId="0" applyFont="1" applyBorder="1" applyAlignment="1">
      <alignment horizontal="center" vertical="center" shrinkToFit="1"/>
    </xf>
    <xf numFmtId="0" fontId="32" fillId="2" borderId="4" xfId="0" applyFont="1" applyFill="1" applyBorder="1" applyAlignment="1">
      <alignment horizontal="center" shrinkToFit="1"/>
    </xf>
    <xf numFmtId="0" fontId="18" fillId="0" borderId="4" xfId="0" applyFont="1" applyBorder="1" applyAlignment="1">
      <alignment horizontal="center" vertical="center" shrinkToFit="1"/>
    </xf>
    <xf numFmtId="0" fontId="17" fillId="0" borderId="0" xfId="0" applyFont="1" applyAlignment="1">
      <alignment horizontal="center" vertical="center" shrinkToFit="1"/>
    </xf>
    <xf numFmtId="0" fontId="1" fillId="0" borderId="8" xfId="0" applyFont="1" applyBorder="1" applyAlignment="1" applyProtection="1">
      <alignment horizontal="center" vertical="center" shrinkToFit="1"/>
      <protection locked="0"/>
    </xf>
    <xf numFmtId="0" fontId="0" fillId="0" borderId="0" xfId="0" applyAlignment="1">
      <alignment horizontal="center" vertical="center"/>
    </xf>
    <xf numFmtId="0" fontId="16" fillId="0" borderId="0" xfId="0" applyFont="1"/>
    <xf numFmtId="0" fontId="15" fillId="0" borderId="0" xfId="0" applyFont="1" applyAlignment="1">
      <alignment horizontal="left"/>
    </xf>
    <xf numFmtId="0" fontId="16" fillId="0" borderId="0" xfId="0" applyFont="1" applyAlignment="1">
      <alignment horizontal="left"/>
    </xf>
    <xf numFmtId="0" fontId="45" fillId="0" borderId="0" xfId="0" applyFont="1" applyAlignment="1">
      <alignment horizontal="left"/>
    </xf>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0" fillId="0" borderId="0" xfId="0" applyFont="1" applyFill="1" applyBorder="1"/>
    <xf numFmtId="0" fontId="47" fillId="0" borderId="0" xfId="0" applyFont="1" applyBorder="1" applyAlignment="1">
      <alignment vertical="top" wrapText="1"/>
    </xf>
    <xf numFmtId="0" fontId="47" fillId="0" borderId="0" xfId="0" applyFont="1" applyBorder="1"/>
    <xf numFmtId="0" fontId="47" fillId="0" borderId="0" xfId="0" applyFont="1"/>
    <xf numFmtId="0" fontId="38" fillId="0" borderId="0" xfId="0" applyFont="1"/>
    <xf numFmtId="0" fontId="48" fillId="0" borderId="0" xfId="0" applyFont="1"/>
    <xf numFmtId="0" fontId="49" fillId="0" borderId="0" xfId="0" applyFont="1" applyBorder="1"/>
    <xf numFmtId="0" fontId="49" fillId="0" borderId="0" xfId="0" applyFont="1" applyBorder="1" applyAlignment="1">
      <alignment vertical="top" wrapText="1"/>
    </xf>
    <xf numFmtId="0" fontId="50" fillId="0" borderId="0" xfId="0" applyFont="1"/>
    <xf numFmtId="0" fontId="17" fillId="0" borderId="0" xfId="0" applyFont="1"/>
    <xf numFmtId="0" fontId="0"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xf numFmtId="0" fontId="0" fillId="0" borderId="0" xfId="0" applyFont="1" applyBorder="1" applyAlignment="1">
      <alignment wrapText="1"/>
    </xf>
    <xf numFmtId="0" fontId="50" fillId="0" borderId="0" xfId="0" applyFont="1" applyBorder="1"/>
    <xf numFmtId="0" fontId="50" fillId="0" borderId="0" xfId="0" applyFont="1" applyBorder="1" applyAlignment="1">
      <alignment wrapText="1"/>
    </xf>
    <xf numFmtId="0" fontId="49" fillId="0" borderId="0" xfId="0" applyFont="1"/>
    <xf numFmtId="0" fontId="17" fillId="0" borderId="0" xfId="0" applyFont="1" applyBorder="1" applyAlignment="1">
      <alignment horizontal="left" wrapText="1"/>
    </xf>
    <xf numFmtId="0" fontId="0" fillId="0" borderId="0" xfId="0" applyFont="1" applyAlignment="1">
      <alignment horizontal="left"/>
    </xf>
    <xf numFmtId="0" fontId="17" fillId="0" borderId="0" xfId="0" applyFont="1" applyBorder="1"/>
    <xf numFmtId="0" fontId="0" fillId="0" borderId="0" xfId="0" applyBorder="1"/>
    <xf numFmtId="0" fontId="48" fillId="0" borderId="0" xfId="0" applyFont="1" applyBorder="1"/>
    <xf numFmtId="0" fontId="48" fillId="0" borderId="0" xfId="0" applyFont="1" applyBorder="1" applyAlignment="1">
      <alignment wrapText="1"/>
    </xf>
    <xf numFmtId="0" fontId="45" fillId="0" borderId="0" xfId="0" applyFont="1"/>
    <xf numFmtId="0" fontId="0" fillId="0" borderId="0" xfId="0" applyFill="1" applyBorder="1"/>
    <xf numFmtId="0" fontId="18" fillId="0" borderId="1" xfId="0" applyFont="1" applyBorder="1" applyAlignment="1">
      <alignment horizontal="center" vertical="center" shrinkToFit="1"/>
    </xf>
    <xf numFmtId="0" fontId="26" fillId="0" borderId="11" xfId="0" applyFont="1" applyBorder="1" applyAlignment="1">
      <alignment horizontal="center" vertical="top" wrapText="1" shrinkToFit="1"/>
    </xf>
    <xf numFmtId="0" fontId="18" fillId="0" borderId="14"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7" xfId="0" applyFont="1" applyBorder="1" applyAlignment="1">
      <alignment horizontal="center" vertical="center" shrinkToFit="1"/>
    </xf>
    <xf numFmtId="0" fontId="17" fillId="0" borderId="22" xfId="0" applyFont="1" applyBorder="1" applyAlignment="1">
      <alignment horizontal="center" vertical="center" shrinkToFit="1"/>
    </xf>
    <xf numFmtId="0" fontId="1" fillId="0" borderId="0" xfId="0" applyFont="1" applyBorder="1" applyAlignment="1">
      <alignment horizontal="center" vertical="center" shrinkToFit="1"/>
    </xf>
    <xf numFmtId="0" fontId="26" fillId="0" borderId="8" xfId="0" applyFont="1" applyBorder="1" applyAlignment="1">
      <alignment horizontal="center" vertical="center" wrapText="1" shrinkToFit="1"/>
    </xf>
    <xf numFmtId="49" fontId="18" fillId="0" borderId="0" xfId="0" applyNumberFormat="1" applyFont="1" applyBorder="1" applyAlignment="1">
      <alignment horizontal="center" vertical="center" shrinkToFit="1"/>
    </xf>
    <xf numFmtId="0" fontId="0" fillId="0" borderId="0" xfId="0" applyNumberFormat="1" applyFill="1"/>
    <xf numFmtId="0" fontId="0" fillId="0" borderId="0" xfId="0" applyNumberFormat="1" applyFill="1" applyAlignment="1">
      <alignment horizontal="center" vertical="center"/>
    </xf>
    <xf numFmtId="49" fontId="7" fillId="0" borderId="13" xfId="0" applyNumberFormat="1" applyFont="1" applyBorder="1" applyAlignment="1">
      <alignment horizontal="center" vertical="center" shrinkToFit="1"/>
    </xf>
    <xf numFmtId="0" fontId="26" fillId="0" borderId="7" xfId="0" applyFont="1" applyBorder="1" applyAlignment="1">
      <alignment vertical="top" wrapText="1" shrinkToFit="1"/>
    </xf>
    <xf numFmtId="0" fontId="26" fillId="0" borderId="8" xfId="0" applyFont="1" applyBorder="1" applyAlignment="1">
      <alignment vertical="top" wrapText="1"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14" xfId="0" applyFont="1" applyBorder="1" applyAlignment="1" applyProtection="1">
      <alignment horizontal="center" vertical="center" shrinkToFit="1"/>
      <protection locked="0"/>
    </xf>
    <xf numFmtId="0" fontId="18" fillId="0" borderId="0" xfId="0" applyFont="1" applyBorder="1" applyAlignment="1">
      <alignment horizontal="left" vertical="center" shrinkToFit="1"/>
    </xf>
    <xf numFmtId="0" fontId="17" fillId="0" borderId="0" xfId="0" applyFont="1" applyBorder="1" applyAlignment="1">
      <alignment horizontal="center" vertical="center" shrinkToFit="1"/>
    </xf>
    <xf numFmtId="0" fontId="18" fillId="0" borderId="14"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7" xfId="0" applyFont="1" applyBorder="1" applyAlignment="1">
      <alignment horizontal="center" vertical="center" shrinkToFit="1"/>
    </xf>
    <xf numFmtId="0" fontId="17" fillId="0" borderId="0" xfId="0" applyFont="1" applyAlignment="1">
      <alignment horizontal="center" shrinkToFit="1"/>
    </xf>
    <xf numFmtId="0" fontId="18" fillId="0" borderId="4" xfId="0" applyFont="1" applyBorder="1" applyAlignment="1">
      <alignment horizontal="center" vertical="center" shrinkToFit="1"/>
    </xf>
    <xf numFmtId="0" fontId="32" fillId="2" borderId="4" xfId="0" applyFont="1" applyFill="1" applyBorder="1" applyAlignment="1">
      <alignment horizontal="center" shrinkToFit="1"/>
    </xf>
    <xf numFmtId="0" fontId="0" fillId="0" borderId="0" xfId="0"/>
    <xf numFmtId="0" fontId="17"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0" fontId="16" fillId="0" borderId="0" xfId="0" applyFont="1" applyAlignment="1">
      <alignment horizontal="center"/>
    </xf>
    <xf numFmtId="0" fontId="0" fillId="0" borderId="0" xfId="0" applyFill="1"/>
    <xf numFmtId="0" fontId="0" fillId="0" borderId="0" xfId="0" applyFill="1" applyAlignment="1">
      <alignment horizontal="center" vertical="center"/>
    </xf>
    <xf numFmtId="49" fontId="0" fillId="0" borderId="0" xfId="0" applyNumberFormat="1" applyFill="1"/>
    <xf numFmtId="0" fontId="0" fillId="0" borderId="0" xfId="0" applyFill="1" applyAlignment="1">
      <alignment horizontal="center"/>
    </xf>
    <xf numFmtId="0" fontId="18" fillId="0" borderId="4" xfId="0" applyFont="1" applyBorder="1" applyAlignment="1">
      <alignment horizontal="center" vertical="center" shrinkToFit="1"/>
    </xf>
    <xf numFmtId="0" fontId="32" fillId="2" borderId="4" xfId="0" applyFont="1" applyFill="1" applyBorder="1" applyAlignment="1">
      <alignment horizontal="center" shrinkToFit="1"/>
    </xf>
    <xf numFmtId="0" fontId="17" fillId="0" borderId="0" xfId="0" applyFont="1" applyAlignment="1">
      <alignment horizontal="center" shrinkToFit="1"/>
    </xf>
    <xf numFmtId="0" fontId="1" fillId="0" borderId="14" xfId="0" applyFont="1" applyBorder="1" applyAlignment="1" applyProtection="1">
      <alignment horizontal="center" vertical="center" shrinkToFit="1"/>
      <protection locked="0"/>
    </xf>
    <xf numFmtId="0" fontId="26" fillId="0" borderId="27" xfId="0" applyFont="1" applyBorder="1" applyAlignment="1">
      <alignment horizontal="center" vertical="center" shrinkToFit="1"/>
    </xf>
    <xf numFmtId="0" fontId="18" fillId="0" borderId="0" xfId="0" applyFont="1" applyBorder="1" applyAlignment="1">
      <alignment horizontal="left" vertical="center" shrinkToFit="1"/>
    </xf>
    <xf numFmtId="0" fontId="26" fillId="0" borderId="9" xfId="0" applyFont="1" applyBorder="1" applyAlignment="1">
      <alignment horizontal="center" vertical="center" shrinkToFit="1"/>
    </xf>
    <xf numFmtId="0" fontId="26" fillId="0" borderId="7" xfId="0" applyFont="1" applyBorder="1" applyAlignment="1">
      <alignment horizontal="center" vertical="center" shrinkToFit="1"/>
    </xf>
    <xf numFmtId="0" fontId="18" fillId="0" borderId="14"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0" fontId="1" fillId="0" borderId="14"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8" fillId="0" borderId="14" xfId="0" applyFont="1" applyBorder="1" applyAlignment="1">
      <alignment horizontal="center" vertical="center" shrinkToFit="1"/>
    </xf>
    <xf numFmtId="0" fontId="17" fillId="0" borderId="0" xfId="0" applyFont="1" applyAlignment="1" applyProtection="1">
      <alignment horizontal="center" vertical="center" shrinkToFit="1"/>
      <protection locked="0"/>
    </xf>
    <xf numFmtId="0" fontId="18" fillId="0" borderId="13" xfId="0" applyFont="1" applyBorder="1" applyAlignment="1">
      <alignment horizontal="center" vertical="top" wrapText="1" shrinkToFit="1"/>
    </xf>
    <xf numFmtId="0" fontId="18" fillId="0" borderId="0" xfId="0" applyFont="1" applyBorder="1" applyAlignment="1">
      <alignment horizontal="center" vertical="top" wrapText="1" shrinkToFit="1"/>
    </xf>
    <xf numFmtId="0" fontId="18" fillId="0" borderId="2" xfId="0" applyFont="1" applyBorder="1" applyAlignment="1">
      <alignment horizontal="center" vertical="top" wrapText="1" shrinkToFit="1"/>
    </xf>
    <xf numFmtId="0" fontId="18" fillId="0" borderId="1"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8" fillId="0" borderId="14" xfId="0" applyNumberFormat="1" applyFont="1" applyBorder="1" applyAlignment="1">
      <alignment horizontal="center" vertical="center" shrinkToFit="1"/>
    </xf>
    <xf numFmtId="0" fontId="23" fillId="6" borderId="21" xfId="0" applyFont="1" applyFill="1" applyBorder="1" applyAlignment="1">
      <alignment horizontal="left" vertical="center" shrinkToFit="1"/>
    </xf>
    <xf numFmtId="0" fontId="23" fillId="6" borderId="0" xfId="0" applyFont="1" applyFill="1" applyBorder="1" applyAlignment="1">
      <alignment horizontal="left" vertical="center" shrinkToFit="1"/>
    </xf>
    <xf numFmtId="0" fontId="23" fillId="6" borderId="10" xfId="0" applyFont="1" applyFill="1" applyBorder="1" applyAlignment="1">
      <alignment horizontal="left" vertical="center" shrinkToFit="1"/>
    </xf>
    <xf numFmtId="0" fontId="23" fillId="0" borderId="32" xfId="0" applyFont="1" applyBorder="1" applyAlignment="1">
      <alignment horizontal="left" vertical="center" shrinkToFit="1"/>
    </xf>
    <xf numFmtId="0" fontId="23" fillId="0" borderId="33" xfId="0" applyFont="1" applyBorder="1" applyAlignment="1">
      <alignment horizontal="left" vertical="center" shrinkToFit="1"/>
    </xf>
    <xf numFmtId="0" fontId="23" fillId="0" borderId="34" xfId="0" applyFont="1" applyBorder="1" applyAlignment="1">
      <alignment horizontal="left" vertical="center" shrinkToFit="1"/>
    </xf>
    <xf numFmtId="0" fontId="26" fillId="0" borderId="27" xfId="0" applyFont="1" applyBorder="1" applyAlignment="1">
      <alignment horizontal="center" vertical="center" wrapText="1" shrinkToFit="1"/>
    </xf>
    <xf numFmtId="0" fontId="26" fillId="0" borderId="26" xfId="0" applyFont="1" applyBorder="1" applyAlignment="1">
      <alignment horizontal="center" vertical="center" wrapText="1" shrinkToFit="1"/>
    </xf>
    <xf numFmtId="0" fontId="26" fillId="0" borderId="7" xfId="0" applyFont="1" applyBorder="1" applyAlignment="1">
      <alignment horizontal="center" vertical="center" wrapText="1" shrinkToFit="1"/>
    </xf>
    <xf numFmtId="0" fontId="26" fillId="0" borderId="8" xfId="0" applyFont="1" applyBorder="1" applyAlignment="1">
      <alignment horizontal="center" vertical="center" wrapText="1" shrinkToFit="1"/>
    </xf>
    <xf numFmtId="0" fontId="26" fillId="0" borderId="16" xfId="0" applyFont="1" applyBorder="1" applyAlignment="1">
      <alignment horizontal="center" vertical="center" wrapText="1" shrinkToFit="1"/>
    </xf>
    <xf numFmtId="0" fontId="26" fillId="0" borderId="3" xfId="0" applyFont="1" applyBorder="1" applyAlignment="1">
      <alignment horizontal="center" vertical="center" wrapText="1" shrinkToFit="1"/>
    </xf>
    <xf numFmtId="0" fontId="23" fillId="0" borderId="45" xfId="0" applyFont="1" applyBorder="1" applyAlignment="1">
      <alignment horizontal="left" vertical="center" shrinkToFit="1"/>
    </xf>
    <xf numFmtId="0" fontId="23" fillId="0" borderId="35" xfId="0" applyFont="1" applyBorder="1" applyAlignment="1">
      <alignment horizontal="left" vertical="center" shrinkToFit="1"/>
    </xf>
    <xf numFmtId="0" fontId="23" fillId="0" borderId="36" xfId="0" applyFont="1" applyBorder="1" applyAlignment="1">
      <alignment horizontal="left" vertical="center" shrinkToFit="1"/>
    </xf>
    <xf numFmtId="0" fontId="33" fillId="0" borderId="0" xfId="0" applyFont="1" applyBorder="1" applyAlignment="1">
      <alignment horizontal="justify" vertical="top" wrapText="1" shrinkToFit="1"/>
    </xf>
    <xf numFmtId="0" fontId="33" fillId="0" borderId="10" xfId="0" applyFont="1" applyBorder="1" applyAlignment="1">
      <alignment horizontal="justify" vertical="top" wrapText="1" shrinkToFit="1"/>
    </xf>
    <xf numFmtId="0" fontId="33" fillId="0" borderId="21" xfId="0" applyFont="1" applyBorder="1" applyAlignment="1">
      <alignment horizontal="justify" vertical="top" wrapText="1" shrinkToFit="1"/>
    </xf>
    <xf numFmtId="0" fontId="35" fillId="0" borderId="41" xfId="0" applyFont="1" applyBorder="1" applyAlignment="1">
      <alignment horizontal="center" vertical="center" wrapText="1" shrinkToFit="1"/>
    </xf>
    <xf numFmtId="0" fontId="24" fillId="0" borderId="42" xfId="0" applyFont="1" applyBorder="1" applyAlignment="1">
      <alignment horizontal="center" vertical="center" wrapText="1" shrinkToFit="1"/>
    </xf>
    <xf numFmtId="0" fontId="24" fillId="0" borderId="43" xfId="0" applyFont="1" applyBorder="1" applyAlignment="1">
      <alignment horizontal="center" vertical="center" wrapText="1" shrinkToFit="1"/>
    </xf>
    <xf numFmtId="0" fontId="39" fillId="0" borderId="10" xfId="0" applyFont="1" applyBorder="1" applyAlignment="1">
      <alignment horizontal="center" vertical="center" shrinkToFit="1"/>
    </xf>
    <xf numFmtId="0" fontId="17"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1" fillId="0" borderId="2" xfId="0" applyFont="1" applyBorder="1" applyAlignment="1" applyProtection="1">
      <alignment horizontal="left" vertical="center" shrinkToFit="1"/>
    </xf>
    <xf numFmtId="0" fontId="36" fillId="0" borderId="0" xfId="0" applyFont="1" applyBorder="1" applyAlignment="1">
      <alignment horizontal="center" vertical="center" shrinkToFit="1"/>
    </xf>
    <xf numFmtId="0" fontId="46" fillId="0" borderId="0" xfId="0" applyFont="1" applyBorder="1" applyAlignment="1">
      <alignment horizontal="center" vertical="center" shrinkToFit="1"/>
    </xf>
    <xf numFmtId="49" fontId="1" fillId="0" borderId="40" xfId="0" applyNumberFormat="1" applyFont="1" applyBorder="1" applyAlignment="1" applyProtection="1">
      <alignment horizontal="center" vertical="center" shrinkToFit="1"/>
      <protection locked="0"/>
    </xf>
    <xf numFmtId="0" fontId="18" fillId="0" borderId="13" xfId="0" applyFont="1" applyBorder="1" applyAlignment="1">
      <alignment horizontal="center" vertical="center" shrinkToFit="1"/>
    </xf>
    <xf numFmtId="0" fontId="1" fillId="0" borderId="39" xfId="0" applyFont="1" applyBorder="1" applyAlignment="1" applyProtection="1">
      <alignment horizontal="center" vertical="center" shrinkToFit="1"/>
      <protection locked="0"/>
    </xf>
    <xf numFmtId="0" fontId="35" fillId="0" borderId="22" xfId="0" applyFont="1" applyBorder="1" applyAlignment="1">
      <alignment horizontal="center" vertical="center" wrapText="1" shrinkToFit="1"/>
    </xf>
    <xf numFmtId="0" fontId="35" fillId="0" borderId="23" xfId="0" applyFont="1" applyBorder="1" applyAlignment="1">
      <alignment horizontal="center" vertical="center" wrapText="1" shrinkToFit="1"/>
    </xf>
    <xf numFmtId="0" fontId="35" fillId="0" borderId="24" xfId="0" applyFont="1" applyBorder="1" applyAlignment="1">
      <alignment horizontal="center" vertical="center" wrapText="1" shrinkToFit="1"/>
    </xf>
    <xf numFmtId="0" fontId="35" fillId="0" borderId="21" xfId="0" applyFont="1" applyBorder="1" applyAlignment="1">
      <alignment horizontal="center" vertical="center" wrapText="1" shrinkToFit="1"/>
    </xf>
    <xf numFmtId="0" fontId="35" fillId="0" borderId="0" xfId="0" applyFont="1" applyBorder="1" applyAlignment="1">
      <alignment horizontal="center" vertical="center" wrapText="1" shrinkToFit="1"/>
    </xf>
    <xf numFmtId="0" fontId="35" fillId="0" borderId="10" xfId="0" applyFont="1" applyBorder="1" applyAlignment="1">
      <alignment horizontal="center" vertical="center" wrapText="1" shrinkToFit="1"/>
    </xf>
    <xf numFmtId="0" fontId="37" fillId="0" borderId="0" xfId="0" applyFont="1" applyBorder="1" applyAlignment="1">
      <alignment horizontal="center" vertical="center" shrinkToFit="1"/>
    </xf>
    <xf numFmtId="49" fontId="1" fillId="0" borderId="39" xfId="0" applyNumberFormat="1" applyFont="1" applyBorder="1" applyAlignment="1" applyProtection="1">
      <alignment horizontal="left" vertical="center" shrinkToFit="1"/>
      <protection locked="0"/>
    </xf>
    <xf numFmtId="0" fontId="18" fillId="0" borderId="0" xfId="0" applyFont="1" applyBorder="1" applyAlignment="1">
      <alignment horizontal="right" vertical="center" shrinkToFit="1"/>
    </xf>
    <xf numFmtId="0" fontId="0" fillId="0" borderId="0" xfId="0" applyBorder="1" applyAlignment="1">
      <alignment horizontal="right"/>
    </xf>
    <xf numFmtId="0" fontId="1" fillId="0" borderId="31" xfId="0" applyFont="1" applyBorder="1" applyAlignment="1" applyProtection="1">
      <alignment horizontal="left" vertical="center" shrinkToFit="1"/>
      <protection locked="0"/>
    </xf>
    <xf numFmtId="0" fontId="1" fillId="0" borderId="39" xfId="0" applyFont="1" applyBorder="1" applyAlignment="1" applyProtection="1">
      <alignment horizontal="right" vertical="center" shrinkToFit="1"/>
      <protection locked="0"/>
    </xf>
    <xf numFmtId="0" fontId="23" fillId="6" borderId="22" xfId="0" applyFont="1" applyFill="1" applyBorder="1" applyAlignment="1">
      <alignment horizontal="left" vertical="center" shrinkToFit="1"/>
    </xf>
    <xf numFmtId="0" fontId="23" fillId="6" borderId="23" xfId="0" applyFont="1" applyFill="1" applyBorder="1" applyAlignment="1">
      <alignment horizontal="left" vertical="center" shrinkToFit="1"/>
    </xf>
    <xf numFmtId="0" fontId="23" fillId="6" borderId="24" xfId="0" applyFont="1" applyFill="1" applyBorder="1" applyAlignment="1">
      <alignment horizontal="left" vertical="center" shrinkToFit="1"/>
    </xf>
    <xf numFmtId="0" fontId="26" fillId="0" borderId="13"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1" fillId="0" borderId="40" xfId="0" applyFont="1" applyBorder="1" applyAlignment="1" applyProtection="1">
      <alignment horizontal="left" vertical="center" shrinkToFit="1"/>
      <protection locked="0"/>
    </xf>
    <xf numFmtId="0" fontId="18" fillId="0" borderId="14" xfId="0" applyFont="1" applyBorder="1" applyAlignment="1" applyProtection="1">
      <alignment horizontal="center" vertical="center" shrinkToFit="1"/>
      <protection locked="0"/>
    </xf>
    <xf numFmtId="0" fontId="26" fillId="0" borderId="14" xfId="0" applyFont="1" applyBorder="1" applyAlignment="1">
      <alignment horizontal="center" vertical="center" wrapText="1" shrinkToFit="1"/>
    </xf>
    <xf numFmtId="0" fontId="18" fillId="0" borderId="14" xfId="0" applyFont="1" applyBorder="1" applyAlignment="1">
      <alignment horizontal="center" vertical="center" shrinkToFit="1"/>
    </xf>
    <xf numFmtId="0" fontId="26" fillId="0" borderId="27" xfId="0" applyFont="1" applyBorder="1" applyAlignment="1">
      <alignment horizontal="center" vertical="top" wrapText="1" shrinkToFit="1"/>
    </xf>
    <xf numFmtId="0" fontId="0" fillId="0" borderId="26" xfId="0" applyBorder="1"/>
    <xf numFmtId="0" fontId="0" fillId="0" borderId="7" xfId="0" applyBorder="1"/>
    <xf numFmtId="0" fontId="0" fillId="0" borderId="8" xfId="0" applyBorder="1"/>
    <xf numFmtId="0" fontId="0" fillId="0" borderId="16" xfId="0" applyBorder="1"/>
    <xf numFmtId="0" fontId="0" fillId="0" borderId="3" xfId="0" applyBorder="1"/>
    <xf numFmtId="0" fontId="17" fillId="0" borderId="2" xfId="0" applyFont="1" applyBorder="1" applyAlignment="1">
      <alignment horizontal="center" vertical="center" shrinkToFit="1"/>
    </xf>
    <xf numFmtId="0" fontId="26" fillId="0" borderId="26" xfId="0" applyFont="1" applyBorder="1" applyAlignment="1">
      <alignment horizontal="center" vertical="top" wrapText="1" shrinkToFit="1"/>
    </xf>
    <xf numFmtId="0" fontId="26" fillId="0" borderId="7" xfId="0" applyFont="1" applyBorder="1" applyAlignment="1">
      <alignment horizontal="center" vertical="top" wrapText="1" shrinkToFit="1"/>
    </xf>
    <xf numFmtId="0" fontId="26" fillId="0" borderId="8" xfId="0" applyFont="1" applyBorder="1" applyAlignment="1">
      <alignment horizontal="center" vertical="top" wrapText="1" shrinkToFit="1"/>
    </xf>
    <xf numFmtId="0" fontId="26" fillId="0" borderId="16" xfId="0" applyFont="1" applyBorder="1" applyAlignment="1">
      <alignment horizontal="center" vertical="top" wrapText="1" shrinkToFit="1"/>
    </xf>
    <xf numFmtId="0" fontId="26" fillId="0" borderId="3" xfId="0" applyFont="1" applyBorder="1" applyAlignment="1">
      <alignment horizontal="center" vertical="top" wrapText="1" shrinkToFit="1"/>
    </xf>
    <xf numFmtId="49" fontId="41" fillId="0" borderId="27" xfId="0" applyNumberFormat="1" applyFont="1" applyBorder="1" applyAlignment="1">
      <alignment horizontal="center" vertical="center" shrinkToFit="1"/>
    </xf>
    <xf numFmtId="49" fontId="41" fillId="0" borderId="26" xfId="0" applyNumberFormat="1" applyFont="1" applyBorder="1" applyAlignment="1">
      <alignment horizontal="center" vertical="center" shrinkToFit="1"/>
    </xf>
    <xf numFmtId="49" fontId="18" fillId="0" borderId="27" xfId="0" applyNumberFormat="1" applyFont="1" applyBorder="1" applyAlignment="1">
      <alignment horizontal="center" vertical="center" shrinkToFit="1"/>
    </xf>
    <xf numFmtId="49" fontId="18" fillId="0" borderId="26" xfId="0" applyNumberFormat="1"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31" fillId="0" borderId="2"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31" fillId="0" borderId="50" xfId="0" applyFont="1" applyBorder="1" applyAlignment="1">
      <alignment horizontal="center" vertical="center" shrinkToFit="1"/>
    </xf>
    <xf numFmtId="0" fontId="33" fillId="0" borderId="22" xfId="0" applyFont="1" applyBorder="1" applyAlignment="1">
      <alignment horizontal="justify" vertical="top" wrapText="1" shrinkToFit="1"/>
    </xf>
    <xf numFmtId="0" fontId="33" fillId="0" borderId="23" xfId="0" applyFont="1" applyBorder="1" applyAlignment="1">
      <alignment horizontal="justify" vertical="top" wrapText="1" shrinkToFit="1"/>
    </xf>
    <xf numFmtId="0" fontId="33" fillId="0" borderId="24" xfId="0" applyFont="1" applyBorder="1" applyAlignment="1">
      <alignment horizontal="justify" vertical="top" wrapText="1" shrinkToFit="1"/>
    </xf>
    <xf numFmtId="0" fontId="33" fillId="0" borderId="6" xfId="0" applyFont="1" applyBorder="1" applyAlignment="1">
      <alignment horizontal="justify" vertical="top" wrapText="1" shrinkToFit="1"/>
    </xf>
    <xf numFmtId="0" fontId="33" fillId="0" borderId="28" xfId="0" applyFont="1" applyBorder="1" applyAlignment="1">
      <alignment horizontal="justify" vertical="top" wrapText="1" shrinkToFit="1"/>
    </xf>
    <xf numFmtId="0" fontId="33" fillId="0" borderId="29" xfId="0" applyFont="1" applyBorder="1" applyAlignment="1">
      <alignment horizontal="justify" vertical="top" wrapText="1" shrinkToFit="1"/>
    </xf>
    <xf numFmtId="0" fontId="33" fillId="0" borderId="27" xfId="0" applyFont="1" applyBorder="1" applyAlignment="1">
      <alignment horizontal="center" vertical="center" wrapText="1" shrinkToFit="1"/>
    </xf>
    <xf numFmtId="0" fontId="33" fillId="0" borderId="13" xfId="0" applyFont="1" applyBorder="1" applyAlignment="1">
      <alignment horizontal="center" vertical="center" wrapText="1" shrinkToFit="1"/>
    </xf>
    <xf numFmtId="0" fontId="33" fillId="0" borderId="26" xfId="0" applyFont="1" applyBorder="1" applyAlignment="1">
      <alignment horizontal="center" vertical="center" wrapText="1" shrinkToFit="1"/>
    </xf>
    <xf numFmtId="0" fontId="33" fillId="0" borderId="16" xfId="0" applyFont="1" applyBorder="1" applyAlignment="1">
      <alignment horizontal="center" vertical="center" wrapText="1" shrinkToFit="1"/>
    </xf>
    <xf numFmtId="0" fontId="33" fillId="0" borderId="2" xfId="0" applyFont="1" applyBorder="1" applyAlignment="1">
      <alignment horizontal="center" vertical="center" wrapText="1" shrinkToFit="1"/>
    </xf>
    <xf numFmtId="0" fontId="33" fillId="0" borderId="3" xfId="0" applyFont="1" applyBorder="1" applyAlignment="1">
      <alignment horizontal="center" vertical="center" wrapText="1" shrinkToFit="1"/>
    </xf>
    <xf numFmtId="0" fontId="39" fillId="2" borderId="22" xfId="0" applyFont="1" applyFill="1" applyBorder="1" applyAlignment="1">
      <alignment horizontal="center" vertical="center" shrinkToFit="1"/>
    </xf>
    <xf numFmtId="0" fontId="39" fillId="2" borderId="24" xfId="0" applyFont="1" applyFill="1" applyBorder="1" applyAlignment="1">
      <alignment horizontal="center" vertical="center" shrinkToFit="1"/>
    </xf>
    <xf numFmtId="0" fontId="39" fillId="2" borderId="21" xfId="0" applyFont="1" applyFill="1" applyBorder="1" applyAlignment="1">
      <alignment horizontal="center" vertical="center" shrinkToFit="1"/>
    </xf>
    <xf numFmtId="0" fontId="39" fillId="2" borderId="10" xfId="0" applyFont="1" applyFill="1" applyBorder="1" applyAlignment="1">
      <alignment horizontal="center" vertical="center" shrinkToFit="1"/>
    </xf>
    <xf numFmtId="0" fontId="17" fillId="0" borderId="0" xfId="0" applyFont="1" applyAlignment="1">
      <alignment horizontal="center" shrinkToFit="1"/>
    </xf>
    <xf numFmtId="0" fontId="17" fillId="0" borderId="2" xfId="0" applyFont="1" applyBorder="1" applyAlignment="1">
      <alignment horizontal="center" shrinkToFit="1"/>
    </xf>
    <xf numFmtId="0" fontId="24" fillId="2" borderId="19" xfId="0" applyFont="1" applyFill="1" applyBorder="1" applyAlignment="1">
      <alignment horizontal="center" shrinkToFit="1"/>
    </xf>
    <xf numFmtId="0" fontId="24" fillId="2" borderId="20" xfId="0" applyFont="1" applyFill="1" applyBorder="1" applyAlignment="1">
      <alignment horizontal="center" shrinkToFit="1"/>
    </xf>
    <xf numFmtId="0" fontId="24" fillId="2" borderId="25" xfId="0" applyFont="1" applyFill="1" applyBorder="1" applyAlignment="1">
      <alignment horizontal="center" shrinkToFit="1"/>
    </xf>
    <xf numFmtId="0" fontId="17" fillId="0" borderId="21" xfId="0" applyFont="1" applyBorder="1" applyAlignment="1">
      <alignment horizontal="center" shrinkToFit="1"/>
    </xf>
    <xf numFmtId="0" fontId="24" fillId="2" borderId="22" xfId="0" applyFont="1" applyFill="1" applyBorder="1" applyAlignment="1">
      <alignment horizontal="center" vertical="center" shrinkToFit="1"/>
    </xf>
    <xf numFmtId="0" fontId="24" fillId="2" borderId="23" xfId="0" applyFont="1" applyFill="1" applyBorder="1" applyAlignment="1">
      <alignment horizontal="center" vertical="center" shrinkToFit="1"/>
    </xf>
    <xf numFmtId="0" fontId="24" fillId="2" borderId="24" xfId="0" applyFont="1" applyFill="1" applyBorder="1" applyAlignment="1">
      <alignment horizontal="center" vertical="center" shrinkToFit="1"/>
    </xf>
    <xf numFmtId="0" fontId="24" fillId="2" borderId="21" xfId="0" applyFont="1" applyFill="1" applyBorder="1" applyAlignment="1">
      <alignment horizontal="center" vertical="center" shrinkToFit="1"/>
    </xf>
    <xf numFmtId="0" fontId="24" fillId="2" borderId="0"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40" fillId="0" borderId="13" xfId="0" applyFont="1" applyBorder="1" applyAlignment="1">
      <alignment horizontal="left" vertical="center"/>
    </xf>
    <xf numFmtId="0" fontId="40" fillId="0" borderId="2" xfId="0" applyFont="1" applyBorder="1" applyAlignment="1">
      <alignment horizontal="left" vertical="center"/>
    </xf>
    <xf numFmtId="0" fontId="23" fillId="0" borderId="37" xfId="0" applyFont="1" applyBorder="1" applyAlignment="1">
      <alignment horizontal="left" vertical="center" shrinkToFit="1"/>
    </xf>
    <xf numFmtId="0" fontId="23" fillId="0" borderId="38" xfId="0" applyFont="1" applyBorder="1" applyAlignment="1">
      <alignment horizontal="left" vertical="center" shrinkToFit="1"/>
    </xf>
    <xf numFmtId="0" fontId="18" fillId="0" borderId="27" xfId="0" applyFont="1" applyBorder="1" applyAlignment="1">
      <alignment horizontal="center" vertical="center" shrinkToFit="1"/>
    </xf>
    <xf numFmtId="0" fontId="18" fillId="0" borderId="26" xfId="0" applyFont="1" applyBorder="1" applyAlignment="1">
      <alignment horizontal="center" vertical="center" shrinkToFit="1"/>
    </xf>
    <xf numFmtId="0" fontId="24" fillId="0" borderId="0" xfId="0" applyFont="1" applyBorder="1" applyAlignment="1">
      <alignment horizontal="center" vertical="center" shrinkToFit="1"/>
    </xf>
    <xf numFmtId="0" fontId="38" fillId="0" borderId="0" xfId="0" applyFont="1" applyBorder="1" applyAlignment="1">
      <alignment horizontal="justify" vertical="top"/>
    </xf>
    <xf numFmtId="0" fontId="38" fillId="0" borderId="10" xfId="0" applyFont="1" applyBorder="1" applyAlignment="1">
      <alignment horizontal="justify" vertical="top"/>
    </xf>
    <xf numFmtId="0" fontId="18" fillId="0" borderId="4"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25" xfId="0" applyFont="1" applyBorder="1" applyAlignment="1">
      <alignment horizontal="center" vertical="center" shrinkToFit="1"/>
    </xf>
    <xf numFmtId="0" fontId="23" fillId="0" borderId="44" xfId="0" applyFont="1" applyBorder="1" applyAlignment="1">
      <alignment horizontal="left" vertical="center" shrinkToFit="1"/>
    </xf>
    <xf numFmtId="0" fontId="51" fillId="0" borderId="23" xfId="0" applyFont="1" applyBorder="1" applyAlignment="1">
      <alignment horizontal="center" vertical="center" shrinkToFit="1"/>
    </xf>
    <xf numFmtId="0" fontId="52" fillId="0" borderId="23" xfId="0" applyFont="1" applyBorder="1" applyAlignment="1">
      <alignment horizontal="center" vertical="center" shrinkToFit="1"/>
    </xf>
    <xf numFmtId="0" fontId="34" fillId="0" borderId="23" xfId="0" applyFont="1" applyBorder="1" applyAlignment="1">
      <alignment horizontal="justify"/>
    </xf>
    <xf numFmtId="0" fontId="34" fillId="0" borderId="24" xfId="0" applyFont="1" applyBorder="1" applyAlignment="1">
      <alignment horizontal="justify"/>
    </xf>
    <xf numFmtId="0" fontId="34" fillId="0" borderId="0" xfId="0" applyFont="1" applyBorder="1" applyAlignment="1">
      <alignment horizontal="justify"/>
    </xf>
    <xf numFmtId="0" fontId="34" fillId="0" borderId="0" xfId="0" applyFont="1" applyAlignment="1">
      <alignment horizontal="justify"/>
    </xf>
    <xf numFmtId="0" fontId="34" fillId="0" borderId="10" xfId="0" applyFont="1" applyBorder="1" applyAlignment="1">
      <alignment horizontal="justify"/>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5" xfId="0" applyFont="1" applyBorder="1" applyAlignment="1">
      <alignment horizontal="center" vertical="center" shrinkToFit="1"/>
    </xf>
    <xf numFmtId="0" fontId="23" fillId="6" borderId="6" xfId="0" applyFont="1" applyFill="1" applyBorder="1" applyAlignment="1">
      <alignment horizontal="left" vertical="center" shrinkToFit="1"/>
    </xf>
    <xf numFmtId="0" fontId="23" fillId="6" borderId="28" xfId="0" applyFont="1" applyFill="1" applyBorder="1" applyAlignment="1">
      <alignment horizontal="left" vertical="center" shrinkToFit="1"/>
    </xf>
    <xf numFmtId="0" fontId="23" fillId="6" borderId="29" xfId="0" applyFont="1" applyFill="1" applyBorder="1" applyAlignment="1">
      <alignment horizontal="left" vertical="center" shrinkToFit="1"/>
    </xf>
    <xf numFmtId="0" fontId="32" fillId="2" borderId="4" xfId="0" applyFont="1" applyFill="1" applyBorder="1" applyAlignment="1">
      <alignment horizontal="center" shrinkToFit="1"/>
    </xf>
    <xf numFmtId="0" fontId="39" fillId="2" borderId="4" xfId="0" applyFont="1" applyFill="1" applyBorder="1" applyAlignment="1">
      <alignment horizontal="center" vertical="center" shrinkToFit="1"/>
    </xf>
    <xf numFmtId="0" fontId="24" fillId="0" borderId="23" xfId="0" applyFont="1" applyBorder="1" applyAlignment="1">
      <alignment horizontal="center" wrapText="1" shrinkToFit="1"/>
    </xf>
    <xf numFmtId="0" fontId="24" fillId="0" borderId="0" xfId="0" applyFont="1" applyAlignment="1">
      <alignment horizontal="center" wrapText="1" shrinkToFit="1"/>
    </xf>
    <xf numFmtId="0" fontId="24" fillId="0" borderId="2" xfId="0" applyFont="1" applyBorder="1" applyAlignment="1">
      <alignment horizontal="center" wrapText="1" shrinkToFit="1"/>
    </xf>
    <xf numFmtId="0" fontId="32" fillId="2" borderId="27" xfId="0" applyFont="1" applyFill="1" applyBorder="1" applyAlignment="1">
      <alignment horizontal="center" vertical="center" shrinkToFit="1"/>
    </xf>
    <xf numFmtId="0" fontId="32" fillId="2" borderId="13"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32" fillId="2" borderId="7" xfId="0" applyFont="1" applyFill="1" applyBorder="1" applyAlignment="1">
      <alignment horizontal="center" vertical="center" shrinkToFit="1"/>
    </xf>
    <xf numFmtId="0" fontId="32" fillId="2" borderId="0" xfId="0" applyFont="1" applyFill="1" applyBorder="1" applyAlignment="1">
      <alignment horizontal="center" vertical="center" shrinkToFit="1"/>
    </xf>
    <xf numFmtId="0" fontId="32" fillId="2" borderId="8" xfId="0" applyFont="1" applyFill="1" applyBorder="1" applyAlignment="1">
      <alignment horizontal="center" vertical="center" shrinkToFit="1"/>
    </xf>
    <xf numFmtId="0" fontId="17" fillId="0" borderId="13" xfId="0" applyFont="1" applyBorder="1" applyAlignment="1">
      <alignment horizontal="center" shrinkToFit="1"/>
    </xf>
    <xf numFmtId="0" fontId="17" fillId="0" borderId="0" xfId="0" applyFont="1" applyBorder="1" applyAlignment="1">
      <alignment horizontal="center" shrinkToFit="1"/>
    </xf>
    <xf numFmtId="0" fontId="23" fillId="0" borderId="3" xfId="0" applyFont="1" applyBorder="1" applyAlignment="1">
      <alignment horizontal="left" vertical="center" shrinkToFit="1"/>
    </xf>
    <xf numFmtId="0" fontId="23" fillId="0" borderId="1" xfId="0" applyFont="1" applyBorder="1" applyAlignment="1">
      <alignment horizontal="left" vertical="center" shrinkToFit="1"/>
    </xf>
    <xf numFmtId="0" fontId="23" fillId="0" borderId="46" xfId="0" applyFont="1" applyBorder="1" applyAlignment="1">
      <alignment horizontal="left" vertical="center" shrinkToFit="1"/>
    </xf>
    <xf numFmtId="0" fontId="1" fillId="0" borderId="2" xfId="0" applyFont="1" applyBorder="1" applyAlignment="1" applyProtection="1">
      <alignment horizontal="center" vertical="center" shrinkToFit="1"/>
      <protection locked="0"/>
    </xf>
    <xf numFmtId="0" fontId="1" fillId="0" borderId="49" xfId="0" applyFont="1" applyBorder="1" applyAlignment="1" applyProtection="1">
      <alignment horizontal="center" vertical="center" shrinkToFit="1"/>
      <protection locked="0"/>
    </xf>
    <xf numFmtId="0" fontId="26" fillId="0" borderId="11" xfId="0" applyFont="1" applyBorder="1" applyAlignment="1">
      <alignment horizontal="center" vertical="center" wrapText="1" shrinkToFit="1"/>
    </xf>
    <xf numFmtId="0" fontId="1" fillId="0" borderId="5" xfId="0" applyFont="1" applyBorder="1" applyAlignment="1">
      <alignment horizontal="left" vertical="center" shrinkToFit="1"/>
    </xf>
    <xf numFmtId="0" fontId="31" fillId="0" borderId="5" xfId="0" applyFont="1" applyBorder="1" applyAlignment="1">
      <alignment horizontal="center" vertical="center" shrinkToFit="1"/>
    </xf>
    <xf numFmtId="0" fontId="0" fillId="0" borderId="26"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0" fillId="0" borderId="16" xfId="0" applyFont="1" applyBorder="1" applyAlignment="1">
      <alignment vertical="top"/>
    </xf>
    <xf numFmtId="0" fontId="0" fillId="0" borderId="3" xfId="0" applyFont="1" applyBorder="1" applyAlignment="1">
      <alignment vertical="top"/>
    </xf>
    <xf numFmtId="0" fontId="17" fillId="0" borderId="5" xfId="0" applyFont="1" applyBorder="1" applyAlignment="1">
      <alignment horizontal="center" vertical="center" shrinkToFit="1"/>
    </xf>
    <xf numFmtId="0" fontId="17" fillId="0" borderId="23" xfId="0" applyFont="1" applyBorder="1" applyAlignment="1">
      <alignment horizontal="center" shrinkToFit="1"/>
    </xf>
    <xf numFmtId="0" fontId="23" fillId="0" borderId="47" xfId="0" applyFont="1" applyBorder="1" applyAlignment="1">
      <alignment horizontal="left" vertical="center" shrinkToFit="1"/>
    </xf>
    <xf numFmtId="0" fontId="23" fillId="0" borderId="48" xfId="0" applyFont="1" applyBorder="1" applyAlignment="1">
      <alignment horizontal="left" vertical="center" shrinkToFit="1"/>
    </xf>
    <xf numFmtId="0" fontId="18" fillId="0" borderId="17" xfId="0" applyNumberFormat="1" applyFont="1" applyBorder="1" applyAlignment="1">
      <alignment horizontal="center" vertical="center" shrinkToFit="1"/>
    </xf>
    <xf numFmtId="0" fontId="18" fillId="0" borderId="18" xfId="0" applyNumberFormat="1" applyFont="1" applyBorder="1" applyAlignment="1">
      <alignment horizontal="center" vertical="center" shrinkToFit="1"/>
    </xf>
    <xf numFmtId="0" fontId="9" fillId="0" borderId="13" xfId="0" applyFont="1" applyBorder="1" applyAlignment="1">
      <alignment horizontal="left" vertical="center"/>
    </xf>
    <xf numFmtId="0" fontId="9" fillId="0" borderId="2" xfId="0" applyFont="1" applyBorder="1" applyAlignment="1">
      <alignment horizontal="left" vertical="center"/>
    </xf>
    <xf numFmtId="0" fontId="18" fillId="0" borderId="11" xfId="0" applyFont="1" applyBorder="1" applyAlignment="1">
      <alignment horizontal="center" vertical="center" shrinkToFit="1"/>
    </xf>
    <xf numFmtId="49" fontId="7" fillId="0" borderId="27"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0" xfId="0" applyFont="1" applyBorder="1" applyAlignment="1">
      <alignment horizontal="center" vertical="center" shrinkToFit="1"/>
    </xf>
    <xf numFmtId="0" fontId="42"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25" fillId="0" borderId="6" xfId="0" applyFont="1" applyBorder="1" applyAlignment="1">
      <alignment horizontal="center" vertical="center" shrinkToFit="1"/>
    </xf>
    <xf numFmtId="0" fontId="17" fillId="0" borderId="0" xfId="0" applyFont="1" applyAlignment="1">
      <alignment horizontal="center" vertical="center" shrinkToFit="1"/>
    </xf>
    <xf numFmtId="49" fontId="1" fillId="0" borderId="5" xfId="0" applyNumberFormat="1" applyFont="1" applyBorder="1" applyAlignment="1" applyProtection="1">
      <alignment horizontal="left"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0" fontId="1" fillId="0" borderId="2" xfId="0" applyFont="1" applyBorder="1" applyAlignment="1">
      <alignment horizontal="left" vertical="center" shrinkToFit="1"/>
    </xf>
    <xf numFmtId="49" fontId="1" fillId="0" borderId="5" xfId="0" applyNumberFormat="1" applyFont="1" applyBorder="1" applyAlignment="1" applyProtection="1">
      <alignment horizontal="center" vertical="center" shrinkToFit="1"/>
    </xf>
    <xf numFmtId="0" fontId="1" fillId="0" borderId="0" xfId="0" applyFont="1" applyBorder="1" applyAlignment="1">
      <alignment horizontal="right" vertical="center" shrinkToFit="1"/>
    </xf>
    <xf numFmtId="0" fontId="17" fillId="0" borderId="27" xfId="0" applyFont="1" applyBorder="1" applyAlignment="1">
      <alignment horizontal="center" vertical="center" shrinkToFit="1"/>
    </xf>
    <xf numFmtId="0" fontId="17" fillId="0" borderId="26"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7" xfId="0" applyNumberFormat="1" applyFont="1" applyBorder="1" applyAlignment="1" applyProtection="1">
      <alignment horizontal="center" vertical="center" shrinkToFit="1"/>
    </xf>
    <xf numFmtId="0" fontId="18" fillId="0" borderId="18" xfId="0" applyNumberFormat="1" applyFont="1" applyBorder="1" applyAlignment="1" applyProtection="1">
      <alignment horizontal="center" vertical="center" shrinkToFit="1"/>
    </xf>
    <xf numFmtId="0" fontId="44" fillId="0" borderId="0" xfId="0" applyFont="1" applyAlignment="1">
      <alignment horizontal="center" vertical="center"/>
    </xf>
    <xf numFmtId="0" fontId="16" fillId="0" borderId="0" xfId="0" applyFont="1" applyAlignment="1">
      <alignment horizontal="center"/>
    </xf>
    <xf numFmtId="0" fontId="4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X60"/>
  <sheetViews>
    <sheetView tabSelected="1" topLeftCell="A2" workbookViewId="0">
      <selection activeCell="A19" sqref="A19:O19"/>
    </sheetView>
  </sheetViews>
  <sheetFormatPr defaultColWidth="9.140625" defaultRowHeight="15.75"/>
  <cols>
    <col min="1" max="1" width="10" style="2" bestFit="1" customWidth="1"/>
    <col min="2" max="2" width="6.28515625" style="8" bestFit="1" customWidth="1"/>
    <col min="3" max="3" width="5.5703125" style="8" bestFit="1" customWidth="1"/>
    <col min="4" max="4" width="6.85546875" style="2" bestFit="1" customWidth="1"/>
    <col min="5" max="5" width="5.42578125" style="2" customWidth="1"/>
    <col min="6" max="6" width="7.5703125" style="2" customWidth="1"/>
    <col min="7" max="7" width="3.28515625" style="2" bestFit="1" customWidth="1"/>
    <col min="8" max="8" width="7" style="2" customWidth="1"/>
    <col min="9" max="9" width="4" style="2" customWidth="1"/>
    <col min="10" max="10" width="6.85546875" style="2" bestFit="1" customWidth="1"/>
    <col min="11" max="11" width="3.7109375" style="2" customWidth="1"/>
    <col min="12" max="12" width="6.85546875" style="2" bestFit="1" customWidth="1"/>
    <col min="13" max="13" width="6.42578125" style="2" customWidth="1"/>
    <col min="14" max="14" width="7" style="2" bestFit="1" customWidth="1"/>
    <col min="15" max="15" width="7.140625" style="2" customWidth="1"/>
    <col min="16" max="16" width="6.85546875" style="2" bestFit="1" customWidth="1"/>
    <col min="17" max="17" width="4.140625" style="2" customWidth="1"/>
    <col min="18" max="18" width="6.85546875" style="2" customWidth="1"/>
    <col min="19" max="19" width="4.28515625" style="2" customWidth="1"/>
    <col min="20" max="20" width="20.7109375" style="2" customWidth="1"/>
    <col min="21" max="21" width="8.42578125" style="2" customWidth="1"/>
    <col min="22" max="22" width="7" style="2" customWidth="1"/>
    <col min="23" max="23" width="7.140625" style="2" customWidth="1"/>
    <col min="24" max="24" width="8" style="2" customWidth="1"/>
    <col min="25" max="25" width="6.28515625" style="2" customWidth="1"/>
    <col min="26" max="26" width="18.140625" style="2" customWidth="1"/>
    <col min="27" max="29" width="8" style="2" hidden="1" customWidth="1"/>
    <col min="30" max="30" width="12" style="2" hidden="1" customWidth="1"/>
    <col min="31" max="31" width="12.85546875" style="2" hidden="1" customWidth="1"/>
    <col min="32" max="32" width="16.28515625" style="2" hidden="1" customWidth="1"/>
    <col min="33" max="33" width="15.7109375" style="2" hidden="1" customWidth="1"/>
    <col min="34" max="35" width="11.140625" style="2" hidden="1" customWidth="1"/>
    <col min="36" max="36" width="10.140625" style="2" hidden="1" customWidth="1"/>
    <col min="37" max="37" width="10" style="2" hidden="1" customWidth="1"/>
    <col min="38" max="38" width="9.140625" style="2" hidden="1" customWidth="1"/>
    <col min="39" max="39" width="9.7109375" style="2" hidden="1" customWidth="1"/>
    <col min="40" max="40" width="10.140625" style="2" hidden="1" customWidth="1"/>
    <col min="41" max="41" width="9.85546875" style="2" hidden="1" customWidth="1"/>
    <col min="42" max="42" width="7.28515625" style="2" hidden="1" customWidth="1"/>
    <col min="43" max="43" width="8.140625" style="2" hidden="1" customWidth="1"/>
    <col min="44" max="44" width="7.85546875" style="2" hidden="1" customWidth="1"/>
    <col min="45" max="45" width="8.28515625" style="2" hidden="1" customWidth="1"/>
    <col min="46" max="46" width="8.5703125" style="2" hidden="1" customWidth="1"/>
    <col min="47" max="47" width="9.42578125" style="2" hidden="1" customWidth="1"/>
    <col min="48" max="48" width="10.140625" style="2" hidden="1" customWidth="1"/>
    <col min="49" max="49" width="13.140625" style="2" hidden="1" customWidth="1"/>
    <col min="50" max="50" width="14.42578125" style="2" hidden="1" customWidth="1"/>
    <col min="51" max="51" width="12.28515625" style="2" hidden="1" customWidth="1"/>
    <col min="52" max="52" width="14.28515625" style="2" hidden="1" customWidth="1"/>
    <col min="53" max="53" width="15.140625" style="2" hidden="1" customWidth="1"/>
    <col min="54" max="54" width="14.5703125" style="2" hidden="1" customWidth="1"/>
    <col min="55" max="55" width="15.140625" style="2" hidden="1" customWidth="1"/>
    <col min="56" max="56" width="14.85546875" style="2" hidden="1" customWidth="1"/>
    <col min="57" max="57" width="16.5703125" style="2" hidden="1" customWidth="1"/>
    <col min="58" max="58" width="16.140625" style="2" hidden="1" customWidth="1"/>
    <col min="59" max="59" width="15.85546875" style="2" hidden="1" customWidth="1"/>
    <col min="60" max="60" width="14.28515625" style="2" hidden="1" customWidth="1"/>
    <col min="61" max="61" width="18.42578125" style="2" hidden="1" customWidth="1"/>
    <col min="62" max="62" width="13.5703125" style="2" hidden="1" customWidth="1"/>
    <col min="63" max="63" width="12.42578125" style="2" hidden="1" customWidth="1"/>
    <col min="64" max="64" width="12.85546875" style="2" hidden="1" customWidth="1"/>
    <col min="65" max="65" width="11.85546875" style="2" hidden="1" customWidth="1"/>
    <col min="66" max="66" width="12.5703125" style="2" hidden="1" customWidth="1"/>
    <col min="67" max="68" width="12.28515625" style="2" hidden="1" customWidth="1"/>
    <col min="69" max="69" width="11.85546875" style="2" hidden="1" customWidth="1"/>
    <col min="70" max="70" width="11.28515625" style="2" hidden="1" customWidth="1"/>
    <col min="71" max="71" width="11.140625" style="2" hidden="1" customWidth="1"/>
    <col min="72" max="72" width="10.7109375" style="2" hidden="1" customWidth="1"/>
    <col min="73" max="73" width="11.85546875" style="2" hidden="1" customWidth="1"/>
    <col min="74" max="74" width="13.140625" style="2" hidden="1" customWidth="1"/>
    <col min="75" max="75" width="12.85546875" style="2" hidden="1" customWidth="1"/>
    <col min="76" max="76" width="15.28515625" style="2" hidden="1" customWidth="1"/>
    <col min="77" max="77" width="7.28515625" style="2" hidden="1" customWidth="1"/>
    <col min="78" max="83" width="7.7109375" style="2" hidden="1" customWidth="1"/>
    <col min="84" max="84" width="11.28515625" style="2" hidden="1" customWidth="1"/>
    <col min="85" max="85" width="11.5703125" style="2" hidden="1" customWidth="1"/>
    <col min="86" max="86" width="11.7109375" style="2" hidden="1" customWidth="1"/>
    <col min="87" max="87" width="11" style="2" hidden="1" customWidth="1"/>
    <col min="88" max="88" width="8.42578125" style="2" hidden="1" customWidth="1"/>
    <col min="89" max="89" width="7.5703125" style="2" hidden="1" customWidth="1"/>
    <col min="90" max="90" width="8.28515625" style="2" hidden="1" customWidth="1"/>
    <col min="91" max="91" width="11.42578125" style="2" hidden="1" customWidth="1"/>
    <col min="92" max="96" width="4.42578125" style="2" hidden="1" customWidth="1"/>
    <col min="97" max="100" width="7.7109375" style="2" hidden="1" customWidth="1"/>
    <col min="101" max="101" width="26.5703125" style="2" hidden="1" customWidth="1"/>
    <col min="102" max="102" width="3.28515625" style="2" hidden="1" customWidth="1"/>
    <col min="103" max="16384" width="9.140625" style="2"/>
  </cols>
  <sheetData>
    <row r="1" spans="1:34" s="1" customFormat="1" ht="12" customHeight="1" thickBot="1">
      <c r="A1" s="180"/>
      <c r="B1" s="184" t="s">
        <v>859</v>
      </c>
      <c r="C1" s="184"/>
      <c r="D1" s="184"/>
      <c r="E1" s="184"/>
      <c r="F1" s="184"/>
      <c r="G1" s="184"/>
      <c r="H1" s="184"/>
      <c r="I1" s="184"/>
      <c r="J1" s="184"/>
      <c r="K1" s="184"/>
      <c r="L1" s="184"/>
      <c r="M1" s="184"/>
      <c r="N1" s="184"/>
      <c r="O1" s="184"/>
      <c r="P1" s="184"/>
      <c r="Q1" s="194"/>
      <c r="R1" s="194"/>
      <c r="S1" s="194"/>
      <c r="T1" s="188" t="s">
        <v>367</v>
      </c>
      <c r="U1" s="189"/>
      <c r="V1" s="190"/>
      <c r="W1" s="283" t="s">
        <v>334</v>
      </c>
      <c r="X1" s="284"/>
      <c r="Y1" s="284"/>
      <c r="Z1" s="285"/>
    </row>
    <row r="2" spans="1:34" s="1" customFormat="1" ht="12" customHeight="1" thickBot="1">
      <c r="A2" s="180"/>
      <c r="B2" s="183" t="s">
        <v>0</v>
      </c>
      <c r="C2" s="183"/>
      <c r="D2" s="183"/>
      <c r="E2" s="183"/>
      <c r="F2" s="183"/>
      <c r="G2" s="183"/>
      <c r="H2" s="183"/>
      <c r="I2" s="183"/>
      <c r="J2" s="183"/>
      <c r="K2" s="183"/>
      <c r="L2" s="183"/>
      <c r="M2" s="183"/>
      <c r="N2" s="183"/>
      <c r="O2" s="183"/>
      <c r="P2" s="183"/>
      <c r="Q2" s="194"/>
      <c r="R2" s="194"/>
      <c r="S2" s="194"/>
      <c r="T2" s="191"/>
      <c r="U2" s="192"/>
      <c r="V2" s="193"/>
      <c r="W2" s="235" t="s">
        <v>666</v>
      </c>
      <c r="X2" s="278"/>
      <c r="Y2" s="278"/>
      <c r="Z2" s="279"/>
    </row>
    <row r="3" spans="1:34" s="1" customFormat="1" ht="12" customHeight="1">
      <c r="A3" s="180"/>
      <c r="B3" s="183"/>
      <c r="C3" s="183"/>
      <c r="D3" s="183"/>
      <c r="E3" s="183"/>
      <c r="F3" s="183"/>
      <c r="G3" s="183"/>
      <c r="H3" s="183"/>
      <c r="I3" s="183"/>
      <c r="J3" s="183"/>
      <c r="K3" s="183"/>
      <c r="L3" s="183"/>
      <c r="M3" s="183"/>
      <c r="N3" s="183"/>
      <c r="O3" s="183"/>
      <c r="P3" s="183"/>
      <c r="Q3" s="194"/>
      <c r="R3" s="194"/>
      <c r="S3" s="194"/>
      <c r="T3" s="200" t="str">
        <f>IF(I8="", "Examination can not be left blank", "")</f>
        <v/>
      </c>
      <c r="U3" s="201"/>
      <c r="V3" s="202"/>
      <c r="W3" s="280"/>
      <c r="X3" s="281"/>
      <c r="Y3" s="281"/>
      <c r="Z3" s="282"/>
      <c r="AG3" s="26">
        <f>IF(T3&lt;&gt;"",1,0)</f>
        <v>0</v>
      </c>
    </row>
    <row r="4" spans="1:34" s="1" customFormat="1" ht="18" customHeight="1">
      <c r="A4" s="180"/>
      <c r="B4" s="180"/>
      <c r="C4" s="180"/>
      <c r="D4" s="194" t="s">
        <v>16</v>
      </c>
      <c r="E4" s="194"/>
      <c r="F4" s="194"/>
      <c r="G4" s="194"/>
      <c r="H4" s="194"/>
      <c r="I4" s="194"/>
      <c r="J4" s="194"/>
      <c r="K4" s="194"/>
      <c r="L4" s="180"/>
      <c r="M4" s="180"/>
      <c r="N4" s="180"/>
      <c r="O4" s="180"/>
      <c r="P4" s="180"/>
      <c r="Q4" s="180"/>
      <c r="R4" s="180"/>
      <c r="S4" s="194"/>
      <c r="T4" s="158" t="str">
        <f>IF(E6="", "Department can not be left blank", "")</f>
        <v/>
      </c>
      <c r="U4" s="159"/>
      <c r="V4" s="160"/>
      <c r="W4" s="280"/>
      <c r="X4" s="281"/>
      <c r="Y4" s="281"/>
      <c r="Z4" s="282"/>
      <c r="AG4" s="17">
        <f>IF(T4&lt;&gt;"",1,0)</f>
        <v>0</v>
      </c>
    </row>
    <row r="5" spans="1:34" s="1" customFormat="1" ht="11.25" customHeight="1">
      <c r="A5" s="180"/>
      <c r="B5" s="180"/>
      <c r="C5" s="180"/>
      <c r="D5" s="180"/>
      <c r="E5" s="180"/>
      <c r="F5" s="180"/>
      <c r="G5" s="180"/>
      <c r="H5" s="180"/>
      <c r="I5" s="180"/>
      <c r="J5" s="180"/>
      <c r="K5" s="180"/>
      <c r="L5" s="180"/>
      <c r="M5" s="180"/>
      <c r="N5" s="180"/>
      <c r="O5" s="180"/>
      <c r="P5" s="180"/>
      <c r="Q5" s="180"/>
      <c r="R5" s="180"/>
      <c r="S5" s="194"/>
      <c r="T5" s="158" t="str">
        <f>IF(C7="", "Program can not be left blank", "")</f>
        <v/>
      </c>
      <c r="U5" s="159"/>
      <c r="V5" s="160"/>
      <c r="W5" s="280"/>
      <c r="X5" s="281"/>
      <c r="Y5" s="281"/>
      <c r="Z5" s="282"/>
      <c r="AG5" s="19">
        <f t="shared" ref="AG5:AG13" si="0">IF(T5&lt;&gt;"",1,0)</f>
        <v>0</v>
      </c>
    </row>
    <row r="6" spans="1:34" s="20" customFormat="1" ht="21.95" customHeight="1">
      <c r="A6" s="181" t="s">
        <v>331</v>
      </c>
      <c r="B6" s="181"/>
      <c r="C6" s="181"/>
      <c r="D6" s="181"/>
      <c r="E6" s="198" t="s">
        <v>370</v>
      </c>
      <c r="F6" s="198"/>
      <c r="G6" s="198"/>
      <c r="H6" s="198"/>
      <c r="I6" s="198"/>
      <c r="J6" s="198"/>
      <c r="K6" s="198"/>
      <c r="L6" s="198"/>
      <c r="M6" s="198"/>
      <c r="N6" s="198"/>
      <c r="O6" s="198"/>
      <c r="P6" s="198"/>
      <c r="Q6" s="198"/>
      <c r="R6" s="198"/>
      <c r="S6" s="194"/>
      <c r="T6" s="158" t="str">
        <f>IF(B8="", "Semester can not be left blank", "")</f>
        <v/>
      </c>
      <c r="U6" s="159"/>
      <c r="V6" s="160"/>
      <c r="W6" s="270" t="s">
        <v>667</v>
      </c>
      <c r="X6" s="270"/>
      <c r="Y6" s="270"/>
      <c r="Z6" s="271"/>
      <c r="AG6" s="20">
        <f t="shared" si="0"/>
        <v>0</v>
      </c>
      <c r="AH6" s="27" t="str">
        <f>LEFT(E6,FIND(" ",E6))</f>
        <v xml:space="preserve">Architecture </v>
      </c>
    </row>
    <row r="7" spans="1:34" s="20" customFormat="1" ht="21.95" customHeight="1">
      <c r="A7" s="181" t="s">
        <v>332</v>
      </c>
      <c r="B7" s="181"/>
      <c r="C7" s="182" t="str">
        <f>IF(E6="Architecture ","B.ARCH",IF(E6="City &amp; Regional Planning","B.CRP","B.E"))</f>
        <v>B.ARCH</v>
      </c>
      <c r="D7" s="182"/>
      <c r="E7" s="182"/>
      <c r="F7" s="182"/>
      <c r="G7" s="182"/>
      <c r="H7" s="182"/>
      <c r="I7" s="182"/>
      <c r="J7" s="182"/>
      <c r="K7" s="182"/>
      <c r="L7" s="182"/>
      <c r="M7" s="182"/>
      <c r="N7" s="182"/>
      <c r="O7" s="182"/>
      <c r="P7" s="182"/>
      <c r="Q7" s="182"/>
      <c r="R7" s="182"/>
      <c r="S7" s="194"/>
      <c r="T7" s="158" t="str">
        <f>IF(D8="", "Year can not be left blank", "")</f>
        <v/>
      </c>
      <c r="U7" s="159"/>
      <c r="V7" s="160"/>
      <c r="W7" s="270"/>
      <c r="X7" s="270"/>
      <c r="Y7" s="270"/>
      <c r="Z7" s="271"/>
      <c r="AG7" s="20">
        <f t="shared" si="0"/>
        <v>0</v>
      </c>
    </row>
    <row r="8" spans="1:34" s="20" customFormat="1" ht="21.95" customHeight="1">
      <c r="A8" s="32" t="s">
        <v>1</v>
      </c>
      <c r="B8" s="42" t="s">
        <v>109</v>
      </c>
      <c r="C8" s="21" t="s">
        <v>2</v>
      </c>
      <c r="D8" s="25" t="str">
        <f>IF(OR(C7="B.E",C7="B.ARCH", C7="B.CRP"),IF(OR(B8="First",B8="Second"),"First",IF(OR(B8="Third",B8="Fourth"),"Second",IF(OR(B8="Fifth",B8="Sixth"),"Third",IF(C7="B.ARCH",IF(OR(B8="Seventh",B8="Eighth"),"Fourth",IF(OR(B8="Ninth",B8="Tenth"),"Final","Final")),"Final")))))</f>
        <v>Final</v>
      </c>
      <c r="E8" s="186" t="s">
        <v>3</v>
      </c>
      <c r="F8" s="186"/>
      <c r="G8" s="187" t="s">
        <v>1040</v>
      </c>
      <c r="H8" s="187"/>
      <c r="I8" s="199" t="s">
        <v>111</v>
      </c>
      <c r="J8" s="199"/>
      <c r="K8" s="199"/>
      <c r="L8" s="199"/>
      <c r="M8" s="195" t="s">
        <v>1046</v>
      </c>
      <c r="N8" s="195"/>
      <c r="O8" s="195"/>
      <c r="P8" s="195"/>
      <c r="Q8" s="195"/>
      <c r="R8" s="195"/>
      <c r="S8" s="194"/>
      <c r="T8" s="158" t="str">
        <f>IF(G8="", "Batch can not be left blank", "")</f>
        <v/>
      </c>
      <c r="U8" s="159"/>
      <c r="V8" s="160"/>
      <c r="W8" s="270"/>
      <c r="X8" s="270"/>
      <c r="Y8" s="270"/>
      <c r="Z8" s="271"/>
      <c r="AG8" s="20">
        <f t="shared" si="0"/>
        <v>0</v>
      </c>
    </row>
    <row r="9" spans="1:34" s="20" customFormat="1" ht="21.95" customHeight="1">
      <c r="A9" s="22" t="s">
        <v>4</v>
      </c>
      <c r="B9" s="198" t="s">
        <v>1041</v>
      </c>
      <c r="C9" s="198"/>
      <c r="D9" s="198"/>
      <c r="E9" s="198"/>
      <c r="F9" s="198"/>
      <c r="G9" s="198"/>
      <c r="H9" s="198"/>
      <c r="I9" s="198"/>
      <c r="J9" s="198"/>
      <c r="K9" s="198"/>
      <c r="L9" s="196" t="s">
        <v>5</v>
      </c>
      <c r="M9" s="197"/>
      <c r="N9" s="197"/>
      <c r="O9" s="197"/>
      <c r="P9" s="197"/>
      <c r="Q9" s="185" t="s">
        <v>1045</v>
      </c>
      <c r="R9" s="185"/>
      <c r="S9" s="194"/>
      <c r="T9" s="158" t="str">
        <f>IF(M8="", "Exams Month can not be left blank", "")</f>
        <v/>
      </c>
      <c r="U9" s="159"/>
      <c r="V9" s="160"/>
      <c r="W9" s="270"/>
      <c r="X9" s="270"/>
      <c r="Y9" s="270"/>
      <c r="Z9" s="271"/>
      <c r="AG9" s="20">
        <f t="shared" si="0"/>
        <v>0</v>
      </c>
    </row>
    <row r="10" spans="1:34" s="20" customFormat="1" ht="21.95" customHeight="1">
      <c r="A10" s="181" t="s">
        <v>327</v>
      </c>
      <c r="B10" s="181"/>
      <c r="C10" s="205" t="s">
        <v>1043</v>
      </c>
      <c r="D10" s="205"/>
      <c r="E10" s="205"/>
      <c r="F10" s="205"/>
      <c r="G10" s="205"/>
      <c r="H10" s="196" t="s">
        <v>328</v>
      </c>
      <c r="I10" s="196"/>
      <c r="J10" s="196"/>
      <c r="K10" s="198" t="s">
        <v>1044</v>
      </c>
      <c r="L10" s="198"/>
      <c r="M10" s="198"/>
      <c r="N10" s="198"/>
      <c r="O10" s="198"/>
      <c r="P10" s="198"/>
      <c r="Q10" s="198"/>
      <c r="R10" s="198"/>
      <c r="S10" s="194"/>
      <c r="T10" s="158" t="str">
        <f>IF(B9="", "Subject can not be left blank", "")</f>
        <v/>
      </c>
      <c r="U10" s="159"/>
      <c r="V10" s="160"/>
      <c r="W10" s="270"/>
      <c r="X10" s="270"/>
      <c r="Y10" s="270"/>
      <c r="Z10" s="271"/>
      <c r="AG10" s="20">
        <f t="shared" si="0"/>
        <v>0</v>
      </c>
    </row>
    <row r="11" spans="1:34" s="1" customFormat="1" ht="9.9499999999999993" customHeight="1">
      <c r="A11" s="215"/>
      <c r="B11" s="215"/>
      <c r="C11" s="215"/>
      <c r="D11" s="227" t="s">
        <v>372</v>
      </c>
      <c r="E11" s="227"/>
      <c r="F11" s="234" t="s">
        <v>372</v>
      </c>
      <c r="G11" s="234"/>
      <c r="H11" s="227" t="s">
        <v>372</v>
      </c>
      <c r="I11" s="227"/>
      <c r="J11" s="227" t="s">
        <v>372</v>
      </c>
      <c r="K11" s="227"/>
      <c r="L11" s="215"/>
      <c r="M11" s="215"/>
      <c r="N11" s="215"/>
      <c r="O11" s="215"/>
      <c r="P11" s="215"/>
      <c r="Q11" s="215"/>
      <c r="R11" s="215"/>
      <c r="S11" s="194"/>
      <c r="T11" s="158" t="str">
        <f>IF(Q9="", "Date of Conduct can not be left blank", "")</f>
        <v/>
      </c>
      <c r="U11" s="159"/>
      <c r="V11" s="160"/>
      <c r="W11" s="270"/>
      <c r="X11" s="270"/>
      <c r="Y11" s="270"/>
      <c r="Z11" s="271"/>
      <c r="AG11" s="19">
        <f t="shared" si="0"/>
        <v>0</v>
      </c>
    </row>
    <row r="12" spans="1:34" s="1" customFormat="1" ht="18" customHeight="1">
      <c r="A12" s="228" t="s">
        <v>7</v>
      </c>
      <c r="B12" s="230" t="s">
        <v>8</v>
      </c>
      <c r="C12" s="231"/>
      <c r="D12" s="164" t="s">
        <v>17</v>
      </c>
      <c r="E12" s="203"/>
      <c r="F12" s="203"/>
      <c r="G12" s="165"/>
      <c r="H12" s="207" t="s">
        <v>1017</v>
      </c>
      <c r="I12" s="207"/>
      <c r="J12" s="207"/>
      <c r="K12" s="207"/>
      <c r="L12" s="164" t="s">
        <v>1018</v>
      </c>
      <c r="M12" s="165"/>
      <c r="N12" s="164" t="s">
        <v>1022</v>
      </c>
      <c r="O12" s="165"/>
      <c r="P12" s="207" t="s">
        <v>366</v>
      </c>
      <c r="Q12" s="207"/>
      <c r="R12" s="208" t="s">
        <v>10</v>
      </c>
      <c r="S12" s="194"/>
      <c r="T12" s="158" t="str">
        <f>IF(C10="", "Name of Internal can not be left blank", "")</f>
        <v/>
      </c>
      <c r="U12" s="159"/>
      <c r="V12" s="160"/>
      <c r="W12" s="270"/>
      <c r="X12" s="270"/>
      <c r="Y12" s="270"/>
      <c r="Z12" s="271"/>
      <c r="AG12" s="19">
        <f t="shared" si="0"/>
        <v>0</v>
      </c>
    </row>
    <row r="13" spans="1:34" s="1" customFormat="1" ht="18" customHeight="1">
      <c r="A13" s="229"/>
      <c r="B13" s="232"/>
      <c r="C13" s="233"/>
      <c r="D13" s="168"/>
      <c r="E13" s="204"/>
      <c r="F13" s="204"/>
      <c r="G13" s="169"/>
      <c r="H13" s="207"/>
      <c r="I13" s="207"/>
      <c r="J13" s="207"/>
      <c r="K13" s="207"/>
      <c r="L13" s="166"/>
      <c r="M13" s="167"/>
      <c r="N13" s="166"/>
      <c r="O13" s="167"/>
      <c r="P13" s="207"/>
      <c r="Q13" s="207"/>
      <c r="R13" s="208"/>
      <c r="S13" s="194"/>
      <c r="T13" s="158" t="str">
        <f>IF(K10="", "Name of External can not be left blank", "")</f>
        <v/>
      </c>
      <c r="U13" s="159"/>
      <c r="V13" s="160"/>
      <c r="W13" s="173" t="s">
        <v>479</v>
      </c>
      <c r="X13" s="173"/>
      <c r="Y13" s="173"/>
      <c r="Z13" s="174"/>
      <c r="AG13" s="19">
        <f t="shared" si="0"/>
        <v>0</v>
      </c>
    </row>
    <row r="14" spans="1:34" s="1" customFormat="1" ht="18" customHeight="1" thickBot="1">
      <c r="A14" s="229"/>
      <c r="B14" s="232"/>
      <c r="C14" s="233"/>
      <c r="D14" s="209" t="s">
        <v>364</v>
      </c>
      <c r="E14" s="210"/>
      <c r="F14" s="209" t="s">
        <v>1026</v>
      </c>
      <c r="G14" s="216"/>
      <c r="H14" s="164" t="s">
        <v>1019</v>
      </c>
      <c r="I14" s="165"/>
      <c r="J14" s="164" t="s">
        <v>1020</v>
      </c>
      <c r="K14" s="165"/>
      <c r="L14" s="166"/>
      <c r="M14" s="167"/>
      <c r="N14" s="166"/>
      <c r="O14" s="167"/>
      <c r="P14" s="207"/>
      <c r="Q14" s="207"/>
      <c r="R14" s="208"/>
      <c r="S14" s="194"/>
      <c r="T14" s="286" t="str">
        <f>IF(Q17="", "Subject Total Marks can not be left blank", "")</f>
        <v/>
      </c>
      <c r="U14" s="287"/>
      <c r="V14" s="288"/>
      <c r="W14" s="173"/>
      <c r="X14" s="173"/>
      <c r="Y14" s="173"/>
      <c r="Z14" s="174"/>
      <c r="AG14" s="19">
        <f>IF(T14&lt;&gt;"",1,0)</f>
        <v>0</v>
      </c>
    </row>
    <row r="15" spans="1:34" s="1" customFormat="1">
      <c r="A15" s="229"/>
      <c r="B15" s="232"/>
      <c r="C15" s="233"/>
      <c r="D15" s="211"/>
      <c r="E15" s="212"/>
      <c r="F15" s="217"/>
      <c r="G15" s="218"/>
      <c r="H15" s="166"/>
      <c r="I15" s="167"/>
      <c r="J15" s="166"/>
      <c r="K15" s="167"/>
      <c r="L15" s="166"/>
      <c r="M15" s="167"/>
      <c r="N15" s="168"/>
      <c r="O15" s="169"/>
      <c r="P15" s="207"/>
      <c r="Q15" s="207"/>
      <c r="R15" s="208"/>
      <c r="S15" s="194"/>
      <c r="T15" s="269" t="s">
        <v>337</v>
      </c>
      <c r="U15" s="269"/>
      <c r="V15" s="179">
        <f>SUM(AG3:AG14)</f>
        <v>0</v>
      </c>
      <c r="W15" s="175"/>
      <c r="X15" s="173"/>
      <c r="Y15" s="173"/>
      <c r="Z15" s="174"/>
      <c r="AG15" s="19">
        <f>IF(T14&lt;&gt;"",1,0)</f>
        <v>0</v>
      </c>
    </row>
    <row r="16" spans="1:34" s="1" customFormat="1" ht="2.25" customHeight="1">
      <c r="A16" s="229"/>
      <c r="B16" s="232"/>
      <c r="C16" s="233"/>
      <c r="D16" s="213"/>
      <c r="E16" s="214"/>
      <c r="F16" s="219"/>
      <c r="G16" s="220"/>
      <c r="H16" s="168"/>
      <c r="I16" s="169"/>
      <c r="J16" s="168"/>
      <c r="K16" s="169"/>
      <c r="L16" s="168"/>
      <c r="M16" s="169"/>
      <c r="N16" s="103"/>
      <c r="O16" s="103"/>
      <c r="P16" s="207"/>
      <c r="Q16" s="207"/>
      <c r="R16" s="208"/>
      <c r="S16" s="194"/>
      <c r="T16" s="269"/>
      <c r="U16" s="269"/>
      <c r="V16" s="179"/>
      <c r="W16" s="175"/>
      <c r="X16" s="173"/>
      <c r="Y16" s="173"/>
      <c r="Z16" s="174"/>
    </row>
    <row r="17" spans="1:102" s="1" customFormat="1">
      <c r="A17" s="229"/>
      <c r="B17" s="232"/>
      <c r="C17" s="233"/>
      <c r="D17" s="100" t="s">
        <v>9</v>
      </c>
      <c r="E17" s="29">
        <f>IF(Q17=500,50,IF(Q17=250,25,10))</f>
        <v>50</v>
      </c>
      <c r="F17" s="28" t="s">
        <v>9</v>
      </c>
      <c r="G17" s="29">
        <f>IF(Q17=500,50,IF(Q17=250,25,10))</f>
        <v>50</v>
      </c>
      <c r="H17" s="100" t="s">
        <v>9</v>
      </c>
      <c r="I17" s="29">
        <f>IF(Q17=500,120,IF(Q17=250,50,10))</f>
        <v>120</v>
      </c>
      <c r="J17" s="100" t="s">
        <v>9</v>
      </c>
      <c r="K17" s="29">
        <f>IF(Q17=500,120,IF(Q17=250,50,10))</f>
        <v>120</v>
      </c>
      <c r="L17" s="28" t="s">
        <v>9</v>
      </c>
      <c r="M17" s="29">
        <f>IF(Q17=500,80,IF(Q17=250,50,10))</f>
        <v>80</v>
      </c>
      <c r="N17" s="102" t="s">
        <v>9</v>
      </c>
      <c r="O17" s="102">
        <f>IF(Q17=500,80,IF(Q17=250,50,10))</f>
        <v>80</v>
      </c>
      <c r="P17" s="28" t="s">
        <v>9</v>
      </c>
      <c r="Q17" s="60">
        <v>500</v>
      </c>
      <c r="R17" s="208"/>
      <c r="S17" s="194"/>
      <c r="T17" s="176" t="s">
        <v>455</v>
      </c>
      <c r="U17" s="177"/>
      <c r="V17" s="177"/>
      <c r="W17" s="177"/>
      <c r="X17" s="177"/>
      <c r="Y17" s="177"/>
      <c r="Z17" s="178"/>
    </row>
    <row r="18" spans="1:102" s="41" customFormat="1" hidden="1">
      <c r="A18" s="40"/>
      <c r="B18" s="230"/>
      <c r="C18" s="231"/>
      <c r="D18" s="221" t="s">
        <v>372</v>
      </c>
      <c r="E18" s="222"/>
      <c r="F18" s="221" t="s">
        <v>372</v>
      </c>
      <c r="G18" s="222"/>
      <c r="H18" s="221" t="s">
        <v>372</v>
      </c>
      <c r="I18" s="222"/>
      <c r="J18" s="221" t="s">
        <v>372</v>
      </c>
      <c r="K18" s="222"/>
      <c r="L18" s="223"/>
      <c r="M18" s="224"/>
      <c r="N18" s="104"/>
      <c r="O18" s="104"/>
      <c r="P18" s="225"/>
      <c r="Q18" s="226"/>
      <c r="R18" s="31"/>
      <c r="S18" s="194"/>
      <c r="T18" s="44"/>
      <c r="U18" s="267"/>
      <c r="V18" s="186"/>
      <c r="W18" s="268"/>
      <c r="X18" s="267"/>
      <c r="Y18" s="186"/>
      <c r="Z18" s="268"/>
    </row>
    <row r="19" spans="1:102" s="1" customFormat="1" ht="18.95" customHeight="1" thickBot="1">
      <c r="A19" s="145"/>
      <c r="B19" s="152"/>
      <c r="C19" s="153"/>
      <c r="D19" s="154"/>
      <c r="E19" s="154"/>
      <c r="F19" s="154"/>
      <c r="G19" s="154"/>
      <c r="H19" s="154"/>
      <c r="I19" s="154"/>
      <c r="J19" s="154"/>
      <c r="K19" s="154"/>
      <c r="L19" s="206"/>
      <c r="M19" s="206"/>
      <c r="N19" s="206"/>
      <c r="O19" s="206"/>
      <c r="P19" s="157"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157"/>
      <c r="R19" s="98" t="str">
        <f>IF(P19="","",IF(Q17=500,LOOKUP(P19,{"ABS","ZERO",1,250,275,300,330,375,425},{"FAIL","FAIL","FAIL","C","C+","B","B+","A","A+"})))</f>
        <v/>
      </c>
      <c r="S19" s="194"/>
      <c r="T19" s="56" t="str">
        <f>IF(A19&lt;&gt;"",IF(CW19="SEQUENCE CORRECT",IF(OR(T(AA19)="OK",T(AB19)="oOk",T(AC19)="Okk",AD19="ok"),"OK","OK"),"SEQUENCE INCORRECT"),"")</f>
        <v/>
      </c>
      <c r="U19" s="171" t="str">
        <f>IF(AND(A19&lt;&gt;"",B19&lt;&gt;""),IF(OR(D19&lt;&gt;"ABS"),IF(OR(AND(D19&lt;ROUNDDOWN((0.7*E17),0),D19&lt;&gt;0),D19&gt;E17,D19=""),"Attendance Marks incorrect",""),""),"")</f>
        <v/>
      </c>
      <c r="V19" s="171"/>
      <c r="W19" s="172"/>
      <c r="X19" s="170" t="str">
        <f>IF(OR(AND(OR(F19&lt;=G17, F19=0, F19="ABS"),OR(H19&lt;=I17, H19=0, H19="ABS"),OR(J19&lt;=K17, J19=0,J19="ABS"))),IF(OR(AND(A19="",B19="",D19="",F19="",H19="",J19=""),AND(A19&lt;&gt;"",B19&lt;&gt;"",D19&lt;&gt;"",F19&lt;&gt;"",H19&lt;&gt;"",J19&lt;&gt;"", AF19="OK")),"","Given Marks or Format is incorrect"),"Given Marks or Format is incorrect")</f>
        <v/>
      </c>
      <c r="Y19" s="171"/>
      <c r="Z19" s="172"/>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6" t="b">
        <f>IF(ISNUMBER(A19)&lt;&gt;"",AND(ISNUMBER(INT(MID(A19,1,3))),MID(A19,4,1)="",MID(A19,1,1)&lt;&gt;"0"))</f>
        <v>0</v>
      </c>
      <c r="AF19" s="16" t="str">
        <f>IF(AE19=TRUE,"OK","S# INCORRECT")</f>
        <v>S# INCORRECT</v>
      </c>
      <c r="BN19" s="46" t="str">
        <f t="shared" ref="BN19:BN25" si="1">RIGHT(B19,3)</f>
        <v/>
      </c>
      <c r="BO19" s="46" t="b">
        <f>ISNUMBER(INT((MID(BN19,1,1))))</f>
        <v>0</v>
      </c>
      <c r="BP19" s="46" t="b">
        <f>ISNUMBER(INT((MID(BN19,2,1))))</f>
        <v>0</v>
      </c>
      <c r="BQ19" s="46" t="b">
        <f>ISNUMBER(INT((MID(BN19,3,1))))</f>
        <v>0</v>
      </c>
      <c r="BR19" s="46" t="str">
        <f>IF(BO19=TRUE, MID(BN19,1,1),"")</f>
        <v/>
      </c>
      <c r="BS19" s="46" t="str">
        <f>IF(BP19=TRUE, MID(BN19,2,1),"")</f>
        <v/>
      </c>
      <c r="BT19" s="46" t="str">
        <f>IF(BQ19=TRUE, MID(BN19,3,1),"")</f>
        <v/>
      </c>
      <c r="BU19" s="46" t="str">
        <f>T(BR19)&amp;T(BS19)&amp;T(BT19)</f>
        <v/>
      </c>
      <c r="BV19" s="51" t="str">
        <f>IF(BU19="","",INT(TRIM(BU19)))</f>
        <v/>
      </c>
      <c r="BW19" s="52" t="str">
        <f>"OK"</f>
        <v>OK</v>
      </c>
      <c r="BX19" s="46" t="b">
        <f>BV19&gt;BV18</f>
        <v>0</v>
      </c>
      <c r="BY19" s="53" t="str">
        <f t="shared" ref="BY19:BY25" si="2">LEFT(B19,6)</f>
        <v/>
      </c>
      <c r="BZ19" s="46" t="b">
        <f>ISNUMBER(INT((MID(BY19,1,1))))</f>
        <v>0</v>
      </c>
      <c r="CA19" s="46" t="b">
        <f>ISNUMBER(INT((MID(BY19,2,1))))</f>
        <v>0</v>
      </c>
      <c r="CB19" s="46" t="b">
        <f>ISNUMBER(INT((MID(BY19,3,1))))</f>
        <v>0</v>
      </c>
      <c r="CC19" s="46" t="b">
        <f>ISNUMBER(INT((MID(BY19,4,1))))</f>
        <v>0</v>
      </c>
      <c r="CD19" s="46" t="b">
        <f>ISNUMBER(INT((MID(BY19,5,1))))</f>
        <v>0</v>
      </c>
      <c r="CE19" s="46" t="b">
        <f>ISNUMBER(INT((MID(BY19,6,1))))</f>
        <v>0</v>
      </c>
      <c r="CF19" s="46" t="str">
        <f>IF(BZ19=TRUE, MID(BY19,1,1),"")</f>
        <v/>
      </c>
      <c r="CG19" s="46" t="str">
        <f>IF(CA19=TRUE, MID(BY19,2,1),"")</f>
        <v/>
      </c>
      <c r="CH19" s="46" t="str">
        <f>IF(CB19=TRUE, MID(BY19,3,1),"")</f>
        <v/>
      </c>
      <c r="CI19" s="46" t="str">
        <f>IF(CC19=TRUE, MID(BY19,4,1),"")</f>
        <v/>
      </c>
      <c r="CJ19" s="46" t="str">
        <f>IF(CD19=TRUE, MID(BY19,5,1),"")</f>
        <v/>
      </c>
      <c r="CK19" s="46" t="str">
        <f>IF(CE19=TRUE, MID(BY19,6,1),"")</f>
        <v/>
      </c>
      <c r="CL19" s="53" t="str">
        <f>TRIM(T(CF19)&amp;T(CG19)&amp;T(CH19))</f>
        <v/>
      </c>
      <c r="CM19" s="53" t="str">
        <f>TRIM(T(CI19)&amp;T(CJ19)&amp;T(CK19))</f>
        <v/>
      </c>
      <c r="CN19" s="54" t="str">
        <f>IF(OR(MID(BY19,3,1)="-",MID(BY19,4,1)="-"),T(CL19),"NO")</f>
        <v>NO</v>
      </c>
      <c r="CO19" s="54" t="str">
        <f>IF(OR(MID(BY19,3,1)="-",MID(BY19,4,1)="-"),T(CM19),"NO")</f>
        <v>NO</v>
      </c>
      <c r="CP19" s="52" t="str">
        <f>IF(AND(CN19&lt;&gt;"NO", CO19&lt;&gt;"NO"),IF(CO19&lt;CN19,"OK","INCORRECT"),"NO")</f>
        <v>NO</v>
      </c>
      <c r="CQ19" s="52" t="str">
        <f>IF(CP19="NO", "NO","OK")</f>
        <v>NO</v>
      </c>
      <c r="CR19" s="54" t="str">
        <f>IF(CP19="INCORRECT", "INCORRECT","OK")</f>
        <v>OK</v>
      </c>
      <c r="CS19" s="46"/>
      <c r="CT19" s="46"/>
      <c r="CU19" s="46"/>
      <c r="CV19" s="46"/>
      <c r="CW19" s="53" t="str">
        <f>IF(CR19="OK", "SEQUENCE CORRECT", "SEQUENCE INCORRECT")</f>
        <v>SEQUENCE CORRECT</v>
      </c>
      <c r="CX19" s="55" t="str">
        <f>"0"</f>
        <v>0</v>
      </c>
    </row>
    <row r="20" spans="1:102" s="1" customFormat="1" ht="18.95" customHeight="1" thickBot="1">
      <c r="A20" s="145"/>
      <c r="B20" s="152"/>
      <c r="C20" s="153"/>
      <c r="D20" s="154"/>
      <c r="E20" s="154"/>
      <c r="F20" s="155"/>
      <c r="G20" s="156"/>
      <c r="H20" s="152"/>
      <c r="I20" s="153"/>
      <c r="J20" s="152"/>
      <c r="K20" s="153"/>
      <c r="L20" s="151"/>
      <c r="M20" s="151"/>
      <c r="N20" s="151"/>
      <c r="O20" s="151"/>
      <c r="P20" s="157"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157"/>
      <c r="R20" s="115" t="str">
        <f>IF(P20="","",IF(Q17=500,LOOKUP(P20,{"ABS","ZERO",1,250,275,300,330,375,425},{"FAIL","FAIL","FAIL","C","C+","B","B+","A","A+"})))</f>
        <v/>
      </c>
      <c r="S20" s="194"/>
      <c r="T20" s="56" t="str">
        <f t="shared" ref="T20:T38" si="3">IF(A20&lt;&gt;"",IF(CW20="SEQUENCE CORRECT",IF(OR(T(AA20)="OK",T(AB20)="oOk",T(AC20)="Okk",AD20="ok"),"OK","FORMAT INCORRECT"),"SEQUENCE INCORRECT"),"")</f>
        <v/>
      </c>
      <c r="U20" s="162" t="str">
        <f>IF(AND(A20&lt;&gt;"",B20&lt;&gt;""),IF(OR(D20&lt;&gt;"ABS"),IF(OR(AND(D20&lt;ROUNDDOWN((0.7*E17),0),D20&lt;&gt;0),D20&gt;E17,D20=""),"Attendance Marks incorrect",""),""),"")</f>
        <v/>
      </c>
      <c r="V20" s="162"/>
      <c r="W20" s="163"/>
      <c r="X20" s="161" t="str">
        <f>IF(OR(AND(OR(F20&lt;=G17, F20=0, F20="ABS"),OR(H20&lt;=I17, H20=0, H20="ABS"),OR(J20&lt;=K17, J20=0,J20="ABS"))),IF(OR(AND(A20="",B20="",D20="",F20="",H20="",J20=""),AND(A20&lt;&gt;"",B20&lt;&gt;"",D20&lt;&gt;"",F20&lt;&gt;"",H20&lt;&gt;"",J20&lt;&gt;"", AF20="OK")),"","Given Marks or Format is incorrect"),"Given Marks or Format is incorrect")</f>
        <v/>
      </c>
      <c r="Y20" s="162"/>
      <c r="Z20" s="163"/>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6" t="b">
        <f t="shared" ref="AE20:AE38" si="4">IF(AND(ISNUMBER(A19)&lt;&gt;"",ISNUMBER(A20)&lt;&gt;""),IF(AND(ISNUMBER(A20),ISNUMBER(A19)),IF(A20-A19=1,AND(ISNUMBER(INT(MID(A20,1,3))),MID(A20,4,1)="",MID(A20,1,1)&lt;&gt;"0"))))</f>
        <v>0</v>
      </c>
      <c r="AF20" s="16" t="str">
        <f t="shared" ref="AF20:AF38" si="5">IF(AE20=TRUE,"OK","S# INCORRECT")</f>
        <v>S# INCORRECT</v>
      </c>
      <c r="BN20" s="46" t="str">
        <f t="shared" si="1"/>
        <v/>
      </c>
      <c r="BO20" s="46" t="b">
        <f t="shared" ref="BO20:BO38" si="6">ISNUMBER(INT((MID(BN20,1,1))))</f>
        <v>0</v>
      </c>
      <c r="BP20" s="46" t="b">
        <f t="shared" ref="BP20:BP38" si="7">ISNUMBER(INT((MID(BN20,2,1))))</f>
        <v>0</v>
      </c>
      <c r="BQ20" s="46" t="b">
        <f t="shared" ref="BQ20:BQ38" si="8">ISNUMBER(INT((MID(BN20,3,1))))</f>
        <v>0</v>
      </c>
      <c r="BR20" s="46" t="str">
        <f t="shared" ref="BR20:BR38" si="9">IF(BO20=TRUE, MID(BN20,1,1),"")</f>
        <v/>
      </c>
      <c r="BS20" s="46" t="str">
        <f t="shared" ref="BS20:BS38" si="10">IF(BP20=TRUE, MID(BN20,2,1),"")</f>
        <v/>
      </c>
      <c r="BT20" s="46" t="str">
        <f t="shared" ref="BT20:BT38" si="11">IF(BQ20=TRUE, MID(BN20,3,1),"")</f>
        <v/>
      </c>
      <c r="BU20" s="46" t="str">
        <f t="shared" ref="BU20:BU38" si="12">T(BR20)&amp;T(BS20)&amp;T(BT20)</f>
        <v/>
      </c>
      <c r="BV20" s="51" t="str">
        <f t="shared" ref="BV20:BV38" si="13">IF(BU20="","",INT(TRIM(BU20)))</f>
        <v/>
      </c>
      <c r="BW20" s="52" t="str">
        <f>IF(BV20&gt;BV19,"OK","INCORRECT")</f>
        <v>INCORRECT</v>
      </c>
      <c r="BX20" s="46" t="b">
        <f>BV20&gt;BV19</f>
        <v>0</v>
      </c>
      <c r="BY20" s="53" t="str">
        <f t="shared" si="2"/>
        <v/>
      </c>
      <c r="BZ20" s="46" t="b">
        <f t="shared" ref="BZ20:BZ38" si="14">ISNUMBER(INT((MID(BY20,1,1))))</f>
        <v>0</v>
      </c>
      <c r="CA20" s="46" t="b">
        <f t="shared" ref="CA20:CA38" si="15">ISNUMBER(INT((MID(BY20,2,1))))</f>
        <v>0</v>
      </c>
      <c r="CB20" s="46" t="b">
        <f t="shared" ref="CB20:CB38" si="16">ISNUMBER(INT((MID(BY20,3,1))))</f>
        <v>0</v>
      </c>
      <c r="CC20" s="46" t="b">
        <f t="shared" ref="CC20:CC38" si="17">ISNUMBER(INT((MID(BY20,4,1))))</f>
        <v>0</v>
      </c>
      <c r="CD20" s="46" t="b">
        <f t="shared" ref="CD20:CD38" si="18">ISNUMBER(INT((MID(BY20,5,1))))</f>
        <v>0</v>
      </c>
      <c r="CE20" s="46" t="b">
        <f t="shared" ref="CE20:CE38" si="19">ISNUMBER(INT((MID(BY20,6,1))))</f>
        <v>0</v>
      </c>
      <c r="CF20" s="46" t="str">
        <f t="shared" ref="CF20:CF38" si="20">IF(BZ20=TRUE, MID(BY20,1,1),"")</f>
        <v/>
      </c>
      <c r="CG20" s="46" t="str">
        <f t="shared" ref="CG20:CG38" si="21">IF(CA20=TRUE, MID(BY20,2,1),"")</f>
        <v/>
      </c>
      <c r="CH20" s="46" t="str">
        <f t="shared" ref="CH20:CH38" si="22">IF(CB20=TRUE, MID(BY20,3,1),"")</f>
        <v/>
      </c>
      <c r="CI20" s="46" t="str">
        <f t="shared" ref="CI20:CI38" si="23">IF(CC20=TRUE, MID(BY20,4,1),"")</f>
        <v/>
      </c>
      <c r="CJ20" s="46" t="str">
        <f t="shared" ref="CJ20:CJ38" si="24">IF(CD20=TRUE, MID(BY20,5,1),"")</f>
        <v/>
      </c>
      <c r="CK20" s="46" t="str">
        <f t="shared" ref="CK20:CK38" si="25">IF(CE20=TRUE, MID(BY20,6,1),"")</f>
        <v/>
      </c>
      <c r="CL20" s="53" t="str">
        <f t="shared" ref="CL20:CL38" si="26">TRIM(T(CF20)&amp;T(CG20)&amp;T(CH20))</f>
        <v/>
      </c>
      <c r="CM20" s="53" t="str">
        <f t="shared" ref="CM20:CM38" si="27">TRIM(T(CI20)&amp;T(CJ20)&amp;T(CK20))</f>
        <v/>
      </c>
      <c r="CN20" s="54" t="str">
        <f t="shared" ref="CN20:CN38" si="28">IF(OR(MID(BY20,3,1)="-",MID(BY20,4,1)="-"),T(CL20),"NO")</f>
        <v>NO</v>
      </c>
      <c r="CO20" s="54" t="str">
        <f t="shared" ref="CO20:CO38" si="29">IF(OR(MID(BY20,3,1)="-",MID(BY20,4,1)="-"),T(CM20),"NO")</f>
        <v>NO</v>
      </c>
      <c r="CP20" s="52" t="str">
        <f>IF(AND(CN20&lt;&gt;"NO", CO20&lt;&gt;"NO"),IF(CO20&lt;CN20,"OK","INCORRECT"),"NO")</f>
        <v>NO</v>
      </c>
      <c r="CQ20" s="52" t="str">
        <f>IF(AND(CN20&lt;&gt;"NO", CO20&lt;&gt;"NO"),IF(CO20&lt;=CO19,"OK","INCORRECT"),"NO")</f>
        <v>NO</v>
      </c>
      <c r="CR20" s="54" t="str">
        <f>IF(OR(AND(OR(AND(CP20="NO",CQ20="NO"),AND(CP20="OK", CQ20="OK")),AND(CP19="NO", CQ19="NO")),AND(AND(CP20="OK",CQ20="OK",OR(AND(CP19="NO", CQ19="NO"),AND(CP19="OK", CQ19="OK"))))),"OK","INCORRECT")</f>
        <v>OK</v>
      </c>
      <c r="CS20" s="46" t="b">
        <f>IF(CR20="OK",IF(AND(CN19="NO",CN20="NO"),BV20&gt;BV19))</f>
        <v>0</v>
      </c>
      <c r="CT20" s="46" t="b">
        <f>IF(CR20="OK",AND(CP20="OK",CQ20="OK",CP19="NO",CQ19="NO"))</f>
        <v>0</v>
      </c>
      <c r="CU20" s="46" t="b">
        <f>IF(CR20="OK",IF(AND(EXACT(CM19,CM20)),BV20&gt;BV19))</f>
        <v>0</v>
      </c>
      <c r="CV20" s="46" t="b">
        <f>IF(CR20="OK",CO20&lt;CO19)</f>
        <v>0</v>
      </c>
      <c r="CW20" s="53" t="str">
        <f>IF(AND(CS20=FALSE,CT20=FALSE,CU20=FALSE,CV20=FALSE),"SEQUENCE INCORRECT","SEQUENCE CORRECT")</f>
        <v>SEQUENCE INCORRECT</v>
      </c>
      <c r="CX20" s="55">
        <f>COUNTIF(B19:B19,T(B20))</f>
        <v>1</v>
      </c>
    </row>
    <row r="21" spans="1:102" s="1" customFormat="1" ht="18.95" customHeight="1" thickBot="1">
      <c r="A21" s="145"/>
      <c r="B21" s="152"/>
      <c r="C21" s="153"/>
      <c r="D21" s="154"/>
      <c r="E21" s="154"/>
      <c r="F21" s="155"/>
      <c r="G21" s="156"/>
      <c r="H21" s="152"/>
      <c r="I21" s="153"/>
      <c r="J21" s="152"/>
      <c r="K21" s="153"/>
      <c r="L21" s="151"/>
      <c r="M21" s="151"/>
      <c r="N21" s="151"/>
      <c r="O21" s="151"/>
      <c r="P21" s="157"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157"/>
      <c r="R21" s="115" t="str">
        <f>IF(P21="","",IF(Q17=500,LOOKUP(P21,{"ABS","ZERO",1,250,275,300,330,375,425},{"FAIL","FAIL","FAIL","C","C+","B","B+","A","A+"})))</f>
        <v/>
      </c>
      <c r="S21" s="194"/>
      <c r="T21" s="56" t="str">
        <f t="shared" si="3"/>
        <v/>
      </c>
      <c r="U21" s="162" t="str">
        <f>IF(AND(A21&lt;&gt;"",B21&lt;&gt;""),IF(OR(D21&lt;&gt;"ABS"),IF(OR(AND(D21&lt;ROUNDDOWN((0.7*E17),0),D21&lt;&gt;0),D21&gt;E17,D21=""),"Attendance Marks incorrect",""),""),"")</f>
        <v/>
      </c>
      <c r="V21" s="162"/>
      <c r="W21" s="163"/>
      <c r="X21" s="161" t="str">
        <f>IF(OR(AND(OR(F21&lt;=G17, F21=0, F21="ABS"),OR(H21&lt;=I17, H21=0, H21="ABS"),OR(J21&lt;=K17, J21=0,J21="ABS"))),IF(OR(AND(A21="",B21="",D21="",F21="",H21="",J21=""),AND(A21&lt;&gt;"",B21&lt;&gt;"",D21&lt;&gt;"",F21&lt;&gt;"",H21&lt;&gt;"",J21&lt;&gt;"", AF21="OK")),"","Given Marks or Format is incorrect"),"Given Marks or Format is incorrect")</f>
        <v/>
      </c>
      <c r="Y21" s="162"/>
      <c r="Z21" s="163"/>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6" t="b">
        <f t="shared" si="4"/>
        <v>0</v>
      </c>
      <c r="AF21" s="16" t="str">
        <f t="shared" si="5"/>
        <v>S# INCORRECT</v>
      </c>
      <c r="BN21" s="46" t="str">
        <f t="shared" si="1"/>
        <v/>
      </c>
      <c r="BO21" s="46" t="b">
        <f t="shared" si="6"/>
        <v>0</v>
      </c>
      <c r="BP21" s="46" t="b">
        <f t="shared" si="7"/>
        <v>0</v>
      </c>
      <c r="BQ21" s="46" t="b">
        <f t="shared" si="8"/>
        <v>0</v>
      </c>
      <c r="BR21" s="46" t="str">
        <f t="shared" si="9"/>
        <v/>
      </c>
      <c r="BS21" s="46" t="str">
        <f t="shared" si="10"/>
        <v/>
      </c>
      <c r="BT21" s="46" t="str">
        <f t="shared" si="11"/>
        <v/>
      </c>
      <c r="BU21" s="46" t="str">
        <f t="shared" si="12"/>
        <v/>
      </c>
      <c r="BV21" s="51" t="str">
        <f t="shared" si="13"/>
        <v/>
      </c>
      <c r="BW21" s="52" t="str">
        <f t="shared" ref="BW21:BW38" si="30">IF(BV21&gt;BV20,"OK","INCORRECT")</f>
        <v>INCORRECT</v>
      </c>
      <c r="BX21" s="46" t="b">
        <f t="shared" ref="BX21:BX38" si="31">BV21&gt;BV20</f>
        <v>0</v>
      </c>
      <c r="BY21" s="53" t="str">
        <f t="shared" si="2"/>
        <v/>
      </c>
      <c r="BZ21" s="46" t="b">
        <f t="shared" si="14"/>
        <v>0</v>
      </c>
      <c r="CA21" s="46" t="b">
        <f t="shared" si="15"/>
        <v>0</v>
      </c>
      <c r="CB21" s="46" t="b">
        <f t="shared" si="16"/>
        <v>0</v>
      </c>
      <c r="CC21" s="46" t="b">
        <f t="shared" si="17"/>
        <v>0</v>
      </c>
      <c r="CD21" s="46" t="b">
        <f t="shared" si="18"/>
        <v>0</v>
      </c>
      <c r="CE21" s="46" t="b">
        <f t="shared" si="19"/>
        <v>0</v>
      </c>
      <c r="CF21" s="46" t="str">
        <f t="shared" si="20"/>
        <v/>
      </c>
      <c r="CG21" s="46" t="str">
        <f t="shared" si="21"/>
        <v/>
      </c>
      <c r="CH21" s="46" t="str">
        <f t="shared" si="22"/>
        <v/>
      </c>
      <c r="CI21" s="46" t="str">
        <f t="shared" si="23"/>
        <v/>
      </c>
      <c r="CJ21" s="46" t="str">
        <f t="shared" si="24"/>
        <v/>
      </c>
      <c r="CK21" s="46" t="str">
        <f t="shared" si="25"/>
        <v/>
      </c>
      <c r="CL21" s="53" t="str">
        <f t="shared" si="26"/>
        <v/>
      </c>
      <c r="CM21" s="53" t="str">
        <f t="shared" si="27"/>
        <v/>
      </c>
      <c r="CN21" s="54" t="str">
        <f t="shared" si="28"/>
        <v>NO</v>
      </c>
      <c r="CO21" s="54" t="str">
        <f t="shared" si="29"/>
        <v>NO</v>
      </c>
      <c r="CP21" s="52" t="str">
        <f t="shared" ref="CP21:CP38" si="32">IF(AND(CN21&lt;&gt;"NO", CO21&lt;&gt;"NO"),IF(CO21&lt;CN21,"OK","INCORRECT"),"NO")</f>
        <v>NO</v>
      </c>
      <c r="CQ21" s="52" t="str">
        <f t="shared" ref="CQ21:CQ38" si="33">IF(AND(CN21&lt;&gt;"NO", CO21&lt;&gt;"NO"),IF(CO21&lt;=CO20,"OK","INCORRECT"),"NO")</f>
        <v>NO</v>
      </c>
      <c r="CR21" s="54" t="str">
        <f t="shared" ref="CR21:CR38" si="34">IF(OR(AND(OR(AND(CP21="NO",CQ21="NO"),AND(CP21="OK", CQ21="OK")),AND(CP20="NO", CQ20="NO")),AND(AND(CP21="OK",CQ21="OK",OR(AND(CP20="NO", CQ20="NO"),AND(CP20="OK", CQ20="OK"))))),"OK","INCORRECT")</f>
        <v>OK</v>
      </c>
      <c r="CS21" s="46" t="b">
        <f t="shared" ref="CS21:CS38" si="35">IF(CR21="OK",IF(AND(CN20="NO",CN21="NO"),BV21&gt;BV20))</f>
        <v>0</v>
      </c>
      <c r="CT21" s="46" t="b">
        <f t="shared" ref="CT21:CT38" si="36">IF(CR21="OK",AND(CP21="OK",CQ21="OK",CP20="NO",CQ20="NO"))</f>
        <v>0</v>
      </c>
      <c r="CU21" s="46" t="b">
        <f t="shared" ref="CU21:CU38" si="37">IF(CR21="OK",IF(AND(EXACT(CM20,CM21)),BV21&gt;BV20))</f>
        <v>0</v>
      </c>
      <c r="CV21" s="46" t="b">
        <f t="shared" ref="CV21:CV38" si="38">IF(CR21="OK",CO21&lt;CO20)</f>
        <v>0</v>
      </c>
      <c r="CW21" s="53" t="str">
        <f t="shared" ref="CW21:CW38" si="39">IF(AND(CS21=FALSE,CT21=FALSE,CU21=FALSE,CV21=FALSE),"SEQUENCE INCORRECT","SEQUENCE CORRECT")</f>
        <v>SEQUENCE INCORRECT</v>
      </c>
      <c r="CX21" s="55">
        <f>COUNTIF(B19:B20,T(B21))</f>
        <v>2</v>
      </c>
    </row>
    <row r="22" spans="1:102" s="1" customFormat="1" ht="18.95" customHeight="1" thickBot="1">
      <c r="A22" s="145"/>
      <c r="B22" s="152"/>
      <c r="C22" s="153"/>
      <c r="D22" s="154"/>
      <c r="E22" s="154"/>
      <c r="F22" s="155"/>
      <c r="G22" s="156"/>
      <c r="H22" s="152"/>
      <c r="I22" s="153"/>
      <c r="J22" s="152"/>
      <c r="K22" s="153"/>
      <c r="L22" s="151"/>
      <c r="M22" s="151"/>
      <c r="N22" s="151"/>
      <c r="O22" s="151"/>
      <c r="P22" s="157"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157"/>
      <c r="R22" s="115" t="str">
        <f>IF(P22="","",IF(Q17=500,LOOKUP(P22,{"ABS","ZERO",1,250,275,300,330,375,425},{"FAIL","FAIL","FAIL","C","C+","B","B+","A","A+"})))</f>
        <v/>
      </c>
      <c r="S22" s="194"/>
      <c r="T22" s="56" t="str">
        <f t="shared" si="3"/>
        <v/>
      </c>
      <c r="U22" s="162" t="str">
        <f>IF(AND(A22&lt;&gt;"",B22&lt;&gt;""),IF(OR(D22&lt;&gt;"ABS"),IF(OR(AND(D22&lt;ROUNDDOWN((0.7*E17),0),D22&lt;&gt;0),D22&gt;E17,D22=""),"Attendance Marks incorrect",""),""),"")</f>
        <v/>
      </c>
      <c r="V22" s="162"/>
      <c r="W22" s="163"/>
      <c r="X22" s="161" t="str">
        <f>IF(OR(AND(OR(F22&lt;=G17, F22=0, F22="ABS"),OR(H22&lt;=I17, H22=0, H22="ABS"),OR(J22&lt;=K17, J22=0,J22="ABS"))),IF(OR(AND(A22="",B22="",D22="",F22="",H22="",J22=""),AND(A22&lt;&gt;"",B22&lt;&gt;"",D22&lt;&gt;"",F22&lt;&gt;"",H22&lt;&gt;"",J22&lt;&gt;"", AF22="OK")),"","Given Marks or Format is incorrect"),"Given Marks or Format is incorrect")</f>
        <v/>
      </c>
      <c r="Y22" s="162"/>
      <c r="Z22" s="163"/>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6" t="b">
        <f t="shared" si="4"/>
        <v>0</v>
      </c>
      <c r="AF22" s="16" t="str">
        <f t="shared" si="5"/>
        <v>S# INCORRECT</v>
      </c>
      <c r="BN22" s="46" t="str">
        <f t="shared" si="1"/>
        <v/>
      </c>
      <c r="BO22" s="46" t="b">
        <f t="shared" si="6"/>
        <v>0</v>
      </c>
      <c r="BP22" s="46" t="b">
        <f t="shared" si="7"/>
        <v>0</v>
      </c>
      <c r="BQ22" s="46" t="b">
        <f t="shared" si="8"/>
        <v>0</v>
      </c>
      <c r="BR22" s="46" t="str">
        <f t="shared" si="9"/>
        <v/>
      </c>
      <c r="BS22" s="46" t="str">
        <f t="shared" si="10"/>
        <v/>
      </c>
      <c r="BT22" s="46" t="str">
        <f t="shared" si="11"/>
        <v/>
      </c>
      <c r="BU22" s="46" t="str">
        <f t="shared" si="12"/>
        <v/>
      </c>
      <c r="BV22" s="51" t="str">
        <f t="shared" si="13"/>
        <v/>
      </c>
      <c r="BW22" s="52" t="str">
        <f t="shared" si="30"/>
        <v>INCORRECT</v>
      </c>
      <c r="BX22" s="46" t="b">
        <f t="shared" si="31"/>
        <v>0</v>
      </c>
      <c r="BY22" s="53" t="str">
        <f t="shared" si="2"/>
        <v/>
      </c>
      <c r="BZ22" s="46" t="b">
        <f t="shared" si="14"/>
        <v>0</v>
      </c>
      <c r="CA22" s="46" t="b">
        <f t="shared" si="15"/>
        <v>0</v>
      </c>
      <c r="CB22" s="46" t="b">
        <f t="shared" si="16"/>
        <v>0</v>
      </c>
      <c r="CC22" s="46" t="b">
        <f t="shared" si="17"/>
        <v>0</v>
      </c>
      <c r="CD22" s="46" t="b">
        <f t="shared" si="18"/>
        <v>0</v>
      </c>
      <c r="CE22" s="46" t="b">
        <f t="shared" si="19"/>
        <v>0</v>
      </c>
      <c r="CF22" s="46" t="str">
        <f t="shared" si="20"/>
        <v/>
      </c>
      <c r="CG22" s="46" t="str">
        <f t="shared" si="21"/>
        <v/>
      </c>
      <c r="CH22" s="46" t="str">
        <f t="shared" si="22"/>
        <v/>
      </c>
      <c r="CI22" s="46" t="str">
        <f t="shared" si="23"/>
        <v/>
      </c>
      <c r="CJ22" s="46" t="str">
        <f t="shared" si="24"/>
        <v/>
      </c>
      <c r="CK22" s="46" t="str">
        <f t="shared" si="25"/>
        <v/>
      </c>
      <c r="CL22" s="53" t="str">
        <f t="shared" si="26"/>
        <v/>
      </c>
      <c r="CM22" s="53" t="str">
        <f t="shared" si="27"/>
        <v/>
      </c>
      <c r="CN22" s="54" t="str">
        <f t="shared" si="28"/>
        <v>NO</v>
      </c>
      <c r="CO22" s="54" t="str">
        <f t="shared" si="29"/>
        <v>NO</v>
      </c>
      <c r="CP22" s="52" t="str">
        <f t="shared" si="32"/>
        <v>NO</v>
      </c>
      <c r="CQ22" s="52" t="str">
        <f t="shared" si="33"/>
        <v>NO</v>
      </c>
      <c r="CR22" s="54" t="str">
        <f t="shared" si="34"/>
        <v>OK</v>
      </c>
      <c r="CS22" s="46" t="b">
        <f t="shared" si="35"/>
        <v>0</v>
      </c>
      <c r="CT22" s="46" t="b">
        <f t="shared" si="36"/>
        <v>0</v>
      </c>
      <c r="CU22" s="46" t="b">
        <f t="shared" si="37"/>
        <v>0</v>
      </c>
      <c r="CV22" s="46" t="b">
        <f t="shared" si="38"/>
        <v>0</v>
      </c>
      <c r="CW22" s="53" t="str">
        <f t="shared" si="39"/>
        <v>SEQUENCE INCORRECT</v>
      </c>
      <c r="CX22" s="55">
        <f>COUNTIF(B19:B21,T(B22))</f>
        <v>3</v>
      </c>
    </row>
    <row r="23" spans="1:102" s="1" customFormat="1" ht="18.95" customHeight="1" thickBot="1">
      <c r="A23" s="145"/>
      <c r="B23" s="152"/>
      <c r="C23" s="153"/>
      <c r="D23" s="154"/>
      <c r="E23" s="154"/>
      <c r="F23" s="155"/>
      <c r="G23" s="156"/>
      <c r="H23" s="152"/>
      <c r="I23" s="153"/>
      <c r="J23" s="152"/>
      <c r="K23" s="153"/>
      <c r="L23" s="151"/>
      <c r="M23" s="151"/>
      <c r="N23" s="151"/>
      <c r="O23" s="151"/>
      <c r="P23" s="157"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157"/>
      <c r="R23" s="115" t="str">
        <f>IF(P23="","",IF(Q17=500,LOOKUP(P23,{"ABS","ZERO",1,250,275,300,330,375,425},{"FAIL","FAIL","FAIL","C","C+","B","B+","A","A+"})))</f>
        <v/>
      </c>
      <c r="S23" s="194"/>
      <c r="T23" s="56" t="str">
        <f t="shared" si="3"/>
        <v/>
      </c>
      <c r="U23" s="162" t="str">
        <f>IF(AND(A23&lt;&gt;"",B23&lt;&gt;""),IF(OR(D23&lt;&gt;"ABS"),IF(OR(AND(D23&lt;ROUNDDOWN((0.7*E17),0),D23&lt;&gt;0),D23&gt;E17,D23=""),"Attendance Marks incorrect",""),""),"")</f>
        <v/>
      </c>
      <c r="V23" s="162"/>
      <c r="W23" s="163"/>
      <c r="X23" s="161" t="str">
        <f>IF(OR(AND(OR(F23&lt;=G17, F23=0, F23="ABS"),OR(H23&lt;=I17, H23=0, H23="ABS"),OR(J23&lt;=K17, J23=0,J23="ABS"))),IF(OR(AND(A23="",B23="",D23="",F23="",H23="",J23=""),AND(A23&lt;&gt;"",B23&lt;&gt;"",D23&lt;&gt;"",F23&lt;&gt;"",H23&lt;&gt;"",J23&lt;&gt;"", AF23="OK")),"","Given Marks or Format is incorrect"),"Given Marks or Format is incorrect")</f>
        <v/>
      </c>
      <c r="Y23" s="162"/>
      <c r="Z23" s="163"/>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6" t="b">
        <f t="shared" si="4"/>
        <v>0</v>
      </c>
      <c r="AF23" s="16" t="str">
        <f t="shared" si="5"/>
        <v>S# INCORRECT</v>
      </c>
      <c r="BN23" s="46" t="str">
        <f t="shared" si="1"/>
        <v/>
      </c>
      <c r="BO23" s="46" t="b">
        <f t="shared" si="6"/>
        <v>0</v>
      </c>
      <c r="BP23" s="46" t="b">
        <f t="shared" si="7"/>
        <v>0</v>
      </c>
      <c r="BQ23" s="46" t="b">
        <f t="shared" si="8"/>
        <v>0</v>
      </c>
      <c r="BR23" s="46" t="str">
        <f t="shared" si="9"/>
        <v/>
      </c>
      <c r="BS23" s="46" t="str">
        <f t="shared" si="10"/>
        <v/>
      </c>
      <c r="BT23" s="46" t="str">
        <f t="shared" si="11"/>
        <v/>
      </c>
      <c r="BU23" s="46" t="str">
        <f t="shared" si="12"/>
        <v/>
      </c>
      <c r="BV23" s="51" t="str">
        <f t="shared" si="13"/>
        <v/>
      </c>
      <c r="BW23" s="52" t="str">
        <f t="shared" si="30"/>
        <v>INCORRECT</v>
      </c>
      <c r="BX23" s="46" t="b">
        <f t="shared" si="31"/>
        <v>0</v>
      </c>
      <c r="BY23" s="53" t="str">
        <f t="shared" si="2"/>
        <v/>
      </c>
      <c r="BZ23" s="46" t="b">
        <f t="shared" si="14"/>
        <v>0</v>
      </c>
      <c r="CA23" s="46" t="b">
        <f t="shared" si="15"/>
        <v>0</v>
      </c>
      <c r="CB23" s="46" t="b">
        <f t="shared" si="16"/>
        <v>0</v>
      </c>
      <c r="CC23" s="46" t="b">
        <f t="shared" si="17"/>
        <v>0</v>
      </c>
      <c r="CD23" s="46" t="b">
        <f t="shared" si="18"/>
        <v>0</v>
      </c>
      <c r="CE23" s="46" t="b">
        <f t="shared" si="19"/>
        <v>0</v>
      </c>
      <c r="CF23" s="46" t="str">
        <f t="shared" si="20"/>
        <v/>
      </c>
      <c r="CG23" s="46" t="str">
        <f t="shared" si="21"/>
        <v/>
      </c>
      <c r="CH23" s="46" t="str">
        <f t="shared" si="22"/>
        <v/>
      </c>
      <c r="CI23" s="46" t="str">
        <f t="shared" si="23"/>
        <v/>
      </c>
      <c r="CJ23" s="46" t="str">
        <f t="shared" si="24"/>
        <v/>
      </c>
      <c r="CK23" s="46" t="str">
        <f t="shared" si="25"/>
        <v/>
      </c>
      <c r="CL23" s="53" t="str">
        <f t="shared" si="26"/>
        <v/>
      </c>
      <c r="CM23" s="53" t="str">
        <f t="shared" si="27"/>
        <v/>
      </c>
      <c r="CN23" s="54" t="str">
        <f t="shared" si="28"/>
        <v>NO</v>
      </c>
      <c r="CO23" s="54" t="str">
        <f t="shared" si="29"/>
        <v>NO</v>
      </c>
      <c r="CP23" s="52" t="str">
        <f t="shared" si="32"/>
        <v>NO</v>
      </c>
      <c r="CQ23" s="52" t="str">
        <f t="shared" si="33"/>
        <v>NO</v>
      </c>
      <c r="CR23" s="54" t="str">
        <f t="shared" si="34"/>
        <v>OK</v>
      </c>
      <c r="CS23" s="46" t="b">
        <f t="shared" si="35"/>
        <v>0</v>
      </c>
      <c r="CT23" s="46" t="b">
        <f t="shared" si="36"/>
        <v>0</v>
      </c>
      <c r="CU23" s="46" t="b">
        <f t="shared" si="37"/>
        <v>0</v>
      </c>
      <c r="CV23" s="46" t="b">
        <f t="shared" si="38"/>
        <v>0</v>
      </c>
      <c r="CW23" s="53" t="str">
        <f t="shared" si="39"/>
        <v>SEQUENCE INCORRECT</v>
      </c>
      <c r="CX23" s="55">
        <f>COUNTIF(B19:B22,T(B23))</f>
        <v>4</v>
      </c>
    </row>
    <row r="24" spans="1:102" s="1" customFormat="1" ht="18.95" customHeight="1" thickBot="1">
      <c r="A24" s="145"/>
      <c r="B24" s="152"/>
      <c r="C24" s="153"/>
      <c r="D24" s="154"/>
      <c r="E24" s="154"/>
      <c r="F24" s="155"/>
      <c r="G24" s="156"/>
      <c r="H24" s="152"/>
      <c r="I24" s="153"/>
      <c r="J24" s="152"/>
      <c r="K24" s="153"/>
      <c r="L24" s="151"/>
      <c r="M24" s="151"/>
      <c r="N24" s="151"/>
      <c r="O24" s="151"/>
      <c r="P24" s="157"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157"/>
      <c r="R24" s="115" t="str">
        <f>IF(P24="","",IF(Q17=500,LOOKUP(P24,{"ABS","ZERO",1,250,275,300,330,375,425},{"FAIL","FAIL","FAIL","C","C+","B","B+","A","A+"})))</f>
        <v/>
      </c>
      <c r="S24" s="194"/>
      <c r="T24" s="56" t="str">
        <f t="shared" si="3"/>
        <v/>
      </c>
      <c r="U24" s="162" t="str">
        <f>IF(AND(A24&lt;&gt;"",B24&lt;&gt;""),IF(OR(D24&lt;&gt;"ABS"),IF(OR(AND(D24&lt;ROUNDDOWN((0.7*E17),0),D24&lt;&gt;0),D24&gt;E17,D24=""),"Attendance Marks incorrect",""),""),"")</f>
        <v/>
      </c>
      <c r="V24" s="162"/>
      <c r="W24" s="163"/>
      <c r="X24" s="161" t="str">
        <f>IF(OR(AND(OR(F24&lt;=G17, F24=0, F24="ABS"),OR(H24&lt;=I17, H24=0, H24="ABS"),OR(J24&lt;=K17, J24=0,J24="ABS"))),IF(OR(AND(A24="",B24="",D24="",F24="",H24="",J24=""),AND(A24&lt;&gt;"",B24&lt;&gt;"",D24&lt;&gt;"",F24&lt;&gt;"",H24&lt;&gt;"",J24&lt;&gt;"", AF24="OK")),"","Given Marks or Format is incorrect"),"Given Marks or Format is incorrect")</f>
        <v/>
      </c>
      <c r="Y24" s="162"/>
      <c r="Z24" s="163"/>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6" t="b">
        <f t="shared" si="4"/>
        <v>0</v>
      </c>
      <c r="AF24" s="16" t="str">
        <f t="shared" si="5"/>
        <v>S# INCORRECT</v>
      </c>
      <c r="BN24" s="46" t="str">
        <f t="shared" si="1"/>
        <v/>
      </c>
      <c r="BO24" s="46" t="b">
        <f t="shared" si="6"/>
        <v>0</v>
      </c>
      <c r="BP24" s="46" t="b">
        <f t="shared" si="7"/>
        <v>0</v>
      </c>
      <c r="BQ24" s="46" t="b">
        <f t="shared" si="8"/>
        <v>0</v>
      </c>
      <c r="BR24" s="46" t="str">
        <f t="shared" si="9"/>
        <v/>
      </c>
      <c r="BS24" s="46" t="str">
        <f t="shared" si="10"/>
        <v/>
      </c>
      <c r="BT24" s="46" t="str">
        <f t="shared" si="11"/>
        <v/>
      </c>
      <c r="BU24" s="46" t="str">
        <f t="shared" si="12"/>
        <v/>
      </c>
      <c r="BV24" s="51" t="str">
        <f t="shared" si="13"/>
        <v/>
      </c>
      <c r="BW24" s="52" t="str">
        <f t="shared" si="30"/>
        <v>INCORRECT</v>
      </c>
      <c r="BX24" s="46" t="b">
        <f t="shared" si="31"/>
        <v>0</v>
      </c>
      <c r="BY24" s="53" t="str">
        <f t="shared" si="2"/>
        <v/>
      </c>
      <c r="BZ24" s="46" t="b">
        <f t="shared" si="14"/>
        <v>0</v>
      </c>
      <c r="CA24" s="46" t="b">
        <f t="shared" si="15"/>
        <v>0</v>
      </c>
      <c r="CB24" s="46" t="b">
        <f t="shared" si="16"/>
        <v>0</v>
      </c>
      <c r="CC24" s="46" t="b">
        <f t="shared" si="17"/>
        <v>0</v>
      </c>
      <c r="CD24" s="46" t="b">
        <f t="shared" si="18"/>
        <v>0</v>
      </c>
      <c r="CE24" s="46" t="b">
        <f t="shared" si="19"/>
        <v>0</v>
      </c>
      <c r="CF24" s="46" t="str">
        <f t="shared" si="20"/>
        <v/>
      </c>
      <c r="CG24" s="46" t="str">
        <f t="shared" si="21"/>
        <v/>
      </c>
      <c r="CH24" s="46" t="str">
        <f t="shared" si="22"/>
        <v/>
      </c>
      <c r="CI24" s="46" t="str">
        <f t="shared" si="23"/>
        <v/>
      </c>
      <c r="CJ24" s="46" t="str">
        <f t="shared" si="24"/>
        <v/>
      </c>
      <c r="CK24" s="46" t="str">
        <f t="shared" si="25"/>
        <v/>
      </c>
      <c r="CL24" s="53" t="str">
        <f t="shared" si="26"/>
        <v/>
      </c>
      <c r="CM24" s="53" t="str">
        <f t="shared" si="27"/>
        <v/>
      </c>
      <c r="CN24" s="54" t="str">
        <f t="shared" si="28"/>
        <v>NO</v>
      </c>
      <c r="CO24" s="54" t="str">
        <f t="shared" si="29"/>
        <v>NO</v>
      </c>
      <c r="CP24" s="52" t="str">
        <f t="shared" si="32"/>
        <v>NO</v>
      </c>
      <c r="CQ24" s="52" t="str">
        <f t="shared" si="33"/>
        <v>NO</v>
      </c>
      <c r="CR24" s="54" t="str">
        <f t="shared" si="34"/>
        <v>OK</v>
      </c>
      <c r="CS24" s="46" t="b">
        <f t="shared" si="35"/>
        <v>0</v>
      </c>
      <c r="CT24" s="46" t="b">
        <f t="shared" si="36"/>
        <v>0</v>
      </c>
      <c r="CU24" s="46" t="b">
        <f t="shared" si="37"/>
        <v>0</v>
      </c>
      <c r="CV24" s="46" t="b">
        <f t="shared" si="38"/>
        <v>0</v>
      </c>
      <c r="CW24" s="53" t="str">
        <f t="shared" si="39"/>
        <v>SEQUENCE INCORRECT</v>
      </c>
      <c r="CX24" s="55">
        <f>COUNTIF(B19:B23,T(B24))</f>
        <v>5</v>
      </c>
    </row>
    <row r="25" spans="1:102" s="1" customFormat="1" ht="18.95" customHeight="1" thickBot="1">
      <c r="A25" s="145"/>
      <c r="B25" s="152"/>
      <c r="C25" s="153"/>
      <c r="D25" s="154"/>
      <c r="E25" s="154"/>
      <c r="F25" s="155"/>
      <c r="G25" s="156"/>
      <c r="H25" s="152"/>
      <c r="I25" s="153"/>
      <c r="J25" s="152"/>
      <c r="K25" s="153"/>
      <c r="L25" s="151"/>
      <c r="M25" s="151"/>
      <c r="N25" s="151"/>
      <c r="O25" s="151"/>
      <c r="P25" s="157"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157"/>
      <c r="R25" s="146" t="str">
        <f>IF(P25="","",IF(Q17=500,LOOKUP(P25,{"ABS","ZERO",1,250,275,300,330,375,425},{"FAIL","FAIL","FAIL","C","C+","B","B+","A","A+"})))</f>
        <v/>
      </c>
      <c r="S25" s="194"/>
      <c r="T25" s="56" t="str">
        <f t="shared" si="3"/>
        <v/>
      </c>
      <c r="U25" s="162" t="str">
        <f>IF(AND(A25&lt;&gt;"",B25&lt;&gt;""),IF(OR(D25&lt;&gt;"ABS"),IF(OR(AND(D25&lt;ROUNDDOWN((0.7*E17),0),D25&lt;&gt;0),D25&gt;E17,D25=""),"Attendance Marks incorrect",""),""),"")</f>
        <v/>
      </c>
      <c r="V25" s="162"/>
      <c r="W25" s="163"/>
      <c r="X25" s="161" t="str">
        <f>IF(OR(AND(OR(F25&lt;=G17, F25=0, F25="ABS"),OR(H25&lt;=I17, H25=0, H25="ABS"),OR(J25&lt;=K17, J25=0,J25="ABS"))),IF(OR(AND(A25="",B25="", D25="",F25="",H25="",J25=""),AND(A25&lt;&gt;"",B25&lt;&gt;"",D25&lt;&gt;"",F25&lt;&gt;"",H25&lt;&gt;"",J25&lt;&gt;"", AF25="OK")),"","Given Marks or Format is incorrect"),"Given Marks or Format is incorrect")</f>
        <v/>
      </c>
      <c r="Y25" s="162"/>
      <c r="Z25" s="163"/>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6" t="b">
        <f t="shared" si="4"/>
        <v>0</v>
      </c>
      <c r="AF25" s="16" t="str">
        <f t="shared" si="5"/>
        <v>S# INCORRECT</v>
      </c>
      <c r="BN25" s="46" t="str">
        <f t="shared" si="1"/>
        <v/>
      </c>
      <c r="BO25" s="46" t="b">
        <f t="shared" si="6"/>
        <v>0</v>
      </c>
      <c r="BP25" s="46" t="b">
        <f t="shared" si="7"/>
        <v>0</v>
      </c>
      <c r="BQ25" s="46" t="b">
        <f t="shared" si="8"/>
        <v>0</v>
      </c>
      <c r="BR25" s="46" t="str">
        <f t="shared" si="9"/>
        <v/>
      </c>
      <c r="BS25" s="46" t="str">
        <f t="shared" si="10"/>
        <v/>
      </c>
      <c r="BT25" s="46" t="str">
        <f t="shared" si="11"/>
        <v/>
      </c>
      <c r="BU25" s="46" t="str">
        <f t="shared" si="12"/>
        <v/>
      </c>
      <c r="BV25" s="51" t="str">
        <f t="shared" si="13"/>
        <v/>
      </c>
      <c r="BW25" s="52" t="str">
        <f t="shared" si="30"/>
        <v>INCORRECT</v>
      </c>
      <c r="BX25" s="46" t="b">
        <f t="shared" si="31"/>
        <v>0</v>
      </c>
      <c r="BY25" s="53" t="str">
        <f t="shared" si="2"/>
        <v/>
      </c>
      <c r="BZ25" s="46" t="b">
        <f t="shared" si="14"/>
        <v>0</v>
      </c>
      <c r="CA25" s="46" t="b">
        <f t="shared" si="15"/>
        <v>0</v>
      </c>
      <c r="CB25" s="46" t="b">
        <f t="shared" si="16"/>
        <v>0</v>
      </c>
      <c r="CC25" s="46" t="b">
        <f t="shared" si="17"/>
        <v>0</v>
      </c>
      <c r="CD25" s="46" t="b">
        <f t="shared" si="18"/>
        <v>0</v>
      </c>
      <c r="CE25" s="46" t="b">
        <f t="shared" si="19"/>
        <v>0</v>
      </c>
      <c r="CF25" s="46" t="str">
        <f t="shared" si="20"/>
        <v/>
      </c>
      <c r="CG25" s="46" t="str">
        <f t="shared" si="21"/>
        <v/>
      </c>
      <c r="CH25" s="46" t="str">
        <f t="shared" si="22"/>
        <v/>
      </c>
      <c r="CI25" s="46" t="str">
        <f t="shared" si="23"/>
        <v/>
      </c>
      <c r="CJ25" s="46" t="str">
        <f t="shared" si="24"/>
        <v/>
      </c>
      <c r="CK25" s="46" t="str">
        <f t="shared" si="25"/>
        <v/>
      </c>
      <c r="CL25" s="53" t="str">
        <f t="shared" si="26"/>
        <v/>
      </c>
      <c r="CM25" s="53" t="str">
        <f t="shared" si="27"/>
        <v/>
      </c>
      <c r="CN25" s="54" t="str">
        <f t="shared" si="28"/>
        <v>NO</v>
      </c>
      <c r="CO25" s="54" t="str">
        <f t="shared" si="29"/>
        <v>NO</v>
      </c>
      <c r="CP25" s="52" t="str">
        <f t="shared" si="32"/>
        <v>NO</v>
      </c>
      <c r="CQ25" s="52" t="str">
        <f t="shared" si="33"/>
        <v>NO</v>
      </c>
      <c r="CR25" s="54" t="str">
        <f t="shared" si="34"/>
        <v>OK</v>
      </c>
      <c r="CS25" s="46" t="b">
        <f t="shared" si="35"/>
        <v>0</v>
      </c>
      <c r="CT25" s="46" t="b">
        <f t="shared" si="36"/>
        <v>0</v>
      </c>
      <c r="CU25" s="46" t="b">
        <f t="shared" si="37"/>
        <v>0</v>
      </c>
      <c r="CV25" s="46" t="b">
        <f t="shared" si="38"/>
        <v>0</v>
      </c>
      <c r="CW25" s="53" t="str">
        <f t="shared" si="39"/>
        <v>SEQUENCE INCORRECT</v>
      </c>
      <c r="CX25" s="55">
        <f>COUNTIF(B19:B24,T(B25))</f>
        <v>6</v>
      </c>
    </row>
    <row r="26" spans="1:102" s="1" customFormat="1" ht="18.95" customHeight="1" thickBot="1">
      <c r="A26" s="145"/>
      <c r="B26" s="152"/>
      <c r="C26" s="153"/>
      <c r="D26" s="154"/>
      <c r="E26" s="154"/>
      <c r="F26" s="155"/>
      <c r="G26" s="156"/>
      <c r="H26" s="152"/>
      <c r="I26" s="153"/>
      <c r="J26" s="152"/>
      <c r="K26" s="153"/>
      <c r="L26" s="151"/>
      <c r="M26" s="151"/>
      <c r="N26" s="151"/>
      <c r="O26" s="151"/>
      <c r="P26" s="157"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157"/>
      <c r="R26" s="146" t="str">
        <f>IF(P26="","",IF(Q17=500,LOOKUP(P26,{"ABS","ZERO",1,250,275,300,330,375,425},{"FAIL","FAIL","FAIL","C","C+","B","B+","A","A+"})))</f>
        <v/>
      </c>
      <c r="S26" s="194"/>
      <c r="T26" s="56" t="str">
        <f t="shared" si="3"/>
        <v/>
      </c>
      <c r="U26" s="162" t="str">
        <f>IF(AND(A26&lt;&gt;"",B26&lt;&gt;""),IF(OR(D26&lt;&gt;"ABS"),IF(OR(AND(D26&lt;ROUNDDOWN((0.7*E17),0),D26&lt;&gt;0),D26&gt;E17,D26=""),"Attendance Marks incorrect",""),""),"")</f>
        <v/>
      </c>
      <c r="V26" s="162"/>
      <c r="W26" s="163"/>
      <c r="X26" s="161" t="str">
        <f>IF(OR(AND(OR(F26&lt;=G17, F26=0, F26="ABS"),OR(H26&lt;=I17, H26=0, H26="ABS"),OR(J26&lt;=K17, J26=0,J26="ABS"))),IF(OR(AND(A26="",B26="",D26="",F26="",H26="",J26=""),AND(A26&lt;&gt;"",B26&lt;&gt;"",D26&lt;&gt;"",F26&lt;&gt;"",H26&lt;&gt;"",J26&lt;&gt;"", AF26="OK")),"","Given Marks or Format is incorrect"),"Given Marks or Format is incorrect")</f>
        <v/>
      </c>
      <c r="Y26" s="162"/>
      <c r="Z26" s="163"/>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6" t="b">
        <f t="shared" si="4"/>
        <v>0</v>
      </c>
      <c r="AF26" s="16" t="str">
        <f t="shared" si="5"/>
        <v>S# INCORRECT</v>
      </c>
      <c r="BN26" s="46" t="str">
        <f t="shared" ref="BN26:BN31" si="40">RIGHT(B26,3)</f>
        <v/>
      </c>
      <c r="BO26" s="46" t="b">
        <f t="shared" si="6"/>
        <v>0</v>
      </c>
      <c r="BP26" s="46" t="b">
        <f t="shared" si="7"/>
        <v>0</v>
      </c>
      <c r="BQ26" s="46" t="b">
        <f t="shared" si="8"/>
        <v>0</v>
      </c>
      <c r="BR26" s="46" t="str">
        <f t="shared" si="9"/>
        <v/>
      </c>
      <c r="BS26" s="46" t="str">
        <f t="shared" si="10"/>
        <v/>
      </c>
      <c r="BT26" s="46" t="str">
        <f t="shared" si="11"/>
        <v/>
      </c>
      <c r="BU26" s="46" t="str">
        <f t="shared" si="12"/>
        <v/>
      </c>
      <c r="BV26" s="51" t="str">
        <f t="shared" si="13"/>
        <v/>
      </c>
      <c r="BW26" s="52" t="str">
        <f t="shared" si="30"/>
        <v>INCORRECT</v>
      </c>
      <c r="BX26" s="46" t="b">
        <f t="shared" si="31"/>
        <v>0</v>
      </c>
      <c r="BY26" s="53" t="str">
        <f t="shared" ref="BY26:BY31" si="41">LEFT(B26,6)</f>
        <v/>
      </c>
      <c r="BZ26" s="46" t="b">
        <f t="shared" si="14"/>
        <v>0</v>
      </c>
      <c r="CA26" s="46" t="b">
        <f t="shared" si="15"/>
        <v>0</v>
      </c>
      <c r="CB26" s="46" t="b">
        <f t="shared" si="16"/>
        <v>0</v>
      </c>
      <c r="CC26" s="46" t="b">
        <f t="shared" si="17"/>
        <v>0</v>
      </c>
      <c r="CD26" s="46" t="b">
        <f t="shared" si="18"/>
        <v>0</v>
      </c>
      <c r="CE26" s="46" t="b">
        <f t="shared" si="19"/>
        <v>0</v>
      </c>
      <c r="CF26" s="46" t="str">
        <f t="shared" si="20"/>
        <v/>
      </c>
      <c r="CG26" s="46" t="str">
        <f t="shared" si="21"/>
        <v/>
      </c>
      <c r="CH26" s="46" t="str">
        <f t="shared" si="22"/>
        <v/>
      </c>
      <c r="CI26" s="46" t="str">
        <f t="shared" si="23"/>
        <v/>
      </c>
      <c r="CJ26" s="46" t="str">
        <f t="shared" si="24"/>
        <v/>
      </c>
      <c r="CK26" s="46" t="str">
        <f t="shared" si="25"/>
        <v/>
      </c>
      <c r="CL26" s="53" t="str">
        <f t="shared" si="26"/>
        <v/>
      </c>
      <c r="CM26" s="53" t="str">
        <f t="shared" si="27"/>
        <v/>
      </c>
      <c r="CN26" s="54" t="str">
        <f t="shared" si="28"/>
        <v>NO</v>
      </c>
      <c r="CO26" s="54" t="str">
        <f t="shared" si="29"/>
        <v>NO</v>
      </c>
      <c r="CP26" s="52" t="str">
        <f t="shared" si="32"/>
        <v>NO</v>
      </c>
      <c r="CQ26" s="52" t="str">
        <f t="shared" si="33"/>
        <v>NO</v>
      </c>
      <c r="CR26" s="54" t="str">
        <f t="shared" si="34"/>
        <v>OK</v>
      </c>
      <c r="CS26" s="46" t="b">
        <f t="shared" si="35"/>
        <v>0</v>
      </c>
      <c r="CT26" s="46" t="b">
        <f t="shared" si="36"/>
        <v>0</v>
      </c>
      <c r="CU26" s="46" t="b">
        <f t="shared" si="37"/>
        <v>0</v>
      </c>
      <c r="CV26" s="46" t="b">
        <f t="shared" si="38"/>
        <v>0</v>
      </c>
      <c r="CW26" s="53" t="str">
        <f t="shared" si="39"/>
        <v>SEQUENCE INCORRECT</v>
      </c>
      <c r="CX26" s="55">
        <f>COUNTIF(B19:B25,T(B26))</f>
        <v>7</v>
      </c>
    </row>
    <row r="27" spans="1:102" s="1" customFormat="1" ht="18.95" customHeight="1" thickBot="1">
      <c r="A27" s="145"/>
      <c r="B27" s="152"/>
      <c r="C27" s="153"/>
      <c r="D27" s="154"/>
      <c r="E27" s="154"/>
      <c r="F27" s="155"/>
      <c r="G27" s="156"/>
      <c r="H27" s="152"/>
      <c r="I27" s="153"/>
      <c r="J27" s="152"/>
      <c r="K27" s="153"/>
      <c r="L27" s="151"/>
      <c r="M27" s="151"/>
      <c r="N27" s="151"/>
      <c r="O27" s="151"/>
      <c r="P27" s="157"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157"/>
      <c r="R27" s="146" t="str">
        <f>IF(P27="","",IF(Q17=500,LOOKUP(P27,{"ABS","ZERO",1,250,275,300,330,375,425},{"FAIL","FAIL","FAIL","C","C+","B","B+","A","A+"})))</f>
        <v/>
      </c>
      <c r="S27" s="194"/>
      <c r="T27" s="56" t="str">
        <f t="shared" si="3"/>
        <v/>
      </c>
      <c r="U27" s="162" t="str">
        <f>IF(AND(A27&lt;&gt;"",B27&lt;&gt;""),IF(OR(D27&lt;&gt;"ABS"),IF(OR(AND(D27&lt;ROUNDDOWN((0.7*E17),0),D27&lt;&gt;0),D27&gt;E17,D27=""),"Attendance Marks incorrect",""),""),"")</f>
        <v/>
      </c>
      <c r="V27" s="162"/>
      <c r="W27" s="163"/>
      <c r="X27" s="161" t="str">
        <f>IF(OR(AND(OR(F27&lt;=G17, F27=0, F27="ABS"),OR(H27&lt;=I17, H27=0, H27="ABS"),OR(J27&lt;=K17, J27=0,J27="ABS"))),IF(OR(AND(A27="",B27="",D27="",F27="",H27="",J27=""),AND(A27&lt;&gt;"",B27&lt;&gt;"",D27&lt;&gt;"",F27&lt;&gt;"",H27&lt;&gt;"",J27&lt;&gt;"", AF27="OK")),"","Given Marks or Format is incorrect"),"Given Marks or Format is incorrect")</f>
        <v/>
      </c>
      <c r="Y27" s="162"/>
      <c r="Z27" s="163"/>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6" t="b">
        <f t="shared" si="4"/>
        <v>0</v>
      </c>
      <c r="AF27" s="16" t="str">
        <f t="shared" si="5"/>
        <v>S# INCORRECT</v>
      </c>
      <c r="BN27" s="46" t="str">
        <f t="shared" si="40"/>
        <v/>
      </c>
      <c r="BO27" s="46" t="b">
        <f t="shared" si="6"/>
        <v>0</v>
      </c>
      <c r="BP27" s="46" t="b">
        <f t="shared" si="7"/>
        <v>0</v>
      </c>
      <c r="BQ27" s="46" t="b">
        <f t="shared" si="8"/>
        <v>0</v>
      </c>
      <c r="BR27" s="46" t="str">
        <f t="shared" si="9"/>
        <v/>
      </c>
      <c r="BS27" s="46" t="str">
        <f t="shared" si="10"/>
        <v/>
      </c>
      <c r="BT27" s="46" t="str">
        <f t="shared" si="11"/>
        <v/>
      </c>
      <c r="BU27" s="46" t="str">
        <f t="shared" si="12"/>
        <v/>
      </c>
      <c r="BV27" s="51" t="str">
        <f t="shared" si="13"/>
        <v/>
      </c>
      <c r="BW27" s="52" t="str">
        <f t="shared" si="30"/>
        <v>INCORRECT</v>
      </c>
      <c r="BX27" s="46" t="b">
        <f t="shared" si="31"/>
        <v>0</v>
      </c>
      <c r="BY27" s="53" t="str">
        <f t="shared" si="41"/>
        <v/>
      </c>
      <c r="BZ27" s="46" t="b">
        <f t="shared" si="14"/>
        <v>0</v>
      </c>
      <c r="CA27" s="46" t="b">
        <f t="shared" si="15"/>
        <v>0</v>
      </c>
      <c r="CB27" s="46" t="b">
        <f t="shared" si="16"/>
        <v>0</v>
      </c>
      <c r="CC27" s="46" t="b">
        <f t="shared" si="17"/>
        <v>0</v>
      </c>
      <c r="CD27" s="46" t="b">
        <f t="shared" si="18"/>
        <v>0</v>
      </c>
      <c r="CE27" s="46" t="b">
        <f t="shared" si="19"/>
        <v>0</v>
      </c>
      <c r="CF27" s="46" t="str">
        <f t="shared" si="20"/>
        <v/>
      </c>
      <c r="CG27" s="46" t="str">
        <f t="shared" si="21"/>
        <v/>
      </c>
      <c r="CH27" s="46" t="str">
        <f t="shared" si="22"/>
        <v/>
      </c>
      <c r="CI27" s="46" t="str">
        <f t="shared" si="23"/>
        <v/>
      </c>
      <c r="CJ27" s="46" t="str">
        <f t="shared" si="24"/>
        <v/>
      </c>
      <c r="CK27" s="46" t="str">
        <f t="shared" si="25"/>
        <v/>
      </c>
      <c r="CL27" s="53" t="str">
        <f t="shared" si="26"/>
        <v/>
      </c>
      <c r="CM27" s="53" t="str">
        <f t="shared" si="27"/>
        <v/>
      </c>
      <c r="CN27" s="54" t="str">
        <f t="shared" si="28"/>
        <v>NO</v>
      </c>
      <c r="CO27" s="54" t="str">
        <f t="shared" si="29"/>
        <v>NO</v>
      </c>
      <c r="CP27" s="52" t="str">
        <f t="shared" si="32"/>
        <v>NO</v>
      </c>
      <c r="CQ27" s="52" t="str">
        <f t="shared" si="33"/>
        <v>NO</v>
      </c>
      <c r="CR27" s="54" t="str">
        <f t="shared" si="34"/>
        <v>OK</v>
      </c>
      <c r="CS27" s="46" t="b">
        <f t="shared" si="35"/>
        <v>0</v>
      </c>
      <c r="CT27" s="46" t="b">
        <f t="shared" si="36"/>
        <v>0</v>
      </c>
      <c r="CU27" s="46" t="b">
        <f t="shared" si="37"/>
        <v>0</v>
      </c>
      <c r="CV27" s="46" t="b">
        <f t="shared" si="38"/>
        <v>0</v>
      </c>
      <c r="CW27" s="53" t="str">
        <f t="shared" si="39"/>
        <v>SEQUENCE INCORRECT</v>
      </c>
      <c r="CX27" s="55">
        <f>COUNTIF(B19:B26,T(B27))</f>
        <v>8</v>
      </c>
    </row>
    <row r="28" spans="1:102" s="1" customFormat="1" ht="18.95" customHeight="1" thickBot="1">
      <c r="A28" s="145"/>
      <c r="B28" s="152"/>
      <c r="C28" s="153"/>
      <c r="D28" s="154"/>
      <c r="E28" s="154"/>
      <c r="F28" s="155"/>
      <c r="G28" s="156"/>
      <c r="H28" s="152"/>
      <c r="I28" s="153"/>
      <c r="J28" s="152"/>
      <c r="K28" s="153"/>
      <c r="L28" s="151"/>
      <c r="M28" s="151"/>
      <c r="N28" s="151"/>
      <c r="O28" s="151"/>
      <c r="P28" s="157"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157"/>
      <c r="R28" s="146" t="str">
        <f>IF(P28="","",IF(Q17=500,LOOKUP(P28,{"ABS","ZERO",1,250,275,300,330,375,425},{"FAIL","FAIL","FAIL","C","C+","B","B+","A","A+"})))</f>
        <v/>
      </c>
      <c r="S28" s="194"/>
      <c r="T28" s="56" t="str">
        <f t="shared" si="3"/>
        <v/>
      </c>
      <c r="U28" s="162" t="str">
        <f>IF(AND(A28&lt;&gt;"",B28&lt;&gt;""),IF(OR(D28&lt;&gt;"ABS"),IF(OR(AND(D28&lt;ROUNDDOWN((0.7*E17),0),D28&lt;&gt;0),D28&gt;E17,D28=""),"Attendance Marks incorrect",""),""),"")</f>
        <v/>
      </c>
      <c r="V28" s="162"/>
      <c r="W28" s="163"/>
      <c r="X28" s="161" t="str">
        <f>IF(OR(AND(OR(F28&lt;=G17, F28=0, F28="ABS"),OR(H28&lt;=I17, H28=0, H28="ABS"),OR(J28&lt;=K17, J28=0,J28="ABS"))),IF(OR(AND(A28="",B28="",D28="",F28="",H28="",J28=""),AND(A28&lt;&gt;"",B28&lt;&gt;"",D28&lt;&gt;"",F28&lt;&gt;"",H28&lt;&gt;"",J28&lt;&gt;"", AF28="OK")),"","Given Marks or Format is incorrect"),"Given Marks or Format is incorrect")</f>
        <v/>
      </c>
      <c r="Y28" s="162"/>
      <c r="Z28" s="163"/>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6" t="b">
        <f t="shared" si="4"/>
        <v>0</v>
      </c>
      <c r="AF28" s="16" t="str">
        <f t="shared" si="5"/>
        <v>S# INCORRECT</v>
      </c>
      <c r="BN28" s="46" t="str">
        <f t="shared" si="40"/>
        <v/>
      </c>
      <c r="BO28" s="46" t="b">
        <f t="shared" si="6"/>
        <v>0</v>
      </c>
      <c r="BP28" s="46" t="b">
        <f t="shared" si="7"/>
        <v>0</v>
      </c>
      <c r="BQ28" s="46" t="b">
        <f t="shared" si="8"/>
        <v>0</v>
      </c>
      <c r="BR28" s="46" t="str">
        <f t="shared" si="9"/>
        <v/>
      </c>
      <c r="BS28" s="46" t="str">
        <f t="shared" si="10"/>
        <v/>
      </c>
      <c r="BT28" s="46" t="str">
        <f t="shared" si="11"/>
        <v/>
      </c>
      <c r="BU28" s="46" t="str">
        <f t="shared" si="12"/>
        <v/>
      </c>
      <c r="BV28" s="51" t="str">
        <f t="shared" si="13"/>
        <v/>
      </c>
      <c r="BW28" s="52" t="str">
        <f t="shared" si="30"/>
        <v>INCORRECT</v>
      </c>
      <c r="BX28" s="46" t="b">
        <f t="shared" si="31"/>
        <v>0</v>
      </c>
      <c r="BY28" s="53" t="str">
        <f t="shared" si="41"/>
        <v/>
      </c>
      <c r="BZ28" s="46" t="b">
        <f t="shared" si="14"/>
        <v>0</v>
      </c>
      <c r="CA28" s="46" t="b">
        <f t="shared" si="15"/>
        <v>0</v>
      </c>
      <c r="CB28" s="46" t="b">
        <f t="shared" si="16"/>
        <v>0</v>
      </c>
      <c r="CC28" s="46" t="b">
        <f t="shared" si="17"/>
        <v>0</v>
      </c>
      <c r="CD28" s="46" t="b">
        <f t="shared" si="18"/>
        <v>0</v>
      </c>
      <c r="CE28" s="46" t="b">
        <f t="shared" si="19"/>
        <v>0</v>
      </c>
      <c r="CF28" s="46" t="str">
        <f t="shared" si="20"/>
        <v/>
      </c>
      <c r="CG28" s="46" t="str">
        <f t="shared" si="21"/>
        <v/>
      </c>
      <c r="CH28" s="46" t="str">
        <f t="shared" si="22"/>
        <v/>
      </c>
      <c r="CI28" s="46" t="str">
        <f t="shared" si="23"/>
        <v/>
      </c>
      <c r="CJ28" s="46" t="str">
        <f t="shared" si="24"/>
        <v/>
      </c>
      <c r="CK28" s="46" t="str">
        <f t="shared" si="25"/>
        <v/>
      </c>
      <c r="CL28" s="53" t="str">
        <f t="shared" si="26"/>
        <v/>
      </c>
      <c r="CM28" s="53" t="str">
        <f t="shared" si="27"/>
        <v/>
      </c>
      <c r="CN28" s="54" t="str">
        <f t="shared" si="28"/>
        <v>NO</v>
      </c>
      <c r="CO28" s="54" t="str">
        <f t="shared" si="29"/>
        <v>NO</v>
      </c>
      <c r="CP28" s="52" t="str">
        <f t="shared" si="32"/>
        <v>NO</v>
      </c>
      <c r="CQ28" s="52" t="str">
        <f t="shared" si="33"/>
        <v>NO</v>
      </c>
      <c r="CR28" s="54" t="str">
        <f t="shared" si="34"/>
        <v>OK</v>
      </c>
      <c r="CS28" s="46" t="b">
        <f t="shared" si="35"/>
        <v>0</v>
      </c>
      <c r="CT28" s="46" t="b">
        <f t="shared" si="36"/>
        <v>0</v>
      </c>
      <c r="CU28" s="46" t="b">
        <f t="shared" si="37"/>
        <v>0</v>
      </c>
      <c r="CV28" s="46" t="b">
        <f t="shared" si="38"/>
        <v>0</v>
      </c>
      <c r="CW28" s="53" t="str">
        <f t="shared" si="39"/>
        <v>SEQUENCE INCORRECT</v>
      </c>
      <c r="CX28" s="55">
        <f>COUNTIF(B19:B27,T(B28))</f>
        <v>9</v>
      </c>
    </row>
    <row r="29" spans="1:102" s="1" customFormat="1" ht="18.95" customHeight="1" thickBot="1">
      <c r="A29" s="145"/>
      <c r="B29" s="152"/>
      <c r="C29" s="153"/>
      <c r="D29" s="154"/>
      <c r="E29" s="154"/>
      <c r="F29" s="155"/>
      <c r="G29" s="156"/>
      <c r="H29" s="152"/>
      <c r="I29" s="153"/>
      <c r="J29" s="152"/>
      <c r="K29" s="153"/>
      <c r="L29" s="151"/>
      <c r="M29" s="151"/>
      <c r="N29" s="151"/>
      <c r="O29" s="151"/>
      <c r="P29" s="157"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157"/>
      <c r="R29" s="146" t="str">
        <f>IF(P29="","",IF(Q17=500,LOOKUP(P29,{"ABS","ZERO",1,250,275,300,330,375,425},{"FAIL","FAIL","FAIL","C","C+","B","B+","A","A+"})))</f>
        <v/>
      </c>
      <c r="S29" s="194"/>
      <c r="T29" s="56" t="str">
        <f t="shared" si="3"/>
        <v/>
      </c>
      <c r="U29" s="162" t="str">
        <f>IF(AND(A29&lt;&gt;"",B29&lt;&gt;""),IF(OR(D29&lt;&gt;"ABS"),IF(OR(AND(D29&lt;ROUNDDOWN((0.7*E17),0),D29&lt;&gt;0),D29&gt;E17,D29=""),"Attendance Marks incorrect",""),""),"")</f>
        <v/>
      </c>
      <c r="V29" s="162"/>
      <c r="W29" s="163"/>
      <c r="X29" s="161" t="str">
        <f>IF(OR(AND(OR(F29&lt;=G17, F29=0, F29="ABS"),OR(H29&lt;=I17, H29=0, H29="ABS"),OR(J29&lt;=K17, J29=0,J29="ABS"))),IF(OR(AND(A29="",B29="",D29="",F29="",H29="",J29=""),AND(A29&lt;&gt;"",B29&lt;&gt;"",D29&lt;&gt;"",F29&lt;&gt;"",H29&lt;&gt;"",J29&lt;&gt;"", AF29="OK")),"","Given Marks or Format is incorrect"),"Given Marks or Format is incorrect")</f>
        <v/>
      </c>
      <c r="Y29" s="162"/>
      <c r="Z29" s="163"/>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6" t="b">
        <f t="shared" si="4"/>
        <v>0</v>
      </c>
      <c r="AF29" s="16" t="str">
        <f t="shared" si="5"/>
        <v>S# INCORRECT</v>
      </c>
      <c r="BN29" s="46" t="str">
        <f t="shared" si="40"/>
        <v/>
      </c>
      <c r="BO29" s="46" t="b">
        <f t="shared" si="6"/>
        <v>0</v>
      </c>
      <c r="BP29" s="46" t="b">
        <f t="shared" si="7"/>
        <v>0</v>
      </c>
      <c r="BQ29" s="46" t="b">
        <f t="shared" si="8"/>
        <v>0</v>
      </c>
      <c r="BR29" s="46" t="str">
        <f t="shared" si="9"/>
        <v/>
      </c>
      <c r="BS29" s="46" t="str">
        <f t="shared" si="10"/>
        <v/>
      </c>
      <c r="BT29" s="46" t="str">
        <f t="shared" si="11"/>
        <v/>
      </c>
      <c r="BU29" s="46" t="str">
        <f t="shared" si="12"/>
        <v/>
      </c>
      <c r="BV29" s="51" t="str">
        <f t="shared" si="13"/>
        <v/>
      </c>
      <c r="BW29" s="52" t="str">
        <f t="shared" si="30"/>
        <v>INCORRECT</v>
      </c>
      <c r="BX29" s="46" t="b">
        <f t="shared" si="31"/>
        <v>0</v>
      </c>
      <c r="BY29" s="53" t="str">
        <f t="shared" si="41"/>
        <v/>
      </c>
      <c r="BZ29" s="46" t="b">
        <f t="shared" si="14"/>
        <v>0</v>
      </c>
      <c r="CA29" s="46" t="b">
        <f t="shared" si="15"/>
        <v>0</v>
      </c>
      <c r="CB29" s="46" t="b">
        <f t="shared" si="16"/>
        <v>0</v>
      </c>
      <c r="CC29" s="46" t="b">
        <f t="shared" si="17"/>
        <v>0</v>
      </c>
      <c r="CD29" s="46" t="b">
        <f t="shared" si="18"/>
        <v>0</v>
      </c>
      <c r="CE29" s="46" t="b">
        <f t="shared" si="19"/>
        <v>0</v>
      </c>
      <c r="CF29" s="46" t="str">
        <f t="shared" si="20"/>
        <v/>
      </c>
      <c r="CG29" s="46" t="str">
        <f t="shared" si="21"/>
        <v/>
      </c>
      <c r="CH29" s="46" t="str">
        <f t="shared" si="22"/>
        <v/>
      </c>
      <c r="CI29" s="46" t="str">
        <f t="shared" si="23"/>
        <v/>
      </c>
      <c r="CJ29" s="46" t="str">
        <f t="shared" si="24"/>
        <v/>
      </c>
      <c r="CK29" s="46" t="str">
        <f t="shared" si="25"/>
        <v/>
      </c>
      <c r="CL29" s="53" t="str">
        <f t="shared" si="26"/>
        <v/>
      </c>
      <c r="CM29" s="53" t="str">
        <f t="shared" si="27"/>
        <v/>
      </c>
      <c r="CN29" s="54" t="str">
        <f t="shared" si="28"/>
        <v>NO</v>
      </c>
      <c r="CO29" s="54" t="str">
        <f t="shared" si="29"/>
        <v>NO</v>
      </c>
      <c r="CP29" s="52" t="str">
        <f t="shared" si="32"/>
        <v>NO</v>
      </c>
      <c r="CQ29" s="52" t="str">
        <f t="shared" si="33"/>
        <v>NO</v>
      </c>
      <c r="CR29" s="54" t="str">
        <f t="shared" si="34"/>
        <v>OK</v>
      </c>
      <c r="CS29" s="46" t="b">
        <f t="shared" si="35"/>
        <v>0</v>
      </c>
      <c r="CT29" s="46" t="b">
        <f t="shared" si="36"/>
        <v>0</v>
      </c>
      <c r="CU29" s="46" t="b">
        <f t="shared" si="37"/>
        <v>0</v>
      </c>
      <c r="CV29" s="46" t="b">
        <f t="shared" si="38"/>
        <v>0</v>
      </c>
      <c r="CW29" s="53" t="str">
        <f t="shared" si="39"/>
        <v>SEQUENCE INCORRECT</v>
      </c>
      <c r="CX29" s="55">
        <f>COUNTIF(B19:B28,T(B29))</f>
        <v>10</v>
      </c>
    </row>
    <row r="30" spans="1:102" s="1" customFormat="1" ht="18.95" customHeight="1" thickBot="1">
      <c r="A30" s="145"/>
      <c r="B30" s="152"/>
      <c r="C30" s="153"/>
      <c r="D30" s="154"/>
      <c r="E30" s="154"/>
      <c r="F30" s="155"/>
      <c r="G30" s="156"/>
      <c r="H30" s="152"/>
      <c r="I30" s="153"/>
      <c r="J30" s="152"/>
      <c r="K30" s="153"/>
      <c r="L30" s="151"/>
      <c r="M30" s="151"/>
      <c r="N30" s="151"/>
      <c r="O30" s="151"/>
      <c r="P30" s="157"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157"/>
      <c r="R30" s="146" t="str">
        <f>IF(P30="","",IF(Q17=500,LOOKUP(P30,{"ABS","ZERO",1,250,275,300,330,375,425},{"FAIL","FAIL","FAIL","C","C+","B","B+","A","A+"})))</f>
        <v/>
      </c>
      <c r="S30" s="194"/>
      <c r="T30" s="56" t="str">
        <f t="shared" si="3"/>
        <v/>
      </c>
      <c r="U30" s="162" t="str">
        <f>IF(AND(A30&lt;&gt;"",B30&lt;&gt;""),IF(OR(D30&lt;&gt;"ABS"),IF(OR(AND(D30&lt;ROUNDDOWN((0.7*E17),0),D30&lt;&gt;0),D30&gt;E17,D30=""),"Attendance Marks incorrect",""),""),"")</f>
        <v/>
      </c>
      <c r="V30" s="162"/>
      <c r="W30" s="163"/>
      <c r="X30" s="161" t="str">
        <f>IF(OR(AND(OR(F30&lt;=G17, F30=0, F30="ABS"),OR(H30&lt;=I17, H30=0, H30="ABS"),OR(J30&lt;=K17, J30=0,J30="ABS"))),IF(OR(AND(A30="",B30="",D30="",F30="",H30="",J30=""),AND(A30&lt;&gt;"",B30&lt;&gt;"",D30&lt;&gt;"",F30&lt;&gt;"",H30&lt;&gt;"",J30&lt;&gt;"", AF30="OK")),"","Given Marks or Format is incorrect"),"Given Marks or Format is incorrect")</f>
        <v/>
      </c>
      <c r="Y30" s="162"/>
      <c r="Z30" s="163"/>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6" t="b">
        <f t="shared" si="4"/>
        <v>0</v>
      </c>
      <c r="AF30" s="16" t="str">
        <f t="shared" si="5"/>
        <v>S# INCORRECT</v>
      </c>
      <c r="BN30" s="46" t="str">
        <f t="shared" si="40"/>
        <v/>
      </c>
      <c r="BO30" s="46" t="b">
        <f t="shared" si="6"/>
        <v>0</v>
      </c>
      <c r="BP30" s="46" t="b">
        <f t="shared" si="7"/>
        <v>0</v>
      </c>
      <c r="BQ30" s="46" t="b">
        <f t="shared" si="8"/>
        <v>0</v>
      </c>
      <c r="BR30" s="46" t="str">
        <f t="shared" si="9"/>
        <v/>
      </c>
      <c r="BS30" s="46" t="str">
        <f t="shared" si="10"/>
        <v/>
      </c>
      <c r="BT30" s="46" t="str">
        <f t="shared" si="11"/>
        <v/>
      </c>
      <c r="BU30" s="46" t="str">
        <f t="shared" si="12"/>
        <v/>
      </c>
      <c r="BV30" s="51" t="str">
        <f t="shared" si="13"/>
        <v/>
      </c>
      <c r="BW30" s="52" t="str">
        <f t="shared" si="30"/>
        <v>INCORRECT</v>
      </c>
      <c r="BX30" s="46" t="b">
        <f t="shared" si="31"/>
        <v>0</v>
      </c>
      <c r="BY30" s="53" t="str">
        <f t="shared" si="41"/>
        <v/>
      </c>
      <c r="BZ30" s="46" t="b">
        <f t="shared" si="14"/>
        <v>0</v>
      </c>
      <c r="CA30" s="46" t="b">
        <f t="shared" si="15"/>
        <v>0</v>
      </c>
      <c r="CB30" s="46" t="b">
        <f t="shared" si="16"/>
        <v>0</v>
      </c>
      <c r="CC30" s="46" t="b">
        <f t="shared" si="17"/>
        <v>0</v>
      </c>
      <c r="CD30" s="46" t="b">
        <f t="shared" si="18"/>
        <v>0</v>
      </c>
      <c r="CE30" s="46" t="b">
        <f t="shared" si="19"/>
        <v>0</v>
      </c>
      <c r="CF30" s="46" t="str">
        <f t="shared" si="20"/>
        <v/>
      </c>
      <c r="CG30" s="46" t="str">
        <f t="shared" si="21"/>
        <v/>
      </c>
      <c r="CH30" s="46" t="str">
        <f t="shared" si="22"/>
        <v/>
      </c>
      <c r="CI30" s="46" t="str">
        <f t="shared" si="23"/>
        <v/>
      </c>
      <c r="CJ30" s="46" t="str">
        <f t="shared" si="24"/>
        <v/>
      </c>
      <c r="CK30" s="46" t="str">
        <f t="shared" si="25"/>
        <v/>
      </c>
      <c r="CL30" s="53" t="str">
        <f t="shared" si="26"/>
        <v/>
      </c>
      <c r="CM30" s="53" t="str">
        <f t="shared" si="27"/>
        <v/>
      </c>
      <c r="CN30" s="54" t="str">
        <f t="shared" si="28"/>
        <v>NO</v>
      </c>
      <c r="CO30" s="54" t="str">
        <f t="shared" si="29"/>
        <v>NO</v>
      </c>
      <c r="CP30" s="52" t="str">
        <f t="shared" si="32"/>
        <v>NO</v>
      </c>
      <c r="CQ30" s="52" t="str">
        <f t="shared" si="33"/>
        <v>NO</v>
      </c>
      <c r="CR30" s="54" t="str">
        <f t="shared" si="34"/>
        <v>OK</v>
      </c>
      <c r="CS30" s="46" t="b">
        <f t="shared" si="35"/>
        <v>0</v>
      </c>
      <c r="CT30" s="46" t="b">
        <f t="shared" si="36"/>
        <v>0</v>
      </c>
      <c r="CU30" s="46" t="b">
        <f t="shared" si="37"/>
        <v>0</v>
      </c>
      <c r="CV30" s="46" t="b">
        <f t="shared" si="38"/>
        <v>0</v>
      </c>
      <c r="CW30" s="53" t="str">
        <f t="shared" si="39"/>
        <v>SEQUENCE INCORRECT</v>
      </c>
      <c r="CX30" s="55">
        <f>COUNTIF(B19:B29,T(B30))</f>
        <v>11</v>
      </c>
    </row>
    <row r="31" spans="1:102" s="1" customFormat="1" ht="18.95" customHeight="1" thickBot="1">
      <c r="A31" s="145"/>
      <c r="B31" s="152"/>
      <c r="C31" s="153"/>
      <c r="D31" s="154"/>
      <c r="E31" s="154"/>
      <c r="F31" s="155"/>
      <c r="G31" s="156"/>
      <c r="H31" s="152"/>
      <c r="I31" s="153"/>
      <c r="J31" s="152"/>
      <c r="K31" s="153"/>
      <c r="L31" s="151"/>
      <c r="M31" s="151"/>
      <c r="N31" s="151"/>
      <c r="O31" s="151"/>
      <c r="P31" s="157"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157"/>
      <c r="R31" s="146" t="str">
        <f>IF(P31="","",IF(Q17=500,LOOKUP(P31,{"ABS","ZERO",1,250,275,300,330,375,425},{"FAIL","FAIL","FAIL","C","C+","B","B+","A","A+"})))</f>
        <v/>
      </c>
      <c r="S31" s="194"/>
      <c r="T31" s="56" t="str">
        <f t="shared" si="3"/>
        <v/>
      </c>
      <c r="U31" s="162" t="str">
        <f>IF(AND(A31&lt;&gt;"",B31&lt;&gt;""),IF(OR(D31&lt;&gt;"ABS"),IF(OR(AND(D31&lt;ROUNDDOWN((0.7*E17),0),D31&lt;&gt;0),D31&gt;E17,D31=""),"Attendance Marks incorrect",""),""),"")</f>
        <v/>
      </c>
      <c r="V31" s="162"/>
      <c r="W31" s="163"/>
      <c r="X31" s="161" t="str">
        <f>IF(OR(AND(OR(F31&lt;=G17, F31=0, F31="ABS"),OR(H31&lt;=I17, H31=0, H31="ABS"),OR(J31&lt;=K17, J31=0,J31="ABS"))),IF(OR(AND(A31="",B31="",D31="",F31="",H31="",J31=""),AND(A31&lt;&gt;"",B31&lt;&gt;"",D31&lt;&gt;"",F31&lt;&gt;"",H31&lt;&gt;"",J31&lt;&gt;"", AF31="OK")),"","Given Marks or Format is incorrect"),"Given Marks or Format is incorrect")</f>
        <v/>
      </c>
      <c r="Y31" s="162"/>
      <c r="Z31" s="163"/>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6" t="b">
        <f t="shared" si="4"/>
        <v>0</v>
      </c>
      <c r="AF31" s="16" t="str">
        <f t="shared" si="5"/>
        <v>S# INCORRECT</v>
      </c>
      <c r="BN31" s="46" t="str">
        <f t="shared" si="40"/>
        <v/>
      </c>
      <c r="BO31" s="46" t="b">
        <f t="shared" si="6"/>
        <v>0</v>
      </c>
      <c r="BP31" s="46" t="b">
        <f t="shared" si="7"/>
        <v>0</v>
      </c>
      <c r="BQ31" s="46" t="b">
        <f t="shared" si="8"/>
        <v>0</v>
      </c>
      <c r="BR31" s="46" t="str">
        <f t="shared" si="9"/>
        <v/>
      </c>
      <c r="BS31" s="46" t="str">
        <f t="shared" si="10"/>
        <v/>
      </c>
      <c r="BT31" s="46" t="str">
        <f t="shared" si="11"/>
        <v/>
      </c>
      <c r="BU31" s="46" t="str">
        <f t="shared" si="12"/>
        <v/>
      </c>
      <c r="BV31" s="51" t="str">
        <f t="shared" si="13"/>
        <v/>
      </c>
      <c r="BW31" s="52" t="str">
        <f t="shared" si="30"/>
        <v>INCORRECT</v>
      </c>
      <c r="BX31" s="46" t="b">
        <f t="shared" si="31"/>
        <v>0</v>
      </c>
      <c r="BY31" s="53" t="str">
        <f t="shared" si="41"/>
        <v/>
      </c>
      <c r="BZ31" s="46" t="b">
        <f t="shared" si="14"/>
        <v>0</v>
      </c>
      <c r="CA31" s="46" t="b">
        <f t="shared" si="15"/>
        <v>0</v>
      </c>
      <c r="CB31" s="46" t="b">
        <f t="shared" si="16"/>
        <v>0</v>
      </c>
      <c r="CC31" s="46" t="b">
        <f t="shared" si="17"/>
        <v>0</v>
      </c>
      <c r="CD31" s="46" t="b">
        <f t="shared" si="18"/>
        <v>0</v>
      </c>
      <c r="CE31" s="46" t="b">
        <f t="shared" si="19"/>
        <v>0</v>
      </c>
      <c r="CF31" s="46" t="str">
        <f t="shared" si="20"/>
        <v/>
      </c>
      <c r="CG31" s="46" t="str">
        <f t="shared" si="21"/>
        <v/>
      </c>
      <c r="CH31" s="46" t="str">
        <f t="shared" si="22"/>
        <v/>
      </c>
      <c r="CI31" s="46" t="str">
        <f t="shared" si="23"/>
        <v/>
      </c>
      <c r="CJ31" s="46" t="str">
        <f t="shared" si="24"/>
        <v/>
      </c>
      <c r="CK31" s="46" t="str">
        <f t="shared" si="25"/>
        <v/>
      </c>
      <c r="CL31" s="53" t="str">
        <f t="shared" si="26"/>
        <v/>
      </c>
      <c r="CM31" s="53" t="str">
        <f t="shared" si="27"/>
        <v/>
      </c>
      <c r="CN31" s="54" t="str">
        <f t="shared" si="28"/>
        <v>NO</v>
      </c>
      <c r="CO31" s="54" t="str">
        <f t="shared" si="29"/>
        <v>NO</v>
      </c>
      <c r="CP31" s="52" t="str">
        <f t="shared" si="32"/>
        <v>NO</v>
      </c>
      <c r="CQ31" s="52" t="str">
        <f t="shared" si="33"/>
        <v>NO</v>
      </c>
      <c r="CR31" s="54" t="str">
        <f t="shared" si="34"/>
        <v>OK</v>
      </c>
      <c r="CS31" s="46" t="b">
        <f t="shared" si="35"/>
        <v>0</v>
      </c>
      <c r="CT31" s="46" t="b">
        <f t="shared" si="36"/>
        <v>0</v>
      </c>
      <c r="CU31" s="46" t="b">
        <f t="shared" si="37"/>
        <v>0</v>
      </c>
      <c r="CV31" s="46" t="b">
        <f t="shared" si="38"/>
        <v>0</v>
      </c>
      <c r="CW31" s="53" t="str">
        <f t="shared" si="39"/>
        <v>SEQUENCE INCORRECT</v>
      </c>
      <c r="CX31" s="55">
        <f>COUNTIF(B19:B30,T(B31))</f>
        <v>12</v>
      </c>
    </row>
    <row r="32" spans="1:102" s="1" customFormat="1" ht="18.95" customHeight="1" thickBot="1">
      <c r="A32" s="145"/>
      <c r="B32" s="152"/>
      <c r="C32" s="153"/>
      <c r="D32" s="154"/>
      <c r="E32" s="154"/>
      <c r="F32" s="155"/>
      <c r="G32" s="156"/>
      <c r="H32" s="152"/>
      <c r="I32" s="153"/>
      <c r="J32" s="152"/>
      <c r="K32" s="153"/>
      <c r="L32" s="151"/>
      <c r="M32" s="151"/>
      <c r="N32" s="151"/>
      <c r="O32" s="151"/>
      <c r="P32" s="157"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157"/>
      <c r="R32" s="146" t="str">
        <f>IF(P32="","",IF(Q17=500,LOOKUP(P32,{"ABS","ZERO",1,250,275,300,330,375,425},{"FAIL","FAIL","FAIL","C","C+","B","B+","A","A+"})))</f>
        <v/>
      </c>
      <c r="S32" s="194"/>
      <c r="T32" s="56" t="str">
        <f t="shared" si="3"/>
        <v/>
      </c>
      <c r="U32" s="162" t="str">
        <f>IF(AND(A32&lt;&gt;"",B32&lt;&gt;""),IF(OR(D32&lt;&gt;"ABS"),IF(OR(AND(D32&lt;ROUNDDOWN((0.7*E17),0),D32&lt;&gt;0),D32&gt;E17,D32=""),"Attendance Marks incorrect",""),""),"")</f>
        <v/>
      </c>
      <c r="V32" s="162"/>
      <c r="W32" s="163"/>
      <c r="X32" s="161" t="str">
        <f>IF(OR(AND(OR(F32&lt;=G17, F32=0, F32="ABS"),OR(H32&lt;=I17, H32=0, H32="ABS"),OR(J32&lt;=K17, J32=0,J32="ABS"))),IF(OR(AND(A32="",B32="",D32="",F32="",H32="",J32=""),AND(A32&lt;&gt;"",B32&lt;&gt;"",D32&lt;&gt;"",F32&lt;&gt;"",H32&lt;&gt;"",J32&lt;&gt;"", AF32="OK")),"","Given Marks or Format is incorrect"),"Given Marks or Format is incorrect")</f>
        <v/>
      </c>
      <c r="Y32" s="162"/>
      <c r="Z32" s="163"/>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6" t="b">
        <f t="shared" si="4"/>
        <v>0</v>
      </c>
      <c r="AF32" s="16" t="str">
        <f t="shared" si="5"/>
        <v>S# INCORRECT</v>
      </c>
      <c r="BN32" s="46" t="str">
        <f t="shared" ref="BN32:BN38" si="42">RIGHT(B32,3)</f>
        <v/>
      </c>
      <c r="BO32" s="46" t="b">
        <f t="shared" si="6"/>
        <v>0</v>
      </c>
      <c r="BP32" s="46" t="b">
        <f t="shared" si="7"/>
        <v>0</v>
      </c>
      <c r="BQ32" s="46" t="b">
        <f t="shared" si="8"/>
        <v>0</v>
      </c>
      <c r="BR32" s="46" t="str">
        <f t="shared" si="9"/>
        <v/>
      </c>
      <c r="BS32" s="46" t="str">
        <f t="shared" si="10"/>
        <v/>
      </c>
      <c r="BT32" s="46" t="str">
        <f t="shared" si="11"/>
        <v/>
      </c>
      <c r="BU32" s="46" t="str">
        <f t="shared" si="12"/>
        <v/>
      </c>
      <c r="BV32" s="51" t="str">
        <f t="shared" si="13"/>
        <v/>
      </c>
      <c r="BW32" s="52" t="str">
        <f t="shared" si="30"/>
        <v>INCORRECT</v>
      </c>
      <c r="BX32" s="46" t="b">
        <f t="shared" si="31"/>
        <v>0</v>
      </c>
      <c r="BY32" s="53" t="str">
        <f t="shared" ref="BY32:BY38" si="43">LEFT(B32,6)</f>
        <v/>
      </c>
      <c r="BZ32" s="46" t="b">
        <f t="shared" si="14"/>
        <v>0</v>
      </c>
      <c r="CA32" s="46" t="b">
        <f t="shared" si="15"/>
        <v>0</v>
      </c>
      <c r="CB32" s="46" t="b">
        <f t="shared" si="16"/>
        <v>0</v>
      </c>
      <c r="CC32" s="46" t="b">
        <f t="shared" si="17"/>
        <v>0</v>
      </c>
      <c r="CD32" s="46" t="b">
        <f t="shared" si="18"/>
        <v>0</v>
      </c>
      <c r="CE32" s="46" t="b">
        <f t="shared" si="19"/>
        <v>0</v>
      </c>
      <c r="CF32" s="46" t="str">
        <f t="shared" si="20"/>
        <v/>
      </c>
      <c r="CG32" s="46" t="str">
        <f t="shared" si="21"/>
        <v/>
      </c>
      <c r="CH32" s="46" t="str">
        <f t="shared" si="22"/>
        <v/>
      </c>
      <c r="CI32" s="46" t="str">
        <f t="shared" si="23"/>
        <v/>
      </c>
      <c r="CJ32" s="46" t="str">
        <f t="shared" si="24"/>
        <v/>
      </c>
      <c r="CK32" s="46" t="str">
        <f t="shared" si="25"/>
        <v/>
      </c>
      <c r="CL32" s="53" t="str">
        <f t="shared" si="26"/>
        <v/>
      </c>
      <c r="CM32" s="53" t="str">
        <f t="shared" si="27"/>
        <v/>
      </c>
      <c r="CN32" s="54" t="str">
        <f t="shared" si="28"/>
        <v>NO</v>
      </c>
      <c r="CO32" s="54" t="str">
        <f t="shared" si="29"/>
        <v>NO</v>
      </c>
      <c r="CP32" s="52" t="str">
        <f t="shared" si="32"/>
        <v>NO</v>
      </c>
      <c r="CQ32" s="52" t="str">
        <f t="shared" si="33"/>
        <v>NO</v>
      </c>
      <c r="CR32" s="54" t="str">
        <f t="shared" si="34"/>
        <v>OK</v>
      </c>
      <c r="CS32" s="46" t="b">
        <f t="shared" si="35"/>
        <v>0</v>
      </c>
      <c r="CT32" s="46" t="b">
        <f t="shared" si="36"/>
        <v>0</v>
      </c>
      <c r="CU32" s="46" t="b">
        <f t="shared" si="37"/>
        <v>0</v>
      </c>
      <c r="CV32" s="46" t="b">
        <f t="shared" si="38"/>
        <v>0</v>
      </c>
      <c r="CW32" s="53" t="str">
        <f t="shared" si="39"/>
        <v>SEQUENCE INCORRECT</v>
      </c>
      <c r="CX32" s="55">
        <f>COUNTIF(B19:B31,T(B32))</f>
        <v>13</v>
      </c>
    </row>
    <row r="33" spans="1:102" s="1" customFormat="1" ht="18.95" customHeight="1" thickBot="1">
      <c r="A33" s="145"/>
      <c r="B33" s="152"/>
      <c r="C33" s="153"/>
      <c r="D33" s="154"/>
      <c r="E33" s="154"/>
      <c r="F33" s="155"/>
      <c r="G33" s="156"/>
      <c r="H33" s="152"/>
      <c r="I33" s="153"/>
      <c r="J33" s="152"/>
      <c r="K33" s="153"/>
      <c r="L33" s="151"/>
      <c r="M33" s="151"/>
      <c r="N33" s="151"/>
      <c r="O33" s="151"/>
      <c r="P33" s="157"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157"/>
      <c r="R33" s="146" t="str">
        <f>IF(P33="","",IF(Q17=500,LOOKUP(P33,{"ABS","ZERO",1,250,275,300,330,375,425},{"FAIL","FAIL","FAIL","C","C+","B","B+","A","A+"})))</f>
        <v/>
      </c>
      <c r="S33" s="194"/>
      <c r="T33" s="56" t="str">
        <f t="shared" si="3"/>
        <v/>
      </c>
      <c r="U33" s="162" t="str">
        <f>IF(AND(A33&lt;&gt;"",B33&lt;&gt;""),IF(OR(D33&lt;&gt;"ABS"),IF(OR(AND(D33&lt;ROUNDDOWN((0.7*E17),0),D33&lt;&gt;0),D33&gt;E17,D33=""),"Attendance Marks incorrect",""),""),"")</f>
        <v/>
      </c>
      <c r="V33" s="162"/>
      <c r="W33" s="163"/>
      <c r="X33" s="161" t="str">
        <f>IF(OR(AND(OR(F33&lt;=G17, F33=0, F33="ABS"),OR(H33&lt;=I17, H33=0, H33="ABS"),OR(J33&lt;=K17, J33=0,J33="ABS"))),IF(OR(AND(A33="",B33="",D33="",F33="",H33="",J33=""),AND(A33&lt;&gt;"",B33&lt;&gt;"",D33&lt;&gt;"",F33&lt;&gt;"",H33&lt;&gt;"",J33&lt;&gt;"", AF33="OK")),"","Given Marks or Format is incorrect"),"Given Marks or Format is incorrect")</f>
        <v/>
      </c>
      <c r="Y33" s="162"/>
      <c r="Z33" s="163"/>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6" t="b">
        <f t="shared" si="4"/>
        <v>0</v>
      </c>
      <c r="AF33" s="16" t="str">
        <f t="shared" si="5"/>
        <v>S# INCORRECT</v>
      </c>
      <c r="BN33" s="46" t="str">
        <f t="shared" si="42"/>
        <v/>
      </c>
      <c r="BO33" s="46" t="b">
        <f t="shared" si="6"/>
        <v>0</v>
      </c>
      <c r="BP33" s="46" t="b">
        <f t="shared" si="7"/>
        <v>0</v>
      </c>
      <c r="BQ33" s="46" t="b">
        <f t="shared" si="8"/>
        <v>0</v>
      </c>
      <c r="BR33" s="46" t="str">
        <f t="shared" si="9"/>
        <v/>
      </c>
      <c r="BS33" s="46" t="str">
        <f t="shared" si="10"/>
        <v/>
      </c>
      <c r="BT33" s="46" t="str">
        <f t="shared" si="11"/>
        <v/>
      </c>
      <c r="BU33" s="46" t="str">
        <f t="shared" si="12"/>
        <v/>
      </c>
      <c r="BV33" s="51" t="str">
        <f t="shared" si="13"/>
        <v/>
      </c>
      <c r="BW33" s="52" t="str">
        <f t="shared" si="30"/>
        <v>INCORRECT</v>
      </c>
      <c r="BX33" s="46" t="b">
        <f t="shared" si="31"/>
        <v>0</v>
      </c>
      <c r="BY33" s="53" t="str">
        <f t="shared" si="43"/>
        <v/>
      </c>
      <c r="BZ33" s="46" t="b">
        <f t="shared" si="14"/>
        <v>0</v>
      </c>
      <c r="CA33" s="46" t="b">
        <f t="shared" si="15"/>
        <v>0</v>
      </c>
      <c r="CB33" s="46" t="b">
        <f t="shared" si="16"/>
        <v>0</v>
      </c>
      <c r="CC33" s="46" t="b">
        <f t="shared" si="17"/>
        <v>0</v>
      </c>
      <c r="CD33" s="46" t="b">
        <f t="shared" si="18"/>
        <v>0</v>
      </c>
      <c r="CE33" s="46" t="b">
        <f t="shared" si="19"/>
        <v>0</v>
      </c>
      <c r="CF33" s="46" t="str">
        <f t="shared" si="20"/>
        <v/>
      </c>
      <c r="CG33" s="46" t="str">
        <f t="shared" si="21"/>
        <v/>
      </c>
      <c r="CH33" s="46" t="str">
        <f t="shared" si="22"/>
        <v/>
      </c>
      <c r="CI33" s="46" t="str">
        <f t="shared" si="23"/>
        <v/>
      </c>
      <c r="CJ33" s="46" t="str">
        <f t="shared" si="24"/>
        <v/>
      </c>
      <c r="CK33" s="46" t="str">
        <f t="shared" si="25"/>
        <v/>
      </c>
      <c r="CL33" s="53" t="str">
        <f t="shared" si="26"/>
        <v/>
      </c>
      <c r="CM33" s="53" t="str">
        <f t="shared" si="27"/>
        <v/>
      </c>
      <c r="CN33" s="54" t="str">
        <f t="shared" si="28"/>
        <v>NO</v>
      </c>
      <c r="CO33" s="54" t="str">
        <f t="shared" si="29"/>
        <v>NO</v>
      </c>
      <c r="CP33" s="52" t="str">
        <f t="shared" si="32"/>
        <v>NO</v>
      </c>
      <c r="CQ33" s="52" t="str">
        <f t="shared" si="33"/>
        <v>NO</v>
      </c>
      <c r="CR33" s="54" t="str">
        <f t="shared" si="34"/>
        <v>OK</v>
      </c>
      <c r="CS33" s="46" t="b">
        <f t="shared" si="35"/>
        <v>0</v>
      </c>
      <c r="CT33" s="46" t="b">
        <f t="shared" si="36"/>
        <v>0</v>
      </c>
      <c r="CU33" s="46" t="b">
        <f t="shared" si="37"/>
        <v>0</v>
      </c>
      <c r="CV33" s="46" t="b">
        <f t="shared" si="38"/>
        <v>0</v>
      </c>
      <c r="CW33" s="53" t="str">
        <f t="shared" si="39"/>
        <v>SEQUENCE INCORRECT</v>
      </c>
      <c r="CX33" s="55">
        <f>COUNTIF(B19:B32,T(B33))</f>
        <v>14</v>
      </c>
    </row>
    <row r="34" spans="1:102" s="1" customFormat="1" ht="18.95" customHeight="1" thickBot="1">
      <c r="A34" s="145"/>
      <c r="B34" s="152"/>
      <c r="C34" s="153"/>
      <c r="D34" s="154"/>
      <c r="E34" s="154"/>
      <c r="F34" s="155"/>
      <c r="G34" s="156"/>
      <c r="H34" s="152"/>
      <c r="I34" s="153"/>
      <c r="J34" s="152"/>
      <c r="K34" s="153"/>
      <c r="L34" s="151"/>
      <c r="M34" s="151"/>
      <c r="N34" s="151"/>
      <c r="O34" s="151"/>
      <c r="P34" s="157"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157"/>
      <c r="R34" s="146" t="str">
        <f>IF(P34="","",IF(Q17=500,LOOKUP(P34,{"ABS","ZERO",1,250,275,300,330,375,425},{"FAIL","FAIL","FAIL","C","C+","B","B+","A","A+"})))</f>
        <v/>
      </c>
      <c r="S34" s="194"/>
      <c r="T34" s="56" t="str">
        <f t="shared" si="3"/>
        <v/>
      </c>
      <c r="U34" s="162" t="str">
        <f>IF(AND(A34&lt;&gt;"",B34&lt;&gt;""),IF(OR(D34&lt;&gt;"ABS"),IF(OR(AND(D34&lt;ROUNDDOWN((0.7*E17),0),D34&lt;&gt;0),D34&gt;E17,D34=""),"Attendance Marks incorrect",""),""),"")</f>
        <v/>
      </c>
      <c r="V34" s="162"/>
      <c r="W34" s="163"/>
      <c r="X34" s="161" t="str">
        <f>IF(OR(AND(OR(F34&lt;=G17, F34=0, F34="ABS"),OR(H34&lt;=I17, H34=0, H34="ABS"),OR(J34&lt;=K17, J34=0,J34="ABS"))),IF(OR(AND(A34="",B34="",D34="",F34="",H34="",J34=""),AND(A34&lt;&gt;"",B34&lt;&gt;"",D34&lt;&gt;"",F34&lt;&gt;"",H34&lt;&gt;"",J34&lt;&gt;"", AF34="OK")),"","Given Marks or Format is incorrect"),"Given Marks or Format is incorrect")</f>
        <v/>
      </c>
      <c r="Y34" s="162"/>
      <c r="Z34" s="163"/>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6" t="b">
        <f t="shared" si="4"/>
        <v>0</v>
      </c>
      <c r="AF34" s="16" t="str">
        <f t="shared" si="5"/>
        <v>S# INCORRECT</v>
      </c>
      <c r="BN34" s="46" t="str">
        <f t="shared" si="42"/>
        <v/>
      </c>
      <c r="BO34" s="46" t="b">
        <f t="shared" si="6"/>
        <v>0</v>
      </c>
      <c r="BP34" s="46" t="b">
        <f t="shared" si="7"/>
        <v>0</v>
      </c>
      <c r="BQ34" s="46" t="b">
        <f t="shared" si="8"/>
        <v>0</v>
      </c>
      <c r="BR34" s="46" t="str">
        <f t="shared" si="9"/>
        <v/>
      </c>
      <c r="BS34" s="46" t="str">
        <f t="shared" si="10"/>
        <v/>
      </c>
      <c r="BT34" s="46" t="str">
        <f t="shared" si="11"/>
        <v/>
      </c>
      <c r="BU34" s="46" t="str">
        <f t="shared" si="12"/>
        <v/>
      </c>
      <c r="BV34" s="51" t="str">
        <f t="shared" si="13"/>
        <v/>
      </c>
      <c r="BW34" s="52" t="str">
        <f t="shared" si="30"/>
        <v>INCORRECT</v>
      </c>
      <c r="BX34" s="46" t="b">
        <f t="shared" si="31"/>
        <v>0</v>
      </c>
      <c r="BY34" s="53" t="str">
        <f t="shared" si="43"/>
        <v/>
      </c>
      <c r="BZ34" s="46" t="b">
        <f t="shared" si="14"/>
        <v>0</v>
      </c>
      <c r="CA34" s="46" t="b">
        <f t="shared" si="15"/>
        <v>0</v>
      </c>
      <c r="CB34" s="46" t="b">
        <f t="shared" si="16"/>
        <v>0</v>
      </c>
      <c r="CC34" s="46" t="b">
        <f t="shared" si="17"/>
        <v>0</v>
      </c>
      <c r="CD34" s="46" t="b">
        <f t="shared" si="18"/>
        <v>0</v>
      </c>
      <c r="CE34" s="46" t="b">
        <f t="shared" si="19"/>
        <v>0</v>
      </c>
      <c r="CF34" s="46" t="str">
        <f t="shared" si="20"/>
        <v/>
      </c>
      <c r="CG34" s="46" t="str">
        <f t="shared" si="21"/>
        <v/>
      </c>
      <c r="CH34" s="46" t="str">
        <f t="shared" si="22"/>
        <v/>
      </c>
      <c r="CI34" s="46" t="str">
        <f t="shared" si="23"/>
        <v/>
      </c>
      <c r="CJ34" s="46" t="str">
        <f t="shared" si="24"/>
        <v/>
      </c>
      <c r="CK34" s="46" t="str">
        <f t="shared" si="25"/>
        <v/>
      </c>
      <c r="CL34" s="53" t="str">
        <f t="shared" si="26"/>
        <v/>
      </c>
      <c r="CM34" s="53" t="str">
        <f t="shared" si="27"/>
        <v/>
      </c>
      <c r="CN34" s="54" t="str">
        <f t="shared" si="28"/>
        <v>NO</v>
      </c>
      <c r="CO34" s="54" t="str">
        <f t="shared" si="29"/>
        <v>NO</v>
      </c>
      <c r="CP34" s="52" t="str">
        <f t="shared" si="32"/>
        <v>NO</v>
      </c>
      <c r="CQ34" s="52" t="str">
        <f t="shared" si="33"/>
        <v>NO</v>
      </c>
      <c r="CR34" s="54" t="str">
        <f t="shared" si="34"/>
        <v>OK</v>
      </c>
      <c r="CS34" s="46" t="b">
        <f t="shared" si="35"/>
        <v>0</v>
      </c>
      <c r="CT34" s="46" t="b">
        <f t="shared" si="36"/>
        <v>0</v>
      </c>
      <c r="CU34" s="46" t="b">
        <f t="shared" si="37"/>
        <v>0</v>
      </c>
      <c r="CV34" s="46" t="b">
        <f t="shared" si="38"/>
        <v>0</v>
      </c>
      <c r="CW34" s="53" t="str">
        <f t="shared" si="39"/>
        <v>SEQUENCE INCORRECT</v>
      </c>
      <c r="CX34" s="55">
        <f>COUNTIF(B19:B33,T(B34))</f>
        <v>15</v>
      </c>
    </row>
    <row r="35" spans="1:102" s="1" customFormat="1" ht="18.95" customHeight="1" thickBot="1">
      <c r="A35" s="145"/>
      <c r="B35" s="152"/>
      <c r="C35" s="153"/>
      <c r="D35" s="154"/>
      <c r="E35" s="154"/>
      <c r="F35" s="155"/>
      <c r="G35" s="156"/>
      <c r="H35" s="152"/>
      <c r="I35" s="153"/>
      <c r="J35" s="152"/>
      <c r="K35" s="153"/>
      <c r="L35" s="151"/>
      <c r="M35" s="151"/>
      <c r="N35" s="151"/>
      <c r="O35" s="151"/>
      <c r="P35" s="157"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157"/>
      <c r="R35" s="146" t="str">
        <f>IF(P35="","",IF(Q17=500,LOOKUP(P35,{"ABS","ZERO",1,250,275,300,330,375,425},{"FAIL","FAIL","FAIL","C","C+","B","B+","A","A+"})))</f>
        <v/>
      </c>
      <c r="S35" s="194"/>
      <c r="T35" s="56" t="str">
        <f t="shared" si="3"/>
        <v/>
      </c>
      <c r="U35" s="162" t="str">
        <f>IF(AND(A35&lt;&gt;"",B35&lt;&gt;""),IF(OR(D35&lt;&gt;"ABS"),IF(OR(AND(D35&lt;ROUNDDOWN((0.7*E17),0),D35&lt;&gt;0),D35&gt;E17,D35=""),"Attendance Marks incorrect",""),""),"")</f>
        <v/>
      </c>
      <c r="V35" s="162"/>
      <c r="W35" s="163"/>
      <c r="X35" s="161" t="str">
        <f>IF(OR(AND(OR(F35&lt;=G17, F35=0, F35="ABS"),OR(H35&lt;=I17, H35=0, H35="ABS"),OR(J35&lt;=K17, J35=0,J35="ABS"))),IF(OR(AND(A35="",B35="",D35="",F35="",H35="",J35=""),AND(A35&lt;&gt;"",B35&lt;&gt;"",D35&lt;&gt;"",F35&lt;&gt;"",H35&lt;&gt;"",J35&lt;&gt;"", AF35="OK")),"","Given Marks or Format is incorrect"),"Given Marks or Format is incorrect")</f>
        <v/>
      </c>
      <c r="Y35" s="162"/>
      <c r="Z35" s="163"/>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6" t="b">
        <f t="shared" si="4"/>
        <v>0</v>
      </c>
      <c r="AF35" s="16" t="str">
        <f t="shared" si="5"/>
        <v>S# INCORRECT</v>
      </c>
      <c r="BN35" s="46" t="str">
        <f t="shared" si="42"/>
        <v/>
      </c>
      <c r="BO35" s="46" t="b">
        <f t="shared" si="6"/>
        <v>0</v>
      </c>
      <c r="BP35" s="46" t="b">
        <f t="shared" si="7"/>
        <v>0</v>
      </c>
      <c r="BQ35" s="46" t="b">
        <f t="shared" si="8"/>
        <v>0</v>
      </c>
      <c r="BR35" s="46" t="str">
        <f t="shared" si="9"/>
        <v/>
      </c>
      <c r="BS35" s="46" t="str">
        <f t="shared" si="10"/>
        <v/>
      </c>
      <c r="BT35" s="46" t="str">
        <f t="shared" si="11"/>
        <v/>
      </c>
      <c r="BU35" s="46" t="str">
        <f t="shared" si="12"/>
        <v/>
      </c>
      <c r="BV35" s="51" t="str">
        <f t="shared" si="13"/>
        <v/>
      </c>
      <c r="BW35" s="52" t="str">
        <f t="shared" si="30"/>
        <v>INCORRECT</v>
      </c>
      <c r="BX35" s="46" t="b">
        <f t="shared" si="31"/>
        <v>0</v>
      </c>
      <c r="BY35" s="53" t="str">
        <f t="shared" si="43"/>
        <v/>
      </c>
      <c r="BZ35" s="46" t="b">
        <f t="shared" si="14"/>
        <v>0</v>
      </c>
      <c r="CA35" s="46" t="b">
        <f t="shared" si="15"/>
        <v>0</v>
      </c>
      <c r="CB35" s="46" t="b">
        <f t="shared" si="16"/>
        <v>0</v>
      </c>
      <c r="CC35" s="46" t="b">
        <f t="shared" si="17"/>
        <v>0</v>
      </c>
      <c r="CD35" s="46" t="b">
        <f t="shared" si="18"/>
        <v>0</v>
      </c>
      <c r="CE35" s="46" t="b">
        <f t="shared" si="19"/>
        <v>0</v>
      </c>
      <c r="CF35" s="46" t="str">
        <f t="shared" si="20"/>
        <v/>
      </c>
      <c r="CG35" s="46" t="str">
        <f t="shared" si="21"/>
        <v/>
      </c>
      <c r="CH35" s="46" t="str">
        <f t="shared" si="22"/>
        <v/>
      </c>
      <c r="CI35" s="46" t="str">
        <f t="shared" si="23"/>
        <v/>
      </c>
      <c r="CJ35" s="46" t="str">
        <f t="shared" si="24"/>
        <v/>
      </c>
      <c r="CK35" s="46" t="str">
        <f t="shared" si="25"/>
        <v/>
      </c>
      <c r="CL35" s="53" t="str">
        <f t="shared" si="26"/>
        <v/>
      </c>
      <c r="CM35" s="53" t="str">
        <f t="shared" si="27"/>
        <v/>
      </c>
      <c r="CN35" s="54" t="str">
        <f t="shared" si="28"/>
        <v>NO</v>
      </c>
      <c r="CO35" s="54" t="str">
        <f t="shared" si="29"/>
        <v>NO</v>
      </c>
      <c r="CP35" s="52" t="str">
        <f t="shared" si="32"/>
        <v>NO</v>
      </c>
      <c r="CQ35" s="52" t="str">
        <f t="shared" si="33"/>
        <v>NO</v>
      </c>
      <c r="CR35" s="54" t="str">
        <f t="shared" si="34"/>
        <v>OK</v>
      </c>
      <c r="CS35" s="46" t="b">
        <f t="shared" si="35"/>
        <v>0</v>
      </c>
      <c r="CT35" s="46" t="b">
        <f t="shared" si="36"/>
        <v>0</v>
      </c>
      <c r="CU35" s="46" t="b">
        <f t="shared" si="37"/>
        <v>0</v>
      </c>
      <c r="CV35" s="46" t="b">
        <f t="shared" si="38"/>
        <v>0</v>
      </c>
      <c r="CW35" s="53" t="str">
        <f t="shared" si="39"/>
        <v>SEQUENCE INCORRECT</v>
      </c>
      <c r="CX35" s="55">
        <f>COUNTIF(B19:B34,T(B35))</f>
        <v>16</v>
      </c>
    </row>
    <row r="36" spans="1:102" s="1" customFormat="1" ht="18.95" customHeight="1" thickBot="1">
      <c r="A36" s="145"/>
      <c r="B36" s="152"/>
      <c r="C36" s="153"/>
      <c r="D36" s="154"/>
      <c r="E36" s="154"/>
      <c r="F36" s="155"/>
      <c r="G36" s="156"/>
      <c r="H36" s="152"/>
      <c r="I36" s="153"/>
      <c r="J36" s="152"/>
      <c r="K36" s="153"/>
      <c r="L36" s="151"/>
      <c r="M36" s="151"/>
      <c r="N36" s="151"/>
      <c r="O36" s="151"/>
      <c r="P36" s="157"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157"/>
      <c r="R36" s="146" t="str">
        <f>IF(P36="","",IF(Q17=500,LOOKUP(P36,{"ABS","ZERO",1,250,275,300,330,375,425},{"FAIL","FAIL","FAIL","C","C+","B","B+","A","A+"})))</f>
        <v/>
      </c>
      <c r="S36" s="194"/>
      <c r="T36" s="56" t="str">
        <f t="shared" si="3"/>
        <v/>
      </c>
      <c r="U36" s="162" t="str">
        <f>IF(AND(A36&lt;&gt;"",B36&lt;&gt;""),IF(OR(D36&lt;&gt;"ABS"),IF(OR(AND(D36&lt;ROUNDDOWN((0.7*E17),0),D36&lt;&gt;0),D36&gt;E17,D36=""),"Attendance Marks incorrect",""),""),"")</f>
        <v/>
      </c>
      <c r="V36" s="162"/>
      <c r="W36" s="163"/>
      <c r="X36" s="161" t="str">
        <f>IF(OR(AND(OR(F36&lt;=G17, F36=0, F36="ABS"),OR(H36&lt;=I17, H36=0, H36="ABS"),OR(J36&lt;=K17, J36=0,J36="ABS"))),IF(OR(AND(A36="",B36="",D36="",F36="",H36="",J36=""),AND(A36&lt;&gt;"",B36&lt;&gt;"",D36&lt;&gt;"",F36&lt;&gt;"",H36&lt;&gt;"",J36&lt;&gt;"", AF36="OK")),"","Given Marks or Format is incorrect"),"Given Marks or Format is incorrect")</f>
        <v/>
      </c>
      <c r="Y36" s="162"/>
      <c r="Z36" s="163"/>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6" t="b">
        <f t="shared" si="4"/>
        <v>0</v>
      </c>
      <c r="AF36" s="16" t="str">
        <f t="shared" si="5"/>
        <v>S# INCORRECT</v>
      </c>
      <c r="BN36" s="46" t="str">
        <f t="shared" si="42"/>
        <v/>
      </c>
      <c r="BO36" s="46" t="b">
        <f t="shared" si="6"/>
        <v>0</v>
      </c>
      <c r="BP36" s="46" t="b">
        <f t="shared" si="7"/>
        <v>0</v>
      </c>
      <c r="BQ36" s="46" t="b">
        <f t="shared" si="8"/>
        <v>0</v>
      </c>
      <c r="BR36" s="46" t="str">
        <f t="shared" si="9"/>
        <v/>
      </c>
      <c r="BS36" s="46" t="str">
        <f t="shared" si="10"/>
        <v/>
      </c>
      <c r="BT36" s="46" t="str">
        <f t="shared" si="11"/>
        <v/>
      </c>
      <c r="BU36" s="46" t="str">
        <f t="shared" si="12"/>
        <v/>
      </c>
      <c r="BV36" s="51" t="str">
        <f t="shared" si="13"/>
        <v/>
      </c>
      <c r="BW36" s="52" t="str">
        <f t="shared" si="30"/>
        <v>INCORRECT</v>
      </c>
      <c r="BX36" s="46" t="b">
        <f t="shared" si="31"/>
        <v>0</v>
      </c>
      <c r="BY36" s="53" t="str">
        <f t="shared" si="43"/>
        <v/>
      </c>
      <c r="BZ36" s="46" t="b">
        <f t="shared" si="14"/>
        <v>0</v>
      </c>
      <c r="CA36" s="46" t="b">
        <f t="shared" si="15"/>
        <v>0</v>
      </c>
      <c r="CB36" s="46" t="b">
        <f t="shared" si="16"/>
        <v>0</v>
      </c>
      <c r="CC36" s="46" t="b">
        <f t="shared" si="17"/>
        <v>0</v>
      </c>
      <c r="CD36" s="46" t="b">
        <f t="shared" si="18"/>
        <v>0</v>
      </c>
      <c r="CE36" s="46" t="b">
        <f t="shared" si="19"/>
        <v>0</v>
      </c>
      <c r="CF36" s="46" t="str">
        <f t="shared" si="20"/>
        <v/>
      </c>
      <c r="CG36" s="46" t="str">
        <f t="shared" si="21"/>
        <v/>
      </c>
      <c r="CH36" s="46" t="str">
        <f t="shared" si="22"/>
        <v/>
      </c>
      <c r="CI36" s="46" t="str">
        <f t="shared" si="23"/>
        <v/>
      </c>
      <c r="CJ36" s="46" t="str">
        <f t="shared" si="24"/>
        <v/>
      </c>
      <c r="CK36" s="46" t="str">
        <f t="shared" si="25"/>
        <v/>
      </c>
      <c r="CL36" s="53" t="str">
        <f t="shared" si="26"/>
        <v/>
      </c>
      <c r="CM36" s="53" t="str">
        <f t="shared" si="27"/>
        <v/>
      </c>
      <c r="CN36" s="54" t="str">
        <f t="shared" si="28"/>
        <v>NO</v>
      </c>
      <c r="CO36" s="54" t="str">
        <f t="shared" si="29"/>
        <v>NO</v>
      </c>
      <c r="CP36" s="52" t="str">
        <f t="shared" si="32"/>
        <v>NO</v>
      </c>
      <c r="CQ36" s="52" t="str">
        <f t="shared" si="33"/>
        <v>NO</v>
      </c>
      <c r="CR36" s="54" t="str">
        <f t="shared" si="34"/>
        <v>OK</v>
      </c>
      <c r="CS36" s="46" t="b">
        <f t="shared" si="35"/>
        <v>0</v>
      </c>
      <c r="CT36" s="46" t="b">
        <f t="shared" si="36"/>
        <v>0</v>
      </c>
      <c r="CU36" s="46" t="b">
        <f t="shared" si="37"/>
        <v>0</v>
      </c>
      <c r="CV36" s="46" t="b">
        <f t="shared" si="38"/>
        <v>0</v>
      </c>
      <c r="CW36" s="53" t="str">
        <f t="shared" si="39"/>
        <v>SEQUENCE INCORRECT</v>
      </c>
      <c r="CX36" s="55">
        <f>COUNTIF(B19:B35,T(B36))</f>
        <v>17</v>
      </c>
    </row>
    <row r="37" spans="1:102" s="1" customFormat="1" ht="18.95" customHeight="1" thickBot="1">
      <c r="A37" s="145"/>
      <c r="B37" s="152"/>
      <c r="C37" s="153"/>
      <c r="D37" s="154"/>
      <c r="E37" s="154"/>
      <c r="F37" s="155"/>
      <c r="G37" s="156"/>
      <c r="H37" s="152"/>
      <c r="I37" s="153"/>
      <c r="J37" s="152"/>
      <c r="K37" s="153"/>
      <c r="L37" s="151"/>
      <c r="M37" s="151"/>
      <c r="N37" s="151"/>
      <c r="O37" s="151"/>
      <c r="P37" s="157"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157"/>
      <c r="R37" s="146" t="str">
        <f>IF(P37="","",IF(Q17=500,LOOKUP(P37,{"ABS","ZERO",1,250,275,300,330,375,425},{"FAIL","FAIL","FAIL","C","C+","B","B+","A","A+"})))</f>
        <v/>
      </c>
      <c r="S37" s="194"/>
      <c r="T37" s="56" t="str">
        <f t="shared" si="3"/>
        <v/>
      </c>
      <c r="U37" s="162" t="str">
        <f>IF(AND(A37&lt;&gt;"",B37&lt;&gt;""),IF(OR(D37&lt;&gt;"ABS"),IF(OR(AND(D37&lt;ROUNDDOWN((0.7*E17),0),D37&lt;&gt;0),D37&gt;E17,D37=""),"Attendance Marks incorrect",""),""),"")</f>
        <v/>
      </c>
      <c r="V37" s="162"/>
      <c r="W37" s="163"/>
      <c r="X37" s="161" t="str">
        <f>IF(OR(AND(OR(F37&lt;=G17, F37=0, F37="ABS"),OR(H37&lt;=I17, H37=0, H37="ABS"),OR(J37&lt;=K17, J37=0,J37="ABS"))),IF(OR(AND(A37="",B37="",D37="",F37="",H37="",J37=""),AND(A37&lt;&gt;"",B37&lt;&gt;"",D37&lt;&gt;"",F37&lt;&gt;"",H37&lt;&gt;"",J37&lt;&gt;"", AF37="OK")),"","Given Marks or Format is incorrect"),"Given Marks or Format is incorrect")</f>
        <v/>
      </c>
      <c r="Y37" s="162"/>
      <c r="Z37" s="163"/>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6" t="b">
        <f t="shared" si="4"/>
        <v>0</v>
      </c>
      <c r="AF37" s="16" t="str">
        <f t="shared" si="5"/>
        <v>S# INCORRECT</v>
      </c>
      <c r="BN37" s="46" t="str">
        <f t="shared" si="42"/>
        <v/>
      </c>
      <c r="BO37" s="46" t="b">
        <f t="shared" si="6"/>
        <v>0</v>
      </c>
      <c r="BP37" s="46" t="b">
        <f t="shared" si="7"/>
        <v>0</v>
      </c>
      <c r="BQ37" s="46" t="b">
        <f t="shared" si="8"/>
        <v>0</v>
      </c>
      <c r="BR37" s="46" t="str">
        <f t="shared" si="9"/>
        <v/>
      </c>
      <c r="BS37" s="46" t="str">
        <f t="shared" si="10"/>
        <v/>
      </c>
      <c r="BT37" s="46" t="str">
        <f t="shared" si="11"/>
        <v/>
      </c>
      <c r="BU37" s="46" t="str">
        <f t="shared" si="12"/>
        <v/>
      </c>
      <c r="BV37" s="51" t="str">
        <f t="shared" si="13"/>
        <v/>
      </c>
      <c r="BW37" s="52" t="str">
        <f t="shared" si="30"/>
        <v>INCORRECT</v>
      </c>
      <c r="BX37" s="46" t="b">
        <f t="shared" si="31"/>
        <v>0</v>
      </c>
      <c r="BY37" s="53" t="str">
        <f t="shared" si="43"/>
        <v/>
      </c>
      <c r="BZ37" s="46" t="b">
        <f t="shared" si="14"/>
        <v>0</v>
      </c>
      <c r="CA37" s="46" t="b">
        <f t="shared" si="15"/>
        <v>0</v>
      </c>
      <c r="CB37" s="46" t="b">
        <f t="shared" si="16"/>
        <v>0</v>
      </c>
      <c r="CC37" s="46" t="b">
        <f t="shared" si="17"/>
        <v>0</v>
      </c>
      <c r="CD37" s="46" t="b">
        <f t="shared" si="18"/>
        <v>0</v>
      </c>
      <c r="CE37" s="46" t="b">
        <f t="shared" si="19"/>
        <v>0</v>
      </c>
      <c r="CF37" s="46" t="str">
        <f t="shared" si="20"/>
        <v/>
      </c>
      <c r="CG37" s="46" t="str">
        <f t="shared" si="21"/>
        <v/>
      </c>
      <c r="CH37" s="46" t="str">
        <f t="shared" si="22"/>
        <v/>
      </c>
      <c r="CI37" s="46" t="str">
        <f t="shared" si="23"/>
        <v/>
      </c>
      <c r="CJ37" s="46" t="str">
        <f t="shared" si="24"/>
        <v/>
      </c>
      <c r="CK37" s="46" t="str">
        <f t="shared" si="25"/>
        <v/>
      </c>
      <c r="CL37" s="53" t="str">
        <f t="shared" si="26"/>
        <v/>
      </c>
      <c r="CM37" s="53" t="str">
        <f t="shared" si="27"/>
        <v/>
      </c>
      <c r="CN37" s="54" t="str">
        <f t="shared" si="28"/>
        <v>NO</v>
      </c>
      <c r="CO37" s="54" t="str">
        <f t="shared" si="29"/>
        <v>NO</v>
      </c>
      <c r="CP37" s="52" t="str">
        <f t="shared" si="32"/>
        <v>NO</v>
      </c>
      <c r="CQ37" s="52" t="str">
        <f t="shared" si="33"/>
        <v>NO</v>
      </c>
      <c r="CR37" s="54" t="str">
        <f t="shared" si="34"/>
        <v>OK</v>
      </c>
      <c r="CS37" s="46" t="b">
        <f t="shared" si="35"/>
        <v>0</v>
      </c>
      <c r="CT37" s="46" t="b">
        <f t="shared" si="36"/>
        <v>0</v>
      </c>
      <c r="CU37" s="46" t="b">
        <f t="shared" si="37"/>
        <v>0</v>
      </c>
      <c r="CV37" s="46" t="b">
        <f t="shared" si="38"/>
        <v>0</v>
      </c>
      <c r="CW37" s="53" t="str">
        <f t="shared" si="39"/>
        <v>SEQUENCE INCORRECT</v>
      </c>
      <c r="CX37" s="55">
        <f>COUNTIF(B19:B36,T(B37))</f>
        <v>18</v>
      </c>
    </row>
    <row r="38" spans="1:102" s="1" customFormat="1" ht="18.95" customHeight="1" thickBot="1">
      <c r="A38" s="145"/>
      <c r="B38" s="152"/>
      <c r="C38" s="153"/>
      <c r="D38" s="154"/>
      <c r="E38" s="154"/>
      <c r="F38" s="155"/>
      <c r="G38" s="156"/>
      <c r="H38" s="152"/>
      <c r="I38" s="153"/>
      <c r="J38" s="152"/>
      <c r="K38" s="153"/>
      <c r="L38" s="151"/>
      <c r="M38" s="151"/>
      <c r="N38" s="151"/>
      <c r="O38" s="151"/>
      <c r="P38" s="157"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157"/>
      <c r="R38" s="146" t="str">
        <f>IF(P38="","",IF(Q17=500,LOOKUP(P38,{"ABS","ZERO",1,250,275,300,330,375,425},{"FAIL","FAIL","FAIL","C","C+","B","B+","A","A+"})))</f>
        <v/>
      </c>
      <c r="S38" s="194"/>
      <c r="T38" s="56" t="str">
        <f t="shared" si="3"/>
        <v/>
      </c>
      <c r="U38" s="265" t="str">
        <f>IF(AND(A38&lt;&gt;"",B38&lt;&gt;""),IF(OR(D38&lt;&gt;"ABS"),IF(OR(AND(D38&lt;ROUNDDOWN((0.7*E17),0),D38&lt;&gt;0),D38&gt;E17,D38=""),"Attendance Marks incorrect",""),""),"")</f>
        <v/>
      </c>
      <c r="V38" s="265"/>
      <c r="W38" s="266"/>
      <c r="X38" s="275" t="str">
        <f>IF(OR(AND(OR(F38&lt;=G17, F38=0, F38="ABS"),OR(H38&lt;=I17, H38=0, H38="ABS"),OR(J38&lt;=K17, J38=0,J38="ABS"))),IF(OR(AND(A38="",B38="",D38="",F38="",H38="",J38=""),AND(A38&lt;&gt;"",B38&lt;&gt;"",D38&lt;&gt;"",F38&lt;&gt;"",H38&lt;&gt;"",J38&lt;&gt;"", AF38="OK")),"","Given Marks or Format is incorrect"),"Given Marks or Format is incorrect")</f>
        <v/>
      </c>
      <c r="Y38" s="265"/>
      <c r="Z38" s="266"/>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6" t="b">
        <f t="shared" si="4"/>
        <v>0</v>
      </c>
      <c r="AF38" s="16" t="str">
        <f t="shared" si="5"/>
        <v>S# INCORRECT</v>
      </c>
      <c r="BN38" s="46" t="str">
        <f t="shared" si="42"/>
        <v/>
      </c>
      <c r="BO38" s="46" t="b">
        <f t="shared" si="6"/>
        <v>0</v>
      </c>
      <c r="BP38" s="46" t="b">
        <f t="shared" si="7"/>
        <v>0</v>
      </c>
      <c r="BQ38" s="46" t="b">
        <f t="shared" si="8"/>
        <v>0</v>
      </c>
      <c r="BR38" s="46" t="str">
        <f t="shared" si="9"/>
        <v/>
      </c>
      <c r="BS38" s="46" t="str">
        <f t="shared" si="10"/>
        <v/>
      </c>
      <c r="BT38" s="46" t="str">
        <f t="shared" si="11"/>
        <v/>
      </c>
      <c r="BU38" s="46" t="str">
        <f t="shared" si="12"/>
        <v/>
      </c>
      <c r="BV38" s="51" t="str">
        <f t="shared" si="13"/>
        <v/>
      </c>
      <c r="BW38" s="52" t="str">
        <f t="shared" si="30"/>
        <v>INCORRECT</v>
      </c>
      <c r="BX38" s="46" t="b">
        <f t="shared" si="31"/>
        <v>0</v>
      </c>
      <c r="BY38" s="53" t="str">
        <f t="shared" si="43"/>
        <v/>
      </c>
      <c r="BZ38" s="46" t="b">
        <f t="shared" si="14"/>
        <v>0</v>
      </c>
      <c r="CA38" s="46" t="b">
        <f t="shared" si="15"/>
        <v>0</v>
      </c>
      <c r="CB38" s="46" t="b">
        <f t="shared" si="16"/>
        <v>0</v>
      </c>
      <c r="CC38" s="46" t="b">
        <f t="shared" si="17"/>
        <v>0</v>
      </c>
      <c r="CD38" s="46" t="b">
        <f t="shared" si="18"/>
        <v>0</v>
      </c>
      <c r="CE38" s="46" t="b">
        <f t="shared" si="19"/>
        <v>0</v>
      </c>
      <c r="CF38" s="46" t="str">
        <f t="shared" si="20"/>
        <v/>
      </c>
      <c r="CG38" s="46" t="str">
        <f t="shared" si="21"/>
        <v/>
      </c>
      <c r="CH38" s="46" t="str">
        <f t="shared" si="22"/>
        <v/>
      </c>
      <c r="CI38" s="46" t="str">
        <f t="shared" si="23"/>
        <v/>
      </c>
      <c r="CJ38" s="46" t="str">
        <f t="shared" si="24"/>
        <v/>
      </c>
      <c r="CK38" s="46" t="str">
        <f t="shared" si="25"/>
        <v/>
      </c>
      <c r="CL38" s="53" t="str">
        <f t="shared" si="26"/>
        <v/>
      </c>
      <c r="CM38" s="53" t="str">
        <f t="shared" si="27"/>
        <v/>
      </c>
      <c r="CN38" s="54" t="str">
        <f t="shared" si="28"/>
        <v>NO</v>
      </c>
      <c r="CO38" s="54" t="str">
        <f t="shared" si="29"/>
        <v>NO</v>
      </c>
      <c r="CP38" s="52" t="str">
        <f t="shared" si="32"/>
        <v>NO</v>
      </c>
      <c r="CQ38" s="52" t="str">
        <f t="shared" si="33"/>
        <v>NO</v>
      </c>
      <c r="CR38" s="54" t="str">
        <f t="shared" si="34"/>
        <v>OK</v>
      </c>
      <c r="CS38" s="46" t="b">
        <f t="shared" si="35"/>
        <v>0</v>
      </c>
      <c r="CT38" s="46" t="b">
        <f t="shared" si="36"/>
        <v>0</v>
      </c>
      <c r="CU38" s="46" t="b">
        <f t="shared" si="37"/>
        <v>0</v>
      </c>
      <c r="CV38" s="46" t="b">
        <f t="shared" si="38"/>
        <v>0</v>
      </c>
      <c r="CW38" s="53" t="str">
        <f t="shared" si="39"/>
        <v>SEQUENCE INCORRECT</v>
      </c>
      <c r="CX38" s="55">
        <f>COUNTIF(B19:B37,T(B38))</f>
        <v>19</v>
      </c>
    </row>
    <row r="39" spans="1:102" ht="18" customHeight="1" thickBot="1">
      <c r="A39" s="47" t="s">
        <v>456</v>
      </c>
      <c r="B39" s="48" t="s">
        <v>456</v>
      </c>
      <c r="C39" s="263" t="s">
        <v>335</v>
      </c>
      <c r="D39" s="263"/>
      <c r="E39" s="263"/>
      <c r="F39" s="263"/>
      <c r="G39" s="263"/>
      <c r="H39" s="263"/>
      <c r="I39" s="263"/>
      <c r="J39" s="263"/>
      <c r="K39" s="263"/>
      <c r="L39" s="263"/>
      <c r="M39" s="263"/>
      <c r="N39" s="263"/>
      <c r="O39" s="263"/>
      <c r="P39" s="263"/>
      <c r="Q39" s="263"/>
      <c r="R39" s="263"/>
      <c r="S39" s="194"/>
      <c r="T39" s="18">
        <f>COUNTIF(T19:T38,"FORMAT INCORRECT")+(COUNTIF(T19:T38,"SEQUENCE INCORRECT"))</f>
        <v>0</v>
      </c>
      <c r="U39" s="253">
        <f>COUNTIF(U19:U38,"Attendance Marks incorrect")</f>
        <v>0</v>
      </c>
      <c r="V39" s="254"/>
      <c r="W39" s="254"/>
      <c r="X39" s="253">
        <f>COUNTIF(X19:AB38,"Given Marks or Format is incorrect")</f>
        <v>0</v>
      </c>
      <c r="Y39" s="254"/>
      <c r="Z39" s="254"/>
      <c r="AA39" s="254"/>
      <c r="AB39" s="255"/>
    </row>
    <row r="40" spans="1:102" ht="11.25" customHeight="1" thickBot="1">
      <c r="A40" s="49" t="s">
        <v>456</v>
      </c>
      <c r="B40" s="50" t="s">
        <v>456</v>
      </c>
      <c r="C40" s="264"/>
      <c r="D40" s="264"/>
      <c r="E40" s="264"/>
      <c r="F40" s="264"/>
      <c r="G40" s="264"/>
      <c r="H40" s="264"/>
      <c r="I40" s="264"/>
      <c r="J40" s="264"/>
      <c r="K40" s="264"/>
      <c r="L40" s="264"/>
      <c r="M40" s="264"/>
      <c r="N40" s="264"/>
      <c r="O40" s="264"/>
      <c r="P40" s="264"/>
      <c r="Q40" s="264"/>
      <c r="R40" s="264"/>
      <c r="S40" s="194"/>
      <c r="T40" s="276" t="s">
        <v>1016</v>
      </c>
      <c r="U40" s="277"/>
      <c r="V40" s="277"/>
      <c r="W40" s="277"/>
      <c r="X40" s="277"/>
      <c r="Y40" s="277"/>
      <c r="Z40" s="277"/>
    </row>
    <row r="41" spans="1:102">
      <c r="A41" s="300"/>
      <c r="B41" s="300"/>
      <c r="C41" s="300"/>
      <c r="D41" s="300"/>
      <c r="E41" s="300"/>
      <c r="F41" s="300"/>
      <c r="G41" s="300"/>
      <c r="H41" s="300"/>
      <c r="I41" s="300"/>
      <c r="J41" s="300"/>
      <c r="K41" s="300"/>
      <c r="L41" s="300"/>
      <c r="M41" s="300"/>
      <c r="N41" s="300"/>
      <c r="O41" s="300"/>
      <c r="P41" s="300"/>
      <c r="Q41" s="300"/>
      <c r="R41" s="300"/>
      <c r="S41" s="194"/>
      <c r="T41" s="257" t="s">
        <v>336</v>
      </c>
      <c r="U41" s="258"/>
      <c r="V41" s="259"/>
      <c r="W41" s="247">
        <f>SUM(T39:AB39)+V15</f>
        <v>0</v>
      </c>
      <c r="X41" s="248"/>
      <c r="Y41" s="256"/>
      <c r="Z41" s="251"/>
    </row>
    <row r="42" spans="1:102" ht="20.25" customHeight="1" thickBot="1">
      <c r="A42" s="301"/>
      <c r="B42" s="301"/>
      <c r="C42" s="301"/>
      <c r="D42" s="301"/>
      <c r="E42" s="301"/>
      <c r="F42" s="301"/>
      <c r="G42" s="301"/>
      <c r="H42" s="301"/>
      <c r="I42" s="301"/>
      <c r="J42" s="301"/>
      <c r="K42" s="301"/>
      <c r="L42" s="301"/>
      <c r="M42" s="301"/>
      <c r="N42" s="301"/>
      <c r="O42" s="301"/>
      <c r="P42" s="301"/>
      <c r="Q42" s="301"/>
      <c r="R42" s="301"/>
      <c r="S42" s="194"/>
      <c r="T42" s="260"/>
      <c r="U42" s="261"/>
      <c r="V42" s="262"/>
      <c r="W42" s="249"/>
      <c r="X42" s="250"/>
      <c r="Y42" s="256"/>
      <c r="Z42" s="251"/>
    </row>
    <row r="43" spans="1:102" ht="15.75" customHeight="1">
      <c r="A43" s="148" t="s">
        <v>1029</v>
      </c>
      <c r="B43" s="148"/>
      <c r="C43" s="148" t="s">
        <v>1031</v>
      </c>
      <c r="D43" s="148"/>
      <c r="E43" s="148"/>
      <c r="F43" s="148" t="s">
        <v>1030</v>
      </c>
      <c r="G43" s="148"/>
      <c r="H43" s="148"/>
      <c r="I43" s="148"/>
      <c r="J43" s="251"/>
      <c r="K43" s="251"/>
      <c r="L43" s="148" t="s">
        <v>19</v>
      </c>
      <c r="M43" s="148"/>
      <c r="N43" s="148"/>
      <c r="O43" s="148"/>
      <c r="P43" s="148"/>
      <c r="Q43" s="148"/>
      <c r="R43" s="148"/>
      <c r="S43" s="194"/>
      <c r="T43" s="235" t="s">
        <v>474</v>
      </c>
      <c r="U43" s="236"/>
      <c r="V43" s="236"/>
      <c r="W43" s="236"/>
      <c r="X43" s="236"/>
      <c r="Y43" s="236"/>
      <c r="Z43" s="237"/>
    </row>
    <row r="44" spans="1:102">
      <c r="A44" s="149"/>
      <c r="B44" s="149"/>
      <c r="C44" s="149"/>
      <c r="D44" s="149"/>
      <c r="E44" s="149"/>
      <c r="F44" s="149"/>
      <c r="G44" s="149"/>
      <c r="H44" s="149"/>
      <c r="I44" s="149"/>
      <c r="J44" s="251"/>
      <c r="K44" s="251"/>
      <c r="L44" s="149"/>
      <c r="M44" s="149"/>
      <c r="N44" s="149"/>
      <c r="O44" s="149"/>
      <c r="P44" s="149"/>
      <c r="Q44" s="149"/>
      <c r="R44" s="149"/>
      <c r="S44" s="194"/>
      <c r="T44" s="175"/>
      <c r="U44" s="173"/>
      <c r="V44" s="173"/>
      <c r="W44" s="173"/>
      <c r="X44" s="173"/>
      <c r="Y44" s="173"/>
      <c r="Z44" s="174"/>
    </row>
    <row r="45" spans="1:102">
      <c r="A45" s="150"/>
      <c r="B45" s="150"/>
      <c r="C45" s="150"/>
      <c r="D45" s="150"/>
      <c r="E45" s="150"/>
      <c r="F45" s="150"/>
      <c r="G45" s="150"/>
      <c r="H45" s="150"/>
      <c r="I45" s="150"/>
      <c r="J45" s="252"/>
      <c r="K45" s="252"/>
      <c r="L45" s="150"/>
      <c r="M45" s="150"/>
      <c r="N45" s="150"/>
      <c r="O45" s="150"/>
      <c r="P45" s="150"/>
      <c r="Q45" s="150"/>
      <c r="R45" s="150"/>
      <c r="S45" s="194"/>
      <c r="T45" s="175"/>
      <c r="U45" s="173"/>
      <c r="V45" s="173"/>
      <c r="W45" s="173"/>
      <c r="X45" s="173"/>
      <c r="Y45" s="173"/>
      <c r="Z45" s="174"/>
    </row>
    <row r="46" spans="1:102" ht="12" customHeight="1">
      <c r="A46" s="36" t="s">
        <v>15</v>
      </c>
      <c r="B46" s="241" t="s">
        <v>14</v>
      </c>
      <c r="C46" s="242"/>
      <c r="D46" s="242"/>
      <c r="E46" s="242"/>
      <c r="F46" s="242"/>
      <c r="G46" s="242"/>
      <c r="H46" s="242"/>
      <c r="I46" s="242"/>
      <c r="J46" s="242"/>
      <c r="K46" s="242"/>
      <c r="L46" s="242"/>
      <c r="M46" s="242"/>
      <c r="N46" s="242"/>
      <c r="O46" s="242"/>
      <c r="P46" s="242"/>
      <c r="Q46" s="242"/>
      <c r="R46" s="243"/>
      <c r="S46" s="194"/>
      <c r="T46" s="175"/>
      <c r="U46" s="173"/>
      <c r="V46" s="173"/>
      <c r="W46" s="173"/>
      <c r="X46" s="173"/>
      <c r="Y46" s="173"/>
      <c r="Z46" s="174"/>
    </row>
    <row r="47" spans="1:102" ht="12" customHeight="1" thickBot="1">
      <c r="A47" s="37">
        <f>$W$41</f>
        <v>0</v>
      </c>
      <c r="B47" s="244"/>
      <c r="C47" s="245"/>
      <c r="D47" s="245"/>
      <c r="E47" s="245"/>
      <c r="F47" s="245"/>
      <c r="G47" s="245"/>
      <c r="H47" s="245"/>
      <c r="I47" s="245"/>
      <c r="J47" s="245"/>
      <c r="K47" s="245"/>
      <c r="L47" s="245"/>
      <c r="M47" s="245"/>
      <c r="N47" s="245"/>
      <c r="O47" s="245"/>
      <c r="P47" s="245"/>
      <c r="Q47" s="245"/>
      <c r="R47" s="246"/>
      <c r="S47" s="194"/>
      <c r="T47" s="238"/>
      <c r="U47" s="239"/>
      <c r="V47" s="239"/>
      <c r="W47" s="239"/>
      <c r="X47" s="239"/>
      <c r="Y47" s="239"/>
      <c r="Z47" s="240"/>
    </row>
    <row r="48" spans="1:102">
      <c r="A48" s="300"/>
      <c r="B48" s="300"/>
      <c r="C48" s="300"/>
      <c r="D48" s="300"/>
      <c r="E48" s="300"/>
      <c r="F48" s="300"/>
      <c r="G48" s="300"/>
      <c r="H48" s="300"/>
      <c r="I48" s="300"/>
      <c r="J48" s="300"/>
      <c r="K48" s="300"/>
      <c r="L48" s="300"/>
      <c r="M48" s="300"/>
      <c r="N48" s="300"/>
      <c r="O48" s="300"/>
      <c r="P48" s="300"/>
      <c r="Q48" s="300"/>
      <c r="R48" s="300"/>
      <c r="S48" s="251"/>
      <c r="T48" s="291" t="s">
        <v>457</v>
      </c>
      <c r="U48" s="291"/>
      <c r="V48" s="291"/>
      <c r="W48" s="291"/>
      <c r="X48" s="291"/>
      <c r="Y48" s="291"/>
      <c r="Z48" s="291"/>
      <c r="AA48" s="291"/>
      <c r="AB48" s="291"/>
    </row>
    <row r="49" spans="1:28">
      <c r="A49" s="251"/>
      <c r="B49" s="251"/>
      <c r="C49" s="251"/>
      <c r="D49" s="251"/>
      <c r="E49" s="251"/>
      <c r="F49" s="251"/>
      <c r="G49" s="251"/>
      <c r="H49" s="251"/>
      <c r="I49" s="251"/>
      <c r="J49" s="251"/>
      <c r="K49" s="251"/>
      <c r="L49" s="251"/>
      <c r="M49" s="251"/>
      <c r="N49" s="251"/>
      <c r="O49" s="251"/>
      <c r="P49" s="251"/>
      <c r="Q49" s="251"/>
      <c r="R49" s="251"/>
      <c r="S49" s="251"/>
      <c r="T49" s="292"/>
      <c r="U49" s="292"/>
      <c r="V49" s="292"/>
      <c r="W49" s="292"/>
      <c r="X49" s="292"/>
      <c r="Y49" s="292"/>
      <c r="Z49" s="292"/>
      <c r="AA49" s="292"/>
      <c r="AB49" s="292"/>
    </row>
    <row r="50" spans="1:28">
      <c r="A50" s="251"/>
      <c r="B50" s="251"/>
      <c r="C50" s="251"/>
      <c r="D50" s="251"/>
      <c r="E50" s="251"/>
      <c r="F50" s="251"/>
      <c r="G50" s="251"/>
      <c r="H50" s="251"/>
      <c r="I50" s="251"/>
      <c r="J50" s="251"/>
      <c r="K50" s="251"/>
      <c r="L50" s="251"/>
      <c r="M50" s="251"/>
      <c r="N50" s="251"/>
      <c r="O50" s="251"/>
      <c r="P50" s="251"/>
      <c r="Q50" s="251"/>
      <c r="R50" s="251"/>
      <c r="S50" s="251"/>
      <c r="T50" s="293"/>
      <c r="U50" s="293"/>
      <c r="V50" s="293"/>
      <c r="W50" s="293"/>
      <c r="X50" s="293"/>
      <c r="Y50" s="293"/>
      <c r="Z50" s="293"/>
      <c r="AA50" s="293"/>
      <c r="AB50" s="293"/>
    </row>
    <row r="51" spans="1:28">
      <c r="A51" s="251"/>
      <c r="B51" s="251"/>
      <c r="C51" s="251"/>
      <c r="D51" s="251"/>
      <c r="E51" s="251"/>
      <c r="F51" s="251"/>
      <c r="G51" s="251"/>
      <c r="H51" s="251"/>
      <c r="I51" s="251"/>
      <c r="J51" s="251"/>
      <c r="K51" s="251"/>
      <c r="L51" s="251"/>
      <c r="M51" s="251"/>
      <c r="N51" s="251"/>
      <c r="O51" s="251"/>
      <c r="P51" s="251"/>
      <c r="Q51" s="251"/>
      <c r="R51" s="251"/>
      <c r="S51" s="251"/>
      <c r="T51" s="294" t="s">
        <v>458</v>
      </c>
      <c r="U51" s="295"/>
      <c r="V51" s="295"/>
      <c r="W51" s="295"/>
      <c r="X51" s="295"/>
      <c r="Y51" s="295"/>
      <c r="Z51" s="295"/>
      <c r="AA51" s="295"/>
      <c r="AB51" s="296"/>
    </row>
    <row r="52" spans="1:28" ht="16.5" thickBot="1">
      <c r="A52" s="251"/>
      <c r="B52" s="251"/>
      <c r="C52" s="251"/>
      <c r="D52" s="251"/>
      <c r="E52" s="251"/>
      <c r="F52" s="251"/>
      <c r="G52" s="251"/>
      <c r="H52" s="251"/>
      <c r="I52" s="251"/>
      <c r="J52" s="251"/>
      <c r="K52" s="251"/>
      <c r="L52" s="251"/>
      <c r="M52" s="251"/>
      <c r="N52" s="251"/>
      <c r="O52" s="251"/>
      <c r="P52" s="251"/>
      <c r="Q52" s="251"/>
      <c r="R52" s="251"/>
      <c r="S52" s="251"/>
      <c r="T52" s="297"/>
      <c r="U52" s="298"/>
      <c r="V52" s="298"/>
      <c r="W52" s="298"/>
      <c r="X52" s="298"/>
      <c r="Y52" s="298"/>
      <c r="Z52" s="298"/>
      <c r="AA52" s="298"/>
      <c r="AB52" s="299"/>
    </row>
    <row r="53" spans="1:28" ht="21" thickBot="1">
      <c r="A53" s="251"/>
      <c r="B53" s="251"/>
      <c r="C53" s="251"/>
      <c r="D53" s="251"/>
      <c r="E53" s="251"/>
      <c r="F53" s="251"/>
      <c r="G53" s="251"/>
      <c r="H53" s="251"/>
      <c r="I53" s="251"/>
      <c r="J53" s="251"/>
      <c r="K53" s="251"/>
      <c r="L53" s="251"/>
      <c r="M53" s="251"/>
      <c r="N53" s="251"/>
      <c r="O53" s="251"/>
      <c r="P53" s="251"/>
      <c r="Q53" s="251"/>
      <c r="R53" s="251"/>
      <c r="S53" s="251"/>
      <c r="T53" s="57" t="s">
        <v>7</v>
      </c>
      <c r="U53" s="289" t="s">
        <v>8</v>
      </c>
      <c r="V53" s="289"/>
      <c r="W53" s="289"/>
      <c r="X53" s="290" t="s">
        <v>459</v>
      </c>
      <c r="Y53" s="290"/>
      <c r="Z53" s="290"/>
      <c r="AA53" s="290"/>
      <c r="AB53" s="290"/>
    </row>
    <row r="54" spans="1:28" ht="16.5" thickBot="1">
      <c r="A54" s="251"/>
      <c r="B54" s="251"/>
      <c r="C54" s="251"/>
      <c r="D54" s="251"/>
      <c r="E54" s="251"/>
      <c r="F54" s="251"/>
      <c r="G54" s="251"/>
      <c r="H54" s="251"/>
      <c r="I54" s="251"/>
      <c r="J54" s="251"/>
      <c r="K54" s="251"/>
      <c r="L54" s="251"/>
      <c r="M54" s="251"/>
      <c r="N54" s="251"/>
      <c r="O54" s="251"/>
      <c r="P54" s="251"/>
      <c r="Q54" s="251"/>
      <c r="R54" s="251"/>
      <c r="S54" s="251"/>
      <c r="T54" s="58">
        <v>1</v>
      </c>
      <c r="U54" s="272" t="s">
        <v>460</v>
      </c>
      <c r="V54" s="272"/>
      <c r="W54" s="272"/>
      <c r="X54" s="273">
        <v>1</v>
      </c>
      <c r="Y54" s="274"/>
      <c r="Z54" s="272" t="s">
        <v>461</v>
      </c>
      <c r="AA54" s="272"/>
      <c r="AB54" s="272"/>
    </row>
    <row r="55" spans="1:28" ht="16.5" thickBot="1">
      <c r="A55" s="251"/>
      <c r="B55" s="251"/>
      <c r="C55" s="251"/>
      <c r="D55" s="251"/>
      <c r="E55" s="251"/>
      <c r="F55" s="251"/>
      <c r="G55" s="251"/>
      <c r="H55" s="251"/>
      <c r="I55" s="251"/>
      <c r="J55" s="251"/>
      <c r="K55" s="251"/>
      <c r="L55" s="251"/>
      <c r="M55" s="251"/>
      <c r="N55" s="251"/>
      <c r="O55" s="251"/>
      <c r="P55" s="251"/>
      <c r="Q55" s="251"/>
      <c r="R55" s="251"/>
      <c r="S55" s="251"/>
      <c r="T55" s="58">
        <v>2</v>
      </c>
      <c r="U55" s="272" t="s">
        <v>462</v>
      </c>
      <c r="V55" s="272"/>
      <c r="W55" s="272"/>
      <c r="X55" s="273">
        <v>2</v>
      </c>
      <c r="Y55" s="274"/>
      <c r="Z55" s="272" t="s">
        <v>463</v>
      </c>
      <c r="AA55" s="272"/>
      <c r="AB55" s="272"/>
    </row>
    <row r="56" spans="1:28" ht="16.5" thickBot="1">
      <c r="A56" s="251"/>
      <c r="B56" s="251"/>
      <c r="C56" s="251"/>
      <c r="D56" s="251"/>
      <c r="E56" s="251"/>
      <c r="F56" s="251"/>
      <c r="G56" s="251"/>
      <c r="H56" s="251"/>
      <c r="I56" s="251"/>
      <c r="J56" s="251"/>
      <c r="K56" s="251"/>
      <c r="L56" s="251"/>
      <c r="M56" s="251"/>
      <c r="N56" s="251"/>
      <c r="O56" s="251"/>
      <c r="P56" s="251"/>
      <c r="Q56" s="251"/>
      <c r="R56" s="251"/>
      <c r="S56" s="251"/>
      <c r="T56" s="58">
        <v>3</v>
      </c>
      <c r="U56" s="272" t="s">
        <v>464</v>
      </c>
      <c r="V56" s="272"/>
      <c r="W56" s="272"/>
      <c r="X56" s="273">
        <v>3</v>
      </c>
      <c r="Y56" s="274"/>
      <c r="Z56" s="272" t="s">
        <v>465</v>
      </c>
      <c r="AA56" s="272"/>
      <c r="AB56" s="272"/>
    </row>
    <row r="57" spans="1:28" ht="16.5" thickBot="1">
      <c r="A57" s="251"/>
      <c r="B57" s="251"/>
      <c r="C57" s="251"/>
      <c r="D57" s="251"/>
      <c r="E57" s="251"/>
      <c r="F57" s="251"/>
      <c r="G57" s="251"/>
      <c r="H57" s="251"/>
      <c r="I57" s="251"/>
      <c r="J57" s="251"/>
      <c r="K57" s="251"/>
      <c r="L57" s="251"/>
      <c r="M57" s="251"/>
      <c r="N57" s="251"/>
      <c r="O57" s="251"/>
      <c r="P57" s="251"/>
      <c r="Q57" s="251"/>
      <c r="R57" s="251"/>
      <c r="S57" s="251"/>
      <c r="T57" s="58">
        <v>4</v>
      </c>
      <c r="U57" s="272" t="s">
        <v>466</v>
      </c>
      <c r="V57" s="272"/>
      <c r="W57" s="272"/>
      <c r="X57" s="273">
        <v>4</v>
      </c>
      <c r="Y57" s="274"/>
      <c r="Z57" s="272" t="s">
        <v>467</v>
      </c>
      <c r="AA57" s="272"/>
      <c r="AB57" s="272"/>
    </row>
    <row r="58" spans="1:28" ht="16.5" thickBot="1">
      <c r="A58" s="251"/>
      <c r="B58" s="251"/>
      <c r="C58" s="251"/>
      <c r="D58" s="251"/>
      <c r="E58" s="251"/>
      <c r="F58" s="251"/>
      <c r="G58" s="251"/>
      <c r="H58" s="251"/>
      <c r="I58" s="251"/>
      <c r="J58" s="251"/>
      <c r="K58" s="251"/>
      <c r="L58" s="251"/>
      <c r="M58" s="251"/>
      <c r="N58" s="251"/>
      <c r="O58" s="251"/>
      <c r="P58" s="251"/>
      <c r="Q58" s="251"/>
      <c r="R58" s="251"/>
      <c r="S58" s="251"/>
      <c r="T58" s="58">
        <v>5</v>
      </c>
      <c r="U58" s="272" t="s">
        <v>468</v>
      </c>
      <c r="V58" s="272"/>
      <c r="W58" s="272"/>
      <c r="X58" s="273">
        <v>5</v>
      </c>
      <c r="Y58" s="274"/>
      <c r="Z58" s="272" t="s">
        <v>469</v>
      </c>
      <c r="AA58" s="272"/>
      <c r="AB58" s="272"/>
    </row>
    <row r="59" spans="1:28" ht="16.5" thickBot="1">
      <c r="A59" s="251"/>
      <c r="B59" s="251"/>
      <c r="C59" s="251"/>
      <c r="D59" s="251"/>
      <c r="E59" s="251"/>
      <c r="F59" s="251"/>
      <c r="G59" s="251"/>
      <c r="H59" s="251"/>
      <c r="I59" s="251"/>
      <c r="J59" s="251"/>
      <c r="K59" s="251"/>
      <c r="L59" s="251"/>
      <c r="M59" s="251"/>
      <c r="N59" s="251"/>
      <c r="O59" s="251"/>
      <c r="P59" s="251"/>
      <c r="Q59" s="251"/>
      <c r="R59" s="251"/>
      <c r="S59" s="251"/>
      <c r="T59" s="58">
        <v>6</v>
      </c>
      <c r="U59" s="272" t="s">
        <v>470</v>
      </c>
      <c r="V59" s="272"/>
      <c r="W59" s="272"/>
      <c r="X59" s="273">
        <v>6</v>
      </c>
      <c r="Y59" s="274"/>
      <c r="Z59" s="272" t="s">
        <v>471</v>
      </c>
      <c r="AA59" s="272"/>
      <c r="AB59" s="272"/>
    </row>
    <row r="60" spans="1:28" ht="16.5" thickBot="1">
      <c r="A60" s="251"/>
      <c r="B60" s="251"/>
      <c r="C60" s="251"/>
      <c r="D60" s="251"/>
      <c r="E60" s="251"/>
      <c r="F60" s="251"/>
      <c r="G60" s="251"/>
      <c r="H60" s="251"/>
      <c r="I60" s="251"/>
      <c r="J60" s="251"/>
      <c r="K60" s="251"/>
      <c r="L60" s="251"/>
      <c r="M60" s="251"/>
      <c r="N60" s="251"/>
      <c r="O60" s="251"/>
      <c r="P60" s="251"/>
      <c r="Q60" s="251"/>
      <c r="R60" s="251"/>
      <c r="S60" s="251"/>
      <c r="T60" s="58">
        <v>7</v>
      </c>
      <c r="U60" s="272" t="s">
        <v>472</v>
      </c>
      <c r="V60" s="272"/>
      <c r="W60" s="272"/>
      <c r="X60" s="273">
        <v>7</v>
      </c>
      <c r="Y60" s="274"/>
      <c r="Z60" s="272" t="s">
        <v>473</v>
      </c>
      <c r="AA60" s="272"/>
      <c r="AB60" s="272"/>
    </row>
  </sheetData>
  <sheetProtection password="EDD8" sheet="1" objects="1" scenarios="1" selectLockedCells="1" autoFilter="0"/>
  <autoFilter ref="A18:C40">
    <filterColumn colId="1" showButton="0"/>
  </autoFilter>
  <dataConsolidate/>
  <mergeCells count="313">
    <mergeCell ref="T48:AB50"/>
    <mergeCell ref="T51:AB52"/>
    <mergeCell ref="J30:K30"/>
    <mergeCell ref="L30:M30"/>
    <mergeCell ref="H24:I24"/>
    <mergeCell ref="F24:G24"/>
    <mergeCell ref="D36:E36"/>
    <mergeCell ref="F36:G36"/>
    <mergeCell ref="B18:C18"/>
    <mergeCell ref="A48:R60"/>
    <mergeCell ref="B19:C19"/>
    <mergeCell ref="F23:G23"/>
    <mergeCell ref="D23:E23"/>
    <mergeCell ref="B23:C23"/>
    <mergeCell ref="B37:C37"/>
    <mergeCell ref="L43:R45"/>
    <mergeCell ref="A41:R42"/>
    <mergeCell ref="Z60:AB60"/>
    <mergeCell ref="U57:W57"/>
    <mergeCell ref="X57:Y57"/>
    <mergeCell ref="Z57:AB57"/>
    <mergeCell ref="U58:W58"/>
    <mergeCell ref="X58:Y58"/>
    <mergeCell ref="Z58:AB58"/>
    <mergeCell ref="U59:W59"/>
    <mergeCell ref="U53:W53"/>
    <mergeCell ref="X59:Y59"/>
    <mergeCell ref="Z55:AB55"/>
    <mergeCell ref="U56:W56"/>
    <mergeCell ref="X56:Y56"/>
    <mergeCell ref="Z56:AB56"/>
    <mergeCell ref="X54:Y54"/>
    <mergeCell ref="U55:W55"/>
    <mergeCell ref="X55:Y55"/>
    <mergeCell ref="Z54:AB54"/>
    <mergeCell ref="X53:AB53"/>
    <mergeCell ref="U54:W54"/>
    <mergeCell ref="Z59:AB59"/>
    <mergeCell ref="B20:C20"/>
    <mergeCell ref="F38:G38"/>
    <mergeCell ref="H38:I38"/>
    <mergeCell ref="D33:E33"/>
    <mergeCell ref="F33:G33"/>
    <mergeCell ref="J19:K19"/>
    <mergeCell ref="B27:C27"/>
    <mergeCell ref="U60:W60"/>
    <mergeCell ref="X60:Y60"/>
    <mergeCell ref="S1:S47"/>
    <mergeCell ref="X21:Z21"/>
    <mergeCell ref="U39:W39"/>
    <mergeCell ref="X38:Z38"/>
    <mergeCell ref="T40:Z40"/>
    <mergeCell ref="U37:W37"/>
    <mergeCell ref="W2:Z5"/>
    <mergeCell ref="W1:Z1"/>
    <mergeCell ref="S48:S60"/>
    <mergeCell ref="T14:V14"/>
    <mergeCell ref="X20:Z20"/>
    <mergeCell ref="T4:V4"/>
    <mergeCell ref="U34:W34"/>
    <mergeCell ref="U35:W35"/>
    <mergeCell ref="U28:W28"/>
    <mergeCell ref="U18:W18"/>
    <mergeCell ref="L12:M16"/>
    <mergeCell ref="T15:U16"/>
    <mergeCell ref="H33:I33"/>
    <mergeCell ref="J24:K24"/>
    <mergeCell ref="D18:E18"/>
    <mergeCell ref="F18:G18"/>
    <mergeCell ref="H18:I18"/>
    <mergeCell ref="X18:Z18"/>
    <mergeCell ref="D24:E24"/>
    <mergeCell ref="P19:Q19"/>
    <mergeCell ref="W6:Z12"/>
    <mergeCell ref="X29:Z29"/>
    <mergeCell ref="D27:E27"/>
    <mergeCell ref="F27:G27"/>
    <mergeCell ref="T12:V12"/>
    <mergeCell ref="H12:K13"/>
    <mergeCell ref="F21:G21"/>
    <mergeCell ref="H32:I32"/>
    <mergeCell ref="J32:K32"/>
    <mergeCell ref="L32:M32"/>
    <mergeCell ref="D20:E20"/>
    <mergeCell ref="H29:I29"/>
    <mergeCell ref="J29:K29"/>
    <mergeCell ref="X36:Z36"/>
    <mergeCell ref="P31:Q31"/>
    <mergeCell ref="U32:W32"/>
    <mergeCell ref="U31:W31"/>
    <mergeCell ref="N28:O28"/>
    <mergeCell ref="N29:O29"/>
    <mergeCell ref="X39:AB39"/>
    <mergeCell ref="Y41:Z42"/>
    <mergeCell ref="T41:V42"/>
    <mergeCell ref="C39:R40"/>
    <mergeCell ref="D38:E38"/>
    <mergeCell ref="B38:C38"/>
    <mergeCell ref="U38:W38"/>
    <mergeCell ref="B33:C33"/>
    <mergeCell ref="B28:C28"/>
    <mergeCell ref="D28:E28"/>
    <mergeCell ref="F28:G28"/>
    <mergeCell ref="H28:I28"/>
    <mergeCell ref="J28:K28"/>
    <mergeCell ref="L28:M28"/>
    <mergeCell ref="L31:M31"/>
    <mergeCell ref="B32:C32"/>
    <mergeCell ref="D32:E32"/>
    <mergeCell ref="F32:G32"/>
    <mergeCell ref="B21:C21"/>
    <mergeCell ref="B22:C22"/>
    <mergeCell ref="D22:E22"/>
    <mergeCell ref="D21:E21"/>
    <mergeCell ref="J22:K22"/>
    <mergeCell ref="T43:Z47"/>
    <mergeCell ref="B46:R47"/>
    <mergeCell ref="F43:I45"/>
    <mergeCell ref="W41:X42"/>
    <mergeCell ref="J43:K45"/>
    <mergeCell ref="J38:K38"/>
    <mergeCell ref="B30:C30"/>
    <mergeCell ref="D30:E30"/>
    <mergeCell ref="F30:G30"/>
    <mergeCell ref="J36:K36"/>
    <mergeCell ref="J33:K33"/>
    <mergeCell ref="L33:M33"/>
    <mergeCell ref="U36:W36"/>
    <mergeCell ref="X37:Z37"/>
    <mergeCell ref="P35:Q35"/>
    <mergeCell ref="H36:I36"/>
    <mergeCell ref="L36:M36"/>
    <mergeCell ref="J34:K34"/>
    <mergeCell ref="L34:M34"/>
    <mergeCell ref="L27:M27"/>
    <mergeCell ref="L29:M29"/>
    <mergeCell ref="P25:Q25"/>
    <mergeCell ref="P26:Q26"/>
    <mergeCell ref="N30:O30"/>
    <mergeCell ref="N31:O31"/>
    <mergeCell ref="N32:O32"/>
    <mergeCell ref="N26:O26"/>
    <mergeCell ref="F20:G20"/>
    <mergeCell ref="F25:G25"/>
    <mergeCell ref="H25:I25"/>
    <mergeCell ref="J25:K25"/>
    <mergeCell ref="F31:G31"/>
    <mergeCell ref="H31:I31"/>
    <mergeCell ref="J31:K31"/>
    <mergeCell ref="B9:K9"/>
    <mergeCell ref="H10:J10"/>
    <mergeCell ref="A11:C11"/>
    <mergeCell ref="A10:B10"/>
    <mergeCell ref="D11:E11"/>
    <mergeCell ref="A12:A17"/>
    <mergeCell ref="B12:C17"/>
    <mergeCell ref="H11:I11"/>
    <mergeCell ref="J11:K11"/>
    <mergeCell ref="F11:G11"/>
    <mergeCell ref="L11:R11"/>
    <mergeCell ref="K10:R10"/>
    <mergeCell ref="F14:G16"/>
    <mergeCell ref="J18:K18"/>
    <mergeCell ref="L18:M18"/>
    <mergeCell ref="B26:C26"/>
    <mergeCell ref="D19:E19"/>
    <mergeCell ref="F19:G19"/>
    <mergeCell ref="H19:I19"/>
    <mergeCell ref="D26:E26"/>
    <mergeCell ref="F26:G26"/>
    <mergeCell ref="H26:I26"/>
    <mergeCell ref="J26:K26"/>
    <mergeCell ref="L26:M26"/>
    <mergeCell ref="P24:Q24"/>
    <mergeCell ref="F22:G22"/>
    <mergeCell ref="H22:I22"/>
    <mergeCell ref="P18:Q18"/>
    <mergeCell ref="P22:Q22"/>
    <mergeCell ref="L20:M20"/>
    <mergeCell ref="L22:M22"/>
    <mergeCell ref="B24:C24"/>
    <mergeCell ref="B25:C25"/>
    <mergeCell ref="D25:E25"/>
    <mergeCell ref="B29:C29"/>
    <mergeCell ref="D29:E29"/>
    <mergeCell ref="F29:G29"/>
    <mergeCell ref="D12:G13"/>
    <mergeCell ref="C10:G10"/>
    <mergeCell ref="A7:B7"/>
    <mergeCell ref="L19:M19"/>
    <mergeCell ref="P12:Q16"/>
    <mergeCell ref="R12:R17"/>
    <mergeCell ref="L21:M21"/>
    <mergeCell ref="P23:Q23"/>
    <mergeCell ref="N12:O15"/>
    <mergeCell ref="N20:O20"/>
    <mergeCell ref="N21:O21"/>
    <mergeCell ref="N19:O19"/>
    <mergeCell ref="N22:O22"/>
    <mergeCell ref="N23:O23"/>
    <mergeCell ref="N24:O24"/>
    <mergeCell ref="N25:O25"/>
    <mergeCell ref="N27:O27"/>
    <mergeCell ref="D14:E16"/>
    <mergeCell ref="H27:I27"/>
    <mergeCell ref="J27:K27"/>
    <mergeCell ref="L25:M25"/>
    <mergeCell ref="B4:C4"/>
    <mergeCell ref="A1:A4"/>
    <mergeCell ref="A5:R5"/>
    <mergeCell ref="L4:R4"/>
    <mergeCell ref="A6:D6"/>
    <mergeCell ref="C7:R7"/>
    <mergeCell ref="T9:V9"/>
    <mergeCell ref="B2:P3"/>
    <mergeCell ref="B1:P1"/>
    <mergeCell ref="Q9:R9"/>
    <mergeCell ref="E8:F8"/>
    <mergeCell ref="G8:H8"/>
    <mergeCell ref="T1:V2"/>
    <mergeCell ref="T5:V5"/>
    <mergeCell ref="Q1:R3"/>
    <mergeCell ref="D4:K4"/>
    <mergeCell ref="T6:V6"/>
    <mergeCell ref="T7:V7"/>
    <mergeCell ref="M8:R8"/>
    <mergeCell ref="L9:P9"/>
    <mergeCell ref="E6:R6"/>
    <mergeCell ref="I8:L8"/>
    <mergeCell ref="T8:V8"/>
    <mergeCell ref="T3:V3"/>
    <mergeCell ref="T17:Z17"/>
    <mergeCell ref="X35:Z35"/>
    <mergeCell ref="U30:W30"/>
    <mergeCell ref="X30:Z30"/>
    <mergeCell ref="U29:W29"/>
    <mergeCell ref="U26:W26"/>
    <mergeCell ref="U27:W27"/>
    <mergeCell ref="V15:V16"/>
    <mergeCell ref="U19:W19"/>
    <mergeCell ref="X22:Z22"/>
    <mergeCell ref="U22:W22"/>
    <mergeCell ref="X26:Z26"/>
    <mergeCell ref="U25:W25"/>
    <mergeCell ref="X32:Z32"/>
    <mergeCell ref="U23:W23"/>
    <mergeCell ref="U21:W21"/>
    <mergeCell ref="U24:W24"/>
    <mergeCell ref="X31:Z31"/>
    <mergeCell ref="X33:Z33"/>
    <mergeCell ref="X23:Z23"/>
    <mergeCell ref="X24:Z24"/>
    <mergeCell ref="X25:Z25"/>
    <mergeCell ref="X27:Z27"/>
    <mergeCell ref="X28:Z28"/>
    <mergeCell ref="T10:V10"/>
    <mergeCell ref="T11:V11"/>
    <mergeCell ref="T13:V13"/>
    <mergeCell ref="X34:Z34"/>
    <mergeCell ref="U33:W33"/>
    <mergeCell ref="U20:W20"/>
    <mergeCell ref="J14:K16"/>
    <mergeCell ref="H14:I16"/>
    <mergeCell ref="P30:Q30"/>
    <mergeCell ref="P20:Q20"/>
    <mergeCell ref="P21:Q21"/>
    <mergeCell ref="X19:Z19"/>
    <mergeCell ref="P27:Q27"/>
    <mergeCell ref="P28:Q28"/>
    <mergeCell ref="P29:Q29"/>
    <mergeCell ref="L23:M23"/>
    <mergeCell ref="L24:M24"/>
    <mergeCell ref="H23:I23"/>
    <mergeCell ref="J23:K23"/>
    <mergeCell ref="W13:Z16"/>
    <mergeCell ref="H21:I21"/>
    <mergeCell ref="J21:K21"/>
    <mergeCell ref="H20:I20"/>
    <mergeCell ref="J20:K20"/>
    <mergeCell ref="P38:Q38"/>
    <mergeCell ref="B34:C34"/>
    <mergeCell ref="D34:E34"/>
    <mergeCell ref="F34:G34"/>
    <mergeCell ref="H34:I34"/>
    <mergeCell ref="P32:Q32"/>
    <mergeCell ref="P33:Q33"/>
    <mergeCell ref="L38:M38"/>
    <mergeCell ref="H30:I30"/>
    <mergeCell ref="P34:Q34"/>
    <mergeCell ref="P37:Q37"/>
    <mergeCell ref="P36:Q36"/>
    <mergeCell ref="N33:O33"/>
    <mergeCell ref="N34:O34"/>
    <mergeCell ref="N35:O35"/>
    <mergeCell ref="B31:C31"/>
    <mergeCell ref="D31:E31"/>
    <mergeCell ref="A43:B45"/>
    <mergeCell ref="C43:E45"/>
    <mergeCell ref="N36:O36"/>
    <mergeCell ref="N37:O37"/>
    <mergeCell ref="N38:O38"/>
    <mergeCell ref="B35:C35"/>
    <mergeCell ref="D35:E35"/>
    <mergeCell ref="F35:G35"/>
    <mergeCell ref="H35:I35"/>
    <mergeCell ref="J35:K35"/>
    <mergeCell ref="L35:M35"/>
    <mergeCell ref="J37:K37"/>
    <mergeCell ref="L37:M37"/>
    <mergeCell ref="D37:E37"/>
    <mergeCell ref="F37:G37"/>
    <mergeCell ref="H37:I37"/>
    <mergeCell ref="B36:C36"/>
  </mergeCells>
  <dataValidations xWindow="366" yWindow="373" count="11">
    <dataValidation type="list" showInputMessage="1" showErrorMessage="1" error="Please select Batch from Drop down list." prompt="Please select Batch from Drop down List by using small arrow button." sqref="G8:H8">
      <formula1>INDIRECT(SUBSTITUTE(AH6&amp;E8,"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H9">
      <formula1>INDIRECT(SUBSTITUTE(AH6&amp;B8&amp;G8,"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I9:K9">
      <formula1>INDIRECT(SUBSTITUTE(AO6&amp;I8&amp;P8," ",""))</formula1>
    </dataValidation>
    <dataValidation type="list" showInputMessage="1" showErrorMessage="1" error="Please select Total Marks from Drop down list." prompt="Please select Total Marks from Drop down List by using small arrow button." sqref="Q17">
      <formula1>TotalMarks</formula1>
    </dataValidation>
    <dataValidation type="textLength" operator="equal" showInputMessage="1" showErrorMessage="1" error="Please insert Date in Correct Format." prompt="E.g. 25/04/2014 with no blank space between characters." sqref="Q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R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R6">
      <formula1>Departments</formula1>
    </dataValidation>
    <dataValidation type="textLength" showInputMessage="1" showErrorMessage="1" error="Please write name of Internal Examiner (Subject Teacher)" sqref="C10:G10">
      <formula1>3</formula1>
      <formula2>50</formula2>
    </dataValidation>
    <dataValidation type="textLength" showInputMessage="1" showErrorMessage="1" error="Please write name of External Examiner" sqref="K10:R10">
      <formula1>3</formula1>
      <formula2>50</formula2>
    </dataValidation>
  </dataValidations>
  <printOptions horizontalCentered="1"/>
  <pageMargins left="0.25" right="0" top="0" bottom="0" header="0" footer="0"/>
  <pageSetup paperSize="9" scale="85"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X60"/>
  <sheetViews>
    <sheetView topLeftCell="A19" workbookViewId="0">
      <selection activeCell="A19" sqref="A19"/>
    </sheetView>
  </sheetViews>
  <sheetFormatPr defaultColWidth="9.140625" defaultRowHeight="15.75"/>
  <cols>
    <col min="1" max="1" width="9.7109375" style="2" customWidth="1"/>
    <col min="2" max="2" width="8.7109375" style="133" customWidth="1"/>
    <col min="3" max="3" width="5.7109375" style="133"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41" customFormat="1" ht="12" customHeight="1">
      <c r="A1" s="180"/>
      <c r="B1" s="184" t="s">
        <v>859</v>
      </c>
      <c r="C1" s="184"/>
      <c r="D1" s="184"/>
      <c r="E1" s="184"/>
      <c r="F1" s="184"/>
      <c r="G1" s="184"/>
      <c r="H1" s="184"/>
      <c r="I1" s="184"/>
      <c r="J1" s="184"/>
      <c r="K1" s="184"/>
      <c r="L1" s="184"/>
      <c r="M1" s="184"/>
      <c r="N1" s="184"/>
      <c r="O1" s="184"/>
      <c r="P1" s="184"/>
      <c r="Q1" s="194"/>
      <c r="R1" s="194"/>
      <c r="S1" s="194"/>
      <c r="T1" s="326" t="s">
        <v>115</v>
      </c>
      <c r="U1" s="327"/>
      <c r="V1" s="327"/>
      <c r="W1" s="327"/>
      <c r="X1" s="327"/>
      <c r="Y1" s="327"/>
      <c r="Z1" s="327"/>
    </row>
    <row r="2" spans="1:26" s="141" customFormat="1" ht="12" customHeight="1">
      <c r="A2" s="180"/>
      <c r="B2" s="183" t="s">
        <v>0</v>
      </c>
      <c r="C2" s="183"/>
      <c r="D2" s="183"/>
      <c r="E2" s="183"/>
      <c r="F2" s="183"/>
      <c r="G2" s="183"/>
      <c r="H2" s="183"/>
      <c r="I2" s="183"/>
      <c r="J2" s="183"/>
      <c r="K2" s="183"/>
      <c r="L2" s="183"/>
      <c r="M2" s="183"/>
      <c r="N2" s="183"/>
      <c r="O2" s="183"/>
      <c r="P2" s="183"/>
      <c r="Q2" s="194"/>
      <c r="R2" s="194"/>
      <c r="S2" s="194"/>
      <c r="T2" s="328"/>
      <c r="U2" s="329"/>
      <c r="V2" s="329"/>
      <c r="W2" s="329"/>
      <c r="X2" s="329"/>
      <c r="Y2" s="329"/>
      <c r="Z2" s="329"/>
    </row>
    <row r="3" spans="1:26" s="141" customFormat="1" ht="12" customHeight="1">
      <c r="A3" s="180"/>
      <c r="B3" s="183"/>
      <c r="C3" s="183"/>
      <c r="D3" s="183"/>
      <c r="E3" s="183"/>
      <c r="F3" s="183"/>
      <c r="G3" s="183"/>
      <c r="H3" s="183"/>
      <c r="I3" s="183"/>
      <c r="J3" s="183"/>
      <c r="K3" s="183"/>
      <c r="L3" s="183"/>
      <c r="M3" s="183"/>
      <c r="N3" s="183"/>
      <c r="O3" s="183"/>
      <c r="P3" s="183"/>
      <c r="Q3" s="194"/>
      <c r="R3" s="194"/>
      <c r="S3" s="194"/>
      <c r="T3" s="328"/>
      <c r="U3" s="329"/>
      <c r="V3" s="329"/>
      <c r="W3" s="329"/>
      <c r="X3" s="329"/>
      <c r="Y3" s="329"/>
      <c r="Z3" s="329"/>
    </row>
    <row r="4" spans="1:26" s="141" customFormat="1" ht="18" customHeight="1">
      <c r="A4" s="180"/>
      <c r="B4" s="180"/>
      <c r="C4" s="180"/>
      <c r="D4" s="194" t="s">
        <v>16</v>
      </c>
      <c r="E4" s="194"/>
      <c r="F4" s="194"/>
      <c r="G4" s="194"/>
      <c r="H4" s="194"/>
      <c r="I4" s="194"/>
      <c r="J4" s="194"/>
      <c r="K4" s="194"/>
      <c r="L4" s="333"/>
      <c r="M4" s="333"/>
      <c r="N4" s="333"/>
      <c r="O4" s="333"/>
      <c r="P4" s="333"/>
      <c r="Q4" s="333"/>
      <c r="R4" s="333"/>
      <c r="S4" s="194"/>
      <c r="T4" s="328"/>
      <c r="U4" s="329"/>
      <c r="V4" s="329"/>
      <c r="W4" s="329"/>
      <c r="X4" s="329"/>
      <c r="Y4" s="329"/>
      <c r="Z4" s="329"/>
    </row>
    <row r="5" spans="1:26" s="141" customFormat="1" ht="11.25" customHeight="1">
      <c r="A5" s="180"/>
      <c r="B5" s="180"/>
      <c r="C5" s="180"/>
      <c r="D5" s="180"/>
      <c r="E5" s="180"/>
      <c r="F5" s="180"/>
      <c r="G5" s="180"/>
      <c r="H5" s="180"/>
      <c r="I5" s="180"/>
      <c r="J5" s="180"/>
      <c r="K5" s="180"/>
      <c r="L5" s="180"/>
      <c r="M5" s="180"/>
      <c r="N5" s="180"/>
      <c r="O5" s="180"/>
      <c r="P5" s="180"/>
      <c r="Q5" s="180"/>
      <c r="R5" s="180"/>
      <c r="S5" s="194"/>
      <c r="T5" s="328"/>
      <c r="U5" s="329"/>
      <c r="V5" s="329"/>
      <c r="W5" s="329"/>
      <c r="X5" s="329"/>
      <c r="Y5" s="329"/>
      <c r="Z5" s="329"/>
    </row>
    <row r="6" spans="1:26" s="140" customFormat="1" ht="21.95" customHeight="1">
      <c r="A6" s="181" t="s">
        <v>331</v>
      </c>
      <c r="B6" s="181"/>
      <c r="C6" s="181"/>
      <c r="D6" s="181"/>
      <c r="E6" s="182" t="str">
        <f>Sheet1!$E$6</f>
        <v xml:space="preserve">Architecture </v>
      </c>
      <c r="F6" s="182"/>
      <c r="G6" s="182"/>
      <c r="H6" s="182"/>
      <c r="I6" s="182"/>
      <c r="J6" s="182"/>
      <c r="K6" s="182"/>
      <c r="L6" s="182"/>
      <c r="M6" s="182"/>
      <c r="N6" s="182"/>
      <c r="O6" s="182"/>
      <c r="P6" s="182"/>
      <c r="Q6" s="182"/>
      <c r="R6" s="182"/>
      <c r="S6" s="194"/>
      <c r="T6" s="328"/>
      <c r="U6" s="329"/>
      <c r="V6" s="329"/>
      <c r="W6" s="330"/>
      <c r="X6" s="330"/>
      <c r="Y6" s="330"/>
      <c r="Z6" s="330"/>
    </row>
    <row r="7" spans="1:26" s="140" customFormat="1" ht="21.95" customHeight="1">
      <c r="A7" s="181" t="s">
        <v>332</v>
      </c>
      <c r="B7" s="181"/>
      <c r="C7" s="182" t="str">
        <f>Sheet1!$C$7</f>
        <v>B.ARCH</v>
      </c>
      <c r="D7" s="182"/>
      <c r="E7" s="182"/>
      <c r="F7" s="182"/>
      <c r="G7" s="182"/>
      <c r="H7" s="182"/>
      <c r="I7" s="182"/>
      <c r="J7" s="182"/>
      <c r="K7" s="182"/>
      <c r="L7" s="182"/>
      <c r="M7" s="182"/>
      <c r="N7" s="182"/>
      <c r="O7" s="182"/>
      <c r="P7" s="182"/>
      <c r="Q7" s="182"/>
      <c r="R7" s="182"/>
      <c r="S7" s="194"/>
      <c r="T7" s="328"/>
      <c r="U7" s="329"/>
      <c r="V7" s="329"/>
      <c r="W7" s="330"/>
      <c r="X7" s="330"/>
      <c r="Y7" s="330"/>
      <c r="Z7" s="330"/>
    </row>
    <row r="8" spans="1:26" s="140" customFormat="1" ht="21.95" customHeight="1">
      <c r="A8" s="136" t="s">
        <v>1</v>
      </c>
      <c r="B8" s="24" t="str">
        <f>Sheet1!$B$8</f>
        <v>Tenth</v>
      </c>
      <c r="C8" s="142" t="s">
        <v>2</v>
      </c>
      <c r="D8" s="143" t="str">
        <f>Sheet1!$D$8</f>
        <v>Final</v>
      </c>
      <c r="E8" s="335" t="s">
        <v>3</v>
      </c>
      <c r="F8" s="335"/>
      <c r="G8" s="336" t="str">
        <f>Sheet1!$G$8</f>
        <v>18AR</v>
      </c>
      <c r="H8" s="336"/>
      <c r="I8" s="337" t="str">
        <f>Sheet1!$I$8</f>
        <v>Regular Exam</v>
      </c>
      <c r="J8" s="337"/>
      <c r="K8" s="337"/>
      <c r="L8" s="337"/>
      <c r="M8" s="334" t="str">
        <f>Sheet1!$M$8</f>
        <v>April, 2023</v>
      </c>
      <c r="N8" s="334"/>
      <c r="O8" s="334"/>
      <c r="P8" s="334"/>
      <c r="Q8" s="334"/>
      <c r="R8" s="334"/>
      <c r="S8" s="194"/>
      <c r="T8" s="328"/>
      <c r="U8" s="329"/>
      <c r="V8" s="329"/>
      <c r="W8" s="330"/>
      <c r="X8" s="330"/>
      <c r="Y8" s="330"/>
      <c r="Z8" s="330"/>
    </row>
    <row r="9" spans="1:26" s="140" customFormat="1" ht="21.95" customHeight="1">
      <c r="A9" s="136" t="s">
        <v>4</v>
      </c>
      <c r="B9" s="182" t="str">
        <f>Sheet1!$B$9</f>
        <v>Research &amp; Project Development-II</v>
      </c>
      <c r="C9" s="182"/>
      <c r="D9" s="182"/>
      <c r="E9" s="182"/>
      <c r="F9" s="182"/>
      <c r="G9" s="182"/>
      <c r="H9" s="182"/>
      <c r="I9" s="182"/>
      <c r="J9" s="182"/>
      <c r="K9" s="182"/>
      <c r="L9" s="340" t="s">
        <v>5</v>
      </c>
      <c r="M9" s="340"/>
      <c r="N9" s="340"/>
      <c r="O9" s="340"/>
      <c r="P9" s="340"/>
      <c r="Q9" s="339" t="str">
        <f>Sheet1!$Q$9</f>
        <v>05/05/2023</v>
      </c>
      <c r="R9" s="339"/>
      <c r="S9" s="194"/>
      <c r="T9" s="328"/>
      <c r="U9" s="329"/>
      <c r="V9" s="329"/>
      <c r="W9" s="330"/>
      <c r="X9" s="330"/>
      <c r="Y9" s="330"/>
      <c r="Z9" s="330"/>
    </row>
    <row r="10" spans="1:26" s="140" customFormat="1" ht="21.95" customHeight="1">
      <c r="A10" s="181" t="s">
        <v>327</v>
      </c>
      <c r="B10" s="181"/>
      <c r="C10" s="308" t="str">
        <f>Sheet1!$C$10</f>
        <v>Irfan Ahmed Memon</v>
      </c>
      <c r="D10" s="308"/>
      <c r="E10" s="308"/>
      <c r="F10" s="308"/>
      <c r="G10" s="308"/>
      <c r="H10" s="196" t="s">
        <v>328</v>
      </c>
      <c r="I10" s="196"/>
      <c r="J10" s="196"/>
      <c r="K10" s="338" t="str">
        <f>Sheet1!$K$10</f>
        <v>Ar.Farheen Shah and Ar.Makhdoom Jawed Hussain</v>
      </c>
      <c r="L10" s="338"/>
      <c r="M10" s="338"/>
      <c r="N10" s="338"/>
      <c r="O10" s="338"/>
      <c r="P10" s="338"/>
      <c r="Q10" s="338"/>
      <c r="R10" s="338"/>
      <c r="S10" s="194"/>
      <c r="T10" s="328"/>
      <c r="U10" s="329"/>
      <c r="V10" s="329"/>
      <c r="W10" s="330"/>
      <c r="X10" s="330"/>
      <c r="Y10" s="330"/>
      <c r="Z10" s="330"/>
    </row>
    <row r="11" spans="1:26" s="141" customFormat="1" ht="9.9499999999999993" customHeight="1">
      <c r="A11" s="215"/>
      <c r="B11" s="215"/>
      <c r="C11" s="215"/>
      <c r="D11" s="309" t="s">
        <v>372</v>
      </c>
      <c r="E11" s="309"/>
      <c r="F11" s="309" t="s">
        <v>372</v>
      </c>
      <c r="G11" s="309"/>
      <c r="H11" s="227" t="s">
        <v>372</v>
      </c>
      <c r="I11" s="227"/>
      <c r="J11" s="227" t="s">
        <v>372</v>
      </c>
      <c r="K11" s="227"/>
      <c r="L11" s="315"/>
      <c r="M11" s="315"/>
      <c r="N11" s="315"/>
      <c r="O11" s="315"/>
      <c r="P11" s="315"/>
      <c r="Q11" s="315"/>
      <c r="R11" s="315"/>
      <c r="S11" s="194"/>
      <c r="T11" s="328"/>
      <c r="U11" s="329"/>
      <c r="V11" s="329"/>
      <c r="W11" s="330"/>
      <c r="X11" s="330"/>
      <c r="Y11" s="330"/>
      <c r="Z11" s="330"/>
    </row>
    <row r="12" spans="1:26" s="141" customFormat="1" ht="18" customHeight="1">
      <c r="A12" s="228" t="s">
        <v>7</v>
      </c>
      <c r="B12" s="230" t="s">
        <v>8</v>
      </c>
      <c r="C12" s="231"/>
      <c r="D12" s="207" t="s">
        <v>17</v>
      </c>
      <c r="E12" s="207"/>
      <c r="F12" s="207"/>
      <c r="G12" s="207"/>
      <c r="H12" s="164" t="s">
        <v>1017</v>
      </c>
      <c r="I12" s="203"/>
      <c r="J12" s="203"/>
      <c r="K12" s="165"/>
      <c r="L12" s="164" t="s">
        <v>1018</v>
      </c>
      <c r="M12" s="165"/>
      <c r="N12" s="164" t="s">
        <v>1022</v>
      </c>
      <c r="O12" s="165"/>
      <c r="P12" s="207" t="s">
        <v>366</v>
      </c>
      <c r="Q12" s="207"/>
      <c r="R12" s="208" t="s">
        <v>10</v>
      </c>
      <c r="S12" s="194"/>
      <c r="T12" s="328"/>
      <c r="U12" s="329"/>
      <c r="V12" s="329"/>
      <c r="W12" s="330"/>
      <c r="X12" s="330"/>
      <c r="Y12" s="330"/>
      <c r="Z12" s="330"/>
    </row>
    <row r="13" spans="1:26" s="141" customFormat="1" ht="18" customHeight="1">
      <c r="A13" s="229"/>
      <c r="B13" s="232"/>
      <c r="C13" s="233"/>
      <c r="D13" s="207"/>
      <c r="E13" s="207"/>
      <c r="F13" s="207"/>
      <c r="G13" s="207"/>
      <c r="H13" s="168"/>
      <c r="I13" s="204"/>
      <c r="J13" s="204"/>
      <c r="K13" s="169"/>
      <c r="L13" s="166"/>
      <c r="M13" s="167"/>
      <c r="N13" s="166"/>
      <c r="O13" s="167"/>
      <c r="P13" s="207"/>
      <c r="Q13" s="207"/>
      <c r="R13" s="208"/>
      <c r="S13" s="194"/>
      <c r="T13" s="328"/>
      <c r="U13" s="329"/>
      <c r="V13" s="329"/>
      <c r="W13" s="331"/>
      <c r="X13" s="331"/>
      <c r="Y13" s="331"/>
      <c r="Z13" s="331"/>
    </row>
    <row r="14" spans="1:26" s="141" customFormat="1" ht="18" customHeight="1">
      <c r="A14" s="229"/>
      <c r="B14" s="232"/>
      <c r="C14" s="233"/>
      <c r="D14" s="209" t="s">
        <v>364</v>
      </c>
      <c r="E14" s="310"/>
      <c r="F14" s="209" t="s">
        <v>365</v>
      </c>
      <c r="G14" s="310"/>
      <c r="H14" s="164" t="s">
        <v>1019</v>
      </c>
      <c r="I14" s="165"/>
      <c r="J14" s="164" t="s">
        <v>1019</v>
      </c>
      <c r="K14" s="165"/>
      <c r="L14" s="166"/>
      <c r="M14" s="167"/>
      <c r="N14" s="166"/>
      <c r="O14" s="167"/>
      <c r="P14" s="207"/>
      <c r="Q14" s="207"/>
      <c r="R14" s="208"/>
      <c r="S14" s="194"/>
      <c r="T14" s="328"/>
      <c r="U14" s="329"/>
      <c r="V14" s="329"/>
      <c r="W14" s="331"/>
      <c r="X14" s="331"/>
      <c r="Y14" s="331"/>
      <c r="Z14" s="331"/>
    </row>
    <row r="15" spans="1:26" s="141" customFormat="1" ht="12" customHeight="1">
      <c r="A15" s="229"/>
      <c r="B15" s="232"/>
      <c r="C15" s="233"/>
      <c r="D15" s="311"/>
      <c r="E15" s="312"/>
      <c r="F15" s="311"/>
      <c r="G15" s="312"/>
      <c r="H15" s="166"/>
      <c r="I15" s="167"/>
      <c r="J15" s="166"/>
      <c r="K15" s="167"/>
      <c r="L15" s="168"/>
      <c r="M15" s="169"/>
      <c r="N15" s="168"/>
      <c r="O15" s="169"/>
      <c r="P15" s="207"/>
      <c r="Q15" s="207"/>
      <c r="R15" s="208"/>
      <c r="S15" s="194"/>
      <c r="T15" s="328"/>
      <c r="U15" s="329"/>
      <c r="V15" s="329"/>
      <c r="W15" s="331"/>
      <c r="X15" s="331"/>
      <c r="Y15" s="331"/>
      <c r="Z15" s="331"/>
    </row>
    <row r="16" spans="1:26" s="141" customFormat="1" ht="2.25" customHeight="1" thickBot="1">
      <c r="A16" s="229"/>
      <c r="B16" s="232"/>
      <c r="C16" s="233"/>
      <c r="D16" s="313"/>
      <c r="E16" s="314"/>
      <c r="F16" s="313"/>
      <c r="G16" s="314"/>
      <c r="H16" s="168"/>
      <c r="I16" s="169"/>
      <c r="J16" s="168"/>
      <c r="K16" s="169"/>
      <c r="L16" s="108"/>
      <c r="M16" s="109"/>
      <c r="N16" s="97"/>
      <c r="O16" s="97"/>
      <c r="P16" s="307"/>
      <c r="Q16" s="307"/>
      <c r="R16" s="208"/>
      <c r="S16" s="194"/>
      <c r="T16" s="332"/>
      <c r="U16" s="329"/>
      <c r="V16" s="329"/>
      <c r="W16" s="331"/>
      <c r="X16" s="331"/>
      <c r="Y16" s="331"/>
      <c r="Z16" s="331"/>
    </row>
    <row r="17" spans="1:102" s="141" customFormat="1" ht="18" customHeight="1">
      <c r="A17" s="229"/>
      <c r="B17" s="232"/>
      <c r="C17" s="233"/>
      <c r="D17" s="135" t="s">
        <v>9</v>
      </c>
      <c r="E17" s="110">
        <f>IF(Q17=500,50,IF(Q17=250,25,10))</f>
        <v>50</v>
      </c>
      <c r="F17" s="135" t="s">
        <v>9</v>
      </c>
      <c r="G17" s="110">
        <f>IF(Q17=500,50,IF(Q17=250,25,10))</f>
        <v>50</v>
      </c>
      <c r="H17" s="135" t="s">
        <v>9</v>
      </c>
      <c r="I17" s="110">
        <f>IF(Q17=500,100,IF(Q17=250,50,10))</f>
        <v>100</v>
      </c>
      <c r="J17" s="135" t="s">
        <v>9</v>
      </c>
      <c r="K17" s="110">
        <f>IF(Q17=500,100,IF(Q17=250,50,10))</f>
        <v>100</v>
      </c>
      <c r="L17" s="135" t="s">
        <v>9</v>
      </c>
      <c r="M17" s="110">
        <f>IF(Q17=500,100,IF(Q17=250,50,10))</f>
        <v>100</v>
      </c>
      <c r="N17" s="111" t="s">
        <v>1028</v>
      </c>
      <c r="O17" s="110">
        <f>IF(Q17=500,100,IF(Q17=250,50,10))</f>
        <v>100</v>
      </c>
      <c r="P17" s="138" t="s">
        <v>9</v>
      </c>
      <c r="Q17" s="30">
        <f>Sheet1!$Q$17</f>
        <v>500</v>
      </c>
      <c r="R17" s="323"/>
      <c r="S17" s="194"/>
      <c r="T17" s="101" t="s">
        <v>333</v>
      </c>
      <c r="U17" s="208" t="s">
        <v>329</v>
      </c>
      <c r="V17" s="208"/>
      <c r="W17" s="208"/>
      <c r="X17" s="208" t="s">
        <v>330</v>
      </c>
      <c r="Y17" s="208"/>
      <c r="Z17" s="208"/>
    </row>
    <row r="18" spans="1:102" s="141" customFormat="1" hidden="1">
      <c r="A18" s="137"/>
      <c r="B18" s="230"/>
      <c r="C18" s="231"/>
      <c r="D18" s="221" t="s">
        <v>372</v>
      </c>
      <c r="E18" s="222"/>
      <c r="F18" s="221" t="s">
        <v>372</v>
      </c>
      <c r="G18" s="222"/>
      <c r="H18" s="221" t="s">
        <v>372</v>
      </c>
      <c r="I18" s="222"/>
      <c r="J18" s="221" t="s">
        <v>372</v>
      </c>
      <c r="K18" s="222"/>
      <c r="L18" s="324"/>
      <c r="M18" s="325"/>
      <c r="N18" s="107"/>
      <c r="O18" s="107"/>
      <c r="P18" s="341"/>
      <c r="Q18" s="342"/>
      <c r="R18" s="31"/>
      <c r="S18" s="194"/>
      <c r="T18" s="45"/>
      <c r="U18" s="343"/>
      <c r="V18" s="344"/>
      <c r="W18" s="345"/>
      <c r="X18" s="267"/>
      <c r="Y18" s="186"/>
      <c r="Z18" s="268"/>
      <c r="AE18" s="141" t="b">
        <f>Sheet1!$AE$38</f>
        <v>0</v>
      </c>
      <c r="AF18" s="141" t="str">
        <f>IF(AND(AE19=TRUE, AE18=TRUE),IF(A19-Sheet1!A38=1,"OK","INCORRECT"),"")</f>
        <v/>
      </c>
      <c r="BN18" s="141" t="str">
        <f>Sheet1!BN38</f>
        <v/>
      </c>
      <c r="BO18" s="141" t="b">
        <f>Sheet1!BO38</f>
        <v>0</v>
      </c>
      <c r="BP18" s="141" t="b">
        <f>Sheet1!BP38</f>
        <v>0</v>
      </c>
      <c r="BQ18" s="141" t="b">
        <f>Sheet1!BQ38</f>
        <v>0</v>
      </c>
      <c r="BR18" s="141" t="str">
        <f>Sheet1!BR38</f>
        <v/>
      </c>
      <c r="BS18" s="141" t="str">
        <f>Sheet1!BS38</f>
        <v/>
      </c>
      <c r="BT18" s="141" t="str">
        <f>Sheet1!BT38</f>
        <v/>
      </c>
      <c r="BU18" s="141" t="str">
        <f>Sheet1!BU38</f>
        <v/>
      </c>
      <c r="BV18" s="141" t="str">
        <f>Sheet1!BV38</f>
        <v/>
      </c>
      <c r="BW18" s="141" t="str">
        <f>Sheet1!BW38</f>
        <v>INCORRECT</v>
      </c>
      <c r="BX18" s="141" t="b">
        <f>Sheet1!BX38</f>
        <v>0</v>
      </c>
      <c r="BY18" s="141" t="str">
        <f>Sheet1!BY38</f>
        <v/>
      </c>
      <c r="BZ18" s="141" t="b">
        <f>Sheet1!BZ38</f>
        <v>0</v>
      </c>
      <c r="CA18" s="141" t="b">
        <f>Sheet1!CA38</f>
        <v>0</v>
      </c>
      <c r="CB18" s="141" t="b">
        <f>Sheet1!CB38</f>
        <v>0</v>
      </c>
      <c r="CC18" s="141" t="b">
        <f>Sheet1!CC38</f>
        <v>0</v>
      </c>
      <c r="CD18" s="141" t="b">
        <f>Sheet1!CD38</f>
        <v>0</v>
      </c>
      <c r="CE18" s="141" t="b">
        <f>Sheet1!CE38</f>
        <v>0</v>
      </c>
      <c r="CF18" s="141" t="str">
        <f>Sheet1!CF38</f>
        <v/>
      </c>
      <c r="CG18" s="141" t="str">
        <f>Sheet1!CG38</f>
        <v/>
      </c>
      <c r="CH18" s="141" t="str">
        <f>Sheet1!CH38</f>
        <v/>
      </c>
      <c r="CI18" s="141" t="str">
        <f>Sheet1!CI38</f>
        <v/>
      </c>
      <c r="CJ18" s="141" t="str">
        <f>Sheet1!CJ38</f>
        <v/>
      </c>
      <c r="CK18" s="141" t="str">
        <f>Sheet1!CK38</f>
        <v/>
      </c>
      <c r="CL18" s="141" t="str">
        <f>Sheet1!CL38</f>
        <v/>
      </c>
      <c r="CM18" s="141" t="str">
        <f>Sheet1!CM38</f>
        <v/>
      </c>
      <c r="CN18" s="141" t="str">
        <f>Sheet1!CN38</f>
        <v>NO</v>
      </c>
      <c r="CO18" s="141" t="str">
        <f>Sheet1!CO38</f>
        <v>NO</v>
      </c>
      <c r="CP18" s="141" t="str">
        <f>Sheet1!CP38</f>
        <v>NO</v>
      </c>
      <c r="CQ18" s="141" t="str">
        <f>Sheet1!CQ38</f>
        <v>NO</v>
      </c>
      <c r="CR18" s="141" t="str">
        <f>Sheet1!CR38</f>
        <v>OK</v>
      </c>
      <c r="CS18" s="141" t="b">
        <f>Sheet1!CS38</f>
        <v>0</v>
      </c>
      <c r="CT18" s="141" t="b">
        <f>Sheet1!CT38</f>
        <v>0</v>
      </c>
      <c r="CU18" s="141" t="b">
        <f>Sheet1!CU38</f>
        <v>0</v>
      </c>
      <c r="CV18" s="141" t="b">
        <f>Sheet1!CV38</f>
        <v>0</v>
      </c>
      <c r="CW18" s="141" t="str">
        <f>Sheet1!CW38</f>
        <v>SEQUENCE INCORRECT</v>
      </c>
      <c r="CX18" s="141">
        <f>Sheet1!CX38</f>
        <v>19</v>
      </c>
    </row>
    <row r="19" spans="1:102" s="141" customFormat="1" ht="18.95" customHeight="1" thickBot="1">
      <c r="A19" s="134"/>
      <c r="B19" s="154"/>
      <c r="C19" s="154"/>
      <c r="D19" s="154"/>
      <c r="E19" s="154"/>
      <c r="F19" s="154"/>
      <c r="G19" s="154"/>
      <c r="H19" s="154"/>
      <c r="I19" s="154"/>
      <c r="J19" s="154"/>
      <c r="K19" s="154"/>
      <c r="L19" s="206"/>
      <c r="M19" s="206"/>
      <c r="N19" s="206"/>
      <c r="O19" s="206"/>
      <c r="P19" s="319"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20"/>
      <c r="R19" s="139" t="str">
        <f>IF(P19="","",IF(Q17=500,LOOKUP(P19,{"ABS","ZERO",1,250,275,300,325,350,375,400,425},{"FAIL","FAIL","FAIL","D","D+","C","C+","B","B+","A","A+"}), IF(Q17=450,LOOKUP(P19,{"ABS","ZERO",1,225,247,270,292,315,337,360,382},{"FAIL","FAIL","FAIL","D","D+","C","C+","B","B+","A","A+"}), IF(Q17=400,LOOKUP(P19,{"ABS","ZERO",1,200,220,240,260,280,300,320,340},{"FAIL","FAIL","FAIL","D","D+","C","C+","B","B+","A","A+"}), IF(Q17=350,LOOKUP(P19,{"ABS","ZERO",1,175,192,210,227,245,262,280,297},{"FAIL","FAIL","FAIL","D","D+","C","C+","B","B+","A","A+"}),IF(Q17=300,LOOKUP(P19,{"ABS","ZERO",1,150,165,180,195,210,225,240,255},{"FAIL","FAIL","FAIL","D","D+","C","C+","B","B+","A","A+"}),IF(Q17=250,LOOKUP(P19,{"ABS","ZERO",1,125,137,150,162,175,187,200,212},{"FAIL","FAIL","FAIL","D","D+","C","C+","B","B+","A","A+"}),IF(Q17=200,LOOKUP(P19,{"ABS","ZERO",1,100,110,120,130,140,150,160,170},{"FAIL","FAIL","FAIL","D","D+","C","C+","B","B+","A","A+"}),IF(Q17=150,LOOKUP(P19,{"ABS","ZERO",1,75,82,90,97,105,112,120,127},{"FAIL","FAIL","FAIL","D","D+","C","C+","B","B+","A","A+"}),IF(Q17=100,LOOKUP(P19,{"ABS","ZERO",1,50,55,60,65,70,75,80,85},{"FAIL","FAIL","FAIL","D","D+","C","C+","B","B+","A","A+"}),IF(Q17=50,LOOKUP(P19,{"ABS","ZERO",1,25,27,30,32,35,37,40,42},{"FAIL","FAIL","FAIL","D","D+","C","C+","B","B+","A","A+"}))))))))))))</f>
        <v/>
      </c>
      <c r="S19" s="194"/>
      <c r="T19" s="56" t="str">
        <f>IF(A19&lt;&gt;"",IF(CW19="SEQUENCE CORRECT",IF(OR(T(AA19)="OK",T(AB19)="oOk",T(AC19)="Okk",AD19="ok"),"OK","FORMAT INCORRECT"),"SEQUENCE INCORRECT"),"")</f>
        <v/>
      </c>
      <c r="U19" s="302" t="str">
        <f>IF(AND(A19&lt;&gt;"",B19&lt;&gt;""),IF(OR(D19&lt;&gt;"ABS"),IF(OR(AND(D19&lt;ROUNDDOWN((0.7*E17),0),D19&lt;&gt;0),D19&gt;E17,D19=""),"Attendance Marks incorrect",""),""),"")</f>
        <v/>
      </c>
      <c r="V19" s="303"/>
      <c r="W19" s="303"/>
      <c r="X19" s="170" t="str">
        <f>IF(OR(AND(OR(F19&lt;=G17, F19=0, F19="ABS"),OR(H19&lt;=I17, H19=0, H19="ABS"),OR(J19&lt;=K17, J19=0,J19="ABS"))),IF(OR(AND(A19="",B19="",D19="",F19="",H19="",J19=""),AND(A19&lt;&gt;"",B19&lt;&gt;"",D19&lt;&gt;"",F19&lt;&gt;"",H19&lt;&gt;"",J19&lt;&gt;"", AF19="OK")),"","Given Marks or Format is incorrect"),"Given Marks or Format is incorrect")</f>
        <v/>
      </c>
      <c r="Y19" s="171"/>
      <c r="Z19" s="172"/>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41" t="b">
        <f>IF(ISNUMBER(A19)&lt;&gt;"",AND(ISNUMBER(INT(MID(A19,1,3))),MID(A19,4,1)="",MID(A19,1,1)&lt;&gt;"0"))</f>
        <v>0</v>
      </c>
      <c r="AF19" s="141" t="str">
        <f>IF(AND(AF18="OK",AE19=TRUE),"OK","S# INCORRECT")</f>
        <v>S# INCORRECT</v>
      </c>
      <c r="BN19" s="141" t="str">
        <f>RIGHT(B19,3)</f>
        <v/>
      </c>
      <c r="BO19" s="141" t="b">
        <f>ISNUMBER(INT((MID(BN19,1,1))))</f>
        <v>0</v>
      </c>
      <c r="BP19" s="141" t="b">
        <f>ISNUMBER(INT((MID(BN19,2,1))))</f>
        <v>0</v>
      </c>
      <c r="BQ19" s="141" t="b">
        <f>ISNUMBER(INT((MID(BN19,3,1))))</f>
        <v>0</v>
      </c>
      <c r="BR19" s="141" t="str">
        <f>IF(BO19=TRUE, MID(BN19,1,1),"")</f>
        <v/>
      </c>
      <c r="BS19" s="141" t="str">
        <f>IF(BP19=TRUE, MID(BN19,2,1),"")</f>
        <v/>
      </c>
      <c r="BT19" s="141" t="str">
        <f>IF(BQ19=TRUE, MID(BN19,3,1),"")</f>
        <v/>
      </c>
      <c r="BU19" s="141" t="str">
        <f>T(BR19)&amp;T(BS19)&amp;T(BT19)</f>
        <v/>
      </c>
      <c r="BV19" s="51" t="str">
        <f>IF(BU19="","",INT(TRIM(BU19)))</f>
        <v/>
      </c>
      <c r="BW19" s="52" t="str">
        <f>"OK"</f>
        <v>OK</v>
      </c>
      <c r="BX19" s="141" t="b">
        <f>BV19&gt;BV18</f>
        <v>0</v>
      </c>
      <c r="BY19" s="53" t="str">
        <f>LEFT(B19,6)</f>
        <v/>
      </c>
      <c r="BZ19" s="141" t="b">
        <f>ISNUMBER(INT((MID(BY19,1,1))))</f>
        <v>0</v>
      </c>
      <c r="CA19" s="141" t="b">
        <f>ISNUMBER(INT((MID(BY19,2,1))))</f>
        <v>0</v>
      </c>
      <c r="CB19" s="141" t="b">
        <f>ISNUMBER(INT((MID(BY19,3,1))))</f>
        <v>0</v>
      </c>
      <c r="CC19" s="141" t="b">
        <f>ISNUMBER(INT((MID(BY19,4,1))))</f>
        <v>0</v>
      </c>
      <c r="CD19" s="141" t="b">
        <f>ISNUMBER(INT((MID(BY19,5,1))))</f>
        <v>0</v>
      </c>
      <c r="CE19" s="141" t="b">
        <f>ISNUMBER(INT((MID(BY19,6,1))))</f>
        <v>0</v>
      </c>
      <c r="CF19" s="141" t="str">
        <f>IF(BZ19=TRUE, MID(BY19,1,1),"")</f>
        <v/>
      </c>
      <c r="CG19" s="141" t="str">
        <f>IF(CA19=TRUE, MID(BY19,2,1),"")</f>
        <v/>
      </c>
      <c r="CH19" s="141" t="str">
        <f>IF(CB19=TRUE, MID(BY19,3,1),"")</f>
        <v/>
      </c>
      <c r="CI19" s="141" t="str">
        <f>IF(CC19=TRUE, MID(BY19,4,1),"")</f>
        <v/>
      </c>
      <c r="CJ19" s="141" t="str">
        <f>IF(CD19=TRUE, MID(BY19,5,1),"")</f>
        <v/>
      </c>
      <c r="CK19" s="141" t="str">
        <f>IF(CE19=TRUE, MID(BY19,6,1),"")</f>
        <v/>
      </c>
      <c r="CL19" s="53" t="str">
        <f>TRIM(T(CF19)&amp;T(CG19)&amp;T(CH19))</f>
        <v/>
      </c>
      <c r="CM19" s="53" t="str">
        <f>TRIM(T(CI19)&amp;T(CJ19)&amp;T(CK19))</f>
        <v/>
      </c>
      <c r="CN19" s="54" t="str">
        <f>IF(OR(MID(BY19,3,1)="-",MID(BY19,4,1)="-"),T(CL19),"NO")</f>
        <v>NO</v>
      </c>
      <c r="CO19" s="54" t="str">
        <f>IF(OR(MID(BY19,3,1)="-",MID(BY19,4,1)="-"),T(CM19),"NO")</f>
        <v>NO</v>
      </c>
      <c r="CP19" s="52" t="str">
        <f>IF(AND(CN19&lt;&gt;"NO", CO19&lt;&gt;"NO"),IF(CO19&lt;CN19,"OK","INCORRECT"),"NO")</f>
        <v>NO</v>
      </c>
      <c r="CQ19" s="52" t="str">
        <f>IF(AND(CN19&lt;&gt;"NO", CO19&lt;&gt;"NO"),IF(CO19&lt;=CO18,"OK","INCORRECT"),"NO")</f>
        <v>NO</v>
      </c>
      <c r="CR19" s="54" t="str">
        <f>IF(OR(AND(OR(AND(CP19="NO",CQ19="NO"),AND(CP19="OK", CQ19="OK")),AND(CP18="NO", CQ18="NO")),AND(AND(CP19="OK",CQ19="OK",OR(AND(CP18="NO", CQ18="NO"),AND(CP18="OK", CQ18="OK"))))),"OK","INCORRECT")</f>
        <v>OK</v>
      </c>
      <c r="CS19" s="141" t="b">
        <f>IF(CR19="OK",IF(AND(CN18="NO",CN19="NO"),BV19&gt;BV18))</f>
        <v>0</v>
      </c>
      <c r="CT19" s="141" t="b">
        <f>IF(CR19="OK",AND(CP19="OK",CQ19="OK",CP18="NO",CQ18="NO"))</f>
        <v>0</v>
      </c>
      <c r="CU19" s="141" t="b">
        <f>IF(CR19="OK",IF(AND(EXACT(CM18,CM19)),BV19&gt;BV18))</f>
        <v>0</v>
      </c>
      <c r="CV19" s="141" t="b">
        <f>IF(CR19="OK",CO19&lt;CO18)</f>
        <v>0</v>
      </c>
      <c r="CW19" s="53" t="str">
        <f>IF(AND(CS19=FALSE,CT19=FALSE,CU19=FALSE,CV19=FALSE),"SEQUENCE INCORRECT","SEQUENCE CORRECT")</f>
        <v>SEQUENCE INCORRECT</v>
      </c>
      <c r="CX19" s="55">
        <f>COUNTIF(B18:B18,T(B19))</f>
        <v>1</v>
      </c>
    </row>
    <row r="20" spans="1:102" s="141" customFormat="1" ht="18.95" customHeight="1" thickBot="1">
      <c r="A20" s="134"/>
      <c r="B20" s="152"/>
      <c r="C20" s="153"/>
      <c r="D20" s="152"/>
      <c r="E20" s="153"/>
      <c r="F20" s="152"/>
      <c r="G20" s="153"/>
      <c r="H20" s="152"/>
      <c r="I20" s="153"/>
      <c r="J20" s="305"/>
      <c r="K20" s="306"/>
      <c r="L20" s="206"/>
      <c r="M20" s="206"/>
      <c r="N20" s="206"/>
      <c r="O20" s="206"/>
      <c r="P20" s="319"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20"/>
      <c r="R20" s="96" t="str">
        <f>IF(P20="","",IF(Q17=500,LOOKUP(P20,{"ABS","ZERO",1,250,275,300,325,350,375,400,425},{"FAIL","FAIL","FAIL","D","D+","C","C+","B","B+","A","A+"}), IF(Q17=450,LOOKUP(P20,{"ABS","ZERO",1,225,247,270,292,315,337,360,382},{"FAIL","FAIL","FAIL","D","D+","C","C+","B","B+","A","A+"}), IF(Q17=400,LOOKUP(P20,{"ABS","ZERO",1,200,220,240,260,280,300,320,340},{"FAIL","FAIL","FAIL","D","D+","C","C+","B","B+","A","A+"}), IF(Q17=350,LOOKUP(P20,{"ABS","ZERO",1,175,192,210,227,245,262,280,297},{"FAIL","FAIL","FAIL","D","D+","C","C+","B","B+","A","A+"}),IF(Q17=300,LOOKUP(P20,{"ABS","ZERO",1,150,165,180,195,210,225,240,255},{"FAIL","FAIL","FAIL","D","D+","C","C+","B","B+","A","A+"}),IF(Q17=250,LOOKUP(P20,{"ABS","ZERO",1,125,137,150,162,175,187,200,212},{"FAIL","FAIL","FAIL","D","D+","C","C+","B","B+","A","A+"}),IF(Q17=200,LOOKUP(P20,{"ABS","ZERO",1,100,110,120,130,140,150,160,170},{"FAIL","FAIL","FAIL","D","D+","C","C+","B","B+","A","A+"}),IF(Q17=150,LOOKUP(P20,{"ABS","ZERO",1,75,82,90,97,105,112,120,127},{"FAIL","FAIL","FAIL","D","D+","C","C+","B","B+","A","A+"}),IF(Q17=100,LOOKUP(P20,{"ABS","ZERO",1,50,55,60,65,70,75,80,85},{"FAIL","FAIL","FAIL","D","D+","C","C+","B","B+","A","A+"}),IF(Q17=50,LOOKUP(P20,{"ABS","ZERO",1,25,27,30,32,35,37,40,42},{"FAIL","FAIL","FAIL","D","D+","C","C+","B","B+","A","A+"}))))))))))))</f>
        <v/>
      </c>
      <c r="S20" s="194"/>
      <c r="T20" s="56" t="str">
        <f t="shared" ref="T20:T38" si="0">IF(A20&lt;&gt;"",IF(CW20="SEQUENCE CORRECT",IF(OR(T(AA20)="OK",T(AB20)="oOk",T(AC20)="Okk",AD20="ok"),"OK","FORMAT INCORRECT"),"SEQUENCE INCORRECT"),"")</f>
        <v/>
      </c>
      <c r="U20" s="172" t="str">
        <f>IF(AND(A20&lt;&gt;"",B20&lt;&gt;""),IF(OR(D20&lt;&gt;"ABS"),IF(OR(AND(D20&lt;ROUNDDOWN((0.7*E17),0),D20&lt;&gt;0),D20&gt;E17,D20=""),"Attendance Marks incorrect",""),""),"")</f>
        <v/>
      </c>
      <c r="V20" s="304"/>
      <c r="W20" s="304"/>
      <c r="X20" s="161" t="str">
        <f>IF(OR(AND(OR(F20&lt;=G17, F20=0, F20="ABS"),OR(H20&lt;=I17, H20=0, H20="ABS"),OR(J20&lt;=K17, J20=0,J20="ABS"))),IF(OR(AND(A20="",B20="",D20="",F20="",H20="",J20=""),AND(A20&lt;&gt;"",B20&lt;&gt;"",D20&lt;&gt;"",F20&lt;&gt;"",H20&lt;&gt;"",J20&lt;&gt;"", AF20="OK")),"","Given Marks or Format is incorrect"),"Given Marks or Format is incorrect")</f>
        <v/>
      </c>
      <c r="Y20" s="162"/>
      <c r="Z20" s="163"/>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41" t="b">
        <f>IF(AND(ISNUMBER(A19)&lt;&gt;"",ISNUMBER(A20)&lt;&gt;""),IF(AND(ISNUMBER(A20),ISNUMBER(A19)),IF(A20-A19=1,AND(ISNUMBER(INT(MID(A20,1,3))),MID(A20,4,1)="",MID(A20,1,1)&lt;&gt;"0"))))</f>
        <v>0</v>
      </c>
      <c r="AF20" s="141" t="str">
        <f t="shared" ref="AF20:AF38" si="1">IF(AE20=TRUE,"OK","S# INCORRECT")</f>
        <v>S# INCORRECT</v>
      </c>
      <c r="BN20" s="141" t="str">
        <f t="shared" ref="BN20:BN37" si="2">RIGHT(B20,3)</f>
        <v/>
      </c>
      <c r="BO20" s="141" t="b">
        <f t="shared" ref="BO20:BO37" si="3">ISNUMBER(INT((MID(BN20,1,1))))</f>
        <v>0</v>
      </c>
      <c r="BP20" s="141" t="b">
        <f t="shared" ref="BP20:BP37" si="4">ISNUMBER(INT((MID(BN20,2,1))))</f>
        <v>0</v>
      </c>
      <c r="BQ20" s="141" t="b">
        <f t="shared" ref="BQ20:BQ37" si="5">ISNUMBER(INT((MID(BN20,3,1))))</f>
        <v>0</v>
      </c>
      <c r="BR20" s="141" t="str">
        <f t="shared" ref="BR20:BR37" si="6">IF(BO20=TRUE, MID(BN20,1,1),"")</f>
        <v/>
      </c>
      <c r="BS20" s="141" t="str">
        <f t="shared" ref="BS20:BS37" si="7">IF(BP20=TRUE, MID(BN20,2,1),"")</f>
        <v/>
      </c>
      <c r="BT20" s="141" t="str">
        <f t="shared" ref="BT20:BT37" si="8">IF(BQ20=TRUE, MID(BN20,3,1),"")</f>
        <v/>
      </c>
      <c r="BU20" s="141" t="str">
        <f t="shared" ref="BU20:BU37" si="9">T(BR20)&amp;T(BS20)&amp;T(BT20)</f>
        <v/>
      </c>
      <c r="BV20" s="51" t="str">
        <f t="shared" ref="BV20:BV37" si="10">IF(BU20="","",INT(TRIM(BU20)))</f>
        <v/>
      </c>
      <c r="BW20" s="52" t="str">
        <f>IF(BV20&gt;BV19,"OK","INCORRECT")</f>
        <v>INCORRECT</v>
      </c>
      <c r="BX20" s="141" t="b">
        <f>BV20&gt;BV19</f>
        <v>0</v>
      </c>
      <c r="BY20" s="53" t="str">
        <f t="shared" ref="BY20:BY37" si="11">LEFT(B20,6)</f>
        <v/>
      </c>
      <c r="BZ20" s="141" t="b">
        <f t="shared" ref="BZ20:BZ37" si="12">ISNUMBER(INT((MID(BY20,1,1))))</f>
        <v>0</v>
      </c>
      <c r="CA20" s="141" t="b">
        <f t="shared" ref="CA20:CA37" si="13">ISNUMBER(INT((MID(BY20,2,1))))</f>
        <v>0</v>
      </c>
      <c r="CB20" s="141" t="b">
        <f t="shared" ref="CB20:CB37" si="14">ISNUMBER(INT((MID(BY20,3,1))))</f>
        <v>0</v>
      </c>
      <c r="CC20" s="141" t="b">
        <f t="shared" ref="CC20:CC37" si="15">ISNUMBER(INT((MID(BY20,4,1))))</f>
        <v>0</v>
      </c>
      <c r="CD20" s="141" t="b">
        <f t="shared" ref="CD20:CD37" si="16">ISNUMBER(INT((MID(BY20,5,1))))</f>
        <v>0</v>
      </c>
      <c r="CE20" s="141" t="b">
        <f t="shared" ref="CE20:CE37" si="17">ISNUMBER(INT((MID(BY20,6,1))))</f>
        <v>0</v>
      </c>
      <c r="CF20" s="141" t="str">
        <f t="shared" ref="CF20:CF37" si="18">IF(BZ20=TRUE, MID(BY20,1,1),"")</f>
        <v/>
      </c>
      <c r="CG20" s="141" t="str">
        <f t="shared" ref="CG20:CG37" si="19">IF(CA20=TRUE, MID(BY20,2,1),"")</f>
        <v/>
      </c>
      <c r="CH20" s="141" t="str">
        <f t="shared" ref="CH20:CH37" si="20">IF(CB20=TRUE, MID(BY20,3,1),"")</f>
        <v/>
      </c>
      <c r="CI20" s="141" t="str">
        <f t="shared" ref="CI20:CI37" si="21">IF(CC20=TRUE, MID(BY20,4,1),"")</f>
        <v/>
      </c>
      <c r="CJ20" s="141" t="str">
        <f t="shared" ref="CJ20:CJ37" si="22">IF(CD20=TRUE, MID(BY20,5,1),"")</f>
        <v/>
      </c>
      <c r="CK20" s="141" t="str">
        <f t="shared" ref="CK20:CK37" si="23">IF(CE20=TRUE, MID(BY20,6,1),"")</f>
        <v/>
      </c>
      <c r="CL20" s="53" t="str">
        <f t="shared" ref="CL20:CL37" si="24">TRIM(T(CF20)&amp;T(CG20)&amp;T(CH20))</f>
        <v/>
      </c>
      <c r="CM20" s="53" t="str">
        <f t="shared" ref="CM20:CM37" si="25">TRIM(T(CI20)&amp;T(CJ20)&amp;T(CK20))</f>
        <v/>
      </c>
      <c r="CN20" s="54" t="str">
        <f t="shared" ref="CN20:CN37" si="26">IF(OR(MID(BY20,3,1)="-",MID(BY20,4,1)="-"),T(CL20),"NO")</f>
        <v>NO</v>
      </c>
      <c r="CO20" s="54" t="str">
        <f t="shared" ref="CO20:CO37" si="27">IF(OR(MID(BY20,3,1)="-",MID(BY20,4,1)="-"),T(CM20),"NO")</f>
        <v>NO</v>
      </c>
      <c r="CP20" s="52" t="str">
        <f>IF(AND(CN20&lt;&gt;"NO", CO20&lt;&gt;"NO"),IF(CO20&lt;CN20,"OK","INCORRECT"),"NO")</f>
        <v>NO</v>
      </c>
      <c r="CQ20" s="52" t="str">
        <f>IF(AND(CN20&lt;&gt;"NO", CO20&lt;&gt;"NO"),IF(CO20&lt;=CO19,"OK","INCORRECT"),"NO")</f>
        <v>NO</v>
      </c>
      <c r="CR20" s="54" t="str">
        <f>IF(OR(AND(OR(AND(CP20="NO",CQ20="NO"),AND(CP20="OK", CQ20="OK")),AND(CP19="NO", CQ19="NO")),AND(AND(CP20="OK",CQ20="OK",OR(AND(CP19="NO", CQ19="NO"),AND(CP19="OK", CQ19="OK"))))),"OK","INCORRECT")</f>
        <v>OK</v>
      </c>
      <c r="CS20" s="141" t="b">
        <f>IF(CR20="OK",IF(AND(CN19="NO",CN20="NO"),BV20&gt;BV19))</f>
        <v>0</v>
      </c>
      <c r="CT20" s="141" t="b">
        <f>IF(CR20="OK",AND(CP20="OK",CQ20="OK",CP19="NO",CQ19="NO"))</f>
        <v>0</v>
      </c>
      <c r="CU20" s="141" t="b">
        <f>IF(CR20="OK",IF(AND(EXACT(CM19,CM20)),BV20&gt;BV19))</f>
        <v>0</v>
      </c>
      <c r="CV20" s="141" t="b">
        <f>IF(CR20="OK",CO20&lt;CO19)</f>
        <v>0</v>
      </c>
      <c r="CW20" s="53" t="str">
        <f>IF(AND(CS20=FALSE,CT20=FALSE,CU20=FALSE,CV20=FALSE),"SEQUENCE INCORRECT","SEQUENCE CORRECT")</f>
        <v>SEQUENCE INCORRECT</v>
      </c>
      <c r="CX20" s="55">
        <f>COUNTIF(B19:B19,T(B20))</f>
        <v>1</v>
      </c>
    </row>
    <row r="21" spans="1:102" s="141" customFormat="1" ht="18.95" customHeight="1" thickBot="1">
      <c r="A21" s="43"/>
      <c r="B21" s="152"/>
      <c r="C21" s="153"/>
      <c r="D21" s="152"/>
      <c r="E21" s="153"/>
      <c r="F21" s="152"/>
      <c r="G21" s="153"/>
      <c r="H21" s="152"/>
      <c r="I21" s="153"/>
      <c r="J21" s="305"/>
      <c r="K21" s="306"/>
      <c r="L21" s="206"/>
      <c r="M21" s="206"/>
      <c r="N21" s="206"/>
      <c r="O21" s="206"/>
      <c r="P21" s="319"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20"/>
      <c r="R21" s="96" t="str">
        <f>IF(P21="","",IF(Q17=500,LOOKUP(P21,{"ABS","ZERO",1,250,275,300,325,350,375,400,425},{"FAIL","FAIL","FAIL","D","D+","C","C+","B","B+","A","A+"}), IF(Q17=450,LOOKUP(P21,{"ABS","ZERO",1,225,247,270,292,315,337,360,382},{"FAIL","FAIL","FAIL","D","D+","C","C+","B","B+","A","A+"}), IF(Q17=400,LOOKUP(P21,{"ABS","ZERO",1,200,220,240,260,280,300,320,340},{"FAIL","FAIL","FAIL","D","D+","C","C+","B","B+","A","A+"}), IF(Q17=350,LOOKUP(P21,{"ABS","ZERO",1,175,192,210,227,245,262,280,297},{"FAIL","FAIL","FAIL","D","D+","C","C+","B","B+","A","A+"}),IF(Q17=300,LOOKUP(P21,{"ABS","ZERO",1,150,165,180,195,210,225,240,255},{"FAIL","FAIL","FAIL","D","D+","C","C+","B","B+","A","A+"}),IF(Q17=250,LOOKUP(P21,{"ABS","ZERO",1,125,137,150,162,175,187,200,212},{"FAIL","FAIL","FAIL","D","D+","C","C+","B","B+","A","A+"}),IF(Q17=200,LOOKUP(P21,{"ABS","ZERO",1,100,110,120,130,140,150,160,170},{"FAIL","FAIL","FAIL","D","D+","C","C+","B","B+","A","A+"}),IF(Q17=150,LOOKUP(P21,{"ABS","ZERO",1,75,82,90,97,105,112,120,127},{"FAIL","FAIL","FAIL","D","D+","C","C+","B","B+","A","A+"}),IF(Q17=100,LOOKUP(P21,{"ABS","ZERO",1,50,55,60,65,70,75,80,85},{"FAIL","FAIL","FAIL","D","D+","C","C+","B","B+","A","A+"}),IF(Q17=50,LOOKUP(P21,{"ABS","ZERO",1,25,27,30,32,35,37,40,42},{"FAIL","FAIL","FAIL","D","D+","C","C+","B","B+","A","A+"}))))))))))))</f>
        <v/>
      </c>
      <c r="S21" s="194"/>
      <c r="T21" s="56" t="str">
        <f t="shared" si="0"/>
        <v/>
      </c>
      <c r="U21" s="172" t="str">
        <f>IF(AND(A21&lt;&gt;"",B21&lt;&gt;""),IF(OR(D21&lt;&gt;"ABS"),IF(OR(AND(D21&lt;ROUNDDOWN((0.7*E17),0),D21&lt;&gt;0),D21&gt;E17,D21=""),"Attendance Marks incorrect",""),""),"")</f>
        <v/>
      </c>
      <c r="V21" s="304"/>
      <c r="W21" s="304"/>
      <c r="X21" s="161" t="str">
        <f>IF(OR(AND(OR(F21&lt;=G17, F21=0, F21="ABS"),OR(H21&lt;=I17, H21=0, H21="ABS"),OR(J21&lt;=K17, J21=0,J21="ABS"))),IF(OR(AND(A21="",B21="",D21="",F21="",H21="",J21=""),AND(A21&lt;&gt;"",B21&lt;&gt;"",D21&lt;&gt;"",F21&lt;&gt;"",H21&lt;&gt;"",J21&lt;&gt;"", AF21="OK")),"","Given Marks or Format is incorrect"),"Given Marks or Format is incorrect")</f>
        <v/>
      </c>
      <c r="Y21" s="162"/>
      <c r="Z21" s="163"/>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41" t="b">
        <f t="shared" ref="AE21:AE38" si="28">IF(AND(ISNUMBER(A20)&lt;&gt;"",ISNUMBER(A21)&lt;&gt;""),IF(AND(ISNUMBER(A21),ISNUMBER(A20)),IF(A21-A20=1,AND(ISNUMBER(INT(MID(A21,1,3))),MID(A21,4,1)="",MID(A21,1,1)&lt;&gt;"0"))))</f>
        <v>0</v>
      </c>
      <c r="AF21" s="141" t="str">
        <f t="shared" si="1"/>
        <v>S# INCORRECT</v>
      </c>
      <c r="BN21" s="141" t="str">
        <f t="shared" si="2"/>
        <v/>
      </c>
      <c r="BO21" s="141" t="b">
        <f t="shared" si="3"/>
        <v>0</v>
      </c>
      <c r="BP21" s="141" t="b">
        <f t="shared" si="4"/>
        <v>0</v>
      </c>
      <c r="BQ21" s="141" t="b">
        <f t="shared" si="5"/>
        <v>0</v>
      </c>
      <c r="BR21" s="141" t="str">
        <f t="shared" si="6"/>
        <v/>
      </c>
      <c r="BS21" s="141" t="str">
        <f t="shared" si="7"/>
        <v/>
      </c>
      <c r="BT21" s="141" t="str">
        <f t="shared" si="8"/>
        <v/>
      </c>
      <c r="BU21" s="141" t="str">
        <f t="shared" si="9"/>
        <v/>
      </c>
      <c r="BV21" s="51" t="str">
        <f t="shared" si="10"/>
        <v/>
      </c>
      <c r="BW21" s="52" t="str">
        <f t="shared" ref="BW21:BW37" si="29">IF(BV21&gt;BV20,"OK","INCORRECT")</f>
        <v>INCORRECT</v>
      </c>
      <c r="BX21" s="141" t="b">
        <f t="shared" ref="BX21:BX37" si="30">BV21&gt;BV20</f>
        <v>0</v>
      </c>
      <c r="BY21" s="53" t="str">
        <f t="shared" si="11"/>
        <v/>
      </c>
      <c r="BZ21" s="141" t="b">
        <f t="shared" si="12"/>
        <v>0</v>
      </c>
      <c r="CA21" s="141" t="b">
        <f t="shared" si="13"/>
        <v>0</v>
      </c>
      <c r="CB21" s="141" t="b">
        <f t="shared" si="14"/>
        <v>0</v>
      </c>
      <c r="CC21" s="141" t="b">
        <f t="shared" si="15"/>
        <v>0</v>
      </c>
      <c r="CD21" s="141" t="b">
        <f t="shared" si="16"/>
        <v>0</v>
      </c>
      <c r="CE21" s="141" t="b">
        <f t="shared" si="17"/>
        <v>0</v>
      </c>
      <c r="CF21" s="141" t="str">
        <f t="shared" si="18"/>
        <v/>
      </c>
      <c r="CG21" s="141" t="str">
        <f t="shared" si="19"/>
        <v/>
      </c>
      <c r="CH21" s="141" t="str">
        <f t="shared" si="20"/>
        <v/>
      </c>
      <c r="CI21" s="141" t="str">
        <f t="shared" si="21"/>
        <v/>
      </c>
      <c r="CJ21" s="141" t="str">
        <f t="shared" si="22"/>
        <v/>
      </c>
      <c r="CK21" s="141" t="str">
        <f t="shared" si="23"/>
        <v/>
      </c>
      <c r="CL21" s="53" t="str">
        <f t="shared" si="24"/>
        <v/>
      </c>
      <c r="CM21" s="53" t="str">
        <f t="shared" si="25"/>
        <v/>
      </c>
      <c r="CN21" s="54" t="str">
        <f t="shared" si="26"/>
        <v>NO</v>
      </c>
      <c r="CO21" s="54" t="str">
        <f t="shared" si="27"/>
        <v>NO</v>
      </c>
      <c r="CP21" s="52" t="str">
        <f t="shared" ref="CP21:CP37" si="31">IF(AND(CN21&lt;&gt;"NO", CO21&lt;&gt;"NO"),IF(CO21&lt;CN21,"OK","INCORRECT"),"NO")</f>
        <v>NO</v>
      </c>
      <c r="CQ21" s="52" t="str">
        <f t="shared" ref="CQ21:CQ37" si="32">IF(AND(CN21&lt;&gt;"NO", CO21&lt;&gt;"NO"),IF(CO21&lt;=CO20,"OK","INCORRECT"),"NO")</f>
        <v>NO</v>
      </c>
      <c r="CR21" s="54" t="str">
        <f t="shared" ref="CR21:CR37" si="33">IF(OR(AND(OR(AND(CP21="NO",CQ21="NO"),AND(CP21="OK", CQ21="OK")),AND(CP20="NO", CQ20="NO")),AND(AND(CP21="OK",CQ21="OK",OR(AND(CP20="NO", CQ20="NO"),AND(CP20="OK", CQ20="OK"))))),"OK","INCORRECT")</f>
        <v>OK</v>
      </c>
      <c r="CS21" s="141" t="b">
        <f t="shared" ref="CS21:CS37" si="34">IF(CR21="OK",IF(AND(CN20="NO",CN21="NO"),BV21&gt;BV20))</f>
        <v>0</v>
      </c>
      <c r="CT21" s="141" t="b">
        <f t="shared" ref="CT21:CT37" si="35">IF(CR21="OK",AND(CP21="OK",CQ21="OK",CP20="NO",CQ20="NO"))</f>
        <v>0</v>
      </c>
      <c r="CU21" s="141" t="b">
        <f t="shared" ref="CU21:CU37" si="36">IF(CR21="OK",IF(AND(EXACT(CM20,CM21)),BV21&gt;BV20))</f>
        <v>0</v>
      </c>
      <c r="CV21" s="141" t="b">
        <f t="shared" ref="CV21:CV37" si="37">IF(CR21="OK",CO21&lt;CO20)</f>
        <v>0</v>
      </c>
      <c r="CW21" s="53" t="str">
        <f t="shared" ref="CW21:CW37" si="38">IF(AND(CS21=FALSE,CT21=FALSE,CU21=FALSE,CV21=FALSE),"SEQUENCE INCORRECT","SEQUENCE CORRECT")</f>
        <v>SEQUENCE INCORRECT</v>
      </c>
      <c r="CX21" s="55">
        <f>COUNTIF(B19:B20,T(B21))</f>
        <v>2</v>
      </c>
    </row>
    <row r="22" spans="1:102" s="141" customFormat="1" ht="18.95" customHeight="1" thickBot="1">
      <c r="A22" s="134"/>
      <c r="B22" s="152"/>
      <c r="C22" s="153"/>
      <c r="D22" s="152"/>
      <c r="E22" s="153"/>
      <c r="F22" s="152"/>
      <c r="G22" s="153"/>
      <c r="H22" s="152"/>
      <c r="I22" s="153"/>
      <c r="J22" s="305"/>
      <c r="K22" s="306"/>
      <c r="L22" s="206"/>
      <c r="M22" s="206"/>
      <c r="N22" s="206"/>
      <c r="O22" s="206"/>
      <c r="P22" s="319"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20"/>
      <c r="R22" s="96" t="str">
        <f>IF(P22="","",IF(Q17=500,LOOKUP(P22,{"ABS","ZERO",1,250,275,300,325,350,375,400,425},{"FAIL","FAIL","FAIL","D","D+","C","C+","B","B+","A","A+"}), IF(Q17=450,LOOKUP(P22,{"ABS","ZERO",1,225,247,270,292,315,337,360,382},{"FAIL","FAIL","FAIL","D","D+","C","C+","B","B+","A","A+"}), IF(Q17=400,LOOKUP(P22,{"ABS","ZERO",1,200,220,240,260,280,300,320,340},{"FAIL","FAIL","FAIL","D","D+","C","C+","B","B+","A","A+"}), IF(Q17=350,LOOKUP(P22,{"ABS","ZERO",1,175,192,210,227,245,262,280,297},{"FAIL","FAIL","FAIL","D","D+","C","C+","B","B+","A","A+"}),IF(Q17=300,LOOKUP(P22,{"ABS","ZERO",1,150,165,180,195,210,225,240,255},{"FAIL","FAIL","FAIL","D","D+","C","C+","B","B+","A","A+"}),IF(Q17=250,LOOKUP(P22,{"ABS","ZERO",1,125,137,150,162,175,187,200,212},{"FAIL","FAIL","FAIL","D","D+","C","C+","B","B+","A","A+"}),IF(Q17=200,LOOKUP(P22,{"ABS","ZERO",1,100,110,120,130,140,150,160,170},{"FAIL","FAIL","FAIL","D","D+","C","C+","B","B+","A","A+"}),IF(Q17=150,LOOKUP(P22,{"ABS","ZERO",1,75,82,90,97,105,112,120,127},{"FAIL","FAIL","FAIL","D","D+","C","C+","B","B+","A","A+"}),IF(Q17=100,LOOKUP(P22,{"ABS","ZERO",1,50,55,60,65,70,75,80,85},{"FAIL","FAIL","FAIL","D","D+","C","C+","B","B+","A","A+"}),IF(Q17=50,LOOKUP(P22,{"ABS","ZERO",1,25,27,30,32,35,37,40,42},{"FAIL","FAIL","FAIL","D","D+","C","C+","B","B+","A","A+"}))))))))))))</f>
        <v/>
      </c>
      <c r="S22" s="194"/>
      <c r="T22" s="56" t="str">
        <f t="shared" si="0"/>
        <v/>
      </c>
      <c r="U22" s="172" t="str">
        <f>IF(AND(A22&lt;&gt;"",B22&lt;&gt;""),IF(OR(D22&lt;&gt;"ABS"),IF(OR(AND(D22&lt;ROUNDDOWN((0.7*E17),0),D22&lt;&gt;0),D22&gt;E17,D22=""),"Attendance Marks incorrect",""),""),"")</f>
        <v/>
      </c>
      <c r="V22" s="304"/>
      <c r="W22" s="304"/>
      <c r="X22" s="161" t="str">
        <f>IF(OR(AND(OR(F22&lt;=G17, F22=0, F22="ABS"),OR(H22&lt;=I17, H22=0, H22="ABS"),OR(J22&lt;=K17, J22=0,J22="ABS"))),IF(OR(AND(A22="",B22="",D22="",F22="",H22="",J22=""),AND(A22&lt;&gt;"",B22&lt;&gt;"",D22&lt;&gt;"",F22&lt;&gt;"",H22&lt;&gt;"",J22&lt;&gt;"", AF22="OK")),"","Given Marks or Format is incorrect"),"Given Marks or Format is incorrect")</f>
        <v/>
      </c>
      <c r="Y22" s="162"/>
      <c r="Z22" s="163"/>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41" t="b">
        <f t="shared" si="28"/>
        <v>0</v>
      </c>
      <c r="AF22" s="141" t="str">
        <f t="shared" si="1"/>
        <v>S# INCORRECT</v>
      </c>
      <c r="BN22" s="141" t="str">
        <f t="shared" si="2"/>
        <v/>
      </c>
      <c r="BO22" s="141" t="b">
        <f t="shared" si="3"/>
        <v>0</v>
      </c>
      <c r="BP22" s="141" t="b">
        <f t="shared" si="4"/>
        <v>0</v>
      </c>
      <c r="BQ22" s="141" t="b">
        <f t="shared" si="5"/>
        <v>0</v>
      </c>
      <c r="BR22" s="141" t="str">
        <f t="shared" si="6"/>
        <v/>
      </c>
      <c r="BS22" s="141" t="str">
        <f t="shared" si="7"/>
        <v/>
      </c>
      <c r="BT22" s="141" t="str">
        <f t="shared" si="8"/>
        <v/>
      </c>
      <c r="BU22" s="141" t="str">
        <f t="shared" si="9"/>
        <v/>
      </c>
      <c r="BV22" s="51" t="str">
        <f t="shared" si="10"/>
        <v/>
      </c>
      <c r="BW22" s="52" t="str">
        <f t="shared" si="29"/>
        <v>INCORRECT</v>
      </c>
      <c r="BX22" s="141" t="b">
        <f t="shared" si="30"/>
        <v>0</v>
      </c>
      <c r="BY22" s="53" t="str">
        <f t="shared" si="11"/>
        <v/>
      </c>
      <c r="BZ22" s="141" t="b">
        <f t="shared" si="12"/>
        <v>0</v>
      </c>
      <c r="CA22" s="141" t="b">
        <f t="shared" si="13"/>
        <v>0</v>
      </c>
      <c r="CB22" s="141" t="b">
        <f t="shared" si="14"/>
        <v>0</v>
      </c>
      <c r="CC22" s="141" t="b">
        <f t="shared" si="15"/>
        <v>0</v>
      </c>
      <c r="CD22" s="141" t="b">
        <f t="shared" si="16"/>
        <v>0</v>
      </c>
      <c r="CE22" s="141" t="b">
        <f t="shared" si="17"/>
        <v>0</v>
      </c>
      <c r="CF22" s="141" t="str">
        <f t="shared" si="18"/>
        <v/>
      </c>
      <c r="CG22" s="141" t="str">
        <f t="shared" si="19"/>
        <v/>
      </c>
      <c r="CH22" s="141" t="str">
        <f t="shared" si="20"/>
        <v/>
      </c>
      <c r="CI22" s="141" t="str">
        <f t="shared" si="21"/>
        <v/>
      </c>
      <c r="CJ22" s="141" t="str">
        <f t="shared" si="22"/>
        <v/>
      </c>
      <c r="CK22" s="141" t="str">
        <f t="shared" si="23"/>
        <v/>
      </c>
      <c r="CL22" s="53" t="str">
        <f t="shared" si="24"/>
        <v/>
      </c>
      <c r="CM22" s="53" t="str">
        <f t="shared" si="25"/>
        <v/>
      </c>
      <c r="CN22" s="54" t="str">
        <f t="shared" si="26"/>
        <v>NO</v>
      </c>
      <c r="CO22" s="54" t="str">
        <f t="shared" si="27"/>
        <v>NO</v>
      </c>
      <c r="CP22" s="52" t="str">
        <f t="shared" si="31"/>
        <v>NO</v>
      </c>
      <c r="CQ22" s="52" t="str">
        <f t="shared" si="32"/>
        <v>NO</v>
      </c>
      <c r="CR22" s="54" t="str">
        <f t="shared" si="33"/>
        <v>OK</v>
      </c>
      <c r="CS22" s="141" t="b">
        <f t="shared" si="34"/>
        <v>0</v>
      </c>
      <c r="CT22" s="141" t="b">
        <f t="shared" si="35"/>
        <v>0</v>
      </c>
      <c r="CU22" s="141" t="b">
        <f t="shared" si="36"/>
        <v>0</v>
      </c>
      <c r="CV22" s="141" t="b">
        <f t="shared" si="37"/>
        <v>0</v>
      </c>
      <c r="CW22" s="53" t="str">
        <f t="shared" si="38"/>
        <v>SEQUENCE INCORRECT</v>
      </c>
      <c r="CX22" s="55">
        <f>COUNTIF(B19:B21,T(B22))</f>
        <v>3</v>
      </c>
    </row>
    <row r="23" spans="1:102" s="141" customFormat="1" ht="18.95" customHeight="1" thickBot="1">
      <c r="A23" s="43"/>
      <c r="B23" s="152"/>
      <c r="C23" s="153"/>
      <c r="D23" s="152"/>
      <c r="E23" s="153"/>
      <c r="F23" s="152"/>
      <c r="G23" s="153"/>
      <c r="H23" s="152"/>
      <c r="I23" s="153"/>
      <c r="J23" s="305"/>
      <c r="K23" s="306"/>
      <c r="L23" s="206"/>
      <c r="M23" s="206"/>
      <c r="N23" s="206"/>
      <c r="O23" s="206"/>
      <c r="P23" s="319"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20"/>
      <c r="R23" s="96" t="str">
        <f>IF(P23="","",IF(Q17=500,LOOKUP(P23,{"ABS","ZERO",1,250,275,300,325,350,375,400,425},{"FAIL","FAIL","FAIL","D","D+","C","C+","B","B+","A","A+"}), IF(Q17=450,LOOKUP(P23,{"ABS","ZERO",1,225,247,270,292,315,337,360,382},{"FAIL","FAIL","FAIL","D","D+","C","C+","B","B+","A","A+"}), IF(Q17=400,LOOKUP(P23,{"ABS","ZERO",1,200,220,240,260,280,300,320,340},{"FAIL","FAIL","FAIL","D","D+","C","C+","B","B+","A","A+"}), IF(Q17=350,LOOKUP(P23,{"ABS","ZERO",1,175,192,210,227,245,262,280,297},{"FAIL","FAIL","FAIL","D","D+","C","C+","B","B+","A","A+"}),IF(Q17=300,LOOKUP(P23,{"ABS","ZERO",1,150,165,180,195,210,225,240,255},{"FAIL","FAIL","FAIL","D","D+","C","C+","B","B+","A","A+"}),IF(Q17=250,LOOKUP(P23,{"ABS","ZERO",1,125,137,150,162,175,187,200,212},{"FAIL","FAIL","FAIL","D","D+","C","C+","B","B+","A","A+"}),IF(Q17=200,LOOKUP(P23,{"ABS","ZERO",1,100,110,120,130,140,150,160,170},{"FAIL","FAIL","FAIL","D","D+","C","C+","B","B+","A","A+"}),IF(Q17=150,LOOKUP(P23,{"ABS","ZERO",1,75,82,90,97,105,112,120,127},{"FAIL","FAIL","FAIL","D","D+","C","C+","B","B+","A","A+"}),IF(Q17=100,LOOKUP(P23,{"ABS","ZERO",1,50,55,60,65,70,75,80,85},{"FAIL","FAIL","FAIL","D","D+","C","C+","B","B+","A","A+"}),IF(Q17=50,LOOKUP(P23,{"ABS","ZERO",1,25,27,30,32,35,37,40,42},{"FAIL","FAIL","FAIL","D","D+","C","C+","B","B+","A","A+"}))))))))))))</f>
        <v/>
      </c>
      <c r="S23" s="194"/>
      <c r="T23" s="56" t="str">
        <f t="shared" si="0"/>
        <v/>
      </c>
      <c r="U23" s="172" t="str">
        <f>IF(AND(A23&lt;&gt;"",B23&lt;&gt;""),IF(OR(D23&lt;&gt;"ABS"),IF(OR(AND(D23&lt;ROUNDDOWN((0.7*E17),0),D23&lt;&gt;0),D23&gt;E17,D23=""),"Attendance Marks incorrect",""),""),"")</f>
        <v/>
      </c>
      <c r="V23" s="304"/>
      <c r="W23" s="304"/>
      <c r="X23" s="161" t="str">
        <f>IF(OR(AND(OR(F23&lt;=G17, F23=0, F23="ABS"),OR(H23&lt;=I17, H23=0, H23="ABS"),OR(J23&lt;=K17, J23=0,J23="ABS"))),IF(OR(AND(A23="",B23="",D23="",F23="",H23="",J23=""),AND(A23&lt;&gt;"",B23&lt;&gt;"",D23&lt;&gt;"",F23&lt;&gt;"",H23&lt;&gt;"",J23&lt;&gt;"", AF23="OK")),"","Given Marks or Format is incorrect"),"Given Marks or Format is incorrect")</f>
        <v/>
      </c>
      <c r="Y23" s="162"/>
      <c r="Z23" s="163"/>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41" t="b">
        <f t="shared" si="28"/>
        <v>0</v>
      </c>
      <c r="AF23" s="141" t="str">
        <f t="shared" si="1"/>
        <v>S# INCORRECT</v>
      </c>
      <c r="BN23" s="141" t="str">
        <f t="shared" si="2"/>
        <v/>
      </c>
      <c r="BO23" s="141" t="b">
        <f t="shared" si="3"/>
        <v>0</v>
      </c>
      <c r="BP23" s="141" t="b">
        <f t="shared" si="4"/>
        <v>0</v>
      </c>
      <c r="BQ23" s="141" t="b">
        <f t="shared" si="5"/>
        <v>0</v>
      </c>
      <c r="BR23" s="141" t="str">
        <f t="shared" si="6"/>
        <v/>
      </c>
      <c r="BS23" s="141" t="str">
        <f t="shared" si="7"/>
        <v/>
      </c>
      <c r="BT23" s="141" t="str">
        <f t="shared" si="8"/>
        <v/>
      </c>
      <c r="BU23" s="141" t="str">
        <f t="shared" si="9"/>
        <v/>
      </c>
      <c r="BV23" s="51" t="str">
        <f t="shared" si="10"/>
        <v/>
      </c>
      <c r="BW23" s="52" t="str">
        <f t="shared" si="29"/>
        <v>INCORRECT</v>
      </c>
      <c r="BX23" s="141" t="b">
        <f t="shared" si="30"/>
        <v>0</v>
      </c>
      <c r="BY23" s="53" t="str">
        <f t="shared" si="11"/>
        <v/>
      </c>
      <c r="BZ23" s="141" t="b">
        <f t="shared" si="12"/>
        <v>0</v>
      </c>
      <c r="CA23" s="141" t="b">
        <f t="shared" si="13"/>
        <v>0</v>
      </c>
      <c r="CB23" s="141" t="b">
        <f t="shared" si="14"/>
        <v>0</v>
      </c>
      <c r="CC23" s="141" t="b">
        <f t="shared" si="15"/>
        <v>0</v>
      </c>
      <c r="CD23" s="141" t="b">
        <f t="shared" si="16"/>
        <v>0</v>
      </c>
      <c r="CE23" s="141" t="b">
        <f t="shared" si="17"/>
        <v>0</v>
      </c>
      <c r="CF23" s="141" t="str">
        <f t="shared" si="18"/>
        <v/>
      </c>
      <c r="CG23" s="141" t="str">
        <f t="shared" si="19"/>
        <v/>
      </c>
      <c r="CH23" s="141" t="str">
        <f t="shared" si="20"/>
        <v/>
      </c>
      <c r="CI23" s="141" t="str">
        <f t="shared" si="21"/>
        <v/>
      </c>
      <c r="CJ23" s="141" t="str">
        <f t="shared" si="22"/>
        <v/>
      </c>
      <c r="CK23" s="141" t="str">
        <f t="shared" si="23"/>
        <v/>
      </c>
      <c r="CL23" s="53" t="str">
        <f t="shared" si="24"/>
        <v/>
      </c>
      <c r="CM23" s="53" t="str">
        <f t="shared" si="25"/>
        <v/>
      </c>
      <c r="CN23" s="54" t="str">
        <f t="shared" si="26"/>
        <v>NO</v>
      </c>
      <c r="CO23" s="54" t="str">
        <f t="shared" si="27"/>
        <v>NO</v>
      </c>
      <c r="CP23" s="52" t="str">
        <f t="shared" si="31"/>
        <v>NO</v>
      </c>
      <c r="CQ23" s="52" t="str">
        <f t="shared" si="32"/>
        <v>NO</v>
      </c>
      <c r="CR23" s="54" t="str">
        <f t="shared" si="33"/>
        <v>OK</v>
      </c>
      <c r="CS23" s="141" t="b">
        <f t="shared" si="34"/>
        <v>0</v>
      </c>
      <c r="CT23" s="141" t="b">
        <f t="shared" si="35"/>
        <v>0</v>
      </c>
      <c r="CU23" s="141" t="b">
        <f t="shared" si="36"/>
        <v>0</v>
      </c>
      <c r="CV23" s="141" t="b">
        <f t="shared" si="37"/>
        <v>0</v>
      </c>
      <c r="CW23" s="53" t="str">
        <f t="shared" si="38"/>
        <v>SEQUENCE INCORRECT</v>
      </c>
      <c r="CX23" s="55">
        <f>COUNTIF(B19:B22,T(B23))</f>
        <v>4</v>
      </c>
    </row>
    <row r="24" spans="1:102" s="141" customFormat="1" ht="18.95" customHeight="1" thickBot="1">
      <c r="A24" s="134"/>
      <c r="B24" s="152"/>
      <c r="C24" s="153"/>
      <c r="D24" s="152"/>
      <c r="E24" s="153"/>
      <c r="F24" s="152"/>
      <c r="G24" s="153"/>
      <c r="H24" s="152"/>
      <c r="I24" s="153"/>
      <c r="J24" s="305"/>
      <c r="K24" s="306"/>
      <c r="L24" s="206"/>
      <c r="M24" s="206"/>
      <c r="N24" s="206"/>
      <c r="O24" s="206"/>
      <c r="P24" s="319"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20"/>
      <c r="R24" s="96" t="str">
        <f>IF(P24="","",IF(Q17=500,LOOKUP(P24,{"ABS","ZERO",1,250,275,300,325,350,375,400,425},{"FAIL","FAIL","FAIL","D","D+","C","C+","B","B+","A","A+"}), IF(Q17=450,LOOKUP(P24,{"ABS","ZERO",1,225,247,270,292,315,337,360,382},{"FAIL","FAIL","FAIL","D","D+","C","C+","B","B+","A","A+"}), IF(Q17=400,LOOKUP(P24,{"ABS","ZERO",1,200,220,240,260,280,300,320,340},{"FAIL","FAIL","FAIL","D","D+","C","C+","B","B+","A","A+"}), IF(Q17=350,LOOKUP(P24,{"ABS","ZERO",1,175,192,210,227,245,262,280,297},{"FAIL","FAIL","FAIL","D","D+","C","C+","B","B+","A","A+"}),IF(Q17=300,LOOKUP(P24,{"ABS","ZERO",1,150,165,180,195,210,225,240,255},{"FAIL","FAIL","FAIL","D","D+","C","C+","B","B+","A","A+"}),IF(Q17=250,LOOKUP(P24,{"ABS","ZERO",1,125,137,150,162,175,187,200,212},{"FAIL","FAIL","FAIL","D","D+","C","C+","B","B+","A","A+"}),IF(Q17=200,LOOKUP(P24,{"ABS","ZERO",1,100,110,120,130,140,150,160,170},{"FAIL","FAIL","FAIL","D","D+","C","C+","B","B+","A","A+"}),IF(Q17=150,LOOKUP(P24,{"ABS","ZERO",1,75,82,90,97,105,112,120,127},{"FAIL","FAIL","FAIL","D","D+","C","C+","B","B+","A","A+"}),IF(Q17=100,LOOKUP(P24,{"ABS","ZERO",1,50,55,60,65,70,75,80,85},{"FAIL","FAIL","FAIL","D","D+","C","C+","B","B+","A","A+"}),IF(Q17=50,LOOKUP(P24,{"ABS","ZERO",1,25,27,30,32,35,37,40,42},{"FAIL","FAIL","FAIL","D","D+","C","C+","B","B+","A","A+"}))))))))))))</f>
        <v/>
      </c>
      <c r="S24" s="194"/>
      <c r="T24" s="56" t="str">
        <f t="shared" si="0"/>
        <v/>
      </c>
      <c r="U24" s="172" t="str">
        <f>IF(AND(A24&lt;&gt;"",B24&lt;&gt;""),IF(OR(D24&lt;&gt;"ABS"),IF(OR(AND(D24&lt;ROUNDDOWN((0.7*E17),0),D24&lt;&gt;0),D24&gt;E17,D24=""),"Attendance Marks incorrect",""),""),"")</f>
        <v/>
      </c>
      <c r="V24" s="304"/>
      <c r="W24" s="304"/>
      <c r="X24" s="161" t="str">
        <f>IF(OR(AND(OR(F24&lt;=G17, F24=0, F24="ABS"),OR(H24&lt;=I17, H24=0, H24="ABS"),OR(J24&lt;=K17, J24=0,J24="ABS"))),IF(OR(AND(A24="",B24="",D24="",F24="",H24="",J24=""),AND(A24&lt;&gt;"",B24&lt;&gt;"",D24&lt;&gt;"",F24&lt;&gt;"",H24&lt;&gt;"",J24&lt;&gt;"", AF24="OK")),"","Given Marks or Format is incorrect"),"Given Marks or Format is incorrect")</f>
        <v/>
      </c>
      <c r="Y24" s="162"/>
      <c r="Z24" s="163"/>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41" t="b">
        <f t="shared" si="28"/>
        <v>0</v>
      </c>
      <c r="AF24" s="141" t="str">
        <f t="shared" si="1"/>
        <v>S# INCORRECT</v>
      </c>
      <c r="BN24" s="141" t="str">
        <f t="shared" si="2"/>
        <v/>
      </c>
      <c r="BO24" s="141" t="b">
        <f t="shared" si="3"/>
        <v>0</v>
      </c>
      <c r="BP24" s="141" t="b">
        <f t="shared" si="4"/>
        <v>0</v>
      </c>
      <c r="BQ24" s="141" t="b">
        <f t="shared" si="5"/>
        <v>0</v>
      </c>
      <c r="BR24" s="141" t="str">
        <f t="shared" si="6"/>
        <v/>
      </c>
      <c r="BS24" s="141" t="str">
        <f t="shared" si="7"/>
        <v/>
      </c>
      <c r="BT24" s="141" t="str">
        <f t="shared" si="8"/>
        <v/>
      </c>
      <c r="BU24" s="141" t="str">
        <f t="shared" si="9"/>
        <v/>
      </c>
      <c r="BV24" s="51" t="str">
        <f t="shared" si="10"/>
        <v/>
      </c>
      <c r="BW24" s="52" t="str">
        <f t="shared" si="29"/>
        <v>INCORRECT</v>
      </c>
      <c r="BX24" s="141" t="b">
        <f t="shared" si="30"/>
        <v>0</v>
      </c>
      <c r="BY24" s="53" t="str">
        <f t="shared" si="11"/>
        <v/>
      </c>
      <c r="BZ24" s="141" t="b">
        <f t="shared" si="12"/>
        <v>0</v>
      </c>
      <c r="CA24" s="141" t="b">
        <f t="shared" si="13"/>
        <v>0</v>
      </c>
      <c r="CB24" s="141" t="b">
        <f t="shared" si="14"/>
        <v>0</v>
      </c>
      <c r="CC24" s="141" t="b">
        <f t="shared" si="15"/>
        <v>0</v>
      </c>
      <c r="CD24" s="141" t="b">
        <f t="shared" si="16"/>
        <v>0</v>
      </c>
      <c r="CE24" s="141" t="b">
        <f t="shared" si="17"/>
        <v>0</v>
      </c>
      <c r="CF24" s="141" t="str">
        <f t="shared" si="18"/>
        <v/>
      </c>
      <c r="CG24" s="141" t="str">
        <f t="shared" si="19"/>
        <v/>
      </c>
      <c r="CH24" s="141" t="str">
        <f t="shared" si="20"/>
        <v/>
      </c>
      <c r="CI24" s="141" t="str">
        <f t="shared" si="21"/>
        <v/>
      </c>
      <c r="CJ24" s="141" t="str">
        <f t="shared" si="22"/>
        <v/>
      </c>
      <c r="CK24" s="141" t="str">
        <f t="shared" si="23"/>
        <v/>
      </c>
      <c r="CL24" s="53" t="str">
        <f t="shared" si="24"/>
        <v/>
      </c>
      <c r="CM24" s="53" t="str">
        <f t="shared" si="25"/>
        <v/>
      </c>
      <c r="CN24" s="54" t="str">
        <f t="shared" si="26"/>
        <v>NO</v>
      </c>
      <c r="CO24" s="54" t="str">
        <f t="shared" si="27"/>
        <v>NO</v>
      </c>
      <c r="CP24" s="52" t="str">
        <f t="shared" si="31"/>
        <v>NO</v>
      </c>
      <c r="CQ24" s="52" t="str">
        <f t="shared" si="32"/>
        <v>NO</v>
      </c>
      <c r="CR24" s="54" t="str">
        <f t="shared" si="33"/>
        <v>OK</v>
      </c>
      <c r="CS24" s="141" t="b">
        <f t="shared" si="34"/>
        <v>0</v>
      </c>
      <c r="CT24" s="141" t="b">
        <f t="shared" si="35"/>
        <v>0</v>
      </c>
      <c r="CU24" s="141" t="b">
        <f t="shared" si="36"/>
        <v>0</v>
      </c>
      <c r="CV24" s="141" t="b">
        <f t="shared" si="37"/>
        <v>0</v>
      </c>
      <c r="CW24" s="53" t="str">
        <f t="shared" si="38"/>
        <v>SEQUENCE INCORRECT</v>
      </c>
      <c r="CX24" s="55">
        <f>COUNTIF(B19:B23,T(B24))</f>
        <v>5</v>
      </c>
    </row>
    <row r="25" spans="1:102" s="141" customFormat="1" ht="18.95" customHeight="1" thickBot="1">
      <c r="A25" s="43"/>
      <c r="B25" s="152"/>
      <c r="C25" s="153"/>
      <c r="D25" s="152"/>
      <c r="E25" s="153"/>
      <c r="F25" s="152"/>
      <c r="G25" s="153"/>
      <c r="H25" s="152"/>
      <c r="I25" s="153"/>
      <c r="J25" s="305"/>
      <c r="K25" s="306"/>
      <c r="L25" s="206"/>
      <c r="M25" s="206"/>
      <c r="N25" s="206"/>
      <c r="O25" s="206"/>
      <c r="P25" s="319"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20"/>
      <c r="R25" s="96" t="str">
        <f>IF(P25="","",IF(Q17=500,LOOKUP(P25,{"ABS","ZERO",1,250,275,300,325,350,375,400,425},{"FAIL","FAIL","FAIL","D","D+","C","C+","B","B+","A","A+"}),IF(Q17=450,LOOKUP(P25,{"ABS","ZERO",1,225,247,270,292,315,337,360,382},{"FAIL","FAIL","FAIL","D","D+","C","C+","B","B+","A","A+"}),IF(Q17=400,LOOKUP(P25,{"ABS","ZERO",1,200,220,240,260,280,300,320,340},{"FAIL","FAIL","FAIL","D","D+","C","C+","B","B+","A","A+"}),IF(Q17=350,LOOKUP(P25,{"ABS","ZERO",1,175,192,210,227,245,262,280,297},{"FAIL","FAIL","FAIL","D","D+","C","C+","B","B+","A","A+"}),IF(Q17=300,LOOKUP(P25,{"ABS","ZERO",1,150,165,180,195,210,225,240,255},{"FAIL","FAIL","FAIL","D","D+","C","C+","B","B+","A","A+"}),IF(Q17=250,LOOKUP(P25,{"ABS","ZERO",1,125,137,150,162,175,187,200,212},{"FAIL","FAIL","FAIL","D","D+","C","C+","B","B+","A","A+"}),IF(Q17=200,LOOKUP(P25,{"ABS","ZERO",1,100,110,120,130,140,150,160,170},{"FAIL","FAIL","FAIL","D","D+","C","C+","B","B+","A","A+"}),IF(Q17=150,LOOKUP(P25,{"ABS","ZERO",1,75,82,90,97,105,112,120,127},{"FAIL","FAIL","FAIL","D","D+","C","C+","B","B+","A","A+"}),IF(Q17=100,LOOKUP(P25,{"ABS","ZERO",1,50,55,60,65,70,75,80,85},{"FAIL","FAIL","FAIL","D","D+","C","C+","B","B+","A","A+"}),IF(Q17=50,LOOKUP(P25,{"ABS","ZERO",1,25,27,30,32,35,37,40,42},{"FAIL","FAIL","FAIL","D","D+","C","C+","B","B+","A","A+"}))))))))))))</f>
        <v/>
      </c>
      <c r="S25" s="194"/>
      <c r="T25" s="56" t="str">
        <f t="shared" si="0"/>
        <v/>
      </c>
      <c r="U25" s="172" t="str">
        <f>IF(AND(A25&lt;&gt;"",B25&lt;&gt;""),IF(OR(D25&lt;&gt;"ABS"),IF(OR(AND(D25&lt;ROUNDDOWN((0.7*E17),0),D25&lt;&gt;0),D25&gt;E17,D25=""),"Attendance Marks incorrect",""),""),"")</f>
        <v/>
      </c>
      <c r="V25" s="304"/>
      <c r="W25" s="304"/>
      <c r="X25" s="161" t="str">
        <f>IF(OR(AND(OR(F25&lt;=G17, F25=0, F25="ABS"),OR(H25&lt;=I17, H25=0, H25="ABS"),OR(J25&lt;=K17, J25=0,J25="ABS"))),IF(OR(AND(A25="",B25="", D25="",F25="",H25="",J25=""),AND(A25&lt;&gt;"",B25&lt;&gt;"",D25&lt;&gt;"",F25&lt;&gt;"",H25&lt;&gt;"",J25&lt;&gt;"", AF25="OK")),"","Given Marks or Format is incorrect"),"Given Marks or Format is incorrect")</f>
        <v/>
      </c>
      <c r="Y25" s="162"/>
      <c r="Z25" s="163"/>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41" t="b">
        <f t="shared" si="28"/>
        <v>0</v>
      </c>
      <c r="AF25" s="141" t="str">
        <f t="shared" si="1"/>
        <v>S# INCORRECT</v>
      </c>
      <c r="BN25" s="141" t="str">
        <f t="shared" si="2"/>
        <v/>
      </c>
      <c r="BO25" s="141" t="b">
        <f t="shared" si="3"/>
        <v>0</v>
      </c>
      <c r="BP25" s="141" t="b">
        <f t="shared" si="4"/>
        <v>0</v>
      </c>
      <c r="BQ25" s="141" t="b">
        <f t="shared" si="5"/>
        <v>0</v>
      </c>
      <c r="BR25" s="141" t="str">
        <f t="shared" si="6"/>
        <v/>
      </c>
      <c r="BS25" s="141" t="str">
        <f t="shared" si="7"/>
        <v/>
      </c>
      <c r="BT25" s="141" t="str">
        <f t="shared" si="8"/>
        <v/>
      </c>
      <c r="BU25" s="141" t="str">
        <f t="shared" si="9"/>
        <v/>
      </c>
      <c r="BV25" s="51" t="str">
        <f t="shared" si="10"/>
        <v/>
      </c>
      <c r="BW25" s="52" t="str">
        <f t="shared" si="29"/>
        <v>INCORRECT</v>
      </c>
      <c r="BX25" s="141" t="b">
        <f t="shared" si="30"/>
        <v>0</v>
      </c>
      <c r="BY25" s="53" t="str">
        <f t="shared" si="11"/>
        <v/>
      </c>
      <c r="BZ25" s="141" t="b">
        <f t="shared" si="12"/>
        <v>0</v>
      </c>
      <c r="CA25" s="141" t="b">
        <f t="shared" si="13"/>
        <v>0</v>
      </c>
      <c r="CB25" s="141" t="b">
        <f t="shared" si="14"/>
        <v>0</v>
      </c>
      <c r="CC25" s="141" t="b">
        <f t="shared" si="15"/>
        <v>0</v>
      </c>
      <c r="CD25" s="141" t="b">
        <f t="shared" si="16"/>
        <v>0</v>
      </c>
      <c r="CE25" s="141" t="b">
        <f t="shared" si="17"/>
        <v>0</v>
      </c>
      <c r="CF25" s="141" t="str">
        <f t="shared" si="18"/>
        <v/>
      </c>
      <c r="CG25" s="141" t="str">
        <f t="shared" si="19"/>
        <v/>
      </c>
      <c r="CH25" s="141" t="str">
        <f t="shared" si="20"/>
        <v/>
      </c>
      <c r="CI25" s="141" t="str">
        <f t="shared" si="21"/>
        <v/>
      </c>
      <c r="CJ25" s="141" t="str">
        <f t="shared" si="22"/>
        <v/>
      </c>
      <c r="CK25" s="141" t="str">
        <f t="shared" si="23"/>
        <v/>
      </c>
      <c r="CL25" s="53" t="str">
        <f t="shared" si="24"/>
        <v/>
      </c>
      <c r="CM25" s="53" t="str">
        <f t="shared" si="25"/>
        <v/>
      </c>
      <c r="CN25" s="54" t="str">
        <f t="shared" si="26"/>
        <v>NO</v>
      </c>
      <c r="CO25" s="54" t="str">
        <f t="shared" si="27"/>
        <v>NO</v>
      </c>
      <c r="CP25" s="52" t="str">
        <f t="shared" si="31"/>
        <v>NO</v>
      </c>
      <c r="CQ25" s="52" t="str">
        <f t="shared" si="32"/>
        <v>NO</v>
      </c>
      <c r="CR25" s="54" t="str">
        <f t="shared" si="33"/>
        <v>OK</v>
      </c>
      <c r="CS25" s="141" t="b">
        <f t="shared" si="34"/>
        <v>0</v>
      </c>
      <c r="CT25" s="141" t="b">
        <f t="shared" si="35"/>
        <v>0</v>
      </c>
      <c r="CU25" s="141" t="b">
        <f t="shared" si="36"/>
        <v>0</v>
      </c>
      <c r="CV25" s="141" t="b">
        <f t="shared" si="37"/>
        <v>0</v>
      </c>
      <c r="CW25" s="53" t="str">
        <f t="shared" si="38"/>
        <v>SEQUENCE INCORRECT</v>
      </c>
      <c r="CX25" s="55">
        <f>COUNTIF(B19:B24,T(B25))</f>
        <v>6</v>
      </c>
    </row>
    <row r="26" spans="1:102" s="141" customFormat="1" ht="18.95" customHeight="1" thickBot="1">
      <c r="A26" s="134"/>
      <c r="B26" s="152"/>
      <c r="C26" s="153"/>
      <c r="D26" s="152"/>
      <c r="E26" s="153"/>
      <c r="F26" s="152"/>
      <c r="G26" s="153"/>
      <c r="H26" s="152"/>
      <c r="I26" s="153"/>
      <c r="J26" s="305"/>
      <c r="K26" s="306"/>
      <c r="L26" s="206"/>
      <c r="M26" s="206"/>
      <c r="N26" s="206"/>
      <c r="O26" s="206"/>
      <c r="P26" s="319"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20"/>
      <c r="R26" s="96" t="str">
        <f>IF(P26="","",IF(Q17=500,LOOKUP(P26,{"ABS","ZERO",1,250,275,300,325,350,375,400,425},{"FAIL","FAIL","FAIL","D","D+","C","C+","B","B+","A","A+"}),IF(Q17=450,LOOKUP(P26,{"ABS","ZERO",1,225,247,270,292,315,337,360,382},{"FAIL","FAIL","FAIL","D","D+","C","C+","B","B+","A","A+"}),IF(Q17=400,LOOKUP(P26,{"ABS","ZERO",1,200,220,240,260,280,300,320,340},{"FAIL","FAIL","FAIL","D","D+","C","C+","B","B+","A","A+"}),IF(Q17=350,LOOKUP(P26,{"ABS","ZERO",1,175,192,210,227,245,262,280,297},{"FAIL","FAIL","FAIL","D","D+","C","C+","B","B+","A","A+"}),IF(Q17=300,LOOKUP(P26,{"ABS","ZERO",1,150,165,180,195,210,225,240,255},{"FAIL","FAIL","FAIL","D","D+","C","C+","B","B+","A","A+"}),IF(Q17=250,LOOKUP(P26,{"ABS","ZERO",1,125,137,150,162,175,187,200,212},{"FAIL","FAIL","FAIL","D","D+","C","C+","B","B+","A","A+"}),IF(Q17=200,LOOKUP(P26,{"ABS","ZERO",1,100,110,120,130,140,150,160,170},{"FAIL","FAIL","FAIL","D","D+","C","C+","B","B+","A","A+"}),IF(Q17=150,LOOKUP(P26,{"ABS","ZERO",1,75,82,90,97,105,112,120,127},{"FAIL","FAIL","FAIL","D","D+","C","C+","B","B+","A","A+"}),IF(Q17=100,LOOKUP(P26,{"ABS","ZERO",1,50,55,60,65,70,75,80,85},{"FAIL","FAIL","FAIL","D","D+","C","C+","B","B+","A","A+"}),IF(Q17=50,LOOKUP(P26,{"ABS","ZERO",1,25,27,30,32,35,37,40,42},{"FAIL","FAIL","FAIL","D","D+","C","C+","B","B+","A","A+"}))))))))))))</f>
        <v/>
      </c>
      <c r="S26" s="194"/>
      <c r="T26" s="56" t="str">
        <f t="shared" si="0"/>
        <v/>
      </c>
      <c r="U26" s="172" t="str">
        <f>IF(AND(A26&lt;&gt;"",B26&lt;&gt;""),IF(OR(D26&lt;&gt;"ABS"),IF(OR(AND(D26&lt;ROUNDDOWN((0.7*E17),0),D26&lt;&gt;0),D26&gt;E17,D26=""),"Attendance Marks incorrect",""),""),"")</f>
        <v/>
      </c>
      <c r="V26" s="304"/>
      <c r="W26" s="304"/>
      <c r="X26" s="161" t="str">
        <f>IF(OR(AND(OR(F26&lt;=G17, F26=0, F26="ABS"),OR(H26&lt;=I17, H26=0, H26="ABS"),OR(J26&lt;=K17, J26=0,J26="ABS"))),IF(OR(AND(A26="",B26="",D26="",F26="",H26="",J26=""),AND(A26&lt;&gt;"",B26&lt;&gt;"",D26&lt;&gt;"",F26&lt;&gt;"",H26&lt;&gt;"",J26&lt;&gt;"", AF26="OK")),"","Given Marks or Format is incorrect"),"Given Marks or Format is incorrect")</f>
        <v/>
      </c>
      <c r="Y26" s="162"/>
      <c r="Z26" s="163"/>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41" t="b">
        <f t="shared" si="28"/>
        <v>0</v>
      </c>
      <c r="AF26" s="141" t="str">
        <f t="shared" si="1"/>
        <v>S# INCORRECT</v>
      </c>
      <c r="BN26" s="141" t="str">
        <f t="shared" si="2"/>
        <v/>
      </c>
      <c r="BO26" s="141" t="b">
        <f t="shared" si="3"/>
        <v>0</v>
      </c>
      <c r="BP26" s="141" t="b">
        <f t="shared" si="4"/>
        <v>0</v>
      </c>
      <c r="BQ26" s="141" t="b">
        <f t="shared" si="5"/>
        <v>0</v>
      </c>
      <c r="BR26" s="141" t="str">
        <f t="shared" si="6"/>
        <v/>
      </c>
      <c r="BS26" s="141" t="str">
        <f t="shared" si="7"/>
        <v/>
      </c>
      <c r="BT26" s="141" t="str">
        <f t="shared" si="8"/>
        <v/>
      </c>
      <c r="BU26" s="141" t="str">
        <f t="shared" si="9"/>
        <v/>
      </c>
      <c r="BV26" s="51" t="str">
        <f t="shared" si="10"/>
        <v/>
      </c>
      <c r="BW26" s="52" t="str">
        <f t="shared" si="29"/>
        <v>INCORRECT</v>
      </c>
      <c r="BX26" s="141" t="b">
        <f t="shared" si="30"/>
        <v>0</v>
      </c>
      <c r="BY26" s="53" t="str">
        <f t="shared" si="11"/>
        <v/>
      </c>
      <c r="BZ26" s="141" t="b">
        <f t="shared" si="12"/>
        <v>0</v>
      </c>
      <c r="CA26" s="141" t="b">
        <f t="shared" si="13"/>
        <v>0</v>
      </c>
      <c r="CB26" s="141" t="b">
        <f t="shared" si="14"/>
        <v>0</v>
      </c>
      <c r="CC26" s="141" t="b">
        <f t="shared" si="15"/>
        <v>0</v>
      </c>
      <c r="CD26" s="141" t="b">
        <f t="shared" si="16"/>
        <v>0</v>
      </c>
      <c r="CE26" s="141" t="b">
        <f t="shared" si="17"/>
        <v>0</v>
      </c>
      <c r="CF26" s="141" t="str">
        <f t="shared" si="18"/>
        <v/>
      </c>
      <c r="CG26" s="141" t="str">
        <f t="shared" si="19"/>
        <v/>
      </c>
      <c r="CH26" s="141" t="str">
        <f t="shared" si="20"/>
        <v/>
      </c>
      <c r="CI26" s="141" t="str">
        <f t="shared" si="21"/>
        <v/>
      </c>
      <c r="CJ26" s="141" t="str">
        <f t="shared" si="22"/>
        <v/>
      </c>
      <c r="CK26" s="141" t="str">
        <f t="shared" si="23"/>
        <v/>
      </c>
      <c r="CL26" s="53" t="str">
        <f t="shared" si="24"/>
        <v/>
      </c>
      <c r="CM26" s="53" t="str">
        <f t="shared" si="25"/>
        <v/>
      </c>
      <c r="CN26" s="54" t="str">
        <f t="shared" si="26"/>
        <v>NO</v>
      </c>
      <c r="CO26" s="54" t="str">
        <f t="shared" si="27"/>
        <v>NO</v>
      </c>
      <c r="CP26" s="52" t="str">
        <f t="shared" si="31"/>
        <v>NO</v>
      </c>
      <c r="CQ26" s="52" t="str">
        <f t="shared" si="32"/>
        <v>NO</v>
      </c>
      <c r="CR26" s="54" t="str">
        <f t="shared" si="33"/>
        <v>OK</v>
      </c>
      <c r="CS26" s="141" t="b">
        <f t="shared" si="34"/>
        <v>0</v>
      </c>
      <c r="CT26" s="141" t="b">
        <f t="shared" si="35"/>
        <v>0</v>
      </c>
      <c r="CU26" s="141" t="b">
        <f t="shared" si="36"/>
        <v>0</v>
      </c>
      <c r="CV26" s="141" t="b">
        <f t="shared" si="37"/>
        <v>0</v>
      </c>
      <c r="CW26" s="53" t="str">
        <f t="shared" si="38"/>
        <v>SEQUENCE INCORRECT</v>
      </c>
      <c r="CX26" s="55">
        <f>COUNTIF(B19:B25,T(B26))</f>
        <v>7</v>
      </c>
    </row>
    <row r="27" spans="1:102" s="141" customFormat="1" ht="18.95" customHeight="1" thickBot="1">
      <c r="A27" s="43"/>
      <c r="B27" s="152"/>
      <c r="C27" s="153"/>
      <c r="D27" s="152"/>
      <c r="E27" s="153"/>
      <c r="F27" s="152"/>
      <c r="G27" s="153"/>
      <c r="H27" s="152"/>
      <c r="I27" s="153"/>
      <c r="J27" s="305"/>
      <c r="K27" s="306"/>
      <c r="L27" s="206"/>
      <c r="M27" s="206"/>
      <c r="N27" s="206"/>
      <c r="O27" s="206"/>
      <c r="P27" s="319"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20"/>
      <c r="R27" s="96" t="str">
        <f>IF(P27="","",IF(Q17=500,LOOKUP(P27,{"ABS","ZERO",1,250,275,300,325,350,375,400,425},{"FAIL","FAIL","FAIL","D","D+","C","C+","B","B+","A","A+"}),IF(Q17=450,LOOKUP(P27,{"ABS","ZERO",1,225,247,270,292,315,337,360,382},{"FAIL","FAIL","FAIL","D","D+","C","C+","B","B+","A","A+"}),IF(Q17=400,LOOKUP(P27,{"ABS","ZERO",1,200,220,240,260,280,300,320,340},{"FAIL","FAIL","FAIL","D","D+","C","C+","B","B+","A","A+"}),IF(Q17=350,LOOKUP(P27,{"ABS","ZERO",1,175,192,210,227,245,262,280,297},{"FAIL","FAIL","FAIL","D","D+","C","C+","B","B+","A","A+"}),IF(Q17=300,LOOKUP(P27,{"ABS","ZERO",1,150,165,180,195,210,225,240,255},{"FAIL","FAIL","FAIL","D","D+","C","C+","B","B+","A","A+"}),IF(Q17=250,LOOKUP(P27,{"ABS","ZERO",1,125,137,150,162,175,187,200,212},{"FAIL","FAIL","FAIL","D","D+","C","C+","B","B+","A","A+"}),IF(Q17=200,LOOKUP(P27,{"ABS","ZERO",1,100,110,120,130,140,150,160,170},{"FAIL","FAIL","FAIL","D","D+","C","C+","B","B+","A","A+"}),IF(Q17=150,LOOKUP(P27,{"ABS","ZERO",1,75,82,90,97,105,112,120,127},{"FAIL","FAIL","FAIL","D","D+","C","C+","B","B+","A","A+"}),IF(Q17=100,LOOKUP(P27,{"ABS","ZERO",1,50,55,60,65,70,75,80,85},{"FAIL","FAIL","FAIL","D","D+","C","C+","B","B+","A","A+"}),IF(Q17=50,LOOKUP(P27,{"ABS","ZERO",1,25,27,30,32,35,37,40,42},{"FAIL","FAIL","FAIL","D","D+","C","C+","B","B+","A","A+"}))))))))))))</f>
        <v/>
      </c>
      <c r="S27" s="194"/>
      <c r="T27" s="56" t="str">
        <f t="shared" si="0"/>
        <v/>
      </c>
      <c r="U27" s="172" t="str">
        <f>IF(AND(A27&lt;&gt;"",B27&lt;&gt;""),IF(OR(D27&lt;&gt;"ABS"),IF(OR(AND(D27&lt;ROUNDDOWN((0.7*E17),0),D27&lt;&gt;0),D27&gt;E17,D27=""),"Attendance Marks incorrect",""),""),"")</f>
        <v/>
      </c>
      <c r="V27" s="304"/>
      <c r="W27" s="304"/>
      <c r="X27" s="161" t="str">
        <f>IF(OR(AND(OR(F27&lt;=G17, F27=0, F27="ABS"),OR(H27&lt;=I17, H27=0, H27="ABS"),OR(J27&lt;=K17, J27=0,J27="ABS"))),IF(OR(AND(A27="",B27="",D27="",F27="",H27="",J27=""),AND(A27&lt;&gt;"",B27&lt;&gt;"",D27&lt;&gt;"",F27&lt;&gt;"",H27&lt;&gt;"",J27&lt;&gt;"", AF27="OK")),"","Given Marks or Format is incorrect"),"Given Marks or Format is incorrect")</f>
        <v/>
      </c>
      <c r="Y27" s="162"/>
      <c r="Z27" s="163"/>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41" t="b">
        <f t="shared" si="28"/>
        <v>0</v>
      </c>
      <c r="AF27" s="141" t="str">
        <f t="shared" si="1"/>
        <v>S# INCORRECT</v>
      </c>
      <c r="BN27" s="141" t="str">
        <f t="shared" si="2"/>
        <v/>
      </c>
      <c r="BO27" s="141" t="b">
        <f t="shared" si="3"/>
        <v>0</v>
      </c>
      <c r="BP27" s="141" t="b">
        <f t="shared" si="4"/>
        <v>0</v>
      </c>
      <c r="BQ27" s="141" t="b">
        <f t="shared" si="5"/>
        <v>0</v>
      </c>
      <c r="BR27" s="141" t="str">
        <f t="shared" si="6"/>
        <v/>
      </c>
      <c r="BS27" s="141" t="str">
        <f t="shared" si="7"/>
        <v/>
      </c>
      <c r="BT27" s="141" t="str">
        <f t="shared" si="8"/>
        <v/>
      </c>
      <c r="BU27" s="141" t="str">
        <f t="shared" si="9"/>
        <v/>
      </c>
      <c r="BV27" s="51" t="str">
        <f t="shared" si="10"/>
        <v/>
      </c>
      <c r="BW27" s="52" t="str">
        <f t="shared" si="29"/>
        <v>INCORRECT</v>
      </c>
      <c r="BX27" s="141" t="b">
        <f t="shared" si="30"/>
        <v>0</v>
      </c>
      <c r="BY27" s="53" t="str">
        <f t="shared" si="11"/>
        <v/>
      </c>
      <c r="BZ27" s="141" t="b">
        <f t="shared" si="12"/>
        <v>0</v>
      </c>
      <c r="CA27" s="141" t="b">
        <f t="shared" si="13"/>
        <v>0</v>
      </c>
      <c r="CB27" s="141" t="b">
        <f t="shared" si="14"/>
        <v>0</v>
      </c>
      <c r="CC27" s="141" t="b">
        <f t="shared" si="15"/>
        <v>0</v>
      </c>
      <c r="CD27" s="141" t="b">
        <f t="shared" si="16"/>
        <v>0</v>
      </c>
      <c r="CE27" s="141" t="b">
        <f t="shared" si="17"/>
        <v>0</v>
      </c>
      <c r="CF27" s="141" t="str">
        <f t="shared" si="18"/>
        <v/>
      </c>
      <c r="CG27" s="141" t="str">
        <f t="shared" si="19"/>
        <v/>
      </c>
      <c r="CH27" s="141" t="str">
        <f t="shared" si="20"/>
        <v/>
      </c>
      <c r="CI27" s="141" t="str">
        <f t="shared" si="21"/>
        <v/>
      </c>
      <c r="CJ27" s="141" t="str">
        <f t="shared" si="22"/>
        <v/>
      </c>
      <c r="CK27" s="141" t="str">
        <f t="shared" si="23"/>
        <v/>
      </c>
      <c r="CL27" s="53" t="str">
        <f t="shared" si="24"/>
        <v/>
      </c>
      <c r="CM27" s="53" t="str">
        <f t="shared" si="25"/>
        <v/>
      </c>
      <c r="CN27" s="54" t="str">
        <f t="shared" si="26"/>
        <v>NO</v>
      </c>
      <c r="CO27" s="54" t="str">
        <f t="shared" si="27"/>
        <v>NO</v>
      </c>
      <c r="CP27" s="52" t="str">
        <f t="shared" si="31"/>
        <v>NO</v>
      </c>
      <c r="CQ27" s="52" t="str">
        <f t="shared" si="32"/>
        <v>NO</v>
      </c>
      <c r="CR27" s="54" t="str">
        <f t="shared" si="33"/>
        <v>OK</v>
      </c>
      <c r="CS27" s="141" t="b">
        <f t="shared" si="34"/>
        <v>0</v>
      </c>
      <c r="CT27" s="141" t="b">
        <f t="shared" si="35"/>
        <v>0</v>
      </c>
      <c r="CU27" s="141" t="b">
        <f t="shared" si="36"/>
        <v>0</v>
      </c>
      <c r="CV27" s="141" t="b">
        <f t="shared" si="37"/>
        <v>0</v>
      </c>
      <c r="CW27" s="53" t="str">
        <f t="shared" si="38"/>
        <v>SEQUENCE INCORRECT</v>
      </c>
      <c r="CX27" s="55">
        <f>COUNTIF(B19:B26,T(B27))</f>
        <v>8</v>
      </c>
    </row>
    <row r="28" spans="1:102" s="141" customFormat="1" ht="18.95" customHeight="1" thickBot="1">
      <c r="A28" s="134"/>
      <c r="B28" s="152"/>
      <c r="C28" s="153"/>
      <c r="D28" s="152"/>
      <c r="E28" s="153"/>
      <c r="F28" s="152"/>
      <c r="G28" s="153"/>
      <c r="H28" s="152"/>
      <c r="I28" s="153"/>
      <c r="J28" s="305"/>
      <c r="K28" s="306"/>
      <c r="L28" s="206"/>
      <c r="M28" s="206"/>
      <c r="N28" s="206"/>
      <c r="O28" s="206"/>
      <c r="P28" s="319"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20"/>
      <c r="R28" s="96" t="str">
        <f>IF(P28="","",IF(Q17=500,LOOKUP(P28,{"ABS","ZERO",1,250,275,300,325,350,375,400,425},{"FAIL","FAIL","FAIL","D","D+","C","C+","B","B+","A","A+"}),IF(Q17=450,LOOKUP(P28,{"ABS","ZERO",1,225,247,270,292,315,337,360,382},{"FAIL","FAIL","FAIL","D","D+","C","C+","B","B+","A","A+"}),IF(Q17=400,LOOKUP(P28,{"ABS","ZERO",1,200,220,240,260,280,300,320,340},{"FAIL","FAIL","FAIL","D","D+","C","C+","B","B+","A","A+"}),IF(Q17=350,LOOKUP(P28,{"ABS","ZERO",1,175,192,210,227,245,262,280,297},{"FAIL","FAIL","FAIL","D","D+","C","C+","B","B+","A","A+"}),IF(Q17=300,LOOKUP(P28,{"ABS","ZERO",1,150,165,180,195,210,225,240,255},{"FAIL","FAIL","FAIL","D","D+","C","C+","B","B+","A","A+"}),IF(Q17=250,LOOKUP(P28,{"ABS","ZERO",1,125,137,150,162,175,187,200,212},{"FAIL","FAIL","FAIL","D","D+","C","C+","B","B+","A","A+"}),IF(Q17=200,LOOKUP(P28,{"ABS","ZERO",1,100,110,120,130,140,150,160,170},{"FAIL","FAIL","FAIL","D","D+","C","C+","B","B+","A","A+"}),IF(Q17=150,LOOKUP(P28,{"ABS","ZERO",1,75,82,90,97,105,112,120,127},{"FAIL","FAIL","FAIL","D","D+","C","C+","B","B+","A","A+"}),IF(Q17=100,LOOKUP(P28,{"ABS","ZERO",1,50,55,60,65,70,75,80,85},{"FAIL","FAIL","FAIL","D","D+","C","C+","B","B+","A","A+"}),IF(Q17=50,LOOKUP(P28,{"ABS","ZERO",1,25,27,30,32,35,37,40,42},{"FAIL","FAIL","FAIL","D","D+","C","C+","B","B+","A","A+"}))))))))))))</f>
        <v/>
      </c>
      <c r="S28" s="194"/>
      <c r="T28" s="56" t="str">
        <f t="shared" si="0"/>
        <v/>
      </c>
      <c r="U28" s="172" t="str">
        <f>IF(AND(A28&lt;&gt;"",B28&lt;&gt;""),IF(OR(D28&lt;&gt;"ABS"),IF(OR(AND(D28&lt;ROUNDDOWN((0.7*E17),0),D28&lt;&gt;0),D28&gt;E17,D28=""),"Attendance Marks incorrect",""),""),"")</f>
        <v/>
      </c>
      <c r="V28" s="304"/>
      <c r="W28" s="304"/>
      <c r="X28" s="161" t="str">
        <f>IF(OR(AND(OR(F28&lt;=G17, F28=0, F28="ABS"),OR(H28&lt;=I17, H28=0, H28="ABS"),OR(J28&lt;=K17, J28=0,J28="ABS"))),IF(OR(AND(A28="",B28="",D28="",F28="",H28="",J28=""),AND(A28&lt;&gt;"",B28&lt;&gt;"",D28&lt;&gt;"",F28&lt;&gt;"",H28&lt;&gt;"",J28&lt;&gt;"", AF28="OK")),"","Given Marks or Format is incorrect"),"Given Marks or Format is incorrect")</f>
        <v/>
      </c>
      <c r="Y28" s="162"/>
      <c r="Z28" s="163"/>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41" t="b">
        <f t="shared" si="28"/>
        <v>0</v>
      </c>
      <c r="AF28" s="141" t="str">
        <f t="shared" si="1"/>
        <v>S# INCORRECT</v>
      </c>
      <c r="BN28" s="141" t="str">
        <f t="shared" si="2"/>
        <v/>
      </c>
      <c r="BO28" s="141" t="b">
        <f t="shared" si="3"/>
        <v>0</v>
      </c>
      <c r="BP28" s="141" t="b">
        <f t="shared" si="4"/>
        <v>0</v>
      </c>
      <c r="BQ28" s="141" t="b">
        <f t="shared" si="5"/>
        <v>0</v>
      </c>
      <c r="BR28" s="141" t="str">
        <f t="shared" si="6"/>
        <v/>
      </c>
      <c r="BS28" s="141" t="str">
        <f t="shared" si="7"/>
        <v/>
      </c>
      <c r="BT28" s="141" t="str">
        <f t="shared" si="8"/>
        <v/>
      </c>
      <c r="BU28" s="141" t="str">
        <f t="shared" si="9"/>
        <v/>
      </c>
      <c r="BV28" s="51" t="str">
        <f t="shared" si="10"/>
        <v/>
      </c>
      <c r="BW28" s="52" t="str">
        <f t="shared" si="29"/>
        <v>INCORRECT</v>
      </c>
      <c r="BX28" s="141" t="b">
        <f t="shared" si="30"/>
        <v>0</v>
      </c>
      <c r="BY28" s="53" t="str">
        <f t="shared" si="11"/>
        <v/>
      </c>
      <c r="BZ28" s="141" t="b">
        <f t="shared" si="12"/>
        <v>0</v>
      </c>
      <c r="CA28" s="141" t="b">
        <f t="shared" si="13"/>
        <v>0</v>
      </c>
      <c r="CB28" s="141" t="b">
        <f t="shared" si="14"/>
        <v>0</v>
      </c>
      <c r="CC28" s="141" t="b">
        <f t="shared" si="15"/>
        <v>0</v>
      </c>
      <c r="CD28" s="141" t="b">
        <f t="shared" si="16"/>
        <v>0</v>
      </c>
      <c r="CE28" s="141" t="b">
        <f t="shared" si="17"/>
        <v>0</v>
      </c>
      <c r="CF28" s="141" t="str">
        <f t="shared" si="18"/>
        <v/>
      </c>
      <c r="CG28" s="141" t="str">
        <f t="shared" si="19"/>
        <v/>
      </c>
      <c r="CH28" s="141" t="str">
        <f t="shared" si="20"/>
        <v/>
      </c>
      <c r="CI28" s="141" t="str">
        <f t="shared" si="21"/>
        <v/>
      </c>
      <c r="CJ28" s="141" t="str">
        <f t="shared" si="22"/>
        <v/>
      </c>
      <c r="CK28" s="141" t="str">
        <f t="shared" si="23"/>
        <v/>
      </c>
      <c r="CL28" s="53" t="str">
        <f t="shared" si="24"/>
        <v/>
      </c>
      <c r="CM28" s="53" t="str">
        <f t="shared" si="25"/>
        <v/>
      </c>
      <c r="CN28" s="54" t="str">
        <f t="shared" si="26"/>
        <v>NO</v>
      </c>
      <c r="CO28" s="54" t="str">
        <f t="shared" si="27"/>
        <v>NO</v>
      </c>
      <c r="CP28" s="52" t="str">
        <f t="shared" si="31"/>
        <v>NO</v>
      </c>
      <c r="CQ28" s="52" t="str">
        <f t="shared" si="32"/>
        <v>NO</v>
      </c>
      <c r="CR28" s="54" t="str">
        <f t="shared" si="33"/>
        <v>OK</v>
      </c>
      <c r="CS28" s="141" t="b">
        <f t="shared" si="34"/>
        <v>0</v>
      </c>
      <c r="CT28" s="141" t="b">
        <f t="shared" si="35"/>
        <v>0</v>
      </c>
      <c r="CU28" s="141" t="b">
        <f t="shared" si="36"/>
        <v>0</v>
      </c>
      <c r="CV28" s="141" t="b">
        <f t="shared" si="37"/>
        <v>0</v>
      </c>
      <c r="CW28" s="53" t="str">
        <f t="shared" si="38"/>
        <v>SEQUENCE INCORRECT</v>
      </c>
      <c r="CX28" s="55">
        <f>COUNTIF(B19:B27,T(B28))</f>
        <v>9</v>
      </c>
    </row>
    <row r="29" spans="1:102" s="141" customFormat="1" ht="18.95" customHeight="1" thickBot="1">
      <c r="A29" s="43"/>
      <c r="B29" s="152"/>
      <c r="C29" s="153"/>
      <c r="D29" s="152"/>
      <c r="E29" s="153"/>
      <c r="F29" s="152"/>
      <c r="G29" s="153"/>
      <c r="H29" s="152"/>
      <c r="I29" s="153"/>
      <c r="J29" s="305"/>
      <c r="K29" s="306"/>
      <c r="L29" s="206"/>
      <c r="M29" s="206"/>
      <c r="N29" s="206"/>
      <c r="O29" s="206"/>
      <c r="P29" s="319"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20"/>
      <c r="R29" s="96" t="str">
        <f>IF(P29="","",IF(Q17=500,LOOKUP(P29,{"ABS","ZERO",1,250,275,300,325,350,375,400,425},{"FAIL","FAIL","FAIL","D","D+","C","C+","B","B+","A","A+"}),IF(Q17=450,LOOKUP(P29,{"ABS","ZERO",1,225,247,270,292,315,337,360,382},{"FAIL","FAIL","FAIL","D","D+","C","C+","B","B+","A","A+"}),IF(Q17=400,LOOKUP(P29,{"ABS","ZERO",1,200,220,240,260,280,300,320,340},{"FAIL","FAIL","FAIL","D","D+","C","C+","B","B+","A","A+"}),IF(Q17=350,LOOKUP(P29,{"ABS","ZERO",1,175,192,210,227,245,262,280,297},{"FAIL","FAIL","FAIL","D","D+","C","C+","B","B+","A","A+"}),IF(Q17=300,LOOKUP(P29,{"ABS","ZERO",1,150,165,180,195,210,225,240,255},{"FAIL","FAIL","FAIL","D","D+","C","C+","B","B+","A","A+"}),IF(Q17=250,LOOKUP(P29,{"ABS","ZERO",1,125,137,150,162,175,187,200,212},{"FAIL","FAIL","FAIL","D","D+","C","C+","B","B+","A","A+"}),IF(Q17=200,LOOKUP(P29,{"ABS","ZERO",1,100,110,120,130,140,150,160,170},{"FAIL","FAIL","FAIL","D","D+","C","C+","B","B+","A","A+"}),IF(Q17=150,LOOKUP(P29,{"ABS","ZERO",1,75,82,90,97,105,112,120,127},{"FAIL","FAIL","FAIL","D","D+","C","C+","B","B+","A","A+"}),IF(Q17=100,LOOKUP(P29,{"ABS","ZERO",1,50,55,60,65,70,75,80,85},{"FAIL","FAIL","FAIL","D","D+","C","C+","B","B+","A","A+"}),IF(Q17=50,LOOKUP(P29,{"ABS","ZERO",1,25,27,30,32,35,37,40,42},{"FAIL","FAIL","FAIL","D","D+","C","C+","B","B+","A","A+"}))))))))))))</f>
        <v/>
      </c>
      <c r="S29" s="194"/>
      <c r="T29" s="56" t="str">
        <f t="shared" si="0"/>
        <v/>
      </c>
      <c r="U29" s="172" t="str">
        <f>IF(AND(A29&lt;&gt;"",B29&lt;&gt;""),IF(OR(D29&lt;&gt;"ABS"),IF(OR(AND(D29&lt;ROUNDDOWN((0.7*E17),0),D29&lt;&gt;0),D29&gt;E17,D29=""),"Attendance Marks incorrect",""),""),"")</f>
        <v/>
      </c>
      <c r="V29" s="304"/>
      <c r="W29" s="304"/>
      <c r="X29" s="161" t="str">
        <f>IF(OR(AND(OR(F29&lt;=G17, F29=0, F29="ABS"),OR(H29&lt;=I17, H29=0, H29="ABS"),OR(J29&lt;=K17, J29=0,J29="ABS"))),IF(OR(AND(A29="",B29="",D29="",F29="",H29="",J29=""),AND(A29&lt;&gt;"",B29&lt;&gt;"",D29&lt;&gt;"",F29&lt;&gt;"",H29&lt;&gt;"",J29&lt;&gt;"", AF29="OK")),"","Given Marks or Format is incorrect"),"Given Marks or Format is incorrect")</f>
        <v/>
      </c>
      <c r="Y29" s="162"/>
      <c r="Z29" s="163"/>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41" t="b">
        <f t="shared" si="28"/>
        <v>0</v>
      </c>
      <c r="AF29" s="141" t="str">
        <f t="shared" si="1"/>
        <v>S# INCORRECT</v>
      </c>
      <c r="BN29" s="141" t="str">
        <f t="shared" si="2"/>
        <v/>
      </c>
      <c r="BO29" s="141" t="b">
        <f t="shared" si="3"/>
        <v>0</v>
      </c>
      <c r="BP29" s="141" t="b">
        <f t="shared" si="4"/>
        <v>0</v>
      </c>
      <c r="BQ29" s="141" t="b">
        <f t="shared" si="5"/>
        <v>0</v>
      </c>
      <c r="BR29" s="141" t="str">
        <f t="shared" si="6"/>
        <v/>
      </c>
      <c r="BS29" s="141" t="str">
        <f t="shared" si="7"/>
        <v/>
      </c>
      <c r="BT29" s="141" t="str">
        <f t="shared" si="8"/>
        <v/>
      </c>
      <c r="BU29" s="141" t="str">
        <f t="shared" si="9"/>
        <v/>
      </c>
      <c r="BV29" s="51" t="str">
        <f t="shared" si="10"/>
        <v/>
      </c>
      <c r="BW29" s="52" t="str">
        <f t="shared" si="29"/>
        <v>INCORRECT</v>
      </c>
      <c r="BX29" s="141" t="b">
        <f t="shared" si="30"/>
        <v>0</v>
      </c>
      <c r="BY29" s="53" t="str">
        <f t="shared" si="11"/>
        <v/>
      </c>
      <c r="BZ29" s="141" t="b">
        <f t="shared" si="12"/>
        <v>0</v>
      </c>
      <c r="CA29" s="141" t="b">
        <f t="shared" si="13"/>
        <v>0</v>
      </c>
      <c r="CB29" s="141" t="b">
        <f t="shared" si="14"/>
        <v>0</v>
      </c>
      <c r="CC29" s="141" t="b">
        <f t="shared" si="15"/>
        <v>0</v>
      </c>
      <c r="CD29" s="141" t="b">
        <f t="shared" si="16"/>
        <v>0</v>
      </c>
      <c r="CE29" s="141" t="b">
        <f t="shared" si="17"/>
        <v>0</v>
      </c>
      <c r="CF29" s="141" t="str">
        <f t="shared" si="18"/>
        <v/>
      </c>
      <c r="CG29" s="141" t="str">
        <f t="shared" si="19"/>
        <v/>
      </c>
      <c r="CH29" s="141" t="str">
        <f t="shared" si="20"/>
        <v/>
      </c>
      <c r="CI29" s="141" t="str">
        <f t="shared" si="21"/>
        <v/>
      </c>
      <c r="CJ29" s="141" t="str">
        <f t="shared" si="22"/>
        <v/>
      </c>
      <c r="CK29" s="141" t="str">
        <f t="shared" si="23"/>
        <v/>
      </c>
      <c r="CL29" s="53" t="str">
        <f t="shared" si="24"/>
        <v/>
      </c>
      <c r="CM29" s="53" t="str">
        <f t="shared" si="25"/>
        <v/>
      </c>
      <c r="CN29" s="54" t="str">
        <f t="shared" si="26"/>
        <v>NO</v>
      </c>
      <c r="CO29" s="54" t="str">
        <f t="shared" si="27"/>
        <v>NO</v>
      </c>
      <c r="CP29" s="52" t="str">
        <f t="shared" si="31"/>
        <v>NO</v>
      </c>
      <c r="CQ29" s="52" t="str">
        <f t="shared" si="32"/>
        <v>NO</v>
      </c>
      <c r="CR29" s="54" t="str">
        <f t="shared" si="33"/>
        <v>OK</v>
      </c>
      <c r="CS29" s="141" t="b">
        <f t="shared" si="34"/>
        <v>0</v>
      </c>
      <c r="CT29" s="141" t="b">
        <f t="shared" si="35"/>
        <v>0</v>
      </c>
      <c r="CU29" s="141" t="b">
        <f t="shared" si="36"/>
        <v>0</v>
      </c>
      <c r="CV29" s="141" t="b">
        <f t="shared" si="37"/>
        <v>0</v>
      </c>
      <c r="CW29" s="53" t="str">
        <f t="shared" si="38"/>
        <v>SEQUENCE INCORRECT</v>
      </c>
      <c r="CX29" s="55">
        <f>COUNTIF(B19:B28,T(B29))</f>
        <v>10</v>
      </c>
    </row>
    <row r="30" spans="1:102" s="141" customFormat="1" ht="18.95" customHeight="1" thickBot="1">
      <c r="A30" s="134"/>
      <c r="B30" s="152"/>
      <c r="C30" s="153"/>
      <c r="D30" s="152"/>
      <c r="E30" s="153"/>
      <c r="F30" s="152"/>
      <c r="G30" s="153"/>
      <c r="H30" s="152"/>
      <c r="I30" s="153"/>
      <c r="J30" s="305"/>
      <c r="K30" s="306"/>
      <c r="L30" s="206"/>
      <c r="M30" s="206"/>
      <c r="N30" s="206"/>
      <c r="O30" s="206"/>
      <c r="P30" s="319"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20"/>
      <c r="R30" s="96" t="str">
        <f>IF(P30="","",IF(Q17=500,LOOKUP(P30,{"ABS","ZERO",1,250,275,300,325,350,375,400,425},{"FAIL","FAIL","FAIL","D","D+","C","C+","B","B+","A","A+"}),IF(Q17=450,LOOKUP(P30,{"ABS","ZERO",1,225,247,270,292,315,337,360,382},{"FAIL","FAIL","FAIL","D","D+","C","C+","B","B+","A","A+"}),IF(Q17=400,LOOKUP(P30,{"ABS","ZERO",1,200,220,240,260,280,300,320,340},{"FAIL","FAIL","FAIL","D","D+","C","C+","B","B+","A","A+"}),IF(Q17=350,LOOKUP(P30,{"ABS","ZERO",1,175,192,210,227,245,262,280,297},{"FAIL","FAIL","FAIL","D","D+","C","C+","B","B+","A","A+"}),IF(Q17=300,LOOKUP(P30,{"ABS","ZERO",1,150,165,180,195,210,225,240,255},{"FAIL","FAIL","FAIL","D","D+","C","C+","B","B+","A","A+"}),IF(Q17=250,LOOKUP(P30,{"ABS","ZERO",1,125,137,150,162,175,187,200,212},{"FAIL","FAIL","FAIL","D","D+","C","C+","B","B+","A","A+"}),IF(Q17=200,LOOKUP(P30,{"ABS","ZERO",1,100,110,120,130,140,150,160,170},{"FAIL","FAIL","FAIL","D","D+","C","C+","B","B+","A","A+"}),IF(Q17=150,LOOKUP(P30,{"ABS","ZERO",1,75,82,90,97,105,112,120,127},{"FAIL","FAIL","FAIL","D","D+","C","C+","B","B+","A","A+"}),IF(Q17=100,LOOKUP(P30,{"ABS","ZERO",1,50,55,60,65,70,75,80,85},{"FAIL","FAIL","FAIL","D","D+","C","C+","B","B+","A","A+"}),IF(Q17=50,LOOKUP(P30,{"ABS","ZERO",1,25,27,30,32,35,37,40,42},{"FAIL","FAIL","FAIL","D","D+","C","C+","B","B+","A","A+"}))))))))))))</f>
        <v/>
      </c>
      <c r="S30" s="194"/>
      <c r="T30" s="56" t="str">
        <f t="shared" si="0"/>
        <v/>
      </c>
      <c r="U30" s="172" t="str">
        <f>IF(AND(A30&lt;&gt;"",B30&lt;&gt;""),IF(OR(D30&lt;&gt;"ABS"),IF(OR(AND(D30&lt;ROUNDDOWN((0.7*E17),0),D30&lt;&gt;0),D30&gt;E17,D30=""),"Attendance Marks incorrect",""),""),"")</f>
        <v/>
      </c>
      <c r="V30" s="304"/>
      <c r="W30" s="304"/>
      <c r="X30" s="161" t="str">
        <f>IF(OR(AND(OR(F30&lt;=G17, F30=0, F30="ABS"),OR(H30&lt;=I17, H30=0, H30="ABS"),OR(J30&lt;=K17, J30=0,J30="ABS"))),IF(OR(AND(A30="",B30="",D30="",F30="",H30="",J30=""),AND(A30&lt;&gt;"",B30&lt;&gt;"",D30&lt;&gt;"",F30&lt;&gt;"",H30&lt;&gt;"",J30&lt;&gt;"", AF30="OK")),"","Given Marks or Format is incorrect"),"Given Marks or Format is incorrect")</f>
        <v/>
      </c>
      <c r="Y30" s="162"/>
      <c r="Z30" s="163"/>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41" t="b">
        <f t="shared" si="28"/>
        <v>0</v>
      </c>
      <c r="AF30" s="141" t="str">
        <f t="shared" si="1"/>
        <v>S# INCORRECT</v>
      </c>
      <c r="BN30" s="141" t="str">
        <f t="shared" si="2"/>
        <v/>
      </c>
      <c r="BO30" s="141" t="b">
        <f t="shared" si="3"/>
        <v>0</v>
      </c>
      <c r="BP30" s="141" t="b">
        <f t="shared" si="4"/>
        <v>0</v>
      </c>
      <c r="BQ30" s="141" t="b">
        <f t="shared" si="5"/>
        <v>0</v>
      </c>
      <c r="BR30" s="141" t="str">
        <f t="shared" si="6"/>
        <v/>
      </c>
      <c r="BS30" s="141" t="str">
        <f t="shared" si="7"/>
        <v/>
      </c>
      <c r="BT30" s="141" t="str">
        <f t="shared" si="8"/>
        <v/>
      </c>
      <c r="BU30" s="141" t="str">
        <f t="shared" si="9"/>
        <v/>
      </c>
      <c r="BV30" s="51" t="str">
        <f t="shared" si="10"/>
        <v/>
      </c>
      <c r="BW30" s="52" t="str">
        <f t="shared" si="29"/>
        <v>INCORRECT</v>
      </c>
      <c r="BX30" s="141" t="b">
        <f t="shared" si="30"/>
        <v>0</v>
      </c>
      <c r="BY30" s="53" t="str">
        <f t="shared" si="11"/>
        <v/>
      </c>
      <c r="BZ30" s="141" t="b">
        <f t="shared" si="12"/>
        <v>0</v>
      </c>
      <c r="CA30" s="141" t="b">
        <f t="shared" si="13"/>
        <v>0</v>
      </c>
      <c r="CB30" s="141" t="b">
        <f t="shared" si="14"/>
        <v>0</v>
      </c>
      <c r="CC30" s="141" t="b">
        <f t="shared" si="15"/>
        <v>0</v>
      </c>
      <c r="CD30" s="141" t="b">
        <f t="shared" si="16"/>
        <v>0</v>
      </c>
      <c r="CE30" s="141" t="b">
        <f t="shared" si="17"/>
        <v>0</v>
      </c>
      <c r="CF30" s="141" t="str">
        <f t="shared" si="18"/>
        <v/>
      </c>
      <c r="CG30" s="141" t="str">
        <f t="shared" si="19"/>
        <v/>
      </c>
      <c r="CH30" s="141" t="str">
        <f t="shared" si="20"/>
        <v/>
      </c>
      <c r="CI30" s="141" t="str">
        <f t="shared" si="21"/>
        <v/>
      </c>
      <c r="CJ30" s="141" t="str">
        <f t="shared" si="22"/>
        <v/>
      </c>
      <c r="CK30" s="141" t="str">
        <f t="shared" si="23"/>
        <v/>
      </c>
      <c r="CL30" s="53" t="str">
        <f t="shared" si="24"/>
        <v/>
      </c>
      <c r="CM30" s="53" t="str">
        <f t="shared" si="25"/>
        <v/>
      </c>
      <c r="CN30" s="54" t="str">
        <f t="shared" si="26"/>
        <v>NO</v>
      </c>
      <c r="CO30" s="54" t="str">
        <f t="shared" si="27"/>
        <v>NO</v>
      </c>
      <c r="CP30" s="52" t="str">
        <f t="shared" si="31"/>
        <v>NO</v>
      </c>
      <c r="CQ30" s="52" t="str">
        <f t="shared" si="32"/>
        <v>NO</v>
      </c>
      <c r="CR30" s="54" t="str">
        <f t="shared" si="33"/>
        <v>OK</v>
      </c>
      <c r="CS30" s="141" t="b">
        <f t="shared" si="34"/>
        <v>0</v>
      </c>
      <c r="CT30" s="141" t="b">
        <f t="shared" si="35"/>
        <v>0</v>
      </c>
      <c r="CU30" s="141" t="b">
        <f t="shared" si="36"/>
        <v>0</v>
      </c>
      <c r="CV30" s="141" t="b">
        <f t="shared" si="37"/>
        <v>0</v>
      </c>
      <c r="CW30" s="53" t="str">
        <f t="shared" si="38"/>
        <v>SEQUENCE INCORRECT</v>
      </c>
      <c r="CX30" s="55">
        <f>COUNTIF(B19:B29,T(B30))</f>
        <v>11</v>
      </c>
    </row>
    <row r="31" spans="1:102" s="141" customFormat="1" ht="18.95" customHeight="1" thickBot="1">
      <c r="A31" s="43"/>
      <c r="B31" s="152"/>
      <c r="C31" s="153"/>
      <c r="D31" s="152"/>
      <c r="E31" s="153"/>
      <c r="F31" s="152"/>
      <c r="G31" s="153"/>
      <c r="H31" s="152"/>
      <c r="I31" s="153"/>
      <c r="J31" s="305"/>
      <c r="K31" s="306"/>
      <c r="L31" s="206"/>
      <c r="M31" s="206"/>
      <c r="N31" s="206"/>
      <c r="O31" s="206"/>
      <c r="P31" s="319"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20"/>
      <c r="R31" s="96" t="str">
        <f>IF(P31="","",IF(Q17=500,LOOKUP(P31,{"ABS","ZERO",1,250,275,300,325,350,375,400,425},{"FAIL","FAIL","FAIL","D","D+","C","C+","B","B+","A","A+"}),IF(Q17=450,LOOKUP(P31,{"ABS","ZERO",1,225,247,270,292,315,337,360,382},{"FAIL","FAIL","FAIL","D","D+","C","C+","B","B+","A","A+"}),IF(Q17=400,LOOKUP(P31,{"ABS","ZERO",1,200,220,240,260,280,300,320,340},{"FAIL","FAIL","FAIL","D","D+","C","C+","B","B+","A","A+"}),IF(Q17=350,LOOKUP(P31,{"ABS","ZERO",1,175,192,210,227,245,262,280,297},{"FAIL","FAIL","FAIL","D","D+","C","C+","B","B+","A","A+"}),IF(Q17=300,LOOKUP(P31,{"ABS","ZERO",1,150,165,180,195,210,225,240,255},{"FAIL","FAIL","FAIL","D","D+","C","C+","B","B+","A","A+"}),IF(Q17=250,LOOKUP(P31,{"ABS","ZERO",1,125,137,150,162,175,187,200,212},{"FAIL","FAIL","FAIL","D","D+","C","C+","B","B+","A","A+"}),IF(Q17=200,LOOKUP(P31,{"ABS","ZERO",1,100,110,120,130,140,150,160,170},{"FAIL","FAIL","FAIL","D","D+","C","C+","B","B+","A","A+"}),IF(Q17=150,LOOKUP(P31,{"ABS","ZERO",1,75,82,90,97,105,112,120,127},{"FAIL","FAIL","FAIL","D","D+","C","C+","B","B+","A","A+"}),IF(Q17=100,LOOKUP(P31,{"ABS","ZERO",1,50,55,60,65,70,75,80,85},{"FAIL","FAIL","FAIL","D","D+","C","C+","B","B+","A","A+"}),IF(Q17=50,LOOKUP(P31,{"ABS","ZERO",1,25,27,30,32,35,37,40,42},{"FAIL","FAIL","FAIL","D","D+","C","C+","B","B+","A","A+"}))))))))))))</f>
        <v/>
      </c>
      <c r="S31" s="194"/>
      <c r="T31" s="56" t="str">
        <f t="shared" si="0"/>
        <v/>
      </c>
      <c r="U31" s="172" t="str">
        <f>IF(AND(A31&lt;&gt;"",B31&lt;&gt;""),IF(OR(D31&lt;&gt;"ABS"),IF(OR(AND(D31&lt;ROUNDDOWN((0.7*E17),0),D31&lt;&gt;0),D31&gt;E17,D31=""),"Attendance Marks incorrect",""),""),"")</f>
        <v/>
      </c>
      <c r="V31" s="304"/>
      <c r="W31" s="304"/>
      <c r="X31" s="161" t="str">
        <f>IF(OR(AND(OR(F31&lt;=G17, F31=0, F31="ABS"),OR(H31&lt;=I17, H31=0, H31="ABS"),OR(J31&lt;=K17, J31=0,J31="ABS"))),IF(OR(AND(A31="",B31="",D31="",F31="",H31="",J31=""),AND(A31&lt;&gt;"",B31&lt;&gt;"",D31&lt;&gt;"",F31&lt;&gt;"",H31&lt;&gt;"",J31&lt;&gt;"", AF31="OK")),"","Given Marks or Format is incorrect"),"Given Marks or Format is incorrect")</f>
        <v/>
      </c>
      <c r="Y31" s="162"/>
      <c r="Z31" s="163"/>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41" t="b">
        <f t="shared" si="28"/>
        <v>0</v>
      </c>
      <c r="AF31" s="141" t="str">
        <f t="shared" si="1"/>
        <v>S# INCORRECT</v>
      </c>
      <c r="BN31" s="141" t="str">
        <f t="shared" si="2"/>
        <v/>
      </c>
      <c r="BO31" s="141" t="b">
        <f t="shared" si="3"/>
        <v>0</v>
      </c>
      <c r="BP31" s="141" t="b">
        <f t="shared" si="4"/>
        <v>0</v>
      </c>
      <c r="BQ31" s="141" t="b">
        <f t="shared" si="5"/>
        <v>0</v>
      </c>
      <c r="BR31" s="141" t="str">
        <f t="shared" si="6"/>
        <v/>
      </c>
      <c r="BS31" s="141" t="str">
        <f t="shared" si="7"/>
        <v/>
      </c>
      <c r="BT31" s="141" t="str">
        <f t="shared" si="8"/>
        <v/>
      </c>
      <c r="BU31" s="141" t="str">
        <f t="shared" si="9"/>
        <v/>
      </c>
      <c r="BV31" s="51" t="str">
        <f t="shared" si="10"/>
        <v/>
      </c>
      <c r="BW31" s="52" t="str">
        <f t="shared" si="29"/>
        <v>INCORRECT</v>
      </c>
      <c r="BX31" s="141" t="b">
        <f t="shared" si="30"/>
        <v>0</v>
      </c>
      <c r="BY31" s="53" t="str">
        <f t="shared" si="11"/>
        <v/>
      </c>
      <c r="BZ31" s="141" t="b">
        <f t="shared" si="12"/>
        <v>0</v>
      </c>
      <c r="CA31" s="141" t="b">
        <f t="shared" si="13"/>
        <v>0</v>
      </c>
      <c r="CB31" s="141" t="b">
        <f t="shared" si="14"/>
        <v>0</v>
      </c>
      <c r="CC31" s="141" t="b">
        <f t="shared" si="15"/>
        <v>0</v>
      </c>
      <c r="CD31" s="141" t="b">
        <f t="shared" si="16"/>
        <v>0</v>
      </c>
      <c r="CE31" s="141" t="b">
        <f t="shared" si="17"/>
        <v>0</v>
      </c>
      <c r="CF31" s="141" t="str">
        <f t="shared" si="18"/>
        <v/>
      </c>
      <c r="CG31" s="141" t="str">
        <f t="shared" si="19"/>
        <v/>
      </c>
      <c r="CH31" s="141" t="str">
        <f t="shared" si="20"/>
        <v/>
      </c>
      <c r="CI31" s="141" t="str">
        <f t="shared" si="21"/>
        <v/>
      </c>
      <c r="CJ31" s="141" t="str">
        <f t="shared" si="22"/>
        <v/>
      </c>
      <c r="CK31" s="141" t="str">
        <f t="shared" si="23"/>
        <v/>
      </c>
      <c r="CL31" s="53" t="str">
        <f t="shared" si="24"/>
        <v/>
      </c>
      <c r="CM31" s="53" t="str">
        <f t="shared" si="25"/>
        <v/>
      </c>
      <c r="CN31" s="54" t="str">
        <f t="shared" si="26"/>
        <v>NO</v>
      </c>
      <c r="CO31" s="54" t="str">
        <f t="shared" si="27"/>
        <v>NO</v>
      </c>
      <c r="CP31" s="52" t="str">
        <f t="shared" si="31"/>
        <v>NO</v>
      </c>
      <c r="CQ31" s="52" t="str">
        <f t="shared" si="32"/>
        <v>NO</v>
      </c>
      <c r="CR31" s="54" t="str">
        <f t="shared" si="33"/>
        <v>OK</v>
      </c>
      <c r="CS31" s="141" t="b">
        <f t="shared" si="34"/>
        <v>0</v>
      </c>
      <c r="CT31" s="141" t="b">
        <f t="shared" si="35"/>
        <v>0</v>
      </c>
      <c r="CU31" s="141" t="b">
        <f t="shared" si="36"/>
        <v>0</v>
      </c>
      <c r="CV31" s="141" t="b">
        <f t="shared" si="37"/>
        <v>0</v>
      </c>
      <c r="CW31" s="53" t="str">
        <f t="shared" si="38"/>
        <v>SEQUENCE INCORRECT</v>
      </c>
      <c r="CX31" s="55">
        <f>COUNTIF(B19:B30,T(B31))</f>
        <v>12</v>
      </c>
    </row>
    <row r="32" spans="1:102" s="141" customFormat="1" ht="18.95" customHeight="1" thickBot="1">
      <c r="A32" s="134"/>
      <c r="B32" s="152"/>
      <c r="C32" s="153"/>
      <c r="D32" s="152"/>
      <c r="E32" s="153"/>
      <c r="F32" s="152"/>
      <c r="G32" s="153"/>
      <c r="H32" s="152"/>
      <c r="I32" s="153"/>
      <c r="J32" s="305"/>
      <c r="K32" s="306"/>
      <c r="L32" s="206"/>
      <c r="M32" s="206"/>
      <c r="N32" s="206"/>
      <c r="O32" s="206"/>
      <c r="P32" s="319"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20"/>
      <c r="R32" s="96" t="str">
        <f>IF(P32="","",IF(Q17=500,LOOKUP(P32,{"ABS","ZERO",1,250,275,300,325,350,375,400,425},{"FAIL","FAIL","FAIL","D","D+","C","C+","B","B+","A","A+"}),IF(Q17=450,LOOKUP(P32,{"ABS","ZERO",1,225,247,270,292,315,337,360,382},{"FAIL","FAIL","FAIL","D","D+","C","C+","B","B+","A","A+"}),IF(Q17=400,LOOKUP(P32,{"ABS","ZERO",1,200,220,240,260,280,300,320,340},{"FAIL","FAIL","FAIL","D","D+","C","C+","B","B+","A","A+"}),IF(Q17=350,LOOKUP(P32,{"ABS","ZERO",1,175,192,210,227,245,262,280,297},{"FAIL","FAIL","FAIL","D","D+","C","C+","B","B+","A","A+"}),IF(Q17=300,LOOKUP(P32,{"ABS","ZERO",1,150,165,180,195,210,225,240,255},{"FAIL","FAIL","FAIL","D","D+","C","C+","B","B+","A","A+"}),IF(Q17=250,LOOKUP(P32,{"ABS","ZERO",1,125,137,150,162,175,187,200,212},{"FAIL","FAIL","FAIL","D","D+","C","C+","B","B+","A","A+"}),IF(Q17=200,LOOKUP(P32,{"ABS","ZERO",1,100,110,120,130,140,150,160,170},{"FAIL","FAIL","FAIL","D","D+","C","C+","B","B+","A","A+"}),IF(Q17=150,LOOKUP(P32,{"ABS","ZERO",1,75,82,90,97,105,112,120,127},{"FAIL","FAIL","FAIL","D","D+","C","C+","B","B+","A","A+"}),IF(Q17=100,LOOKUP(P32,{"ABS","ZERO",1,50,55,60,65,70,75,80,85},{"FAIL","FAIL","FAIL","D","D+","C","C+","B","B+","A","A+"}),IF(Q17=50,LOOKUP(P32,{"ABS","ZERO",1,25,27,30,32,35,37,40,42},{"FAIL","FAIL","FAIL","D","D+","C","C+","B","B+","A","A+"}))))))))))))</f>
        <v/>
      </c>
      <c r="S32" s="194"/>
      <c r="T32" s="56" t="str">
        <f t="shared" si="0"/>
        <v/>
      </c>
      <c r="U32" s="172" t="str">
        <f>IF(AND(A32&lt;&gt;"",B32&lt;&gt;""),IF(OR(D32&lt;&gt;"ABS"),IF(OR(AND(D32&lt;ROUNDDOWN((0.7*E17),0),D32&lt;&gt;0),D32&gt;E17,D32=""),"Attendance Marks incorrect",""),""),"")</f>
        <v/>
      </c>
      <c r="V32" s="304"/>
      <c r="W32" s="304"/>
      <c r="X32" s="161" t="str">
        <f>IF(OR(AND(OR(F32&lt;=G17, F32=0, F32="ABS"),OR(H32&lt;=I17, H32=0, H32="ABS"),OR(J32&lt;=K17, J32=0,J32="ABS"))),IF(OR(AND(A32="",B32="",D32="",F32="",H32="",J32=""),AND(A32&lt;&gt;"",B32&lt;&gt;"",D32&lt;&gt;"",F32&lt;&gt;"",H32&lt;&gt;"",J32&lt;&gt;"", AF32="OK")),"","Given Marks or Format is incorrect"),"Given Marks or Format is incorrect")</f>
        <v/>
      </c>
      <c r="Y32" s="162"/>
      <c r="Z32" s="163"/>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41" t="b">
        <f t="shared" si="28"/>
        <v>0</v>
      </c>
      <c r="AF32" s="141" t="str">
        <f t="shared" si="1"/>
        <v>S# INCORRECT</v>
      </c>
      <c r="BN32" s="141" t="str">
        <f t="shared" si="2"/>
        <v/>
      </c>
      <c r="BO32" s="141" t="b">
        <f t="shared" si="3"/>
        <v>0</v>
      </c>
      <c r="BP32" s="141" t="b">
        <f t="shared" si="4"/>
        <v>0</v>
      </c>
      <c r="BQ32" s="141" t="b">
        <f t="shared" si="5"/>
        <v>0</v>
      </c>
      <c r="BR32" s="141" t="str">
        <f t="shared" si="6"/>
        <v/>
      </c>
      <c r="BS32" s="141" t="str">
        <f t="shared" si="7"/>
        <v/>
      </c>
      <c r="BT32" s="141" t="str">
        <f t="shared" si="8"/>
        <v/>
      </c>
      <c r="BU32" s="141" t="str">
        <f t="shared" si="9"/>
        <v/>
      </c>
      <c r="BV32" s="51" t="str">
        <f t="shared" si="10"/>
        <v/>
      </c>
      <c r="BW32" s="52" t="str">
        <f t="shared" si="29"/>
        <v>INCORRECT</v>
      </c>
      <c r="BX32" s="141" t="b">
        <f t="shared" si="30"/>
        <v>0</v>
      </c>
      <c r="BY32" s="53" t="str">
        <f t="shared" si="11"/>
        <v/>
      </c>
      <c r="BZ32" s="141" t="b">
        <f t="shared" si="12"/>
        <v>0</v>
      </c>
      <c r="CA32" s="141" t="b">
        <f t="shared" si="13"/>
        <v>0</v>
      </c>
      <c r="CB32" s="141" t="b">
        <f t="shared" si="14"/>
        <v>0</v>
      </c>
      <c r="CC32" s="141" t="b">
        <f t="shared" si="15"/>
        <v>0</v>
      </c>
      <c r="CD32" s="141" t="b">
        <f t="shared" si="16"/>
        <v>0</v>
      </c>
      <c r="CE32" s="141" t="b">
        <f t="shared" si="17"/>
        <v>0</v>
      </c>
      <c r="CF32" s="141" t="str">
        <f t="shared" si="18"/>
        <v/>
      </c>
      <c r="CG32" s="141" t="str">
        <f t="shared" si="19"/>
        <v/>
      </c>
      <c r="CH32" s="141" t="str">
        <f t="shared" si="20"/>
        <v/>
      </c>
      <c r="CI32" s="141" t="str">
        <f t="shared" si="21"/>
        <v/>
      </c>
      <c r="CJ32" s="141" t="str">
        <f t="shared" si="22"/>
        <v/>
      </c>
      <c r="CK32" s="141" t="str">
        <f t="shared" si="23"/>
        <v/>
      </c>
      <c r="CL32" s="53" t="str">
        <f t="shared" si="24"/>
        <v/>
      </c>
      <c r="CM32" s="53" t="str">
        <f t="shared" si="25"/>
        <v/>
      </c>
      <c r="CN32" s="54" t="str">
        <f t="shared" si="26"/>
        <v>NO</v>
      </c>
      <c r="CO32" s="54" t="str">
        <f t="shared" si="27"/>
        <v>NO</v>
      </c>
      <c r="CP32" s="52" t="str">
        <f t="shared" si="31"/>
        <v>NO</v>
      </c>
      <c r="CQ32" s="52" t="str">
        <f t="shared" si="32"/>
        <v>NO</v>
      </c>
      <c r="CR32" s="54" t="str">
        <f t="shared" si="33"/>
        <v>OK</v>
      </c>
      <c r="CS32" s="141" t="b">
        <f t="shared" si="34"/>
        <v>0</v>
      </c>
      <c r="CT32" s="141" t="b">
        <f t="shared" si="35"/>
        <v>0</v>
      </c>
      <c r="CU32" s="141" t="b">
        <f t="shared" si="36"/>
        <v>0</v>
      </c>
      <c r="CV32" s="141" t="b">
        <f t="shared" si="37"/>
        <v>0</v>
      </c>
      <c r="CW32" s="53" t="str">
        <f t="shared" si="38"/>
        <v>SEQUENCE INCORRECT</v>
      </c>
      <c r="CX32" s="55">
        <f>COUNTIF(B19:B31,T(B32))</f>
        <v>13</v>
      </c>
    </row>
    <row r="33" spans="1:102" s="141" customFormat="1" ht="18.95" customHeight="1" thickBot="1">
      <c r="A33" s="43"/>
      <c r="B33" s="152"/>
      <c r="C33" s="153"/>
      <c r="D33" s="152"/>
      <c r="E33" s="153"/>
      <c r="F33" s="152"/>
      <c r="G33" s="153"/>
      <c r="H33" s="152"/>
      <c r="I33" s="153"/>
      <c r="J33" s="305"/>
      <c r="K33" s="306"/>
      <c r="L33" s="206"/>
      <c r="M33" s="206"/>
      <c r="N33" s="206"/>
      <c r="O33" s="206"/>
      <c r="P33" s="319"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20"/>
      <c r="R33" s="96" t="str">
        <f>IF(P33="","",IF(Q17=500,LOOKUP(P33,{"ABS","ZERO",1,250,275,300,325,350,375,400,425},{"FAIL","FAIL","FAIL","D","D+","C","C+","B","B+","A","A+"}),IF(Q17=450,LOOKUP(P33,{"ABS","ZERO",1,225,247,270,292,315,337,360,382},{"FAIL","FAIL","FAIL","D","D+","C","C+","B","B+","A","A+"}),IF(Q17=400,LOOKUP(P33,{"ABS","ZERO",1,200,220,240,260,280,300,320,340},{"FAIL","FAIL","FAIL","D","D+","C","C+","B","B+","A","A+"}),IF(Q17=350,LOOKUP(P33,{"ABS","ZERO",1,175,192,210,227,245,262,280,297},{"FAIL","FAIL","FAIL","D","D+","C","C+","B","B+","A","A+"}),IF(Q17=300,LOOKUP(P33,{"ABS","ZERO",1,150,165,180,195,210,225,240,255},{"FAIL","FAIL","FAIL","D","D+","C","C+","B","B+","A","A+"}),IF(Q17=250,LOOKUP(P33,{"ABS","ZERO",1,125,137,150,162,175,187,200,212},{"FAIL","FAIL","FAIL","D","D+","C","C+","B","B+","A","A+"}),IF(Q17=200,LOOKUP(P33,{"ABS","ZERO",1,100,110,120,130,140,150,160,170},{"FAIL","FAIL","FAIL","D","D+","C","C+","B","B+","A","A+"}),IF(Q17=150,LOOKUP(P33,{"ABS","ZERO",1,75,82,90,97,105,112,120,127},{"FAIL","FAIL","FAIL","D","D+","C","C+","B","B+","A","A+"}),IF(Q17=100,LOOKUP(P33,{"ABS","ZERO",1,50,55,60,65,70,75,80,85},{"FAIL","FAIL","FAIL","D","D+","C","C+","B","B+","A","A+"}),IF(Q17=50,LOOKUP(P33,{"ABS","ZERO",1,25,27,30,32,35,37,40,42},{"FAIL","FAIL","FAIL","D","D+","C","C+","B","B+","A","A+"}))))))))))))</f>
        <v/>
      </c>
      <c r="S33" s="194"/>
      <c r="T33" s="56" t="str">
        <f t="shared" si="0"/>
        <v/>
      </c>
      <c r="U33" s="172" t="str">
        <f>IF(AND(A33&lt;&gt;"",B33&lt;&gt;""),IF(OR(D33&lt;&gt;"ABS"),IF(OR(AND(D33&lt;ROUNDDOWN((0.7*E17),0),D33&lt;&gt;0),D33&gt;E17,D33=""),"Attendance Marks incorrect",""),""),"")</f>
        <v/>
      </c>
      <c r="V33" s="304"/>
      <c r="W33" s="304"/>
      <c r="X33" s="161" t="str">
        <f>IF(OR(AND(OR(F33&lt;=G17, F33=0, F33="ABS"),OR(H33&lt;=I17, H33=0, H33="ABS"),OR(J33&lt;=K17, J33=0,J33="ABS"))),IF(OR(AND(A33="",B33="",D33="",F33="",H33="",J33=""),AND(A33&lt;&gt;"",B33&lt;&gt;"",D33&lt;&gt;"",F33&lt;&gt;"",H33&lt;&gt;"",J33&lt;&gt;"", AF33="OK")),"","Given Marks or Format is incorrect"),"Given Marks or Format is incorrect")</f>
        <v/>
      </c>
      <c r="Y33" s="162"/>
      <c r="Z33" s="163"/>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41" t="b">
        <f t="shared" si="28"/>
        <v>0</v>
      </c>
      <c r="AF33" s="141" t="str">
        <f t="shared" si="1"/>
        <v>S# INCORRECT</v>
      </c>
      <c r="BN33" s="141" t="str">
        <f t="shared" si="2"/>
        <v/>
      </c>
      <c r="BO33" s="141" t="b">
        <f t="shared" si="3"/>
        <v>0</v>
      </c>
      <c r="BP33" s="141" t="b">
        <f t="shared" si="4"/>
        <v>0</v>
      </c>
      <c r="BQ33" s="141" t="b">
        <f t="shared" si="5"/>
        <v>0</v>
      </c>
      <c r="BR33" s="141" t="str">
        <f t="shared" si="6"/>
        <v/>
      </c>
      <c r="BS33" s="141" t="str">
        <f t="shared" si="7"/>
        <v/>
      </c>
      <c r="BT33" s="141" t="str">
        <f t="shared" si="8"/>
        <v/>
      </c>
      <c r="BU33" s="141" t="str">
        <f t="shared" si="9"/>
        <v/>
      </c>
      <c r="BV33" s="51" t="str">
        <f t="shared" si="10"/>
        <v/>
      </c>
      <c r="BW33" s="52" t="str">
        <f t="shared" si="29"/>
        <v>INCORRECT</v>
      </c>
      <c r="BX33" s="141" t="b">
        <f t="shared" si="30"/>
        <v>0</v>
      </c>
      <c r="BY33" s="53" t="str">
        <f t="shared" si="11"/>
        <v/>
      </c>
      <c r="BZ33" s="141" t="b">
        <f t="shared" si="12"/>
        <v>0</v>
      </c>
      <c r="CA33" s="141" t="b">
        <f t="shared" si="13"/>
        <v>0</v>
      </c>
      <c r="CB33" s="141" t="b">
        <f t="shared" si="14"/>
        <v>0</v>
      </c>
      <c r="CC33" s="141" t="b">
        <f t="shared" si="15"/>
        <v>0</v>
      </c>
      <c r="CD33" s="141" t="b">
        <f t="shared" si="16"/>
        <v>0</v>
      </c>
      <c r="CE33" s="141" t="b">
        <f t="shared" si="17"/>
        <v>0</v>
      </c>
      <c r="CF33" s="141" t="str">
        <f t="shared" si="18"/>
        <v/>
      </c>
      <c r="CG33" s="141" t="str">
        <f t="shared" si="19"/>
        <v/>
      </c>
      <c r="CH33" s="141" t="str">
        <f t="shared" si="20"/>
        <v/>
      </c>
      <c r="CI33" s="141" t="str">
        <f t="shared" si="21"/>
        <v/>
      </c>
      <c r="CJ33" s="141" t="str">
        <f t="shared" si="22"/>
        <v/>
      </c>
      <c r="CK33" s="141" t="str">
        <f t="shared" si="23"/>
        <v/>
      </c>
      <c r="CL33" s="53" t="str">
        <f t="shared" si="24"/>
        <v/>
      </c>
      <c r="CM33" s="53" t="str">
        <f t="shared" si="25"/>
        <v/>
      </c>
      <c r="CN33" s="54" t="str">
        <f t="shared" si="26"/>
        <v>NO</v>
      </c>
      <c r="CO33" s="54" t="str">
        <f t="shared" si="27"/>
        <v>NO</v>
      </c>
      <c r="CP33" s="52" t="str">
        <f t="shared" si="31"/>
        <v>NO</v>
      </c>
      <c r="CQ33" s="52" t="str">
        <f t="shared" si="32"/>
        <v>NO</v>
      </c>
      <c r="CR33" s="54" t="str">
        <f t="shared" si="33"/>
        <v>OK</v>
      </c>
      <c r="CS33" s="141" t="b">
        <f t="shared" si="34"/>
        <v>0</v>
      </c>
      <c r="CT33" s="141" t="b">
        <f t="shared" si="35"/>
        <v>0</v>
      </c>
      <c r="CU33" s="141" t="b">
        <f t="shared" si="36"/>
        <v>0</v>
      </c>
      <c r="CV33" s="141" t="b">
        <f t="shared" si="37"/>
        <v>0</v>
      </c>
      <c r="CW33" s="53" t="str">
        <f t="shared" si="38"/>
        <v>SEQUENCE INCORRECT</v>
      </c>
      <c r="CX33" s="55">
        <f>COUNTIF(B19:B32,T(B33))</f>
        <v>14</v>
      </c>
    </row>
    <row r="34" spans="1:102" s="141" customFormat="1" ht="18.95" customHeight="1" thickBot="1">
      <c r="A34" s="134"/>
      <c r="B34" s="152"/>
      <c r="C34" s="153"/>
      <c r="D34" s="152"/>
      <c r="E34" s="153"/>
      <c r="F34" s="152"/>
      <c r="G34" s="153"/>
      <c r="H34" s="152"/>
      <c r="I34" s="153"/>
      <c r="J34" s="305"/>
      <c r="K34" s="306"/>
      <c r="L34" s="206"/>
      <c r="M34" s="206"/>
      <c r="N34" s="206"/>
      <c r="O34" s="206"/>
      <c r="P34" s="319"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20"/>
      <c r="R34" s="96" t="str">
        <f>IF(P34="","",IF(Q17=500,LOOKUP(P34,{"ABS","ZERO",1,250,275,300,325,350,375,400,425},{"FAIL","FAIL","FAIL","D","D+","C","C+","B","B+","A","A+"}),IF(Q17=450,LOOKUP(P34,{"ABS","ZERO",1,225,247,270,292,315,337,360,382},{"FAIL","FAIL","FAIL","D","D+","C","C+","B","B+","A","A+"}),IF(Q17=400,LOOKUP(P34,{"ABS","ZERO",1,200,220,240,260,280,300,320,340},{"FAIL","FAIL","FAIL","D","D+","C","C+","B","B+","A","A+"}),IF(Q17=350,LOOKUP(P34,{"ABS","ZERO",1,175,192,210,227,245,262,280,297},{"FAIL","FAIL","FAIL","D","D+","C","C+","B","B+","A","A+"}),IF(Q17=300,LOOKUP(P34,{"ABS","ZERO",1,150,165,180,195,210,225,240,255},{"FAIL","FAIL","FAIL","D","D+","C","C+","B","B+","A","A+"}),IF(Q17=250,LOOKUP(P34,{"ABS","ZERO",1,125,137,150,162,175,187,200,212},{"FAIL","FAIL","FAIL","D","D+","C","C+","B","B+","A","A+"}),IF(Q17=200,LOOKUP(P34,{"ABS","ZERO",1,100,110,120,130,140,150,160,170},{"FAIL","FAIL","FAIL","D","D+","C","C+","B","B+","A","A+"}),IF(Q17=150,LOOKUP(P34,{"ABS","ZERO",1,75,82,90,97,105,112,120,127},{"FAIL","FAIL","FAIL","D","D+","C","C+","B","B+","A","A+"}),IF(Q17=100,LOOKUP(P34,{"ABS","ZERO",1,50,55,60,65,70,75,80,85},{"FAIL","FAIL","FAIL","D","D+","C","C+","B","B+","A","A+"}),IF(Q17=50,LOOKUP(P34,{"ABS","ZERO",1,25,27,30,32,35,37,40,42},{"FAIL","FAIL","FAIL","D","D+","C","C+","B","B+","A","A+"}))))))))))))</f>
        <v/>
      </c>
      <c r="S34" s="194"/>
      <c r="T34" s="56" t="str">
        <f t="shared" si="0"/>
        <v/>
      </c>
      <c r="U34" s="172" t="str">
        <f>IF(AND(A34&lt;&gt;"",B34&lt;&gt;""),IF(OR(D34&lt;&gt;"ABS"),IF(OR(AND(D34&lt;ROUNDDOWN((0.7*E17),0),D34&lt;&gt;0),D34&gt;E17,D34=""),"Attendance Marks incorrect",""),""),"")</f>
        <v/>
      </c>
      <c r="V34" s="304"/>
      <c r="W34" s="304"/>
      <c r="X34" s="161" t="str">
        <f>IF(OR(AND(OR(F34&lt;=G17, F34=0, F34="ABS"),OR(H34&lt;=I17, H34=0, H34="ABS"),OR(J34&lt;=K17, J34=0,J34="ABS"))),IF(OR(AND(A34="",B34="",D34="",F34="",H34="",J34=""),AND(A34&lt;&gt;"",B34&lt;&gt;"",D34&lt;&gt;"",F34&lt;&gt;"",H34&lt;&gt;"",J34&lt;&gt;"", AF34="OK")),"","Given Marks or Format is incorrect"),"Given Marks or Format is incorrect")</f>
        <v/>
      </c>
      <c r="Y34" s="162"/>
      <c r="Z34" s="163"/>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41" t="b">
        <f t="shared" si="28"/>
        <v>0</v>
      </c>
      <c r="AF34" s="141" t="str">
        <f t="shared" si="1"/>
        <v>S# INCORRECT</v>
      </c>
      <c r="BN34" s="141" t="str">
        <f t="shared" si="2"/>
        <v/>
      </c>
      <c r="BO34" s="141" t="b">
        <f t="shared" si="3"/>
        <v>0</v>
      </c>
      <c r="BP34" s="141" t="b">
        <f t="shared" si="4"/>
        <v>0</v>
      </c>
      <c r="BQ34" s="141" t="b">
        <f t="shared" si="5"/>
        <v>0</v>
      </c>
      <c r="BR34" s="141" t="str">
        <f t="shared" si="6"/>
        <v/>
      </c>
      <c r="BS34" s="141" t="str">
        <f t="shared" si="7"/>
        <v/>
      </c>
      <c r="BT34" s="141" t="str">
        <f t="shared" si="8"/>
        <v/>
      </c>
      <c r="BU34" s="141" t="str">
        <f t="shared" si="9"/>
        <v/>
      </c>
      <c r="BV34" s="51" t="str">
        <f t="shared" si="10"/>
        <v/>
      </c>
      <c r="BW34" s="52" t="str">
        <f t="shared" si="29"/>
        <v>INCORRECT</v>
      </c>
      <c r="BX34" s="141" t="b">
        <f t="shared" si="30"/>
        <v>0</v>
      </c>
      <c r="BY34" s="53" t="str">
        <f t="shared" si="11"/>
        <v/>
      </c>
      <c r="BZ34" s="141" t="b">
        <f t="shared" si="12"/>
        <v>0</v>
      </c>
      <c r="CA34" s="141" t="b">
        <f t="shared" si="13"/>
        <v>0</v>
      </c>
      <c r="CB34" s="141" t="b">
        <f t="shared" si="14"/>
        <v>0</v>
      </c>
      <c r="CC34" s="141" t="b">
        <f t="shared" si="15"/>
        <v>0</v>
      </c>
      <c r="CD34" s="141" t="b">
        <f t="shared" si="16"/>
        <v>0</v>
      </c>
      <c r="CE34" s="141" t="b">
        <f t="shared" si="17"/>
        <v>0</v>
      </c>
      <c r="CF34" s="141" t="str">
        <f t="shared" si="18"/>
        <v/>
      </c>
      <c r="CG34" s="141" t="str">
        <f t="shared" si="19"/>
        <v/>
      </c>
      <c r="CH34" s="141" t="str">
        <f t="shared" si="20"/>
        <v/>
      </c>
      <c r="CI34" s="141" t="str">
        <f t="shared" si="21"/>
        <v/>
      </c>
      <c r="CJ34" s="141" t="str">
        <f t="shared" si="22"/>
        <v/>
      </c>
      <c r="CK34" s="141" t="str">
        <f t="shared" si="23"/>
        <v/>
      </c>
      <c r="CL34" s="53" t="str">
        <f t="shared" si="24"/>
        <v/>
      </c>
      <c r="CM34" s="53" t="str">
        <f t="shared" si="25"/>
        <v/>
      </c>
      <c r="CN34" s="54" t="str">
        <f t="shared" si="26"/>
        <v>NO</v>
      </c>
      <c r="CO34" s="54" t="str">
        <f t="shared" si="27"/>
        <v>NO</v>
      </c>
      <c r="CP34" s="52" t="str">
        <f t="shared" si="31"/>
        <v>NO</v>
      </c>
      <c r="CQ34" s="52" t="str">
        <f t="shared" si="32"/>
        <v>NO</v>
      </c>
      <c r="CR34" s="54" t="str">
        <f t="shared" si="33"/>
        <v>OK</v>
      </c>
      <c r="CS34" s="141" t="b">
        <f t="shared" si="34"/>
        <v>0</v>
      </c>
      <c r="CT34" s="141" t="b">
        <f t="shared" si="35"/>
        <v>0</v>
      </c>
      <c r="CU34" s="141" t="b">
        <f t="shared" si="36"/>
        <v>0</v>
      </c>
      <c r="CV34" s="141" t="b">
        <f t="shared" si="37"/>
        <v>0</v>
      </c>
      <c r="CW34" s="53" t="str">
        <f t="shared" si="38"/>
        <v>SEQUENCE INCORRECT</v>
      </c>
      <c r="CX34" s="55">
        <f>COUNTIF(B19:B33,T(B34))</f>
        <v>15</v>
      </c>
    </row>
    <row r="35" spans="1:102" s="141" customFormat="1" ht="18.95" customHeight="1" thickBot="1">
      <c r="A35" s="43"/>
      <c r="B35" s="152"/>
      <c r="C35" s="153"/>
      <c r="D35" s="152"/>
      <c r="E35" s="153"/>
      <c r="F35" s="152"/>
      <c r="G35" s="153"/>
      <c r="H35" s="152"/>
      <c r="I35" s="153"/>
      <c r="J35" s="305"/>
      <c r="K35" s="306"/>
      <c r="L35" s="206"/>
      <c r="M35" s="206"/>
      <c r="N35" s="206"/>
      <c r="O35" s="206"/>
      <c r="P35" s="319"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20"/>
      <c r="R35" s="96" t="str">
        <f>IF(P35="","",IF(Q17=500,LOOKUP(P35,{"ABS","ZERO",1,250,275,300,325,350,375,400,425},{"FAIL","FAIL","FAIL","D","D+","C","C+","B","B+","A","A+"}),IF(Q17=450,LOOKUP(P35,{"ABS","ZERO",1,225,247,270,292,315,337,360,382},{"FAIL","FAIL","FAIL","D","D+","C","C+","B","B+","A","A+"}),IF(Q17=400,LOOKUP(P35,{"ABS","ZERO",1,200,220,240,260,280,300,320,340},{"FAIL","FAIL","FAIL","D","D+","C","C+","B","B+","A","A+"}),IF(Q17=350,LOOKUP(P35,{"ABS","ZERO",1,175,192,210,227,245,262,280,297},{"FAIL","FAIL","FAIL","D","D+","C","C+","B","B+","A","A+"}),IF(Q17=300,LOOKUP(P35,{"ABS","ZERO",1,150,165,180,195,210,225,240,255},{"FAIL","FAIL","FAIL","D","D+","C","C+","B","B+","A","A+"}),IF(Q17=250,LOOKUP(P35,{"ABS","ZERO",1,125,137,150,162,175,187,200,212},{"FAIL","FAIL","FAIL","D","D+","C","C+","B","B+","A","A+"}),IF(Q17=200,LOOKUP(P35,{"ABS","ZERO",1,100,110,120,130,140,150,160,170},{"FAIL","FAIL","FAIL","D","D+","C","C+","B","B+","A","A+"}),IF(Q17=150,LOOKUP(P35,{"ABS","ZERO",1,75,82,90,97,105,112,120,127},{"FAIL","FAIL","FAIL","D","D+","C","C+","B","B+","A","A+"}),IF(Q17=100,LOOKUP(P35,{"ABS","ZERO",1,50,55,60,65,70,75,80,85},{"FAIL","FAIL","FAIL","D","D+","C","C+","B","B+","A","A+"}),IF(Q17=50,LOOKUP(P35,{"ABS","ZERO",1,25,27,30,32,35,37,40,42},{"FAIL","FAIL","FAIL","D","D+","C","C+","B","B+","A","A+"}))))))))))))</f>
        <v/>
      </c>
      <c r="S35" s="194"/>
      <c r="T35" s="56" t="str">
        <f t="shared" si="0"/>
        <v/>
      </c>
      <c r="U35" s="172" t="str">
        <f>IF(AND(A35&lt;&gt;"",B35&lt;&gt;""),IF(OR(D35&lt;&gt;"ABS"),IF(OR(AND(D35&lt;ROUNDDOWN((0.7*E17),0),D35&lt;&gt;0),D35&gt;E17,D35=""),"Attendance Marks incorrect",""),""),"")</f>
        <v/>
      </c>
      <c r="V35" s="304"/>
      <c r="W35" s="304"/>
      <c r="X35" s="161" t="str">
        <f>IF(OR(AND(OR(F35&lt;=G17, F35=0, F35="ABS"),OR(H35&lt;=I17, H35=0, H35="ABS"),OR(J35&lt;=K17, J35=0,J35="ABS"))),IF(OR(AND(A35="",B35="",D35="",F35="",H35="",J35=""),AND(A35&lt;&gt;"",B35&lt;&gt;"",D35&lt;&gt;"",F35&lt;&gt;"",H35&lt;&gt;"",J35&lt;&gt;"", AF35="OK")),"","Given Marks or Format is incorrect"),"Given Marks or Format is incorrect")</f>
        <v/>
      </c>
      <c r="Y35" s="162"/>
      <c r="Z35" s="163"/>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41" t="b">
        <f t="shared" si="28"/>
        <v>0</v>
      </c>
      <c r="AF35" s="141" t="str">
        <f t="shared" si="1"/>
        <v>S# INCORRECT</v>
      </c>
      <c r="BN35" s="141" t="str">
        <f t="shared" si="2"/>
        <v/>
      </c>
      <c r="BO35" s="141" t="b">
        <f t="shared" si="3"/>
        <v>0</v>
      </c>
      <c r="BP35" s="141" t="b">
        <f t="shared" si="4"/>
        <v>0</v>
      </c>
      <c r="BQ35" s="141" t="b">
        <f t="shared" si="5"/>
        <v>0</v>
      </c>
      <c r="BR35" s="141" t="str">
        <f t="shared" si="6"/>
        <v/>
      </c>
      <c r="BS35" s="141" t="str">
        <f t="shared" si="7"/>
        <v/>
      </c>
      <c r="BT35" s="141" t="str">
        <f t="shared" si="8"/>
        <v/>
      </c>
      <c r="BU35" s="141" t="str">
        <f t="shared" si="9"/>
        <v/>
      </c>
      <c r="BV35" s="51" t="str">
        <f t="shared" si="10"/>
        <v/>
      </c>
      <c r="BW35" s="52" t="str">
        <f t="shared" si="29"/>
        <v>INCORRECT</v>
      </c>
      <c r="BX35" s="141" t="b">
        <f t="shared" si="30"/>
        <v>0</v>
      </c>
      <c r="BY35" s="53" t="str">
        <f t="shared" si="11"/>
        <v/>
      </c>
      <c r="BZ35" s="141" t="b">
        <f t="shared" si="12"/>
        <v>0</v>
      </c>
      <c r="CA35" s="141" t="b">
        <f t="shared" si="13"/>
        <v>0</v>
      </c>
      <c r="CB35" s="141" t="b">
        <f t="shared" si="14"/>
        <v>0</v>
      </c>
      <c r="CC35" s="141" t="b">
        <f t="shared" si="15"/>
        <v>0</v>
      </c>
      <c r="CD35" s="141" t="b">
        <f t="shared" si="16"/>
        <v>0</v>
      </c>
      <c r="CE35" s="141" t="b">
        <f t="shared" si="17"/>
        <v>0</v>
      </c>
      <c r="CF35" s="141" t="str">
        <f t="shared" si="18"/>
        <v/>
      </c>
      <c r="CG35" s="141" t="str">
        <f t="shared" si="19"/>
        <v/>
      </c>
      <c r="CH35" s="141" t="str">
        <f t="shared" si="20"/>
        <v/>
      </c>
      <c r="CI35" s="141" t="str">
        <f t="shared" si="21"/>
        <v/>
      </c>
      <c r="CJ35" s="141" t="str">
        <f t="shared" si="22"/>
        <v/>
      </c>
      <c r="CK35" s="141" t="str">
        <f t="shared" si="23"/>
        <v/>
      </c>
      <c r="CL35" s="53" t="str">
        <f t="shared" si="24"/>
        <v/>
      </c>
      <c r="CM35" s="53" t="str">
        <f t="shared" si="25"/>
        <v/>
      </c>
      <c r="CN35" s="54" t="str">
        <f t="shared" si="26"/>
        <v>NO</v>
      </c>
      <c r="CO35" s="54" t="str">
        <f t="shared" si="27"/>
        <v>NO</v>
      </c>
      <c r="CP35" s="52" t="str">
        <f t="shared" si="31"/>
        <v>NO</v>
      </c>
      <c r="CQ35" s="52" t="str">
        <f t="shared" si="32"/>
        <v>NO</v>
      </c>
      <c r="CR35" s="54" t="str">
        <f t="shared" si="33"/>
        <v>OK</v>
      </c>
      <c r="CS35" s="141" t="b">
        <f t="shared" si="34"/>
        <v>0</v>
      </c>
      <c r="CT35" s="141" t="b">
        <f t="shared" si="35"/>
        <v>0</v>
      </c>
      <c r="CU35" s="141" t="b">
        <f t="shared" si="36"/>
        <v>0</v>
      </c>
      <c r="CV35" s="141" t="b">
        <f t="shared" si="37"/>
        <v>0</v>
      </c>
      <c r="CW35" s="53" t="str">
        <f t="shared" si="38"/>
        <v>SEQUENCE INCORRECT</v>
      </c>
      <c r="CX35" s="55">
        <f>COUNTIF(B19:B34,T(B35))</f>
        <v>16</v>
      </c>
    </row>
    <row r="36" spans="1:102" s="141" customFormat="1" ht="18.95" customHeight="1" thickBot="1">
      <c r="A36" s="134"/>
      <c r="B36" s="152"/>
      <c r="C36" s="153"/>
      <c r="D36" s="152"/>
      <c r="E36" s="153"/>
      <c r="F36" s="152"/>
      <c r="G36" s="153"/>
      <c r="H36" s="152"/>
      <c r="I36" s="153"/>
      <c r="J36" s="305"/>
      <c r="K36" s="306"/>
      <c r="L36" s="206"/>
      <c r="M36" s="206"/>
      <c r="N36" s="206"/>
      <c r="O36" s="206"/>
      <c r="P36" s="319"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20"/>
      <c r="R36" s="96" t="str">
        <f>IF(P36="","",IF(Q17=500,LOOKUP(P36,{"ABS","ZERO",1,250,275,300,325,350,375,400,425},{"FAIL","FAIL","FAIL","D","D+","C","C+","B","B+","A","A+"}),IF(Q17=450,LOOKUP(P36,{"ABS","ZERO",1,225,247,270,292,315,337,360,382},{"FAIL","FAIL","FAIL","D","D+","C","C+","B","B+","A","A+"}),IF(Q17=400,LOOKUP(P36,{"ABS","ZERO",1,200,220,240,260,280,300,320,340},{"FAIL","FAIL","FAIL","D","D+","C","C+","B","B+","A","A+"}),IF(Q17=350,LOOKUP(P36,{"ABS","ZERO",1,175,192,210,227,245,262,280,297},{"FAIL","FAIL","FAIL","D","D+","C","C+","B","B+","A","A+"}),IF(Q17=300,LOOKUP(P36,{"ABS","ZERO",1,150,165,180,195,210,225,240,255},{"FAIL","FAIL","FAIL","D","D+","C","C+","B","B+","A","A+"}),IF(Q17=250,LOOKUP(P36,{"ABS","ZERO",1,125,137,150,162,175,187,200,212},{"FAIL","FAIL","FAIL","D","D+","C","C+","B","B+","A","A+"}),IF(Q17=200,LOOKUP(P36,{"ABS","ZERO",1,100,110,120,130,140,150,160,170},{"FAIL","FAIL","FAIL","D","D+","C","C+","B","B+","A","A+"}),IF(Q17=150,LOOKUP(P36,{"ABS","ZERO",1,75,82,90,97,105,112,120,127},{"FAIL","FAIL","FAIL","D","D+","C","C+","B","B+","A","A+"}),IF(Q17=100,LOOKUP(P36,{"ABS","ZERO",1,50,55,60,65,70,75,80,85},{"FAIL","FAIL","FAIL","D","D+","C","C+","B","B+","A","A+"}),IF(Q17=50,LOOKUP(P36,{"ABS","ZERO",1,25,27,30,32,35,37,40,42},{"FAIL","FAIL","FAIL","D","D+","C","C+","B","B+","A","A+"}))))))))))))</f>
        <v/>
      </c>
      <c r="S36" s="194"/>
      <c r="T36" s="56" t="str">
        <f t="shared" si="0"/>
        <v/>
      </c>
      <c r="U36" s="172" t="str">
        <f>IF(AND(A36&lt;&gt;"",B36&lt;&gt;""),IF(OR(D36&lt;&gt;"ABS"),IF(OR(AND(D36&lt;ROUNDDOWN((0.7*E17),0),D36&lt;&gt;0),D36&gt;E17,D36=""),"Attendance Marks incorrect",""),""),"")</f>
        <v/>
      </c>
      <c r="V36" s="304"/>
      <c r="W36" s="304"/>
      <c r="X36" s="161" t="str">
        <f>IF(OR(AND(OR(F36&lt;=G17, F36=0, F36="ABS"),OR(H36&lt;=I17, H36=0, H36="ABS"),OR(J36&lt;=K17, J36=0,J36="ABS"))),IF(OR(AND(A36="",B36="",D36="",F36="",H36="",J36=""),AND(A36&lt;&gt;"",B36&lt;&gt;"",D36&lt;&gt;"",F36&lt;&gt;"",H36&lt;&gt;"",J36&lt;&gt;"", AF36="OK")),"","Given Marks or Format is incorrect"),"Given Marks or Format is incorrect")</f>
        <v/>
      </c>
      <c r="Y36" s="162"/>
      <c r="Z36" s="163"/>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41" t="b">
        <f t="shared" si="28"/>
        <v>0</v>
      </c>
      <c r="AF36" s="141" t="str">
        <f t="shared" si="1"/>
        <v>S# INCORRECT</v>
      </c>
      <c r="BN36" s="141" t="str">
        <f t="shared" si="2"/>
        <v/>
      </c>
      <c r="BO36" s="141" t="b">
        <f t="shared" si="3"/>
        <v>0</v>
      </c>
      <c r="BP36" s="141" t="b">
        <f t="shared" si="4"/>
        <v>0</v>
      </c>
      <c r="BQ36" s="141" t="b">
        <f t="shared" si="5"/>
        <v>0</v>
      </c>
      <c r="BR36" s="141" t="str">
        <f t="shared" si="6"/>
        <v/>
      </c>
      <c r="BS36" s="141" t="str">
        <f t="shared" si="7"/>
        <v/>
      </c>
      <c r="BT36" s="141" t="str">
        <f t="shared" si="8"/>
        <v/>
      </c>
      <c r="BU36" s="141" t="str">
        <f t="shared" si="9"/>
        <v/>
      </c>
      <c r="BV36" s="51" t="str">
        <f t="shared" si="10"/>
        <v/>
      </c>
      <c r="BW36" s="52" t="str">
        <f t="shared" si="29"/>
        <v>INCORRECT</v>
      </c>
      <c r="BX36" s="141" t="b">
        <f t="shared" si="30"/>
        <v>0</v>
      </c>
      <c r="BY36" s="53" t="str">
        <f t="shared" si="11"/>
        <v/>
      </c>
      <c r="BZ36" s="141" t="b">
        <f t="shared" si="12"/>
        <v>0</v>
      </c>
      <c r="CA36" s="141" t="b">
        <f t="shared" si="13"/>
        <v>0</v>
      </c>
      <c r="CB36" s="141" t="b">
        <f t="shared" si="14"/>
        <v>0</v>
      </c>
      <c r="CC36" s="141" t="b">
        <f t="shared" si="15"/>
        <v>0</v>
      </c>
      <c r="CD36" s="141" t="b">
        <f t="shared" si="16"/>
        <v>0</v>
      </c>
      <c r="CE36" s="141" t="b">
        <f t="shared" si="17"/>
        <v>0</v>
      </c>
      <c r="CF36" s="141" t="str">
        <f t="shared" si="18"/>
        <v/>
      </c>
      <c r="CG36" s="141" t="str">
        <f t="shared" si="19"/>
        <v/>
      </c>
      <c r="CH36" s="141" t="str">
        <f t="shared" si="20"/>
        <v/>
      </c>
      <c r="CI36" s="141" t="str">
        <f t="shared" si="21"/>
        <v/>
      </c>
      <c r="CJ36" s="141" t="str">
        <f t="shared" si="22"/>
        <v/>
      </c>
      <c r="CK36" s="141" t="str">
        <f t="shared" si="23"/>
        <v/>
      </c>
      <c r="CL36" s="53" t="str">
        <f t="shared" si="24"/>
        <v/>
      </c>
      <c r="CM36" s="53" t="str">
        <f t="shared" si="25"/>
        <v/>
      </c>
      <c r="CN36" s="54" t="str">
        <f t="shared" si="26"/>
        <v>NO</v>
      </c>
      <c r="CO36" s="54" t="str">
        <f t="shared" si="27"/>
        <v>NO</v>
      </c>
      <c r="CP36" s="52" t="str">
        <f t="shared" si="31"/>
        <v>NO</v>
      </c>
      <c r="CQ36" s="52" t="str">
        <f t="shared" si="32"/>
        <v>NO</v>
      </c>
      <c r="CR36" s="54" t="str">
        <f t="shared" si="33"/>
        <v>OK</v>
      </c>
      <c r="CS36" s="141" t="b">
        <f t="shared" si="34"/>
        <v>0</v>
      </c>
      <c r="CT36" s="141" t="b">
        <f t="shared" si="35"/>
        <v>0</v>
      </c>
      <c r="CU36" s="141" t="b">
        <f t="shared" si="36"/>
        <v>0</v>
      </c>
      <c r="CV36" s="141" t="b">
        <f t="shared" si="37"/>
        <v>0</v>
      </c>
      <c r="CW36" s="53" t="str">
        <f t="shared" si="38"/>
        <v>SEQUENCE INCORRECT</v>
      </c>
      <c r="CX36" s="55">
        <f>COUNTIF(B19:B35,T(B36))</f>
        <v>17</v>
      </c>
    </row>
    <row r="37" spans="1:102" s="141" customFormat="1" ht="18.95" customHeight="1" thickBot="1">
      <c r="A37" s="43"/>
      <c r="B37" s="152"/>
      <c r="C37" s="153"/>
      <c r="D37" s="152"/>
      <c r="E37" s="153"/>
      <c r="F37" s="152"/>
      <c r="G37" s="153"/>
      <c r="H37" s="152"/>
      <c r="I37" s="153"/>
      <c r="J37" s="305"/>
      <c r="K37" s="306"/>
      <c r="L37" s="206"/>
      <c r="M37" s="206"/>
      <c r="N37" s="206"/>
      <c r="O37" s="206"/>
      <c r="P37" s="319"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20"/>
      <c r="R37" s="96" t="str">
        <f>IF(P37="","",IF(Q17=500,LOOKUP(P37,{"ABS","ZERO",1,250,275,300,325,350,375,400,425},{"FAIL","FAIL","FAIL","D","D+","C","C+","B","B+","A","A+"}),IF(Q17=450,LOOKUP(P37,{"ABS","ZERO",1,225,247,270,292,315,337,360,382},{"FAIL","FAIL","FAIL","D","D+","C","C+","B","B+","A","A+"}),IF(Q17=400,LOOKUP(P37,{"ABS","ZERO",1,200,220,240,260,280,300,320,340},{"FAIL","FAIL","FAIL","D","D+","C","C+","B","B+","A","A+"}),IF(Q17=350,LOOKUP(P37,{"ABS","ZERO",1,175,192,210,227,245,262,280,297},{"FAIL","FAIL","FAIL","D","D+","C","C+","B","B+","A","A+"}),IF(Q17=300,LOOKUP(P37,{"ABS","ZERO",1,150,165,180,195,210,225,240,255},{"FAIL","FAIL","FAIL","D","D+","C","C+","B","B+","A","A+"}),IF(Q17=250,LOOKUP(P37,{"ABS","ZERO",1,125,137,150,162,175,187,200,212},{"FAIL","FAIL","FAIL","D","D+","C","C+","B","B+","A","A+"}),IF(Q17=200,LOOKUP(P37,{"ABS","ZERO",1,100,110,120,130,140,150,160,170},{"FAIL","FAIL","FAIL","D","D+","C","C+","B","B+","A","A+"}),IF(Q17=150,LOOKUP(P37,{"ABS","ZERO",1,75,82,90,97,105,112,120,127},{"FAIL","FAIL","FAIL","D","D+","C","C+","B","B+","A","A+"}),IF(Q17=100,LOOKUP(P37,{"ABS","ZERO",1,50,55,60,65,70,75,80,85},{"FAIL","FAIL","FAIL","D","D+","C","C+","B","B+","A","A+"}),IF(Q17=50,LOOKUP(P37,{"ABS","ZERO",1,25,27,30,32,35,37,40,42},{"FAIL","FAIL","FAIL","D","D+","C","C+","B","B+","A","A+"}))))))))))))</f>
        <v/>
      </c>
      <c r="S37" s="194"/>
      <c r="T37" s="56" t="str">
        <f t="shared" si="0"/>
        <v/>
      </c>
      <c r="U37" s="172" t="str">
        <f>IF(AND(A37&lt;&gt;"",B37&lt;&gt;""),IF(OR(D37&lt;&gt;"ABS"),IF(OR(AND(D37&lt;ROUNDDOWN((0.7*E17),0),D37&lt;&gt;0),D37&gt;E17,D37=""),"Attendance Marks incorrect",""),""),"")</f>
        <v/>
      </c>
      <c r="V37" s="304"/>
      <c r="W37" s="304"/>
      <c r="X37" s="161" t="str">
        <f>IF(OR(AND(OR(F37&lt;=G17, F37=0, F37="ABS"),OR(H37&lt;=I17, H37=0, H37="ABS"),OR(J37&lt;=K17, J37=0,J37="ABS"))),IF(OR(AND(A37="",B37="",D37="",F37="",H37="",J37=""),AND(A37&lt;&gt;"",B37&lt;&gt;"",D37&lt;&gt;"",F37&lt;&gt;"",H37&lt;&gt;"",J37&lt;&gt;"", AF37="OK")),"","Given Marks or Format is incorrect"),"Given Marks or Format is incorrect")</f>
        <v/>
      </c>
      <c r="Y37" s="162"/>
      <c r="Z37" s="163"/>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41" t="b">
        <f t="shared" si="28"/>
        <v>0</v>
      </c>
      <c r="AF37" s="141" t="str">
        <f t="shared" si="1"/>
        <v>S# INCORRECT</v>
      </c>
      <c r="BN37" s="141" t="str">
        <f t="shared" si="2"/>
        <v/>
      </c>
      <c r="BO37" s="141" t="b">
        <f t="shared" si="3"/>
        <v>0</v>
      </c>
      <c r="BP37" s="141" t="b">
        <f t="shared" si="4"/>
        <v>0</v>
      </c>
      <c r="BQ37" s="141" t="b">
        <f t="shared" si="5"/>
        <v>0</v>
      </c>
      <c r="BR37" s="141" t="str">
        <f t="shared" si="6"/>
        <v/>
      </c>
      <c r="BS37" s="141" t="str">
        <f t="shared" si="7"/>
        <v/>
      </c>
      <c r="BT37" s="141" t="str">
        <f t="shared" si="8"/>
        <v/>
      </c>
      <c r="BU37" s="141" t="str">
        <f t="shared" si="9"/>
        <v/>
      </c>
      <c r="BV37" s="51" t="str">
        <f t="shared" si="10"/>
        <v/>
      </c>
      <c r="BW37" s="52" t="str">
        <f t="shared" si="29"/>
        <v>INCORRECT</v>
      </c>
      <c r="BX37" s="141" t="b">
        <f t="shared" si="30"/>
        <v>0</v>
      </c>
      <c r="BY37" s="53" t="str">
        <f t="shared" si="11"/>
        <v/>
      </c>
      <c r="BZ37" s="141" t="b">
        <f t="shared" si="12"/>
        <v>0</v>
      </c>
      <c r="CA37" s="141" t="b">
        <f t="shared" si="13"/>
        <v>0</v>
      </c>
      <c r="CB37" s="141" t="b">
        <f t="shared" si="14"/>
        <v>0</v>
      </c>
      <c r="CC37" s="141" t="b">
        <f t="shared" si="15"/>
        <v>0</v>
      </c>
      <c r="CD37" s="141" t="b">
        <f t="shared" si="16"/>
        <v>0</v>
      </c>
      <c r="CE37" s="141" t="b">
        <f t="shared" si="17"/>
        <v>0</v>
      </c>
      <c r="CF37" s="141" t="str">
        <f t="shared" si="18"/>
        <v/>
      </c>
      <c r="CG37" s="141" t="str">
        <f t="shared" si="19"/>
        <v/>
      </c>
      <c r="CH37" s="141" t="str">
        <f t="shared" si="20"/>
        <v/>
      </c>
      <c r="CI37" s="141" t="str">
        <f t="shared" si="21"/>
        <v/>
      </c>
      <c r="CJ37" s="141" t="str">
        <f t="shared" si="22"/>
        <v/>
      </c>
      <c r="CK37" s="141" t="str">
        <f t="shared" si="23"/>
        <v/>
      </c>
      <c r="CL37" s="53" t="str">
        <f t="shared" si="24"/>
        <v/>
      </c>
      <c r="CM37" s="53" t="str">
        <f t="shared" si="25"/>
        <v/>
      </c>
      <c r="CN37" s="54" t="str">
        <f t="shared" si="26"/>
        <v>NO</v>
      </c>
      <c r="CO37" s="54" t="str">
        <f t="shared" si="27"/>
        <v>NO</v>
      </c>
      <c r="CP37" s="52" t="str">
        <f t="shared" si="31"/>
        <v>NO</v>
      </c>
      <c r="CQ37" s="52" t="str">
        <f t="shared" si="32"/>
        <v>NO</v>
      </c>
      <c r="CR37" s="54" t="str">
        <f t="shared" si="33"/>
        <v>OK</v>
      </c>
      <c r="CS37" s="141" t="b">
        <f t="shared" si="34"/>
        <v>0</v>
      </c>
      <c r="CT37" s="141" t="b">
        <f t="shared" si="35"/>
        <v>0</v>
      </c>
      <c r="CU37" s="141" t="b">
        <f t="shared" si="36"/>
        <v>0</v>
      </c>
      <c r="CV37" s="141" t="b">
        <f t="shared" si="37"/>
        <v>0</v>
      </c>
      <c r="CW37" s="53" t="str">
        <f t="shared" si="38"/>
        <v>SEQUENCE INCORRECT</v>
      </c>
      <c r="CX37" s="55">
        <f>COUNTIF(B19:B36,T(B37))</f>
        <v>18</v>
      </c>
    </row>
    <row r="38" spans="1:102" s="141" customFormat="1" ht="18.95" customHeight="1" thickBot="1">
      <c r="A38" s="134"/>
      <c r="B38" s="152"/>
      <c r="C38" s="153"/>
      <c r="D38" s="152"/>
      <c r="E38" s="153"/>
      <c r="F38" s="152"/>
      <c r="G38" s="153"/>
      <c r="H38" s="152"/>
      <c r="I38" s="153"/>
      <c r="J38" s="305"/>
      <c r="K38" s="306"/>
      <c r="L38" s="206"/>
      <c r="M38" s="206"/>
      <c r="N38" s="206"/>
      <c r="O38" s="206"/>
      <c r="P38" s="319"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20"/>
      <c r="R38" s="96" t="str">
        <f>IF(P38="","",IF(Q17=500,LOOKUP(P38,{"ABS","ZERO",1,250,275,300,325,350,375,400,425},{"FAIL","FAIL","FAIL","D","D+","C","C+","B","B+","A","A+"}),IF(Q17=450,LOOKUP(P38,{"ABS","ZERO",1,225,247,270,292,315,337,360,382},{"FAIL","FAIL","FAIL","D","D+","C","C+","B","B+","A","A+"}),IF(Q17=400,LOOKUP(P38,{"ABS","ZERO",1,200,220,240,260,280,300,320,340},{"FAIL","FAIL","FAIL","D","D+","C","C+","B","B+","A","A+"}),IF(Q17=350,LOOKUP(P38,{"ABS","ZERO",1,175,192,210,227,245,262,280,297},{"FAIL","FAIL","FAIL","D","D+","C","C+","B","B+","A","A+"}),IF(Q17=300,LOOKUP(P38,{"ABS","ZERO",1,150,165,180,195,210,225,240,255},{"FAIL","FAIL","FAIL","D","D+","C","C+","B","B+","A","A+"}),IF(Q17=250,LOOKUP(P38,{"ABS","ZERO",1,125,137,150,162,175,187,200,212},{"FAIL","FAIL","FAIL","D","D+","C","C+","B","B+","A","A+"}),IF(Q17=200,LOOKUP(P38,{"ABS","ZERO",1,100,110,120,130,140,150,160,170},{"FAIL","FAIL","FAIL","D","D+","C","C+","B","B+","A","A+"}),IF(Q17=150,LOOKUP(P38,{"ABS","ZERO",1,75,82,90,97,105,112,120,127},{"FAIL","FAIL","FAIL","D","D+","C","C+","B","B+","A","A+"}),IF(Q17=100,LOOKUP(P38,{"ABS","ZERO",1,50,55,60,65,70,75,80,85},{"FAIL","FAIL","FAIL","D","D+","C","C+","B","B+","A","A+"}),IF(Q17=50,LOOKUP(P38,{"ABS","ZERO",1,25,27,30,32,35,37,40,42},{"FAIL","FAIL","FAIL","D","D+","C","C+","B","B+","A","A+"}))))))))))))</f>
        <v/>
      </c>
      <c r="S38" s="194"/>
      <c r="T38" s="56" t="str">
        <f t="shared" si="0"/>
        <v/>
      </c>
      <c r="U38" s="317" t="str">
        <f>IF(AND(A38&lt;&gt;"",B38&lt;&gt;""),IF(OR(D38&lt;&gt;"ABS"),IF(OR(AND(D38&lt;ROUNDDOWN((0.7*E17),0),D38&lt;&gt;0),D38&gt;E17,D38=""),"Attendance Marks incorrect",""),""),"")</f>
        <v/>
      </c>
      <c r="V38" s="318"/>
      <c r="W38" s="318"/>
      <c r="X38" s="275" t="str">
        <f>IF(OR(AND(OR(F38&lt;=G17, F38=0, F38="ABS"),OR(H38&lt;=I17, H38=0, H38="ABS"),OR(J38&lt;=K17, J38=0,J38="ABS"))),IF(OR(AND(A38="",B38="",D38="",F38="",H38="",J38=""),AND(A38&lt;&gt;"",B38&lt;&gt;"",D38&lt;&gt;"",F38&lt;&gt;"",H38&lt;&gt;"",J38&lt;&gt;"", AF38="OK")),"","Given Marks or Format is incorrect"),"Given Marks or Format is incorrect")</f>
        <v/>
      </c>
      <c r="Y38" s="265"/>
      <c r="Z38" s="266"/>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41" t="b">
        <f t="shared" si="28"/>
        <v>0</v>
      </c>
      <c r="AF38" s="141" t="str">
        <f t="shared" si="1"/>
        <v>S# INCORRECT</v>
      </c>
      <c r="BN38" s="141" t="str">
        <f>RIGHT(B38,3)</f>
        <v/>
      </c>
      <c r="BO38" s="141" t="b">
        <f>ISNUMBER(INT((MID(BN38,1,1))))</f>
        <v>0</v>
      </c>
      <c r="BP38" s="141" t="b">
        <f>ISNUMBER(INT((MID(BN38,2,1))))</f>
        <v>0</v>
      </c>
      <c r="BQ38" s="141" t="b">
        <f>ISNUMBER(INT((MID(BN38,3,1))))</f>
        <v>0</v>
      </c>
      <c r="BR38" s="141" t="str">
        <f>IF(BO38=TRUE, MID(BN38,1,1),"")</f>
        <v/>
      </c>
      <c r="BS38" s="141" t="str">
        <f>IF(BP38=TRUE, MID(BN38,2,1),"")</f>
        <v/>
      </c>
      <c r="BT38" s="141" t="str">
        <f>IF(BQ38=TRUE, MID(BN38,3,1),"")</f>
        <v/>
      </c>
      <c r="BU38" s="141" t="str">
        <f>T(BR38)&amp;T(BS38)&amp;T(BT38)</f>
        <v/>
      </c>
      <c r="BV38" s="51" t="str">
        <f>IF(BU38="","",INT(TRIM(BU38)))</f>
        <v/>
      </c>
      <c r="BW38" s="52" t="str">
        <f>IF(BV38&gt;BV37,"OK","INCORRECT")</f>
        <v>INCORRECT</v>
      </c>
      <c r="BX38" s="141" t="b">
        <f>BV38&gt;BV37</f>
        <v>0</v>
      </c>
      <c r="BY38" s="53" t="str">
        <f>LEFT(B38,6)</f>
        <v/>
      </c>
      <c r="BZ38" s="141" t="b">
        <f>ISNUMBER(INT((MID(BY38,1,1))))</f>
        <v>0</v>
      </c>
      <c r="CA38" s="141" t="b">
        <f>ISNUMBER(INT((MID(BY38,2,1))))</f>
        <v>0</v>
      </c>
      <c r="CB38" s="141" t="b">
        <f>ISNUMBER(INT((MID(BY38,3,1))))</f>
        <v>0</v>
      </c>
      <c r="CC38" s="141" t="b">
        <f>ISNUMBER(INT((MID(BY38,4,1))))</f>
        <v>0</v>
      </c>
      <c r="CD38" s="141" t="b">
        <f>ISNUMBER(INT((MID(BY38,5,1))))</f>
        <v>0</v>
      </c>
      <c r="CE38" s="141" t="b">
        <f>ISNUMBER(INT((MID(BY38,6,1))))</f>
        <v>0</v>
      </c>
      <c r="CF38" s="141" t="str">
        <f>IF(BZ38=TRUE, MID(BY38,1,1),"")</f>
        <v/>
      </c>
      <c r="CG38" s="141" t="str">
        <f>IF(CA38=TRUE, MID(BY38,2,1),"")</f>
        <v/>
      </c>
      <c r="CH38" s="141" t="str">
        <f>IF(CB38=TRUE, MID(BY38,3,1),"")</f>
        <v/>
      </c>
      <c r="CI38" s="141" t="str">
        <f>IF(CC38=TRUE, MID(BY38,4,1),"")</f>
        <v/>
      </c>
      <c r="CJ38" s="141" t="str">
        <f>IF(CD38=TRUE, MID(BY38,5,1),"")</f>
        <v/>
      </c>
      <c r="CK38" s="141" t="str">
        <f>IF(CE38=TRUE, MID(BY38,6,1),"")</f>
        <v/>
      </c>
      <c r="CL38" s="53" t="str">
        <f>TRIM(T(CF38)&amp;T(CG38)&amp;T(CH38))</f>
        <v/>
      </c>
      <c r="CM38" s="53" t="str">
        <f>TRIM(T(CI38)&amp;T(CJ38)&amp;T(CK38))</f>
        <v/>
      </c>
      <c r="CN38" s="54" t="str">
        <f>IF(OR(MID(BY38,3,1)="-",MID(BY38,4,1)="-"),T(CL38),"NO")</f>
        <v>NO</v>
      </c>
      <c r="CO38" s="54" t="str">
        <f>IF(OR(MID(BY38,3,1)="-",MID(BY38,4,1)="-"),T(CM38),"NO")</f>
        <v>NO</v>
      </c>
      <c r="CP38" s="52" t="str">
        <f>IF(AND(CN38&lt;&gt;"NO", CO38&lt;&gt;"NO"),IF(CO38&lt;CN38,"OK","INCORRECT"),"NO")</f>
        <v>NO</v>
      </c>
      <c r="CQ38" s="52" t="str">
        <f>IF(AND(CN38&lt;&gt;"NO", CO38&lt;&gt;"NO"),IF(CO38&lt;=CO37,"OK","INCORRECT"),"NO")</f>
        <v>NO</v>
      </c>
      <c r="CR38" s="54" t="str">
        <f>IF(OR(AND(OR(AND(CP38="NO",CQ38="NO"),AND(CP38="OK", CQ38="OK")),AND(CP37="NO", CQ37="NO")),AND(AND(CP38="OK",CQ38="OK",OR(AND(CP37="NO", CQ37="NO"),AND(CP37="OK", CQ37="OK"))))),"OK","INCORRECT")</f>
        <v>OK</v>
      </c>
      <c r="CS38" s="141" t="b">
        <f>IF(CR38="OK",IF(AND(CN37="NO",CN38="NO"),BV38&gt;BV37))</f>
        <v>0</v>
      </c>
      <c r="CT38" s="141" t="b">
        <f>IF(CR38="OK",AND(CP38="OK",CQ38="OK",CP37="NO",CQ37="NO"))</f>
        <v>0</v>
      </c>
      <c r="CU38" s="141" t="b">
        <f>IF(CR38="OK",IF(AND(EXACT(CM37,CM38)),BV38&gt;BV37))</f>
        <v>0</v>
      </c>
      <c r="CV38" s="141" t="b">
        <f>IF(CR38="OK",CO38&lt;CO37)</f>
        <v>0</v>
      </c>
      <c r="CW38" s="53" t="str">
        <f>IF(AND(CS38=FALSE,CT38=FALSE,CU38=FALSE,CV38=FALSE),"SEQUENCE INCORRECT","SEQUENCE CORRECT")</f>
        <v>SEQUENCE INCORRECT</v>
      </c>
      <c r="CX38" s="55">
        <f>COUNTIF(B20:B37,T(B38))</f>
        <v>18</v>
      </c>
    </row>
    <row r="39" spans="1:102" ht="18" customHeight="1" thickBot="1">
      <c r="A39" s="47" t="s">
        <v>456</v>
      </c>
      <c r="B39" s="48" t="s">
        <v>456</v>
      </c>
      <c r="C39" s="321" t="s">
        <v>335</v>
      </c>
      <c r="D39" s="321"/>
      <c r="E39" s="321"/>
      <c r="F39" s="321"/>
      <c r="G39" s="321"/>
      <c r="H39" s="321"/>
      <c r="I39" s="321"/>
      <c r="J39" s="321"/>
      <c r="K39" s="321"/>
      <c r="L39" s="321"/>
      <c r="M39" s="321"/>
      <c r="N39" s="321"/>
      <c r="O39" s="321"/>
      <c r="P39" s="321"/>
      <c r="Q39" s="321"/>
      <c r="R39" s="321"/>
      <c r="S39" s="194"/>
      <c r="T39" s="18">
        <f>COUNTIF(T19:T38,"FORMAT INCORRECT")+(COUNTIF(T19:T38,"SEQUENCE INCORRECT"))</f>
        <v>0</v>
      </c>
      <c r="U39" s="253">
        <f>COUNTIF(U19:U38,"Attendance Marks incorrect")</f>
        <v>0</v>
      </c>
      <c r="V39" s="254"/>
      <c r="W39" s="254"/>
      <c r="X39" s="253">
        <f>COUNTIF(X19:AB38,"Given Marks or Format is incorrect")</f>
        <v>0</v>
      </c>
      <c r="Y39" s="254"/>
      <c r="Z39" s="254"/>
      <c r="AA39" s="254"/>
      <c r="AB39" s="255"/>
    </row>
    <row r="40" spans="1:102" ht="11.25" customHeight="1" thickBot="1">
      <c r="A40" s="49" t="s">
        <v>456</v>
      </c>
      <c r="B40" s="50" t="s">
        <v>456</v>
      </c>
      <c r="C40" s="322"/>
      <c r="D40" s="322"/>
      <c r="E40" s="322"/>
      <c r="F40" s="322"/>
      <c r="G40" s="322"/>
      <c r="H40" s="322"/>
      <c r="I40" s="322"/>
      <c r="J40" s="322"/>
      <c r="K40" s="322"/>
      <c r="L40" s="322"/>
      <c r="M40" s="322"/>
      <c r="N40" s="322"/>
      <c r="O40" s="322"/>
      <c r="P40" s="322"/>
      <c r="Q40" s="322"/>
      <c r="R40" s="322"/>
      <c r="S40" s="194"/>
      <c r="T40" s="316"/>
      <c r="U40" s="316"/>
      <c r="V40" s="316"/>
      <c r="W40" s="316"/>
      <c r="X40" s="316"/>
      <c r="Y40" s="316"/>
      <c r="Z40" s="316"/>
    </row>
    <row r="41" spans="1:102" ht="17.25" customHeight="1">
      <c r="A41" s="300"/>
      <c r="B41" s="300"/>
      <c r="C41" s="300"/>
      <c r="D41" s="300"/>
      <c r="E41" s="300"/>
      <c r="F41" s="300"/>
      <c r="G41" s="300"/>
      <c r="H41" s="300"/>
      <c r="I41" s="300"/>
      <c r="J41" s="300"/>
      <c r="K41" s="300"/>
      <c r="L41" s="300"/>
      <c r="M41" s="300"/>
      <c r="N41" s="300"/>
      <c r="O41" s="300"/>
      <c r="P41" s="300"/>
      <c r="Q41" s="300"/>
      <c r="R41" s="300"/>
      <c r="S41" s="194"/>
      <c r="T41" s="257" t="s">
        <v>336</v>
      </c>
      <c r="U41" s="258"/>
      <c r="V41" s="259"/>
      <c r="W41" s="247">
        <f>SUM(T39:AB39)</f>
        <v>0</v>
      </c>
      <c r="X41" s="248"/>
      <c r="Y41" s="256"/>
      <c r="Z41" s="251"/>
    </row>
    <row r="42" spans="1:102" ht="20.25" customHeight="1" thickBot="1">
      <c r="A42" s="301"/>
      <c r="B42" s="301"/>
      <c r="C42" s="301"/>
      <c r="D42" s="301"/>
      <c r="E42" s="301"/>
      <c r="F42" s="301"/>
      <c r="G42" s="301"/>
      <c r="H42" s="301"/>
      <c r="I42" s="301"/>
      <c r="J42" s="301"/>
      <c r="K42" s="301"/>
      <c r="L42" s="301"/>
      <c r="M42" s="301"/>
      <c r="N42" s="301"/>
      <c r="O42" s="301"/>
      <c r="P42" s="301"/>
      <c r="Q42" s="301"/>
      <c r="R42" s="301"/>
      <c r="S42" s="194"/>
      <c r="T42" s="260"/>
      <c r="U42" s="261"/>
      <c r="V42" s="262"/>
      <c r="W42" s="249"/>
      <c r="X42" s="250"/>
      <c r="Y42" s="256"/>
      <c r="Z42" s="251"/>
    </row>
    <row r="43" spans="1:102" ht="15.75" customHeight="1">
      <c r="A43" s="148" t="s">
        <v>1029</v>
      </c>
      <c r="B43" s="148"/>
      <c r="C43" s="148" t="s">
        <v>1031</v>
      </c>
      <c r="D43" s="148"/>
      <c r="E43" s="148"/>
      <c r="F43" s="148" t="s">
        <v>1030</v>
      </c>
      <c r="G43" s="148"/>
      <c r="H43" s="148"/>
      <c r="I43" s="148"/>
      <c r="J43" s="251"/>
      <c r="K43" s="251"/>
      <c r="L43" s="148" t="s">
        <v>19</v>
      </c>
      <c r="M43" s="148"/>
      <c r="N43" s="148"/>
      <c r="O43" s="148"/>
      <c r="P43" s="148"/>
      <c r="Q43" s="148"/>
      <c r="R43" s="148"/>
      <c r="S43" s="194"/>
      <c r="T43" s="235" t="s">
        <v>475</v>
      </c>
      <c r="U43" s="236"/>
      <c r="V43" s="236"/>
      <c r="W43" s="236"/>
      <c r="X43" s="236"/>
      <c r="Y43" s="236"/>
      <c r="Z43" s="237"/>
    </row>
    <row r="44" spans="1:102">
      <c r="A44" s="149"/>
      <c r="B44" s="149"/>
      <c r="C44" s="149"/>
      <c r="D44" s="149"/>
      <c r="E44" s="149"/>
      <c r="F44" s="149"/>
      <c r="G44" s="149"/>
      <c r="H44" s="149"/>
      <c r="I44" s="149"/>
      <c r="J44" s="251"/>
      <c r="K44" s="251"/>
      <c r="L44" s="149"/>
      <c r="M44" s="149"/>
      <c r="N44" s="149"/>
      <c r="O44" s="149"/>
      <c r="P44" s="149"/>
      <c r="Q44" s="149"/>
      <c r="R44" s="149"/>
      <c r="S44" s="194"/>
      <c r="T44" s="175"/>
      <c r="U44" s="173"/>
      <c r="V44" s="173"/>
      <c r="W44" s="173"/>
      <c r="X44" s="173"/>
      <c r="Y44" s="173"/>
      <c r="Z44" s="174"/>
    </row>
    <row r="45" spans="1:102">
      <c r="A45" s="150"/>
      <c r="B45" s="150"/>
      <c r="C45" s="150"/>
      <c r="D45" s="150"/>
      <c r="E45" s="150"/>
      <c r="F45" s="150"/>
      <c r="G45" s="150"/>
      <c r="H45" s="150"/>
      <c r="I45" s="150"/>
      <c r="J45" s="252"/>
      <c r="K45" s="252"/>
      <c r="L45" s="150"/>
      <c r="M45" s="150"/>
      <c r="N45" s="150"/>
      <c r="O45" s="150"/>
      <c r="P45" s="150"/>
      <c r="Q45" s="150"/>
      <c r="R45" s="150"/>
      <c r="S45" s="194"/>
      <c r="T45" s="175"/>
      <c r="U45" s="173"/>
      <c r="V45" s="173"/>
      <c r="W45" s="173"/>
      <c r="X45" s="173"/>
      <c r="Y45" s="173"/>
      <c r="Z45" s="174"/>
    </row>
    <row r="46" spans="1:102" ht="12" customHeight="1">
      <c r="A46" s="36" t="s">
        <v>15</v>
      </c>
      <c r="B46" s="241" t="s">
        <v>14</v>
      </c>
      <c r="C46" s="242"/>
      <c r="D46" s="242"/>
      <c r="E46" s="242"/>
      <c r="F46" s="242"/>
      <c r="G46" s="242"/>
      <c r="H46" s="242"/>
      <c r="I46" s="242"/>
      <c r="J46" s="242"/>
      <c r="K46" s="242"/>
      <c r="L46" s="242"/>
      <c r="M46" s="242"/>
      <c r="N46" s="242"/>
      <c r="O46" s="242"/>
      <c r="P46" s="242"/>
      <c r="Q46" s="242"/>
      <c r="R46" s="243"/>
      <c r="S46" s="194"/>
      <c r="T46" s="175"/>
      <c r="U46" s="173"/>
      <c r="V46" s="173"/>
      <c r="W46" s="173"/>
      <c r="X46" s="173"/>
      <c r="Y46" s="173"/>
      <c r="Z46" s="174"/>
    </row>
    <row r="47" spans="1:102" ht="12" customHeight="1" thickBot="1">
      <c r="A47" s="38">
        <f>$W$41</f>
        <v>0</v>
      </c>
      <c r="B47" s="244"/>
      <c r="C47" s="245"/>
      <c r="D47" s="245"/>
      <c r="E47" s="245"/>
      <c r="F47" s="245"/>
      <c r="G47" s="245"/>
      <c r="H47" s="245"/>
      <c r="I47" s="245"/>
      <c r="J47" s="245"/>
      <c r="K47" s="245"/>
      <c r="L47" s="245"/>
      <c r="M47" s="245"/>
      <c r="N47" s="245"/>
      <c r="O47" s="245"/>
      <c r="P47" s="245"/>
      <c r="Q47" s="245"/>
      <c r="R47" s="246"/>
      <c r="S47" s="194"/>
      <c r="T47" s="238"/>
      <c r="U47" s="239"/>
      <c r="V47" s="239"/>
      <c r="W47" s="239"/>
      <c r="X47" s="239"/>
      <c r="Y47" s="239"/>
      <c r="Z47" s="240"/>
    </row>
    <row r="48" spans="1:102">
      <c r="A48" s="300"/>
      <c r="B48" s="300"/>
      <c r="C48" s="300"/>
      <c r="D48" s="300"/>
      <c r="E48" s="300"/>
      <c r="F48" s="300"/>
      <c r="G48" s="300"/>
      <c r="H48" s="300"/>
      <c r="I48" s="300"/>
      <c r="J48" s="300"/>
      <c r="K48" s="300"/>
      <c r="L48" s="300"/>
      <c r="M48" s="300"/>
      <c r="N48" s="300"/>
      <c r="O48" s="300"/>
      <c r="P48" s="300"/>
      <c r="Q48" s="300"/>
      <c r="R48" s="300"/>
      <c r="S48" s="251"/>
      <c r="T48" s="291" t="s">
        <v>457</v>
      </c>
      <c r="U48" s="291"/>
      <c r="V48" s="291"/>
      <c r="W48" s="291"/>
      <c r="X48" s="291"/>
      <c r="Y48" s="291"/>
      <c r="Z48" s="291"/>
      <c r="AA48" s="291"/>
      <c r="AB48" s="291"/>
    </row>
    <row r="49" spans="1:28">
      <c r="A49" s="251"/>
      <c r="B49" s="251"/>
      <c r="C49" s="251"/>
      <c r="D49" s="251"/>
      <c r="E49" s="251"/>
      <c r="F49" s="251"/>
      <c r="G49" s="251"/>
      <c r="H49" s="251"/>
      <c r="I49" s="251"/>
      <c r="J49" s="251"/>
      <c r="K49" s="251"/>
      <c r="L49" s="251"/>
      <c r="M49" s="251"/>
      <c r="N49" s="251"/>
      <c r="O49" s="251"/>
      <c r="P49" s="251"/>
      <c r="Q49" s="251"/>
      <c r="R49" s="251"/>
      <c r="S49" s="251"/>
      <c r="T49" s="292"/>
      <c r="U49" s="292"/>
      <c r="V49" s="292"/>
      <c r="W49" s="292"/>
      <c r="X49" s="292"/>
      <c r="Y49" s="292"/>
      <c r="Z49" s="292"/>
      <c r="AA49" s="292"/>
      <c r="AB49" s="292"/>
    </row>
    <row r="50" spans="1:28">
      <c r="A50" s="251"/>
      <c r="B50" s="251"/>
      <c r="C50" s="251"/>
      <c r="D50" s="251"/>
      <c r="E50" s="251"/>
      <c r="F50" s="251"/>
      <c r="G50" s="251"/>
      <c r="H50" s="251"/>
      <c r="I50" s="251"/>
      <c r="J50" s="251"/>
      <c r="K50" s="251"/>
      <c r="L50" s="251"/>
      <c r="M50" s="251"/>
      <c r="N50" s="251"/>
      <c r="O50" s="251"/>
      <c r="P50" s="251"/>
      <c r="Q50" s="251"/>
      <c r="R50" s="251"/>
      <c r="S50" s="251"/>
      <c r="T50" s="293"/>
      <c r="U50" s="293"/>
      <c r="V50" s="293"/>
      <c r="W50" s="293"/>
      <c r="X50" s="293"/>
      <c r="Y50" s="293"/>
      <c r="Z50" s="293"/>
      <c r="AA50" s="293"/>
      <c r="AB50" s="293"/>
    </row>
    <row r="51" spans="1:28">
      <c r="A51" s="251"/>
      <c r="B51" s="251"/>
      <c r="C51" s="251"/>
      <c r="D51" s="251"/>
      <c r="E51" s="251"/>
      <c r="F51" s="251"/>
      <c r="G51" s="251"/>
      <c r="H51" s="251"/>
      <c r="I51" s="251"/>
      <c r="J51" s="251"/>
      <c r="K51" s="251"/>
      <c r="L51" s="251"/>
      <c r="M51" s="251"/>
      <c r="N51" s="251"/>
      <c r="O51" s="251"/>
      <c r="P51" s="251"/>
      <c r="Q51" s="251"/>
      <c r="R51" s="251"/>
      <c r="S51" s="251"/>
      <c r="T51" s="294" t="s">
        <v>458</v>
      </c>
      <c r="U51" s="295"/>
      <c r="V51" s="295"/>
      <c r="W51" s="295"/>
      <c r="X51" s="295"/>
      <c r="Y51" s="295"/>
      <c r="Z51" s="295"/>
      <c r="AA51" s="295"/>
      <c r="AB51" s="296"/>
    </row>
    <row r="52" spans="1:28" ht="16.5" thickBot="1">
      <c r="A52" s="251"/>
      <c r="B52" s="251"/>
      <c r="C52" s="251"/>
      <c r="D52" s="251"/>
      <c r="E52" s="251"/>
      <c r="F52" s="251"/>
      <c r="G52" s="251"/>
      <c r="H52" s="251"/>
      <c r="I52" s="251"/>
      <c r="J52" s="251"/>
      <c r="K52" s="251"/>
      <c r="L52" s="251"/>
      <c r="M52" s="251"/>
      <c r="N52" s="251"/>
      <c r="O52" s="251"/>
      <c r="P52" s="251"/>
      <c r="Q52" s="251"/>
      <c r="R52" s="251"/>
      <c r="S52" s="251"/>
      <c r="T52" s="297"/>
      <c r="U52" s="298"/>
      <c r="V52" s="298"/>
      <c r="W52" s="298"/>
      <c r="X52" s="298"/>
      <c r="Y52" s="298"/>
      <c r="Z52" s="298"/>
      <c r="AA52" s="298"/>
      <c r="AB52" s="299"/>
    </row>
    <row r="53" spans="1:28" ht="21" thickBot="1">
      <c r="A53" s="251"/>
      <c r="B53" s="251"/>
      <c r="C53" s="251"/>
      <c r="D53" s="251"/>
      <c r="E53" s="251"/>
      <c r="F53" s="251"/>
      <c r="G53" s="251"/>
      <c r="H53" s="251"/>
      <c r="I53" s="251"/>
      <c r="J53" s="251"/>
      <c r="K53" s="251"/>
      <c r="L53" s="251"/>
      <c r="M53" s="251"/>
      <c r="N53" s="251"/>
      <c r="O53" s="251"/>
      <c r="P53" s="251"/>
      <c r="Q53" s="251"/>
      <c r="R53" s="251"/>
      <c r="S53" s="251"/>
      <c r="T53" s="132" t="s">
        <v>7</v>
      </c>
      <c r="U53" s="289" t="s">
        <v>8</v>
      </c>
      <c r="V53" s="289"/>
      <c r="W53" s="289"/>
      <c r="X53" s="290" t="s">
        <v>459</v>
      </c>
      <c r="Y53" s="290"/>
      <c r="Z53" s="290"/>
      <c r="AA53" s="290"/>
      <c r="AB53" s="290"/>
    </row>
    <row r="54" spans="1:28" ht="16.5" thickBot="1">
      <c r="A54" s="251"/>
      <c r="B54" s="251"/>
      <c r="C54" s="251"/>
      <c r="D54" s="251"/>
      <c r="E54" s="251"/>
      <c r="F54" s="251"/>
      <c r="G54" s="251"/>
      <c r="H54" s="251"/>
      <c r="I54" s="251"/>
      <c r="J54" s="251"/>
      <c r="K54" s="251"/>
      <c r="L54" s="251"/>
      <c r="M54" s="251"/>
      <c r="N54" s="251"/>
      <c r="O54" s="251"/>
      <c r="P54" s="251"/>
      <c r="Q54" s="251"/>
      <c r="R54" s="251"/>
      <c r="S54" s="251"/>
      <c r="T54" s="131">
        <v>1</v>
      </c>
      <c r="U54" s="272" t="s">
        <v>460</v>
      </c>
      <c r="V54" s="272"/>
      <c r="W54" s="272"/>
      <c r="X54" s="273">
        <v>1</v>
      </c>
      <c r="Y54" s="274"/>
      <c r="Z54" s="272" t="s">
        <v>461</v>
      </c>
      <c r="AA54" s="272"/>
      <c r="AB54" s="272"/>
    </row>
    <row r="55" spans="1:28" ht="16.5" thickBot="1">
      <c r="A55" s="251"/>
      <c r="B55" s="251"/>
      <c r="C55" s="251"/>
      <c r="D55" s="251"/>
      <c r="E55" s="251"/>
      <c r="F55" s="251"/>
      <c r="G55" s="251"/>
      <c r="H55" s="251"/>
      <c r="I55" s="251"/>
      <c r="J55" s="251"/>
      <c r="K55" s="251"/>
      <c r="L55" s="251"/>
      <c r="M55" s="251"/>
      <c r="N55" s="251"/>
      <c r="O55" s="251"/>
      <c r="P55" s="251"/>
      <c r="Q55" s="251"/>
      <c r="R55" s="251"/>
      <c r="S55" s="251"/>
      <c r="T55" s="131">
        <v>2</v>
      </c>
      <c r="U55" s="272" t="s">
        <v>462</v>
      </c>
      <c r="V55" s="272"/>
      <c r="W55" s="272"/>
      <c r="X55" s="273">
        <v>2</v>
      </c>
      <c r="Y55" s="274"/>
      <c r="Z55" s="272" t="s">
        <v>463</v>
      </c>
      <c r="AA55" s="272"/>
      <c r="AB55" s="272"/>
    </row>
    <row r="56" spans="1:28" ht="16.5" thickBot="1">
      <c r="A56" s="251"/>
      <c r="B56" s="251"/>
      <c r="C56" s="251"/>
      <c r="D56" s="251"/>
      <c r="E56" s="251"/>
      <c r="F56" s="251"/>
      <c r="G56" s="251"/>
      <c r="H56" s="251"/>
      <c r="I56" s="251"/>
      <c r="J56" s="251"/>
      <c r="K56" s="251"/>
      <c r="L56" s="251"/>
      <c r="M56" s="251"/>
      <c r="N56" s="251"/>
      <c r="O56" s="251"/>
      <c r="P56" s="251"/>
      <c r="Q56" s="251"/>
      <c r="R56" s="251"/>
      <c r="S56" s="251"/>
      <c r="T56" s="131">
        <v>3</v>
      </c>
      <c r="U56" s="272" t="s">
        <v>464</v>
      </c>
      <c r="V56" s="272"/>
      <c r="W56" s="272"/>
      <c r="X56" s="273">
        <v>3</v>
      </c>
      <c r="Y56" s="274"/>
      <c r="Z56" s="272" t="s">
        <v>465</v>
      </c>
      <c r="AA56" s="272"/>
      <c r="AB56" s="272"/>
    </row>
    <row r="57" spans="1:28" ht="16.5" thickBot="1">
      <c r="A57" s="251"/>
      <c r="B57" s="251"/>
      <c r="C57" s="251"/>
      <c r="D57" s="251"/>
      <c r="E57" s="251"/>
      <c r="F57" s="251"/>
      <c r="G57" s="251"/>
      <c r="H57" s="251"/>
      <c r="I57" s="251"/>
      <c r="J57" s="251"/>
      <c r="K57" s="251"/>
      <c r="L57" s="251"/>
      <c r="M57" s="251"/>
      <c r="N57" s="251"/>
      <c r="O57" s="251"/>
      <c r="P57" s="251"/>
      <c r="Q57" s="251"/>
      <c r="R57" s="251"/>
      <c r="S57" s="251"/>
      <c r="T57" s="131">
        <v>4</v>
      </c>
      <c r="U57" s="272" t="s">
        <v>466</v>
      </c>
      <c r="V57" s="272"/>
      <c r="W57" s="272"/>
      <c r="X57" s="273">
        <v>4</v>
      </c>
      <c r="Y57" s="274"/>
      <c r="Z57" s="272" t="s">
        <v>467</v>
      </c>
      <c r="AA57" s="272"/>
      <c r="AB57" s="272"/>
    </row>
    <row r="58" spans="1:28" ht="16.5" thickBot="1">
      <c r="A58" s="251"/>
      <c r="B58" s="251"/>
      <c r="C58" s="251"/>
      <c r="D58" s="251"/>
      <c r="E58" s="251"/>
      <c r="F58" s="251"/>
      <c r="G58" s="251"/>
      <c r="H58" s="251"/>
      <c r="I58" s="251"/>
      <c r="J58" s="251"/>
      <c r="K58" s="251"/>
      <c r="L58" s="251"/>
      <c r="M58" s="251"/>
      <c r="N58" s="251"/>
      <c r="O58" s="251"/>
      <c r="P58" s="251"/>
      <c r="Q58" s="251"/>
      <c r="R58" s="251"/>
      <c r="S58" s="251"/>
      <c r="T58" s="131">
        <v>5</v>
      </c>
      <c r="U58" s="272" t="s">
        <v>468</v>
      </c>
      <c r="V58" s="272"/>
      <c r="W58" s="272"/>
      <c r="X58" s="273">
        <v>5</v>
      </c>
      <c r="Y58" s="274"/>
      <c r="Z58" s="272" t="s">
        <v>469</v>
      </c>
      <c r="AA58" s="272"/>
      <c r="AB58" s="272"/>
    </row>
    <row r="59" spans="1:28" ht="16.5" thickBot="1">
      <c r="A59" s="251"/>
      <c r="B59" s="251"/>
      <c r="C59" s="251"/>
      <c r="D59" s="251"/>
      <c r="E59" s="251"/>
      <c r="F59" s="251"/>
      <c r="G59" s="251"/>
      <c r="H59" s="251"/>
      <c r="I59" s="251"/>
      <c r="J59" s="251"/>
      <c r="K59" s="251"/>
      <c r="L59" s="251"/>
      <c r="M59" s="251"/>
      <c r="N59" s="251"/>
      <c r="O59" s="251"/>
      <c r="P59" s="251"/>
      <c r="Q59" s="251"/>
      <c r="R59" s="251"/>
      <c r="S59" s="251"/>
      <c r="T59" s="131">
        <v>6</v>
      </c>
      <c r="U59" s="272" t="s">
        <v>470</v>
      </c>
      <c r="V59" s="272"/>
      <c r="W59" s="272"/>
      <c r="X59" s="273">
        <v>6</v>
      </c>
      <c r="Y59" s="274"/>
      <c r="Z59" s="272" t="s">
        <v>471</v>
      </c>
      <c r="AA59" s="272"/>
      <c r="AB59" s="272"/>
    </row>
    <row r="60" spans="1:28" ht="16.5" thickBot="1">
      <c r="A60" s="251"/>
      <c r="B60" s="251"/>
      <c r="C60" s="251"/>
      <c r="D60" s="251"/>
      <c r="E60" s="251"/>
      <c r="F60" s="251"/>
      <c r="G60" s="251"/>
      <c r="H60" s="251"/>
      <c r="I60" s="251"/>
      <c r="J60" s="251"/>
      <c r="K60" s="251"/>
      <c r="L60" s="251"/>
      <c r="M60" s="251"/>
      <c r="N60" s="251"/>
      <c r="O60" s="251"/>
      <c r="P60" s="251"/>
      <c r="Q60" s="251"/>
      <c r="R60" s="251"/>
      <c r="S60" s="251"/>
      <c r="T60" s="131">
        <v>7</v>
      </c>
      <c r="U60" s="272" t="s">
        <v>472</v>
      </c>
      <c r="V60" s="272"/>
      <c r="W60" s="272"/>
      <c r="X60" s="273">
        <v>7</v>
      </c>
      <c r="Y60" s="274"/>
      <c r="Z60" s="272" t="s">
        <v>473</v>
      </c>
      <c r="AA60" s="272"/>
      <c r="AB60" s="272"/>
    </row>
  </sheetData>
  <sheetProtection password="EDD8" sheet="1" objects="1" scenarios="1" selectLockedCells="1" autoFilter="0"/>
  <autoFilter ref="A18:C18">
    <filterColumn colId="1" showButton="0"/>
  </autoFilter>
  <mergeCells count="296">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D20:E20"/>
    <mergeCell ref="F20:G20"/>
    <mergeCell ref="H20:I20"/>
    <mergeCell ref="J20:K20"/>
    <mergeCell ref="L20:M20"/>
    <mergeCell ref="N20:O20"/>
    <mergeCell ref="P20:Q20"/>
    <mergeCell ref="U20:W20"/>
    <mergeCell ref="X20:Z20"/>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P12:Q16"/>
    <mergeCell ref="R12:R17"/>
    <mergeCell ref="D14:E16"/>
    <mergeCell ref="F14:G16"/>
    <mergeCell ref="H14:I16"/>
    <mergeCell ref="J14:K16"/>
    <mergeCell ref="A12:A17"/>
    <mergeCell ref="B12:C17"/>
    <mergeCell ref="D12:G13"/>
    <mergeCell ref="H12:K13"/>
    <mergeCell ref="L12:M15"/>
    <mergeCell ref="N12:O15"/>
    <mergeCell ref="A11:C11"/>
    <mergeCell ref="D11:E11"/>
    <mergeCell ref="F11:G11"/>
    <mergeCell ref="H11:I11"/>
    <mergeCell ref="J11:K11"/>
    <mergeCell ref="L11:R11"/>
    <mergeCell ref="B9:K9"/>
    <mergeCell ref="L9:P9"/>
    <mergeCell ref="Q9:R9"/>
    <mergeCell ref="A10:B10"/>
    <mergeCell ref="C10:G10"/>
    <mergeCell ref="H10:J10"/>
    <mergeCell ref="K10:R10"/>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7345" r:id="rId3"/>
    <oleObject progId="PBrush" shapeId="57346" r:id="rId4"/>
  </oleObjects>
</worksheet>
</file>

<file path=xl/worksheets/sheet11.xml><?xml version="1.0" encoding="utf-8"?>
<worksheet xmlns="http://schemas.openxmlformats.org/spreadsheetml/2006/main" xmlns:r="http://schemas.openxmlformats.org/officeDocument/2006/relationships">
  <sheetPr codeName="Sheet12"/>
  <dimension ref="A1:K68"/>
  <sheetViews>
    <sheetView workbookViewId="0">
      <selection activeCell="G3" sqref="G3"/>
    </sheetView>
  </sheetViews>
  <sheetFormatPr defaultRowHeight="15.75"/>
  <cols>
    <col min="1" max="1" width="40.42578125" style="7" bestFit="1" customWidth="1"/>
    <col min="2" max="2" width="9.7109375" bestFit="1" customWidth="1"/>
    <col min="3" max="3" width="8.7109375" bestFit="1" customWidth="1"/>
    <col min="4" max="5" width="7.85546875" bestFit="1" customWidth="1"/>
    <col min="6" max="6" width="23.140625" bestFit="1" customWidth="1"/>
  </cols>
  <sheetData>
    <row r="1" spans="1:11">
      <c r="A1" s="6" t="s">
        <v>20</v>
      </c>
      <c r="B1" s="4"/>
      <c r="C1" s="4" t="s">
        <v>11</v>
      </c>
      <c r="D1" s="4" t="s">
        <v>11</v>
      </c>
      <c r="E1" s="4" t="s">
        <v>35</v>
      </c>
      <c r="F1" s="4" t="s">
        <v>111</v>
      </c>
      <c r="G1" s="5">
        <v>50</v>
      </c>
      <c r="H1" s="4" t="s">
        <v>114</v>
      </c>
      <c r="K1" s="4"/>
    </row>
    <row r="2" spans="1:11">
      <c r="A2" s="6" t="s">
        <v>13</v>
      </c>
      <c r="B2" s="4"/>
      <c r="C2" s="4" t="s">
        <v>18</v>
      </c>
      <c r="D2" s="4" t="s">
        <v>18</v>
      </c>
      <c r="E2" s="4" t="s">
        <v>36</v>
      </c>
      <c r="F2" s="4" t="s">
        <v>6</v>
      </c>
      <c r="G2" s="5">
        <v>100</v>
      </c>
      <c r="H2" s="4" t="s">
        <v>114</v>
      </c>
    </row>
    <row r="3" spans="1:11">
      <c r="A3" s="6" t="s">
        <v>21</v>
      </c>
      <c r="B3" s="4"/>
      <c r="C3" s="4" t="s">
        <v>102</v>
      </c>
      <c r="D3" s="4" t="s">
        <v>102</v>
      </c>
      <c r="E3" s="4" t="s">
        <v>37</v>
      </c>
      <c r="F3" s="4" t="s">
        <v>112</v>
      </c>
      <c r="G3" s="5">
        <v>150</v>
      </c>
      <c r="H3" s="4" t="s">
        <v>114</v>
      </c>
    </row>
    <row r="4" spans="1:11">
      <c r="A4" s="6" t="s">
        <v>22</v>
      </c>
      <c r="B4" s="4"/>
      <c r="C4" s="4" t="s">
        <v>103</v>
      </c>
      <c r="D4" s="4" t="s">
        <v>103</v>
      </c>
      <c r="E4" s="4" t="s">
        <v>38</v>
      </c>
      <c r="F4" s="4" t="s">
        <v>113</v>
      </c>
      <c r="G4" s="5">
        <v>200</v>
      </c>
      <c r="H4" s="4" t="s">
        <v>114</v>
      </c>
    </row>
    <row r="5" spans="1:11">
      <c r="A5" s="6" t="s">
        <v>23</v>
      </c>
      <c r="B5" s="4"/>
      <c r="C5" s="4" t="s">
        <v>104</v>
      </c>
      <c r="D5" s="4" t="s">
        <v>110</v>
      </c>
      <c r="E5" s="4" t="s">
        <v>39</v>
      </c>
      <c r="G5" s="5">
        <v>250</v>
      </c>
      <c r="H5" s="4" t="s">
        <v>114</v>
      </c>
    </row>
    <row r="6" spans="1:11">
      <c r="A6" s="6" t="s">
        <v>24</v>
      </c>
      <c r="B6" s="4"/>
      <c r="C6" s="4" t="s">
        <v>105</v>
      </c>
      <c r="E6" s="4" t="s">
        <v>40</v>
      </c>
      <c r="G6" s="5">
        <v>300</v>
      </c>
      <c r="H6" s="4" t="s">
        <v>114</v>
      </c>
    </row>
    <row r="7" spans="1:11">
      <c r="A7" s="6" t="s">
        <v>25</v>
      </c>
      <c r="B7" s="4"/>
      <c r="C7" s="4" t="s">
        <v>106</v>
      </c>
      <c r="E7" s="4" t="s">
        <v>41</v>
      </c>
      <c r="F7" s="4" t="s">
        <v>111</v>
      </c>
      <c r="G7" s="5">
        <v>350</v>
      </c>
      <c r="H7" s="4" t="s">
        <v>114</v>
      </c>
    </row>
    <row r="8" spans="1:11">
      <c r="A8" s="6" t="s">
        <v>26</v>
      </c>
      <c r="C8" s="4" t="s">
        <v>107</v>
      </c>
      <c r="E8" s="4" t="s">
        <v>42</v>
      </c>
      <c r="F8" s="4" t="s">
        <v>112</v>
      </c>
      <c r="G8" s="5">
        <v>400</v>
      </c>
      <c r="H8" s="4" t="s">
        <v>114</v>
      </c>
    </row>
    <row r="9" spans="1:11">
      <c r="A9" s="6" t="s">
        <v>27</v>
      </c>
      <c r="C9" s="4" t="s">
        <v>108</v>
      </c>
      <c r="E9" s="4" t="s">
        <v>43</v>
      </c>
      <c r="G9" s="5">
        <v>450</v>
      </c>
      <c r="H9" s="4" t="s">
        <v>114</v>
      </c>
    </row>
    <row r="10" spans="1:11">
      <c r="A10" s="6" t="s">
        <v>28</v>
      </c>
      <c r="C10" s="4" t="s">
        <v>109</v>
      </c>
      <c r="E10" s="4" t="s">
        <v>44</v>
      </c>
      <c r="G10" s="5">
        <v>500</v>
      </c>
      <c r="H10" s="4" t="s">
        <v>114</v>
      </c>
    </row>
    <row r="11" spans="1:11">
      <c r="A11" s="6" t="s">
        <v>29</v>
      </c>
      <c r="E11" s="4" t="s">
        <v>45</v>
      </c>
      <c r="H11" s="4" t="s">
        <v>114</v>
      </c>
    </row>
    <row r="12" spans="1:11">
      <c r="A12" s="6" t="s">
        <v>116</v>
      </c>
      <c r="E12" s="4" t="s">
        <v>46</v>
      </c>
      <c r="H12" s="4" t="s">
        <v>114</v>
      </c>
    </row>
    <row r="13" spans="1:11">
      <c r="A13" s="6" t="s">
        <v>30</v>
      </c>
      <c r="E13" s="4" t="s">
        <v>47</v>
      </c>
      <c r="H13" s="4" t="s">
        <v>114</v>
      </c>
    </row>
    <row r="14" spans="1:11">
      <c r="A14" s="6" t="s">
        <v>31</v>
      </c>
      <c r="E14" s="4" t="s">
        <v>48</v>
      </c>
      <c r="H14" s="4" t="s">
        <v>114</v>
      </c>
    </row>
    <row r="15" spans="1:11">
      <c r="A15" s="6" t="s">
        <v>32</v>
      </c>
      <c r="E15" s="4" t="s">
        <v>49</v>
      </c>
      <c r="H15" s="4" t="s">
        <v>114</v>
      </c>
    </row>
    <row r="16" spans="1:11">
      <c r="A16" s="6" t="s">
        <v>33</v>
      </c>
      <c r="E16" s="4" t="s">
        <v>50</v>
      </c>
      <c r="H16" s="4" t="s">
        <v>117</v>
      </c>
    </row>
    <row r="17" spans="1:8">
      <c r="A17" s="6" t="s">
        <v>34</v>
      </c>
      <c r="E17" s="4" t="s">
        <v>51</v>
      </c>
      <c r="H17" s="4" t="s">
        <v>118</v>
      </c>
    </row>
    <row r="18" spans="1:8">
      <c r="E18" s="4" t="s">
        <v>52</v>
      </c>
      <c r="H18" s="4"/>
    </row>
    <row r="19" spans="1:8">
      <c r="E19" s="4" t="s">
        <v>12</v>
      </c>
    </row>
    <row r="20" spans="1:8">
      <c r="E20" s="4" t="s">
        <v>53</v>
      </c>
    </row>
    <row r="21" spans="1:8">
      <c r="E21" s="4" t="s">
        <v>54</v>
      </c>
    </row>
    <row r="22" spans="1:8">
      <c r="E22" s="4" t="s">
        <v>55</v>
      </c>
    </row>
    <row r="23" spans="1:8">
      <c r="E23" s="4" t="s">
        <v>56</v>
      </c>
    </row>
    <row r="24" spans="1:8">
      <c r="E24" s="4" t="s">
        <v>57</v>
      </c>
    </row>
    <row r="25" spans="1:8">
      <c r="E25" s="4" t="s">
        <v>58</v>
      </c>
    </row>
    <row r="26" spans="1:8">
      <c r="E26" s="4" t="s">
        <v>59</v>
      </c>
    </row>
    <row r="27" spans="1:8">
      <c r="E27" s="4" t="s">
        <v>60</v>
      </c>
    </row>
    <row r="28" spans="1:8">
      <c r="E28" s="4" t="s">
        <v>61</v>
      </c>
    </row>
    <row r="29" spans="1:8">
      <c r="E29" s="4" t="s">
        <v>62</v>
      </c>
    </row>
    <row r="30" spans="1:8">
      <c r="E30" s="4" t="s">
        <v>63</v>
      </c>
    </row>
    <row r="31" spans="1:8">
      <c r="E31" s="4" t="s">
        <v>64</v>
      </c>
    </row>
    <row r="32" spans="1:8">
      <c r="E32" s="4" t="s">
        <v>65</v>
      </c>
    </row>
    <row r="33" spans="5:5">
      <c r="E33" s="4" t="s">
        <v>66</v>
      </c>
    </row>
    <row r="34" spans="5:5">
      <c r="E34" s="4" t="s">
        <v>67</v>
      </c>
    </row>
    <row r="35" spans="5:5">
      <c r="E35" s="4" t="s">
        <v>68</v>
      </c>
    </row>
    <row r="36" spans="5:5">
      <c r="E36" s="4" t="s">
        <v>69</v>
      </c>
    </row>
    <row r="37" spans="5:5">
      <c r="E37" s="4" t="s">
        <v>70</v>
      </c>
    </row>
    <row r="38" spans="5:5">
      <c r="E38" s="4" t="s">
        <v>71</v>
      </c>
    </row>
    <row r="39" spans="5:5">
      <c r="E39" s="4" t="s">
        <v>72</v>
      </c>
    </row>
    <row r="40" spans="5:5">
      <c r="E40" s="4" t="s">
        <v>73</v>
      </c>
    </row>
    <row r="41" spans="5:5">
      <c r="E41" s="4" t="s">
        <v>74</v>
      </c>
    </row>
    <row r="42" spans="5:5">
      <c r="E42" s="4" t="s">
        <v>75</v>
      </c>
    </row>
    <row r="43" spans="5:5">
      <c r="E43" s="4" t="s">
        <v>76</v>
      </c>
    </row>
    <row r="44" spans="5:5">
      <c r="E44" s="4" t="s">
        <v>77</v>
      </c>
    </row>
    <row r="45" spans="5:5">
      <c r="E45" s="4" t="s">
        <v>78</v>
      </c>
    </row>
    <row r="46" spans="5:5">
      <c r="E46" s="4" t="s">
        <v>79</v>
      </c>
    </row>
    <row r="47" spans="5:5">
      <c r="E47" s="4" t="s">
        <v>80</v>
      </c>
    </row>
    <row r="48" spans="5:5">
      <c r="E48" s="4" t="s">
        <v>81</v>
      </c>
    </row>
    <row r="49" spans="5:5">
      <c r="E49" s="4" t="s">
        <v>82</v>
      </c>
    </row>
    <row r="50" spans="5:5">
      <c r="E50" s="4" t="s">
        <v>83</v>
      </c>
    </row>
    <row r="51" spans="5:5">
      <c r="E51" s="4" t="s">
        <v>84</v>
      </c>
    </row>
    <row r="52" spans="5:5">
      <c r="E52" s="4" t="s">
        <v>85</v>
      </c>
    </row>
    <row r="53" spans="5:5">
      <c r="E53" s="4" t="s">
        <v>86</v>
      </c>
    </row>
    <row r="54" spans="5:5">
      <c r="E54" s="4" t="s">
        <v>87</v>
      </c>
    </row>
    <row r="55" spans="5:5">
      <c r="E55" s="4" t="s">
        <v>88</v>
      </c>
    </row>
    <row r="56" spans="5:5">
      <c r="E56" s="4" t="s">
        <v>89</v>
      </c>
    </row>
    <row r="57" spans="5:5">
      <c r="E57" s="4" t="s">
        <v>90</v>
      </c>
    </row>
    <row r="58" spans="5:5">
      <c r="E58" s="4" t="s">
        <v>91</v>
      </c>
    </row>
    <row r="59" spans="5:5">
      <c r="E59" s="4" t="s">
        <v>92</v>
      </c>
    </row>
    <row r="60" spans="5:5">
      <c r="E60" s="4" t="s">
        <v>93</v>
      </c>
    </row>
    <row r="61" spans="5:5">
      <c r="E61" s="4" t="s">
        <v>94</v>
      </c>
    </row>
    <row r="62" spans="5:5">
      <c r="E62" s="4" t="s">
        <v>95</v>
      </c>
    </row>
    <row r="63" spans="5:5">
      <c r="E63" s="4" t="s">
        <v>96</v>
      </c>
    </row>
    <row r="64" spans="5:5">
      <c r="E64" s="4" t="s">
        <v>97</v>
      </c>
    </row>
    <row r="65" spans="5:5">
      <c r="E65" s="4" t="s">
        <v>98</v>
      </c>
    </row>
    <row r="66" spans="5:5">
      <c r="E66" s="4" t="s">
        <v>99</v>
      </c>
    </row>
    <row r="67" spans="5:5">
      <c r="E67" s="4" t="s">
        <v>100</v>
      </c>
    </row>
    <row r="68" spans="5:5">
      <c r="E68" s="4" t="s">
        <v>101</v>
      </c>
    </row>
  </sheetData>
  <sheetProtection password="8AEA" sheet="1" objects="1" scenarios="1" selectLockedCell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Sheet13"/>
  <dimension ref="A1:AI582"/>
  <sheetViews>
    <sheetView topLeftCell="AF286" workbookViewId="0">
      <selection activeCell="AG298" sqref="AG298"/>
    </sheetView>
  </sheetViews>
  <sheetFormatPr defaultRowHeight="15"/>
  <cols>
    <col min="1" max="1" width="43.140625" bestFit="1" customWidth="1"/>
    <col min="2" max="2" width="8" customWidth="1"/>
    <col min="19" max="19" width="54.85546875" bestFit="1" customWidth="1"/>
    <col min="20" max="27" width="56.5703125" bestFit="1" customWidth="1"/>
    <col min="28" max="28" width="66" bestFit="1" customWidth="1"/>
    <col min="29" max="33" width="56.5703125" bestFit="1" customWidth="1"/>
    <col min="34" max="34" width="62.140625" bestFit="1" customWidth="1"/>
    <col min="35" max="35" width="56.5703125" bestFit="1" customWidth="1"/>
  </cols>
  <sheetData>
    <row r="1" spans="1:35" ht="46.5">
      <c r="A1" s="9" t="s">
        <v>123</v>
      </c>
      <c r="B1" s="351" t="s">
        <v>3</v>
      </c>
      <c r="C1" s="351"/>
      <c r="D1" s="351"/>
      <c r="E1" s="351"/>
      <c r="F1" s="351"/>
      <c r="G1" s="351"/>
      <c r="H1" s="351"/>
      <c r="I1" s="351"/>
      <c r="J1" s="351"/>
      <c r="K1" s="351"/>
      <c r="L1" s="351"/>
      <c r="M1" s="351"/>
      <c r="N1" s="351"/>
      <c r="O1" s="351"/>
      <c r="P1" s="351"/>
      <c r="Q1" s="351"/>
      <c r="R1" s="351"/>
      <c r="S1" s="352" t="s">
        <v>124</v>
      </c>
      <c r="T1" s="352"/>
      <c r="U1" s="352"/>
      <c r="V1" s="352"/>
      <c r="W1" s="352"/>
      <c r="X1" s="352"/>
      <c r="Y1" s="352"/>
      <c r="Z1" s="352"/>
      <c r="AA1" s="352"/>
      <c r="AB1" s="352"/>
      <c r="AC1" s="352"/>
      <c r="AD1" s="352"/>
      <c r="AE1" s="352"/>
      <c r="AF1" s="352"/>
      <c r="AG1" s="352"/>
      <c r="AH1" s="352"/>
      <c r="AI1" s="352"/>
    </row>
    <row r="2" spans="1:35" ht="15.75" customHeight="1">
      <c r="A2" s="6" t="s">
        <v>20</v>
      </c>
      <c r="S2" s="350" t="s">
        <v>119</v>
      </c>
      <c r="T2" s="350" t="s">
        <v>120</v>
      </c>
      <c r="U2" s="350" t="s">
        <v>121</v>
      </c>
      <c r="V2" s="350" t="s">
        <v>122</v>
      </c>
      <c r="W2" s="350" t="s">
        <v>188</v>
      </c>
      <c r="X2" s="350" t="s">
        <v>189</v>
      </c>
      <c r="Y2" s="350" t="s">
        <v>190</v>
      </c>
      <c r="Z2" s="350" t="s">
        <v>191</v>
      </c>
      <c r="AA2" s="350" t="s">
        <v>192</v>
      </c>
      <c r="AB2" s="350" t="s">
        <v>193</v>
      </c>
      <c r="AC2" s="350" t="s">
        <v>194</v>
      </c>
      <c r="AD2" s="350" t="s">
        <v>195</v>
      </c>
      <c r="AE2" s="350" t="s">
        <v>196</v>
      </c>
      <c r="AF2" s="350" t="s">
        <v>197</v>
      </c>
      <c r="AG2" s="350" t="s">
        <v>32</v>
      </c>
      <c r="AH2" s="350" t="s">
        <v>33</v>
      </c>
      <c r="AI2" s="350" t="s">
        <v>198</v>
      </c>
    </row>
    <row r="3" spans="1:35" ht="15.75" customHeight="1">
      <c r="A3" s="6" t="s">
        <v>13</v>
      </c>
      <c r="B3" t="s">
        <v>35</v>
      </c>
      <c r="C3" t="s">
        <v>36</v>
      </c>
      <c r="D3" t="s">
        <v>37</v>
      </c>
      <c r="E3" t="s">
        <v>38</v>
      </c>
      <c r="F3" t="s">
        <v>39</v>
      </c>
      <c r="G3" t="s">
        <v>40</v>
      </c>
      <c r="H3" t="s">
        <v>41</v>
      </c>
      <c r="I3" t="s">
        <v>42</v>
      </c>
      <c r="J3" t="s">
        <v>43</v>
      </c>
      <c r="K3" t="s">
        <v>44</v>
      </c>
      <c r="L3" t="s">
        <v>45</v>
      </c>
      <c r="M3" t="s">
        <v>46</v>
      </c>
      <c r="N3" t="s">
        <v>47</v>
      </c>
      <c r="O3" t="s">
        <v>48</v>
      </c>
      <c r="P3" t="s">
        <v>1038</v>
      </c>
      <c r="Q3" t="s">
        <v>50</v>
      </c>
      <c r="R3" t="s">
        <v>51</v>
      </c>
      <c r="S3" s="350"/>
      <c r="T3" s="350"/>
      <c r="U3" s="350"/>
      <c r="V3" s="350"/>
      <c r="W3" s="350"/>
      <c r="X3" s="350"/>
      <c r="Y3" s="350"/>
      <c r="Z3" s="350"/>
      <c r="AA3" s="350"/>
      <c r="AB3" s="350"/>
      <c r="AC3" s="350"/>
      <c r="AD3" s="350"/>
      <c r="AE3" s="350"/>
      <c r="AF3" s="350"/>
      <c r="AG3" s="350"/>
      <c r="AH3" s="350"/>
      <c r="AI3" s="350"/>
    </row>
    <row r="4" spans="1:35" ht="15.75" customHeight="1">
      <c r="A4" s="6" t="s">
        <v>21</v>
      </c>
      <c r="B4" t="s">
        <v>52</v>
      </c>
      <c r="C4" t="s">
        <v>12</v>
      </c>
      <c r="D4" t="s">
        <v>53</v>
      </c>
      <c r="E4" t="s">
        <v>54</v>
      </c>
      <c r="F4" t="s">
        <v>55</v>
      </c>
      <c r="G4" t="s">
        <v>56</v>
      </c>
      <c r="H4" t="s">
        <v>57</v>
      </c>
      <c r="I4" t="s">
        <v>58</v>
      </c>
      <c r="J4" t="s">
        <v>59</v>
      </c>
      <c r="K4" t="s">
        <v>60</v>
      </c>
      <c r="L4" t="s">
        <v>61</v>
      </c>
      <c r="M4" t="s">
        <v>62</v>
      </c>
      <c r="N4" t="s">
        <v>63</v>
      </c>
      <c r="O4" t="s">
        <v>64</v>
      </c>
      <c r="P4" t="s">
        <v>1039</v>
      </c>
      <c r="Q4" t="s">
        <v>66</v>
      </c>
      <c r="R4" t="s">
        <v>67</v>
      </c>
      <c r="S4" s="350"/>
      <c r="T4" s="350"/>
      <c r="U4" s="350"/>
      <c r="V4" s="350"/>
      <c r="W4" s="350"/>
      <c r="X4" s="350"/>
      <c r="Y4" s="350"/>
      <c r="Z4" s="350"/>
      <c r="AA4" s="350"/>
      <c r="AB4" s="350"/>
      <c r="AC4" s="350"/>
      <c r="AD4" s="350"/>
      <c r="AE4" s="350"/>
      <c r="AF4" s="350"/>
      <c r="AG4" s="350"/>
      <c r="AH4" s="350"/>
      <c r="AI4" s="350"/>
    </row>
    <row r="5" spans="1:35" ht="15.75" customHeight="1">
      <c r="A5" s="6" t="s">
        <v>22</v>
      </c>
      <c r="B5" t="s">
        <v>68</v>
      </c>
      <c r="C5" t="s">
        <v>69</v>
      </c>
      <c r="D5" t="s">
        <v>70</v>
      </c>
      <c r="E5" t="s">
        <v>71</v>
      </c>
      <c r="F5" t="s">
        <v>72</v>
      </c>
      <c r="G5" t="s">
        <v>73</v>
      </c>
      <c r="H5" t="s">
        <v>74</v>
      </c>
      <c r="I5" t="s">
        <v>75</v>
      </c>
      <c r="J5" t="s">
        <v>76</v>
      </c>
      <c r="K5" t="s">
        <v>77</v>
      </c>
      <c r="L5" t="s">
        <v>78</v>
      </c>
      <c r="M5" t="s">
        <v>79</v>
      </c>
      <c r="N5" t="s">
        <v>80</v>
      </c>
      <c r="O5" t="s">
        <v>81</v>
      </c>
      <c r="P5" t="s">
        <v>1040</v>
      </c>
      <c r="Q5" t="s">
        <v>83</v>
      </c>
      <c r="R5" t="s">
        <v>84</v>
      </c>
      <c r="S5" s="350"/>
      <c r="T5" s="350"/>
      <c r="U5" s="350"/>
      <c r="V5" s="350"/>
      <c r="W5" s="350"/>
      <c r="X5" s="350"/>
      <c r="Y5" s="350"/>
      <c r="Z5" s="350"/>
      <c r="AA5" s="350"/>
      <c r="AB5" s="350"/>
      <c r="AC5" s="350"/>
      <c r="AD5" s="350"/>
      <c r="AE5" s="350"/>
      <c r="AF5" s="350"/>
      <c r="AG5" s="350"/>
      <c r="AH5" s="350"/>
      <c r="AI5" s="350"/>
    </row>
    <row r="6" spans="1:35" ht="15.75" customHeight="1">
      <c r="A6" s="6" t="s">
        <v>23</v>
      </c>
      <c r="B6" t="s">
        <v>85</v>
      </c>
      <c r="C6" t="s">
        <v>86</v>
      </c>
      <c r="D6" t="s">
        <v>87</v>
      </c>
      <c r="E6" t="s">
        <v>88</v>
      </c>
      <c r="F6" t="s">
        <v>89</v>
      </c>
      <c r="G6" t="s">
        <v>90</v>
      </c>
      <c r="H6" t="s">
        <v>91</v>
      </c>
      <c r="I6" t="s">
        <v>92</v>
      </c>
      <c r="J6" t="s">
        <v>93</v>
      </c>
      <c r="K6" t="s">
        <v>94</v>
      </c>
      <c r="L6" t="s">
        <v>95</v>
      </c>
      <c r="M6" t="s">
        <v>96</v>
      </c>
      <c r="N6" t="s">
        <v>97</v>
      </c>
      <c r="O6" t="s">
        <v>98</v>
      </c>
      <c r="Q6" t="s">
        <v>100</v>
      </c>
      <c r="R6" t="s">
        <v>101</v>
      </c>
      <c r="S6" s="350"/>
      <c r="T6" s="350"/>
      <c r="U6" s="350"/>
      <c r="V6" s="350"/>
      <c r="W6" s="350"/>
      <c r="X6" s="350"/>
      <c r="Y6" s="350"/>
      <c r="Z6" s="350"/>
      <c r="AA6" s="350"/>
      <c r="AB6" s="350"/>
      <c r="AC6" s="350"/>
      <c r="AD6" s="350"/>
      <c r="AE6" s="350"/>
      <c r="AF6" s="350"/>
      <c r="AG6" s="350"/>
      <c r="AH6" s="350"/>
      <c r="AI6" s="350"/>
    </row>
    <row r="7" spans="1:35" ht="15.75" customHeight="1">
      <c r="A7" s="6" t="s">
        <v>24</v>
      </c>
      <c r="B7" t="s">
        <v>160</v>
      </c>
      <c r="C7" t="s">
        <v>161</v>
      </c>
      <c r="D7" t="s">
        <v>162</v>
      </c>
      <c r="E7" t="s">
        <v>762</v>
      </c>
      <c r="I7" t="s">
        <v>763</v>
      </c>
      <c r="K7" t="s">
        <v>169</v>
      </c>
      <c r="S7" s="350"/>
      <c r="T7" s="350"/>
      <c r="U7" s="350"/>
      <c r="V7" s="350"/>
      <c r="W7" s="350"/>
      <c r="X7" s="350"/>
      <c r="Y7" s="350"/>
      <c r="Z7" s="350"/>
      <c r="AA7" s="350"/>
      <c r="AB7" s="350"/>
      <c r="AC7" s="350"/>
      <c r="AD7" s="350"/>
      <c r="AE7" s="350"/>
      <c r="AF7" s="350"/>
      <c r="AG7" s="350"/>
      <c r="AH7" s="350"/>
      <c r="AI7" s="350"/>
    </row>
    <row r="8" spans="1:35" ht="15.75" customHeight="1">
      <c r="A8" s="6" t="s">
        <v>25</v>
      </c>
      <c r="B8" t="s">
        <v>126</v>
      </c>
      <c r="C8" t="s">
        <v>128</v>
      </c>
      <c r="D8" t="s">
        <v>130</v>
      </c>
      <c r="K8" t="s">
        <v>144</v>
      </c>
      <c r="S8" s="350"/>
      <c r="T8" s="350"/>
      <c r="U8" s="350"/>
      <c r="V8" s="350"/>
      <c r="W8" s="350"/>
      <c r="X8" s="350"/>
      <c r="Y8" s="350"/>
      <c r="Z8" s="350"/>
      <c r="AA8" s="350"/>
      <c r="AB8" s="350"/>
      <c r="AC8" s="350"/>
      <c r="AD8" s="350"/>
      <c r="AE8" s="350"/>
      <c r="AF8" s="350"/>
      <c r="AG8" s="350"/>
      <c r="AH8" s="350"/>
      <c r="AI8" s="350"/>
    </row>
    <row r="9" spans="1:35" ht="15.75" customHeight="1">
      <c r="A9" s="6" t="s">
        <v>26</v>
      </c>
      <c r="B9" t="s">
        <v>127</v>
      </c>
      <c r="C9" t="s">
        <v>129</v>
      </c>
      <c r="D9" t="s">
        <v>131</v>
      </c>
      <c r="K9" t="s">
        <v>145</v>
      </c>
      <c r="S9" s="350"/>
      <c r="T9" s="350"/>
      <c r="U9" s="350"/>
      <c r="V9" s="350"/>
      <c r="W9" s="350"/>
      <c r="X9" s="350"/>
      <c r="Y9" s="350"/>
      <c r="Z9" s="350"/>
      <c r="AA9" s="350"/>
      <c r="AB9" s="350"/>
      <c r="AC9" s="350"/>
      <c r="AD9" s="350"/>
      <c r="AE9" s="350"/>
      <c r="AF9" s="350"/>
      <c r="AG9" s="350"/>
      <c r="AH9" s="350"/>
      <c r="AI9" s="350"/>
    </row>
    <row r="10" spans="1:35" ht="15.75" customHeight="1">
      <c r="A10" s="6" t="s">
        <v>27</v>
      </c>
      <c r="B10" t="s">
        <v>759</v>
      </c>
      <c r="C10" t="s">
        <v>760</v>
      </c>
      <c r="D10" t="s">
        <v>761</v>
      </c>
      <c r="K10" t="s">
        <v>764</v>
      </c>
      <c r="S10" s="350"/>
      <c r="T10" s="350"/>
      <c r="U10" s="350"/>
      <c r="V10" s="350"/>
      <c r="W10" s="350"/>
      <c r="X10" s="350"/>
      <c r="Y10" s="350"/>
      <c r="Z10" s="350"/>
      <c r="AA10" s="350"/>
      <c r="AB10" s="350"/>
      <c r="AC10" s="350"/>
      <c r="AD10" s="350"/>
      <c r="AE10" s="350"/>
      <c r="AF10" s="350"/>
      <c r="AG10" s="350"/>
      <c r="AH10" s="350"/>
      <c r="AI10" s="350"/>
    </row>
    <row r="11" spans="1:35" ht="15.75" customHeight="1">
      <c r="A11" s="6" t="s">
        <v>368</v>
      </c>
      <c r="S11" s="350"/>
      <c r="T11" s="350"/>
      <c r="U11" s="350"/>
      <c r="V11" s="350"/>
      <c r="W11" s="350"/>
      <c r="X11" s="350"/>
      <c r="Y11" s="350"/>
      <c r="Z11" s="350"/>
      <c r="AA11" s="350"/>
      <c r="AB11" s="350"/>
      <c r="AC11" s="350"/>
      <c r="AD11" s="350"/>
      <c r="AE11" s="350"/>
      <c r="AF11" s="350"/>
      <c r="AG11" s="350"/>
      <c r="AH11" s="350"/>
      <c r="AI11" s="350"/>
    </row>
    <row r="12" spans="1:35" ht="15.75" customHeight="1">
      <c r="A12" s="6" t="s">
        <v>29</v>
      </c>
      <c r="S12" s="350"/>
      <c r="T12" s="350"/>
      <c r="U12" s="350"/>
      <c r="V12" s="350"/>
      <c r="W12" s="350"/>
      <c r="X12" s="350"/>
      <c r="Y12" s="350"/>
      <c r="Z12" s="350"/>
      <c r="AA12" s="350"/>
      <c r="AB12" s="350"/>
      <c r="AC12" s="350"/>
      <c r="AD12" s="350"/>
      <c r="AE12" s="350"/>
      <c r="AF12" s="350"/>
      <c r="AG12" s="350"/>
      <c r="AH12" s="350"/>
      <c r="AI12" s="350"/>
    </row>
    <row r="13" spans="1:35" ht="15.75" customHeight="1">
      <c r="A13" s="6" t="s">
        <v>369</v>
      </c>
      <c r="S13" s="350"/>
      <c r="T13" s="350"/>
      <c r="U13" s="350"/>
      <c r="V13" s="350"/>
      <c r="W13" s="350"/>
      <c r="X13" s="350"/>
      <c r="Y13" s="350"/>
      <c r="Z13" s="350"/>
      <c r="AA13" s="350"/>
      <c r="AB13" s="350"/>
      <c r="AC13" s="350"/>
      <c r="AD13" s="350"/>
      <c r="AE13" s="350"/>
      <c r="AF13" s="350"/>
      <c r="AG13" s="350"/>
      <c r="AH13" s="350"/>
      <c r="AI13" s="350"/>
    </row>
    <row r="14" spans="1:35" ht="15.75" customHeight="1">
      <c r="A14" s="6" t="s">
        <v>30</v>
      </c>
      <c r="S14" s="350"/>
      <c r="T14" s="350"/>
      <c r="U14" s="350"/>
      <c r="V14" s="350"/>
      <c r="W14" s="350"/>
      <c r="X14" s="350"/>
      <c r="Y14" s="350"/>
      <c r="Z14" s="350"/>
      <c r="AA14" s="350"/>
      <c r="AB14" s="350"/>
      <c r="AC14" s="350"/>
      <c r="AD14" s="350"/>
      <c r="AE14" s="350"/>
      <c r="AF14" s="350"/>
      <c r="AG14" s="350"/>
      <c r="AH14" s="350"/>
      <c r="AI14" s="350"/>
    </row>
    <row r="15" spans="1:35" ht="15.75" customHeight="1">
      <c r="A15" s="6" t="s">
        <v>306</v>
      </c>
      <c r="S15" s="350"/>
      <c r="T15" s="350"/>
      <c r="U15" s="350"/>
      <c r="V15" s="350"/>
      <c r="W15" s="350"/>
      <c r="X15" s="350"/>
      <c r="Y15" s="350"/>
      <c r="Z15" s="350"/>
      <c r="AA15" s="350"/>
      <c r="AB15" s="350"/>
      <c r="AC15" s="350"/>
      <c r="AD15" s="350"/>
      <c r="AE15" s="350"/>
      <c r="AF15" s="350"/>
      <c r="AG15" s="350"/>
      <c r="AH15" s="350"/>
      <c r="AI15" s="350"/>
    </row>
    <row r="16" spans="1:35" ht="15.75" customHeight="1">
      <c r="A16" s="6" t="s">
        <v>370</v>
      </c>
      <c r="S16" s="350"/>
      <c r="T16" s="350"/>
      <c r="U16" s="350"/>
      <c r="V16" s="350"/>
      <c r="W16" s="350"/>
      <c r="X16" s="350"/>
      <c r="Y16" s="350"/>
      <c r="Z16" s="350"/>
      <c r="AA16" s="350"/>
      <c r="AB16" s="350"/>
      <c r="AC16" s="350"/>
      <c r="AD16" s="350"/>
      <c r="AE16" s="350"/>
      <c r="AF16" s="350"/>
      <c r="AG16" s="350"/>
      <c r="AH16" s="350"/>
      <c r="AI16" s="350"/>
    </row>
    <row r="17" spans="1:35" ht="15.75" customHeight="1">
      <c r="A17" s="6" t="s">
        <v>371</v>
      </c>
      <c r="S17" s="350"/>
      <c r="T17" s="350"/>
      <c r="U17" s="350"/>
      <c r="V17" s="350"/>
      <c r="W17" s="350"/>
      <c r="X17" s="350"/>
      <c r="Y17" s="350"/>
      <c r="Z17" s="350"/>
      <c r="AA17" s="350"/>
      <c r="AB17" s="350"/>
      <c r="AC17" s="350"/>
      <c r="AD17" s="350"/>
      <c r="AE17" s="350"/>
      <c r="AF17" s="350"/>
      <c r="AG17" s="350"/>
      <c r="AH17" s="350"/>
      <c r="AI17" s="350"/>
    </row>
    <row r="18" spans="1:35" ht="15.75" customHeight="1">
      <c r="A18" s="6" t="s">
        <v>34</v>
      </c>
      <c r="S18" s="350"/>
      <c r="T18" s="350"/>
      <c r="U18" s="350"/>
      <c r="V18" s="350"/>
      <c r="W18" s="350"/>
      <c r="X18" s="350"/>
      <c r="Y18" s="350"/>
      <c r="Z18" s="350"/>
      <c r="AA18" s="350"/>
      <c r="AB18" s="350"/>
      <c r="AC18" s="350"/>
      <c r="AD18" s="350"/>
      <c r="AE18" s="350"/>
      <c r="AF18" s="350"/>
      <c r="AG18" s="350"/>
      <c r="AH18" s="350"/>
      <c r="AI18" s="350"/>
    </row>
    <row r="19" spans="1:35" ht="15" customHeight="1">
      <c r="S19" s="350"/>
      <c r="T19" s="350" t="s">
        <v>120</v>
      </c>
      <c r="U19" s="350" t="s">
        <v>121</v>
      </c>
      <c r="V19" s="350" t="s">
        <v>122</v>
      </c>
      <c r="W19" s="350" t="s">
        <v>188</v>
      </c>
      <c r="X19" s="350" t="s">
        <v>189</v>
      </c>
      <c r="Y19" s="350" t="s">
        <v>190</v>
      </c>
      <c r="Z19" s="350" t="s">
        <v>191</v>
      </c>
      <c r="AA19" s="350" t="s">
        <v>192</v>
      </c>
      <c r="AB19" s="350" t="s">
        <v>193</v>
      </c>
      <c r="AC19" s="350" t="s">
        <v>194</v>
      </c>
      <c r="AD19" s="350" t="s">
        <v>195</v>
      </c>
      <c r="AE19" s="350" t="s">
        <v>196</v>
      </c>
      <c r="AF19" s="350" t="s">
        <v>197</v>
      </c>
      <c r="AG19" s="350" t="s">
        <v>32</v>
      </c>
      <c r="AH19" s="350" t="s">
        <v>33</v>
      </c>
      <c r="AI19" s="350" t="s">
        <v>198</v>
      </c>
    </row>
    <row r="20" spans="1:35" ht="15" customHeight="1">
      <c r="S20" s="33" t="s">
        <v>430</v>
      </c>
      <c r="T20" s="33" t="s">
        <v>11</v>
      </c>
      <c r="U20" s="33" t="s">
        <v>11</v>
      </c>
      <c r="V20" s="33" t="s">
        <v>11</v>
      </c>
      <c r="W20" s="33" t="s">
        <v>11</v>
      </c>
      <c r="X20" s="33" t="s">
        <v>11</v>
      </c>
      <c r="Y20" s="33" t="s">
        <v>11</v>
      </c>
      <c r="Z20" s="33" t="s">
        <v>11</v>
      </c>
      <c r="AA20" s="33" t="s">
        <v>11</v>
      </c>
      <c r="AB20" s="33" t="s">
        <v>11</v>
      </c>
      <c r="AC20" s="33" t="s">
        <v>11</v>
      </c>
      <c r="AD20" s="33" t="s">
        <v>11</v>
      </c>
      <c r="AE20" s="33" t="s">
        <v>11</v>
      </c>
      <c r="AF20" s="33" t="s">
        <v>11</v>
      </c>
      <c r="AG20" s="33" t="s">
        <v>11</v>
      </c>
      <c r="AH20" s="33" t="s">
        <v>11</v>
      </c>
      <c r="AI20" s="33" t="s">
        <v>11</v>
      </c>
    </row>
    <row r="21" spans="1:35" ht="15" customHeight="1">
      <c r="S21" t="s">
        <v>177</v>
      </c>
      <c r="T21" t="s">
        <v>182</v>
      </c>
      <c r="U21" t="s">
        <v>181</v>
      </c>
      <c r="V21" t="s">
        <v>181</v>
      </c>
      <c r="W21" t="s">
        <v>181</v>
      </c>
      <c r="X21" t="s">
        <v>181</v>
      </c>
      <c r="Y21" t="s">
        <v>181</v>
      </c>
      <c r="Z21" t="s">
        <v>181</v>
      </c>
      <c r="AA21" t="s">
        <v>182</v>
      </c>
      <c r="AB21" t="s">
        <v>182</v>
      </c>
      <c r="AC21" t="s">
        <v>182</v>
      </c>
      <c r="AD21" t="s">
        <v>182</v>
      </c>
      <c r="AE21" t="s">
        <v>182</v>
      </c>
      <c r="AF21" t="s">
        <v>182</v>
      </c>
      <c r="AG21" t="s">
        <v>182</v>
      </c>
      <c r="AH21" t="s">
        <v>182</v>
      </c>
      <c r="AI21" t="s">
        <v>182</v>
      </c>
    </row>
    <row r="22" spans="1:35" ht="15" customHeight="1">
      <c r="S22" t="s">
        <v>178</v>
      </c>
      <c r="T22" t="s">
        <v>183</v>
      </c>
      <c r="U22" t="s">
        <v>184</v>
      </c>
      <c r="V22" t="s">
        <v>184</v>
      </c>
      <c r="W22" t="s">
        <v>184</v>
      </c>
      <c r="X22" t="s">
        <v>184</v>
      </c>
      <c r="Y22" t="s">
        <v>184</v>
      </c>
      <c r="Z22" t="s">
        <v>184</v>
      </c>
      <c r="AA22" t="s">
        <v>183</v>
      </c>
      <c r="AB22" t="s">
        <v>183</v>
      </c>
      <c r="AC22" t="s">
        <v>183</v>
      </c>
      <c r="AD22" t="s">
        <v>183</v>
      </c>
      <c r="AE22" t="s">
        <v>183</v>
      </c>
      <c r="AF22" t="s">
        <v>183</v>
      </c>
      <c r="AG22" t="s">
        <v>183</v>
      </c>
      <c r="AH22" t="s">
        <v>183</v>
      </c>
      <c r="AI22" t="s">
        <v>183</v>
      </c>
    </row>
    <row r="23" spans="1:35" ht="15" customHeight="1">
      <c r="S23" t="s">
        <v>179</v>
      </c>
      <c r="T23" t="s">
        <v>184</v>
      </c>
      <c r="U23" t="s">
        <v>207</v>
      </c>
      <c r="V23" t="s">
        <v>210</v>
      </c>
      <c r="W23" t="s">
        <v>210</v>
      </c>
      <c r="X23" t="s">
        <v>210</v>
      </c>
      <c r="Y23" t="s">
        <v>215</v>
      </c>
      <c r="Z23" t="s">
        <v>216</v>
      </c>
      <c r="AA23" t="s">
        <v>184</v>
      </c>
      <c r="AB23" t="s">
        <v>184</v>
      </c>
      <c r="AC23" t="s">
        <v>184</v>
      </c>
      <c r="AD23" t="s">
        <v>184</v>
      </c>
      <c r="AE23" t="s">
        <v>184</v>
      </c>
      <c r="AF23" t="s">
        <v>184</v>
      </c>
      <c r="AG23" t="s">
        <v>227</v>
      </c>
      <c r="AH23" t="s">
        <v>230</v>
      </c>
      <c r="AI23" t="s">
        <v>234</v>
      </c>
    </row>
    <row r="24" spans="1:35">
      <c r="S24" t="s">
        <v>180</v>
      </c>
      <c r="T24" t="s">
        <v>199</v>
      </c>
      <c r="U24" t="s">
        <v>208</v>
      </c>
      <c r="V24" t="s">
        <v>207</v>
      </c>
      <c r="W24" t="s">
        <v>207</v>
      </c>
      <c r="X24" t="s">
        <v>207</v>
      </c>
      <c r="Y24" t="s">
        <v>22</v>
      </c>
      <c r="Z24" t="s">
        <v>22</v>
      </c>
      <c r="AA24" t="s">
        <v>199</v>
      </c>
      <c r="AB24" t="s">
        <v>218</v>
      </c>
      <c r="AC24" t="s">
        <v>177</v>
      </c>
      <c r="AD24" t="s">
        <v>210</v>
      </c>
      <c r="AE24" t="s">
        <v>218</v>
      </c>
      <c r="AF24" t="s">
        <v>223</v>
      </c>
      <c r="AG24" t="s">
        <v>226</v>
      </c>
      <c r="AH24" t="s">
        <v>231</v>
      </c>
      <c r="AI24" t="s">
        <v>235</v>
      </c>
    </row>
    <row r="25" spans="1:35">
      <c r="S25" t="s">
        <v>181</v>
      </c>
      <c r="T25" t="s">
        <v>200</v>
      </c>
      <c r="U25" t="s">
        <v>209</v>
      </c>
      <c r="V25" t="s">
        <v>211</v>
      </c>
      <c r="W25" t="s">
        <v>211</v>
      </c>
      <c r="X25" t="s">
        <v>213</v>
      </c>
      <c r="Y25" t="s">
        <v>213</v>
      </c>
      <c r="Z25" t="s">
        <v>213</v>
      </c>
      <c r="AA25" t="s">
        <v>284</v>
      </c>
      <c r="AB25" t="s">
        <v>219</v>
      </c>
      <c r="AC25" t="s">
        <v>220</v>
      </c>
      <c r="AD25" t="s">
        <v>218</v>
      </c>
      <c r="AE25" t="s">
        <v>222</v>
      </c>
      <c r="AF25" t="s">
        <v>224</v>
      </c>
      <c r="AG25" t="s">
        <v>229</v>
      </c>
      <c r="AH25" t="s">
        <v>232</v>
      </c>
      <c r="AI25" t="s">
        <v>236</v>
      </c>
    </row>
    <row r="26" spans="1:35">
      <c r="S26" s="10"/>
      <c r="T26" t="s">
        <v>201</v>
      </c>
      <c r="V26" t="s">
        <v>212</v>
      </c>
      <c r="X26" t="s">
        <v>214</v>
      </c>
      <c r="AA26" t="s">
        <v>217</v>
      </c>
      <c r="AB26" t="s">
        <v>181</v>
      </c>
      <c r="AC26" t="s">
        <v>206</v>
      </c>
      <c r="AD26" t="s">
        <v>221</v>
      </c>
      <c r="AE26" t="s">
        <v>21</v>
      </c>
      <c r="AF26" t="s">
        <v>204</v>
      </c>
      <c r="AG26" t="s">
        <v>228</v>
      </c>
      <c r="AH26" t="s">
        <v>233</v>
      </c>
      <c r="AI26" t="s">
        <v>237</v>
      </c>
    </row>
    <row r="27" spans="1:35">
      <c r="AA27" t="s">
        <v>206</v>
      </c>
      <c r="AE27" t="s">
        <v>223</v>
      </c>
      <c r="AG27" s="10"/>
    </row>
    <row r="29" spans="1:35">
      <c r="S29" s="33" t="s">
        <v>18</v>
      </c>
      <c r="T29" s="33" t="s">
        <v>18</v>
      </c>
      <c r="U29" s="33" t="s">
        <v>18</v>
      </c>
      <c r="V29" s="33" t="s">
        <v>18</v>
      </c>
      <c r="W29" s="33" t="s">
        <v>18</v>
      </c>
      <c r="X29" s="33" t="s">
        <v>18</v>
      </c>
      <c r="Y29" s="33" t="s">
        <v>18</v>
      </c>
      <c r="Z29" s="33" t="s">
        <v>18</v>
      </c>
      <c r="AA29" s="33" t="s">
        <v>18</v>
      </c>
      <c r="AB29" s="33" t="s">
        <v>18</v>
      </c>
      <c r="AC29" s="33" t="s">
        <v>18</v>
      </c>
      <c r="AD29" s="33" t="s">
        <v>18</v>
      </c>
      <c r="AE29" s="33" t="s">
        <v>18</v>
      </c>
      <c r="AF29" s="33" t="s">
        <v>18</v>
      </c>
      <c r="AG29" s="33" t="s">
        <v>18</v>
      </c>
      <c r="AH29" s="33" t="s">
        <v>18</v>
      </c>
      <c r="AI29" s="33" t="s">
        <v>18</v>
      </c>
    </row>
    <row r="30" spans="1:35">
      <c r="S30" t="s">
        <v>182</v>
      </c>
      <c r="T30" t="s">
        <v>181</v>
      </c>
      <c r="U30" t="s">
        <v>182</v>
      </c>
      <c r="V30" t="s">
        <v>283</v>
      </c>
      <c r="W30" t="s">
        <v>238</v>
      </c>
      <c r="X30" t="s">
        <v>245</v>
      </c>
      <c r="Y30" t="s">
        <v>238</v>
      </c>
      <c r="Z30" t="s">
        <v>238</v>
      </c>
      <c r="AA30" t="s">
        <v>181</v>
      </c>
      <c r="AB30" t="s">
        <v>199</v>
      </c>
      <c r="AC30" t="s">
        <v>258</v>
      </c>
      <c r="AD30" t="s">
        <v>258</v>
      </c>
      <c r="AE30" t="s">
        <v>181</v>
      </c>
      <c r="AF30" t="s">
        <v>181</v>
      </c>
      <c r="AG30" t="s">
        <v>181</v>
      </c>
      <c r="AH30" t="s">
        <v>181</v>
      </c>
      <c r="AI30" t="s">
        <v>181</v>
      </c>
    </row>
    <row r="31" spans="1:35">
      <c r="S31" t="s">
        <v>183</v>
      </c>
      <c r="T31" t="s">
        <v>202</v>
      </c>
      <c r="U31" t="s">
        <v>183</v>
      </c>
      <c r="V31" t="s">
        <v>243</v>
      </c>
      <c r="W31" t="s">
        <v>183</v>
      </c>
      <c r="X31" t="s">
        <v>239</v>
      </c>
      <c r="Y31" t="s">
        <v>183</v>
      </c>
      <c r="Z31" t="s">
        <v>183</v>
      </c>
      <c r="AA31" t="s">
        <v>244</v>
      </c>
      <c r="AB31" t="s">
        <v>244</v>
      </c>
      <c r="AC31" t="s">
        <v>259</v>
      </c>
      <c r="AD31" t="s">
        <v>263</v>
      </c>
      <c r="AE31" t="s">
        <v>267</v>
      </c>
      <c r="AF31" t="s">
        <v>270</v>
      </c>
      <c r="AG31" t="s">
        <v>236</v>
      </c>
      <c r="AH31" t="s">
        <v>278</v>
      </c>
      <c r="AI31" t="s">
        <v>184</v>
      </c>
    </row>
    <row r="32" spans="1:35">
      <c r="S32" t="s">
        <v>184</v>
      </c>
      <c r="T32" t="s">
        <v>203</v>
      </c>
      <c r="U32" t="s">
        <v>239</v>
      </c>
      <c r="V32" t="s">
        <v>244</v>
      </c>
      <c r="W32" t="s">
        <v>239</v>
      </c>
      <c r="X32" t="s">
        <v>249</v>
      </c>
      <c r="Y32" t="s">
        <v>244</v>
      </c>
      <c r="Z32" t="s">
        <v>244</v>
      </c>
      <c r="AA32" t="s">
        <v>254</v>
      </c>
      <c r="AB32" t="s">
        <v>257</v>
      </c>
      <c r="AC32" t="s">
        <v>260</v>
      </c>
      <c r="AD32" t="s">
        <v>264</v>
      </c>
      <c r="AE32" t="s">
        <v>22</v>
      </c>
      <c r="AF32" t="s">
        <v>271</v>
      </c>
      <c r="AG32" t="s">
        <v>274</v>
      </c>
      <c r="AH32" t="s">
        <v>186</v>
      </c>
      <c r="AI32" t="s">
        <v>185</v>
      </c>
    </row>
    <row r="33" spans="19:35">
      <c r="S33" t="s">
        <v>185</v>
      </c>
      <c r="T33" t="s">
        <v>204</v>
      </c>
      <c r="U33" t="s">
        <v>240</v>
      </c>
      <c r="V33" t="s">
        <v>245</v>
      </c>
      <c r="W33" t="s">
        <v>247</v>
      </c>
      <c r="X33" t="s">
        <v>250</v>
      </c>
      <c r="Y33" t="s">
        <v>251</v>
      </c>
      <c r="Z33" t="s">
        <v>252</v>
      </c>
      <c r="AA33" t="s">
        <v>185</v>
      </c>
      <c r="AB33" t="s">
        <v>207</v>
      </c>
      <c r="AC33" t="s">
        <v>261</v>
      </c>
      <c r="AD33" t="s">
        <v>265</v>
      </c>
      <c r="AE33" t="s">
        <v>268</v>
      </c>
      <c r="AF33" t="s">
        <v>272</v>
      </c>
      <c r="AG33" t="s">
        <v>275</v>
      </c>
      <c r="AH33" t="s">
        <v>279</v>
      </c>
      <c r="AI33" t="s">
        <v>281</v>
      </c>
    </row>
    <row r="34" spans="19:35">
      <c r="S34" t="s">
        <v>186</v>
      </c>
      <c r="T34" t="s">
        <v>201</v>
      </c>
      <c r="U34" t="s">
        <v>241</v>
      </c>
      <c r="V34" t="s">
        <v>246</v>
      </c>
      <c r="W34" t="s">
        <v>245</v>
      </c>
      <c r="X34" t="s">
        <v>218</v>
      </c>
      <c r="Y34" t="s">
        <v>216</v>
      </c>
      <c r="Z34" t="s">
        <v>253</v>
      </c>
      <c r="AA34" t="s">
        <v>255</v>
      </c>
      <c r="AB34" t="s">
        <v>242</v>
      </c>
      <c r="AC34" t="s">
        <v>262</v>
      </c>
      <c r="AD34" t="s">
        <v>266</v>
      </c>
      <c r="AE34" t="s">
        <v>269</v>
      </c>
      <c r="AF34" t="s">
        <v>273</v>
      </c>
      <c r="AG34" t="s">
        <v>276</v>
      </c>
      <c r="AH34" t="s">
        <v>280</v>
      </c>
      <c r="AI34" t="s">
        <v>282</v>
      </c>
    </row>
    <row r="35" spans="19:35">
      <c r="S35" t="s">
        <v>187</v>
      </c>
      <c r="T35" t="s">
        <v>205</v>
      </c>
      <c r="U35" t="s">
        <v>242</v>
      </c>
      <c r="V35" t="s">
        <v>216</v>
      </c>
      <c r="W35" t="s">
        <v>242</v>
      </c>
      <c r="Y35" t="s">
        <v>242</v>
      </c>
      <c r="Z35" t="s">
        <v>211</v>
      </c>
      <c r="AA35" t="s">
        <v>256</v>
      </c>
      <c r="AB35" t="s">
        <v>206</v>
      </c>
      <c r="AD35" t="s">
        <v>206</v>
      </c>
      <c r="AE35" t="s">
        <v>206</v>
      </c>
      <c r="AG35" t="s">
        <v>277</v>
      </c>
    </row>
    <row r="36" spans="19:35">
      <c r="T36" t="s">
        <v>206</v>
      </c>
      <c r="W36" t="s">
        <v>248</v>
      </c>
    </row>
    <row r="37" spans="19:35">
      <c r="S37" s="33" t="s">
        <v>102</v>
      </c>
      <c r="T37" s="33" t="s">
        <v>102</v>
      </c>
      <c r="U37" s="33" t="s">
        <v>102</v>
      </c>
      <c r="V37" s="33" t="s">
        <v>102</v>
      </c>
      <c r="W37" s="33" t="s">
        <v>102</v>
      </c>
      <c r="X37" s="33" t="s">
        <v>102</v>
      </c>
      <c r="Y37" s="33" t="s">
        <v>102</v>
      </c>
      <c r="Z37" s="33" t="s">
        <v>102</v>
      </c>
      <c r="AA37" s="33" t="s">
        <v>102</v>
      </c>
      <c r="AB37" s="33" t="s">
        <v>102</v>
      </c>
      <c r="AC37" s="33" t="s">
        <v>102</v>
      </c>
      <c r="AD37" s="33" t="s">
        <v>102</v>
      </c>
      <c r="AE37" s="33" t="s">
        <v>102</v>
      </c>
      <c r="AF37" s="33" t="s">
        <v>102</v>
      </c>
      <c r="AG37" s="33" t="s">
        <v>102</v>
      </c>
      <c r="AH37" s="33" t="s">
        <v>102</v>
      </c>
      <c r="AI37" s="33" t="s">
        <v>102</v>
      </c>
    </row>
    <row r="38" spans="19:35">
      <c r="S38" t="s">
        <v>285</v>
      </c>
      <c r="T38" t="s">
        <v>125</v>
      </c>
      <c r="U38" t="s">
        <v>338</v>
      </c>
      <c r="V38" t="s">
        <v>339</v>
      </c>
      <c r="W38" t="s">
        <v>289</v>
      </c>
      <c r="X38" t="s">
        <v>293</v>
      </c>
      <c r="Y38" t="s">
        <v>297</v>
      </c>
      <c r="Z38" t="s">
        <v>300</v>
      </c>
      <c r="AA38" t="s">
        <v>340</v>
      </c>
      <c r="AB38" t="s">
        <v>309</v>
      </c>
      <c r="AC38" s="11" t="s">
        <v>341</v>
      </c>
      <c r="AD38" s="11" t="s">
        <v>242</v>
      </c>
      <c r="AE38" s="11" t="s">
        <v>304</v>
      </c>
      <c r="AF38" s="11" t="s">
        <v>342</v>
      </c>
      <c r="AG38" s="11" t="s">
        <v>315</v>
      </c>
      <c r="AH38" t="s">
        <v>320</v>
      </c>
      <c r="AI38" s="11" t="s">
        <v>323</v>
      </c>
    </row>
    <row r="39" spans="19:35">
      <c r="S39" t="s">
        <v>286</v>
      </c>
      <c r="T39" t="s">
        <v>343</v>
      </c>
      <c r="U39" t="s">
        <v>290</v>
      </c>
      <c r="V39" t="s">
        <v>290</v>
      </c>
      <c r="W39" t="s">
        <v>290</v>
      </c>
      <c r="X39" t="s">
        <v>294</v>
      </c>
      <c r="Y39" t="s">
        <v>294</v>
      </c>
      <c r="Z39" t="s">
        <v>290</v>
      </c>
      <c r="AA39" t="s">
        <v>290</v>
      </c>
      <c r="AB39" t="s">
        <v>310</v>
      </c>
      <c r="AC39" s="11" t="s">
        <v>290</v>
      </c>
      <c r="AD39" s="11" t="s">
        <v>344</v>
      </c>
      <c r="AE39" s="11" t="s">
        <v>305</v>
      </c>
      <c r="AF39" s="11" t="s">
        <v>345</v>
      </c>
      <c r="AG39" s="11" t="s">
        <v>316</v>
      </c>
      <c r="AH39" t="s">
        <v>287</v>
      </c>
      <c r="AI39" s="11" t="s">
        <v>244</v>
      </c>
    </row>
    <row r="40" spans="19:35">
      <c r="S40" t="s">
        <v>287</v>
      </c>
      <c r="T40" t="s">
        <v>346</v>
      </c>
      <c r="U40" t="s">
        <v>347</v>
      </c>
      <c r="V40" t="s">
        <v>291</v>
      </c>
      <c r="W40" t="s">
        <v>291</v>
      </c>
      <c r="X40" t="s">
        <v>295</v>
      </c>
      <c r="Y40" t="s">
        <v>298</v>
      </c>
      <c r="Z40" t="s">
        <v>301</v>
      </c>
      <c r="AA40" t="s">
        <v>348</v>
      </c>
      <c r="AB40" t="s">
        <v>311</v>
      </c>
      <c r="AC40" s="11" t="s">
        <v>349</v>
      </c>
      <c r="AD40" s="11" t="s">
        <v>350</v>
      </c>
      <c r="AE40" s="11" t="s">
        <v>306</v>
      </c>
      <c r="AF40" s="11" t="s">
        <v>351</v>
      </c>
      <c r="AG40" s="11" t="s">
        <v>317</v>
      </c>
      <c r="AH40" t="s">
        <v>285</v>
      </c>
      <c r="AI40" s="11" t="s">
        <v>312</v>
      </c>
    </row>
    <row r="41" spans="19:35">
      <c r="S41" t="s">
        <v>288</v>
      </c>
      <c r="T41" t="s">
        <v>245</v>
      </c>
      <c r="U41" t="s">
        <v>268</v>
      </c>
      <c r="V41" t="s">
        <v>296</v>
      </c>
      <c r="W41" t="s">
        <v>246</v>
      </c>
      <c r="X41" t="s">
        <v>296</v>
      </c>
      <c r="Y41" t="s">
        <v>299</v>
      </c>
      <c r="Z41" t="s">
        <v>302</v>
      </c>
      <c r="AA41" t="s">
        <v>352</v>
      </c>
      <c r="AB41" t="s">
        <v>312</v>
      </c>
      <c r="AC41" s="11" t="s">
        <v>268</v>
      </c>
      <c r="AD41" s="11" t="s">
        <v>353</v>
      </c>
      <c r="AE41" s="11" t="s">
        <v>307</v>
      </c>
      <c r="AF41" s="11" t="s">
        <v>354</v>
      </c>
      <c r="AG41" s="11" t="s">
        <v>318</v>
      </c>
      <c r="AH41" t="s">
        <v>321</v>
      </c>
      <c r="AI41" s="11" t="s">
        <v>324</v>
      </c>
    </row>
    <row r="42" spans="19:35">
      <c r="S42" t="s">
        <v>125</v>
      </c>
      <c r="T42" t="s">
        <v>355</v>
      </c>
      <c r="U42" t="s">
        <v>356</v>
      </c>
      <c r="V42" t="s">
        <v>292</v>
      </c>
      <c r="W42" t="s">
        <v>292</v>
      </c>
      <c r="X42" t="s">
        <v>200</v>
      </c>
      <c r="Y42" t="s">
        <v>246</v>
      </c>
      <c r="Z42" t="s">
        <v>303</v>
      </c>
      <c r="AA42" t="s">
        <v>357</v>
      </c>
      <c r="AB42" t="s">
        <v>313</v>
      </c>
      <c r="AC42" s="11" t="s">
        <v>358</v>
      </c>
      <c r="AD42" s="11" t="s">
        <v>359</v>
      </c>
      <c r="AE42" s="11" t="s">
        <v>308</v>
      </c>
      <c r="AF42" s="11" t="s">
        <v>360</v>
      </c>
      <c r="AG42" s="11" t="s">
        <v>319</v>
      </c>
      <c r="AH42" t="s">
        <v>322</v>
      </c>
      <c r="AI42" s="11" t="s">
        <v>325</v>
      </c>
    </row>
    <row r="43" spans="19:35">
      <c r="V43" t="s">
        <v>361</v>
      </c>
      <c r="X43" t="s">
        <v>183</v>
      </c>
      <c r="AA43" t="s">
        <v>362</v>
      </c>
      <c r="AB43" t="s">
        <v>314</v>
      </c>
      <c r="AD43" s="11" t="s">
        <v>363</v>
      </c>
      <c r="AG43" s="11" t="s">
        <v>125</v>
      </c>
      <c r="AI43" s="11" t="s">
        <v>326</v>
      </c>
    </row>
    <row r="45" spans="19:35">
      <c r="S45" s="33" t="s">
        <v>103</v>
      </c>
      <c r="T45" s="33" t="s">
        <v>103</v>
      </c>
      <c r="U45" s="33" t="s">
        <v>103</v>
      </c>
      <c r="V45" s="33" t="s">
        <v>103</v>
      </c>
      <c r="W45" s="33" t="s">
        <v>103</v>
      </c>
      <c r="X45" s="33" t="s">
        <v>103</v>
      </c>
      <c r="Y45" s="33" t="s">
        <v>103</v>
      </c>
      <c r="Z45" s="33" t="s">
        <v>103</v>
      </c>
      <c r="AA45" s="33" t="s">
        <v>103</v>
      </c>
      <c r="AB45" s="33" t="s">
        <v>103</v>
      </c>
      <c r="AC45" s="33" t="s">
        <v>103</v>
      </c>
      <c r="AD45" s="33" t="s">
        <v>103</v>
      </c>
      <c r="AE45" s="33" t="s">
        <v>103</v>
      </c>
      <c r="AF45" s="33" t="s">
        <v>103</v>
      </c>
      <c r="AG45" s="33" t="s">
        <v>103</v>
      </c>
      <c r="AH45" s="33" t="s">
        <v>103</v>
      </c>
      <c r="AI45" s="33" t="s">
        <v>103</v>
      </c>
    </row>
    <row r="46" spans="19:35">
      <c r="S46" s="11" t="s">
        <v>373</v>
      </c>
      <c r="T46" t="s">
        <v>351</v>
      </c>
      <c r="U46" t="s">
        <v>374</v>
      </c>
      <c r="V46" t="s">
        <v>343</v>
      </c>
      <c r="W46" t="s">
        <v>343</v>
      </c>
      <c r="X46" t="s">
        <v>450</v>
      </c>
      <c r="Y46" t="s">
        <v>375</v>
      </c>
      <c r="Z46" t="s">
        <v>298</v>
      </c>
      <c r="AA46" t="s">
        <v>376</v>
      </c>
      <c r="AB46" t="s">
        <v>377</v>
      </c>
      <c r="AC46" t="s">
        <v>378</v>
      </c>
      <c r="AD46" s="11" t="s">
        <v>379</v>
      </c>
      <c r="AE46" t="s">
        <v>431</v>
      </c>
      <c r="AF46" t="s">
        <v>380</v>
      </c>
      <c r="AG46" s="11" t="s">
        <v>381</v>
      </c>
      <c r="AH46" t="s">
        <v>382</v>
      </c>
      <c r="AI46" s="11" t="s">
        <v>383</v>
      </c>
    </row>
    <row r="47" spans="19:35">
      <c r="S47" s="11" t="s">
        <v>384</v>
      </c>
      <c r="T47" t="s">
        <v>385</v>
      </c>
      <c r="U47" t="s">
        <v>386</v>
      </c>
      <c r="V47" t="s">
        <v>386</v>
      </c>
      <c r="W47" t="s">
        <v>640</v>
      </c>
      <c r="X47" t="s">
        <v>349</v>
      </c>
      <c r="Y47" t="s">
        <v>451</v>
      </c>
      <c r="Z47" t="s">
        <v>387</v>
      </c>
      <c r="AA47" t="s">
        <v>351</v>
      </c>
      <c r="AB47" t="s">
        <v>268</v>
      </c>
      <c r="AC47" t="s">
        <v>312</v>
      </c>
      <c r="AD47" s="11" t="s">
        <v>388</v>
      </c>
      <c r="AE47" t="s">
        <v>389</v>
      </c>
      <c r="AF47" t="s">
        <v>454</v>
      </c>
      <c r="AG47" s="11" t="s">
        <v>443</v>
      </c>
      <c r="AH47" t="s">
        <v>390</v>
      </c>
      <c r="AI47" s="11" t="s">
        <v>391</v>
      </c>
    </row>
    <row r="48" spans="19:35">
      <c r="S48" s="11" t="s">
        <v>392</v>
      </c>
      <c r="T48" t="s">
        <v>393</v>
      </c>
      <c r="U48" t="s">
        <v>394</v>
      </c>
      <c r="V48" t="s">
        <v>395</v>
      </c>
      <c r="W48" t="s">
        <v>396</v>
      </c>
      <c r="X48" t="s">
        <v>203</v>
      </c>
      <c r="Y48" t="s">
        <v>397</v>
      </c>
      <c r="Z48" t="s">
        <v>398</v>
      </c>
      <c r="AA48" t="s">
        <v>399</v>
      </c>
      <c r="AB48" t="s">
        <v>400</v>
      </c>
      <c r="AC48" t="s">
        <v>401</v>
      </c>
      <c r="AD48" s="11" t="s">
        <v>402</v>
      </c>
      <c r="AE48" t="s">
        <v>403</v>
      </c>
      <c r="AF48" t="s">
        <v>404</v>
      </c>
      <c r="AG48" s="11" t="s">
        <v>405</v>
      </c>
      <c r="AH48" t="s">
        <v>406</v>
      </c>
      <c r="AI48" s="11" t="s">
        <v>407</v>
      </c>
    </row>
    <row r="49" spans="19:35">
      <c r="S49" s="11" t="s">
        <v>408</v>
      </c>
      <c r="T49" t="s">
        <v>409</v>
      </c>
      <c r="U49" t="s">
        <v>410</v>
      </c>
      <c r="V49" t="s">
        <v>449</v>
      </c>
      <c r="W49" t="s">
        <v>477</v>
      </c>
      <c r="X49" t="s">
        <v>642</v>
      </c>
      <c r="Y49" t="s">
        <v>411</v>
      </c>
      <c r="Z49" t="s">
        <v>412</v>
      </c>
      <c r="AA49" t="s">
        <v>413</v>
      </c>
      <c r="AB49" t="s">
        <v>444</v>
      </c>
      <c r="AC49" t="s">
        <v>414</v>
      </c>
      <c r="AD49" s="11" t="s">
        <v>415</v>
      </c>
      <c r="AE49" t="s">
        <v>416</v>
      </c>
      <c r="AF49" t="s">
        <v>417</v>
      </c>
      <c r="AG49" s="11" t="s">
        <v>641</v>
      </c>
      <c r="AH49" t="s">
        <v>418</v>
      </c>
      <c r="AI49" s="11" t="s">
        <v>419</v>
      </c>
    </row>
    <row r="50" spans="19:35">
      <c r="S50" s="11" t="s">
        <v>445</v>
      </c>
      <c r="T50" t="s">
        <v>420</v>
      </c>
      <c r="U50" t="s">
        <v>343</v>
      </c>
      <c r="V50" t="s">
        <v>421</v>
      </c>
      <c r="W50" t="s">
        <v>395</v>
      </c>
      <c r="X50" t="s">
        <v>343</v>
      </c>
      <c r="Y50" t="s">
        <v>478</v>
      </c>
      <c r="Z50" t="s">
        <v>422</v>
      </c>
      <c r="AA50" t="s">
        <v>423</v>
      </c>
      <c r="AB50" t="s">
        <v>271</v>
      </c>
      <c r="AC50" t="s">
        <v>424</v>
      </c>
      <c r="AD50" s="11" t="s">
        <v>438</v>
      </c>
      <c r="AE50" t="s">
        <v>425</v>
      </c>
      <c r="AF50" t="s">
        <v>312</v>
      </c>
      <c r="AG50" s="11" t="s">
        <v>426</v>
      </c>
      <c r="AH50" t="s">
        <v>427</v>
      </c>
      <c r="AI50" s="11" t="s">
        <v>204</v>
      </c>
    </row>
    <row r="51" spans="19:35">
      <c r="S51" s="11" t="s">
        <v>476</v>
      </c>
      <c r="V51" t="s">
        <v>183</v>
      </c>
      <c r="X51" t="s">
        <v>182</v>
      </c>
      <c r="Y51" t="s">
        <v>452</v>
      </c>
      <c r="AD51" s="11"/>
      <c r="AE51" t="s">
        <v>428</v>
      </c>
      <c r="AG51" s="11" t="s">
        <v>446</v>
      </c>
      <c r="AI51" s="11" t="s">
        <v>429</v>
      </c>
    </row>
    <row r="52" spans="19:35">
      <c r="S52" s="33" t="s">
        <v>104</v>
      </c>
      <c r="T52" s="33" t="s">
        <v>104</v>
      </c>
      <c r="U52" s="33" t="s">
        <v>104</v>
      </c>
      <c r="V52" s="33" t="s">
        <v>104</v>
      </c>
      <c r="W52" s="33" t="s">
        <v>104</v>
      </c>
      <c r="X52" s="33" t="s">
        <v>104</v>
      </c>
      <c r="Y52" s="33" t="s">
        <v>104</v>
      </c>
      <c r="Z52" s="33" t="s">
        <v>104</v>
      </c>
      <c r="AA52" s="33" t="s">
        <v>104</v>
      </c>
      <c r="AB52" s="33" t="s">
        <v>104</v>
      </c>
      <c r="AC52" s="33" t="s">
        <v>104</v>
      </c>
      <c r="AD52" s="33" t="s">
        <v>104</v>
      </c>
      <c r="AE52" s="33" t="s">
        <v>104</v>
      </c>
      <c r="AF52" s="33" t="s">
        <v>104</v>
      </c>
      <c r="AG52" s="33" t="s">
        <v>104</v>
      </c>
      <c r="AH52" s="33" t="s">
        <v>104</v>
      </c>
      <c r="AI52" s="33" t="s">
        <v>104</v>
      </c>
    </row>
    <row r="53" spans="19:35">
      <c r="S53" t="s">
        <v>500</v>
      </c>
      <c r="T53" t="s">
        <v>501</v>
      </c>
      <c r="U53" t="s">
        <v>502</v>
      </c>
      <c r="V53" t="s">
        <v>503</v>
      </c>
      <c r="W53" t="s">
        <v>504</v>
      </c>
      <c r="X53" t="s">
        <v>505</v>
      </c>
      <c r="Y53" t="s">
        <v>644</v>
      </c>
      <c r="Z53" t="s">
        <v>506</v>
      </c>
      <c r="AA53" t="s">
        <v>507</v>
      </c>
      <c r="AB53" t="s">
        <v>508</v>
      </c>
      <c r="AC53" t="s">
        <v>509</v>
      </c>
      <c r="AD53" t="s">
        <v>510</v>
      </c>
      <c r="AE53" t="s">
        <v>511</v>
      </c>
      <c r="AF53" t="s">
        <v>512</v>
      </c>
      <c r="AG53" t="s">
        <v>513</v>
      </c>
      <c r="AH53" t="s">
        <v>514</v>
      </c>
      <c r="AI53" t="s">
        <v>515</v>
      </c>
    </row>
    <row r="54" spans="19:35">
      <c r="S54" t="s">
        <v>516</v>
      </c>
      <c r="T54" t="s">
        <v>517</v>
      </c>
      <c r="U54" t="s">
        <v>518</v>
      </c>
      <c r="V54" t="s">
        <v>519</v>
      </c>
      <c r="W54" t="s">
        <v>484</v>
      </c>
      <c r="X54" t="s">
        <v>520</v>
      </c>
      <c r="Y54" t="s">
        <v>674</v>
      </c>
      <c r="Z54" t="s">
        <v>521</v>
      </c>
      <c r="AA54" t="s">
        <v>522</v>
      </c>
      <c r="AB54" t="s">
        <v>523</v>
      </c>
      <c r="AC54" t="s">
        <v>524</v>
      </c>
      <c r="AD54" t="s">
        <v>525</v>
      </c>
      <c r="AE54" t="s">
        <v>526</v>
      </c>
      <c r="AF54" t="s">
        <v>517</v>
      </c>
      <c r="AG54" t="s">
        <v>527</v>
      </c>
      <c r="AH54" t="s">
        <v>528</v>
      </c>
      <c r="AI54" t="s">
        <v>529</v>
      </c>
    </row>
    <row r="55" spans="19:35">
      <c r="S55" t="s">
        <v>530</v>
      </c>
      <c r="T55" t="s">
        <v>531</v>
      </c>
      <c r="U55" t="s">
        <v>655</v>
      </c>
      <c r="V55" t="s">
        <v>532</v>
      </c>
      <c r="W55" t="s">
        <v>533</v>
      </c>
      <c r="X55" t="s">
        <v>657</v>
      </c>
      <c r="Y55" t="s">
        <v>534</v>
      </c>
      <c r="Z55" t="s">
        <v>535</v>
      </c>
      <c r="AA55" t="s">
        <v>536</v>
      </c>
      <c r="AB55" t="s">
        <v>537</v>
      </c>
      <c r="AC55" t="s">
        <v>538</v>
      </c>
      <c r="AD55" t="s">
        <v>539</v>
      </c>
      <c r="AE55" t="s">
        <v>540</v>
      </c>
      <c r="AF55" t="s">
        <v>541</v>
      </c>
      <c r="AG55" t="s">
        <v>542</v>
      </c>
      <c r="AH55" t="s">
        <v>543</v>
      </c>
      <c r="AI55" t="s">
        <v>544</v>
      </c>
    </row>
    <row r="56" spans="19:35">
      <c r="S56" t="s">
        <v>545</v>
      </c>
      <c r="T56" t="s">
        <v>546</v>
      </c>
      <c r="U56" t="s">
        <v>547</v>
      </c>
      <c r="V56" t="s">
        <v>548</v>
      </c>
      <c r="W56" t="s">
        <v>505</v>
      </c>
      <c r="X56" t="s">
        <v>549</v>
      </c>
      <c r="Y56" t="s">
        <v>550</v>
      </c>
      <c r="Z56" t="s">
        <v>551</v>
      </c>
      <c r="AA56" t="s">
        <v>660</v>
      </c>
      <c r="AB56" t="s">
        <v>552</v>
      </c>
      <c r="AC56" t="s">
        <v>553</v>
      </c>
      <c r="AD56" t="s">
        <v>554</v>
      </c>
      <c r="AE56" t="s">
        <v>555</v>
      </c>
      <c r="AF56" t="s">
        <v>556</v>
      </c>
      <c r="AG56" t="s">
        <v>557</v>
      </c>
      <c r="AH56" t="s">
        <v>558</v>
      </c>
      <c r="AI56" t="s">
        <v>559</v>
      </c>
    </row>
    <row r="57" spans="19:35">
      <c r="S57" t="s">
        <v>560</v>
      </c>
      <c r="T57" t="s">
        <v>645</v>
      </c>
      <c r="U57" t="s">
        <v>561</v>
      </c>
      <c r="V57" t="s">
        <v>562</v>
      </c>
      <c r="W57" t="s">
        <v>563</v>
      </c>
      <c r="X57" t="s">
        <v>564</v>
      </c>
      <c r="Y57" t="s">
        <v>565</v>
      </c>
      <c r="Z57" t="s">
        <v>658</v>
      </c>
      <c r="AA57" t="s">
        <v>659</v>
      </c>
      <c r="AB57" t="s">
        <v>566</v>
      </c>
      <c r="AC57" t="s">
        <v>567</v>
      </c>
      <c r="AD57" t="s">
        <v>568</v>
      </c>
      <c r="AE57" t="s">
        <v>569</v>
      </c>
      <c r="AF57" t="s">
        <v>570</v>
      </c>
      <c r="AG57" t="s">
        <v>571</v>
      </c>
      <c r="AH57" t="s">
        <v>572</v>
      </c>
      <c r="AI57" t="s">
        <v>573</v>
      </c>
    </row>
    <row r="60" spans="19:35">
      <c r="S60" s="33" t="s">
        <v>105</v>
      </c>
      <c r="T60" s="33" t="s">
        <v>105</v>
      </c>
      <c r="U60" s="33" t="s">
        <v>105</v>
      </c>
      <c r="V60" s="33" t="s">
        <v>105</v>
      </c>
      <c r="W60" s="33" t="s">
        <v>105</v>
      </c>
      <c r="X60" s="33" t="s">
        <v>105</v>
      </c>
      <c r="Y60" s="33" t="s">
        <v>105</v>
      </c>
      <c r="Z60" s="33" t="s">
        <v>105</v>
      </c>
      <c r="AA60" s="33" t="s">
        <v>105</v>
      </c>
      <c r="AB60" s="33" t="s">
        <v>105</v>
      </c>
      <c r="AC60" s="33" t="s">
        <v>105</v>
      </c>
      <c r="AD60" s="33" t="s">
        <v>105</v>
      </c>
      <c r="AE60" s="33" t="s">
        <v>105</v>
      </c>
      <c r="AF60" s="33" t="s">
        <v>105</v>
      </c>
      <c r="AG60" s="33" t="s">
        <v>105</v>
      </c>
      <c r="AH60" s="33" t="s">
        <v>105</v>
      </c>
      <c r="AI60" s="33" t="s">
        <v>105</v>
      </c>
    </row>
    <row r="61" spans="19:35">
      <c r="S61" t="s">
        <v>675</v>
      </c>
      <c r="T61" t="s">
        <v>680</v>
      </c>
      <c r="U61" t="s">
        <v>684</v>
      </c>
      <c r="V61" t="s">
        <v>688</v>
      </c>
      <c r="W61" t="s">
        <v>692</v>
      </c>
      <c r="X61" t="s">
        <v>697</v>
      </c>
      <c r="Y61" t="s">
        <v>686</v>
      </c>
      <c r="Z61" t="s">
        <v>704</v>
      </c>
      <c r="AA61" t="s">
        <v>708</v>
      </c>
      <c r="AB61" t="s">
        <v>712</v>
      </c>
      <c r="AC61" s="94" t="s">
        <v>674</v>
      </c>
      <c r="AD61" t="s">
        <v>721</v>
      </c>
      <c r="AE61" s="94" t="s">
        <v>726</v>
      </c>
      <c r="AF61" t="s">
        <v>485</v>
      </c>
      <c r="AG61" t="s">
        <v>734</v>
      </c>
      <c r="AH61" t="s">
        <v>740</v>
      </c>
      <c r="AI61" t="s">
        <v>745</v>
      </c>
    </row>
    <row r="62" spans="19:35">
      <c r="S62" t="s">
        <v>676</v>
      </c>
      <c r="T62" t="s">
        <v>674</v>
      </c>
      <c r="U62" t="s">
        <v>685</v>
      </c>
      <c r="V62" s="94" t="s">
        <v>689</v>
      </c>
      <c r="W62" t="s">
        <v>693</v>
      </c>
      <c r="X62" t="s">
        <v>698</v>
      </c>
      <c r="Y62" t="s">
        <v>701</v>
      </c>
      <c r="Z62" t="s">
        <v>705</v>
      </c>
      <c r="AA62" s="94" t="s">
        <v>709</v>
      </c>
      <c r="AB62" t="s">
        <v>713</v>
      </c>
      <c r="AC62" t="s">
        <v>717</v>
      </c>
      <c r="AD62" t="s">
        <v>674</v>
      </c>
      <c r="AE62" t="s">
        <v>727</v>
      </c>
      <c r="AF62" t="s">
        <v>731</v>
      </c>
      <c r="AG62" t="s">
        <v>735</v>
      </c>
      <c r="AH62" t="s">
        <v>741</v>
      </c>
      <c r="AI62" s="94" t="s">
        <v>746</v>
      </c>
    </row>
    <row r="63" spans="19:35">
      <c r="S63" t="s">
        <v>677</v>
      </c>
      <c r="T63" t="s">
        <v>681</v>
      </c>
      <c r="U63" t="s">
        <v>686</v>
      </c>
      <c r="V63" t="s">
        <v>690</v>
      </c>
      <c r="W63" t="s">
        <v>694</v>
      </c>
      <c r="X63" t="s">
        <v>699</v>
      </c>
      <c r="Y63" t="s">
        <v>702</v>
      </c>
      <c r="Z63" s="94" t="s">
        <v>674</v>
      </c>
      <c r="AA63" t="s">
        <v>484</v>
      </c>
      <c r="AB63" s="94" t="s">
        <v>716</v>
      </c>
      <c r="AC63" t="s">
        <v>718</v>
      </c>
      <c r="AD63" t="s">
        <v>722</v>
      </c>
      <c r="AE63" s="94" t="s">
        <v>728</v>
      </c>
      <c r="AF63" t="s">
        <v>732</v>
      </c>
      <c r="AG63" t="s">
        <v>736</v>
      </c>
      <c r="AH63" t="s">
        <v>742</v>
      </c>
      <c r="AI63" t="s">
        <v>242</v>
      </c>
    </row>
    <row r="64" spans="19:35">
      <c r="S64" t="s">
        <v>678</v>
      </c>
      <c r="T64" t="s">
        <v>682</v>
      </c>
      <c r="U64" t="s">
        <v>687</v>
      </c>
      <c r="V64" t="s">
        <v>694</v>
      </c>
      <c r="W64" t="s">
        <v>695</v>
      </c>
      <c r="X64" t="s">
        <v>484</v>
      </c>
      <c r="Y64" t="s">
        <v>703</v>
      </c>
      <c r="Z64" t="s">
        <v>706</v>
      </c>
      <c r="AA64" t="s">
        <v>710</v>
      </c>
      <c r="AB64" t="s">
        <v>714</v>
      </c>
      <c r="AC64" t="s">
        <v>719</v>
      </c>
      <c r="AD64" t="s">
        <v>723</v>
      </c>
      <c r="AE64" t="s">
        <v>729</v>
      </c>
      <c r="AF64" t="s">
        <v>733</v>
      </c>
      <c r="AG64" s="94" t="s">
        <v>737</v>
      </c>
      <c r="AH64" t="s">
        <v>743</v>
      </c>
      <c r="AI64" t="s">
        <v>747</v>
      </c>
    </row>
    <row r="65" spans="19:35">
      <c r="S65" t="s">
        <v>679</v>
      </c>
      <c r="T65" t="s">
        <v>683</v>
      </c>
      <c r="U65" t="s">
        <v>674</v>
      </c>
      <c r="V65" s="94" t="s">
        <v>691</v>
      </c>
      <c r="W65" t="s">
        <v>696</v>
      </c>
      <c r="X65" t="s">
        <v>700</v>
      </c>
      <c r="Y65" s="94" t="s">
        <v>211</v>
      </c>
      <c r="Z65" s="94" t="s">
        <v>707</v>
      </c>
      <c r="AA65" t="s">
        <v>711</v>
      </c>
      <c r="AB65" t="s">
        <v>715</v>
      </c>
      <c r="AC65" t="s">
        <v>720</v>
      </c>
      <c r="AD65" t="s">
        <v>724</v>
      </c>
      <c r="AE65" t="s">
        <v>34</v>
      </c>
      <c r="AF65" s="94" t="s">
        <v>863</v>
      </c>
      <c r="AG65" s="94" t="s">
        <v>738</v>
      </c>
      <c r="AH65" t="s">
        <v>744</v>
      </c>
      <c r="AI65" t="s">
        <v>748</v>
      </c>
    </row>
    <row r="66" spans="19:35">
      <c r="V66" s="62"/>
      <c r="AD66" t="s">
        <v>725</v>
      </c>
      <c r="AE66" t="s">
        <v>730</v>
      </c>
      <c r="AG66" t="s">
        <v>739</v>
      </c>
      <c r="AI66" t="s">
        <v>749</v>
      </c>
    </row>
    <row r="67" spans="19:35">
      <c r="S67" s="33" t="s">
        <v>106</v>
      </c>
      <c r="T67" s="33" t="s">
        <v>106</v>
      </c>
      <c r="U67" s="33" t="s">
        <v>106</v>
      </c>
      <c r="V67" s="33" t="s">
        <v>106</v>
      </c>
      <c r="W67" s="33" t="s">
        <v>106</v>
      </c>
      <c r="X67" s="33" t="s">
        <v>106</v>
      </c>
      <c r="Y67" s="33" t="s">
        <v>106</v>
      </c>
      <c r="Z67" s="33" t="s">
        <v>106</v>
      </c>
      <c r="AA67" s="33" t="s">
        <v>106</v>
      </c>
      <c r="AB67" s="33" t="s">
        <v>106</v>
      </c>
      <c r="AC67" s="33" t="s">
        <v>106</v>
      </c>
      <c r="AD67" s="33" t="s">
        <v>106</v>
      </c>
      <c r="AE67" s="33" t="s">
        <v>106</v>
      </c>
      <c r="AF67" s="33" t="s">
        <v>106</v>
      </c>
      <c r="AG67" s="33" t="s">
        <v>106</v>
      </c>
      <c r="AH67" s="33" t="s">
        <v>106</v>
      </c>
      <c r="AI67" s="33" t="s">
        <v>106</v>
      </c>
    </row>
    <row r="68" spans="19:35">
      <c r="S68" t="s">
        <v>777</v>
      </c>
      <c r="T68" t="s">
        <v>778</v>
      </c>
      <c r="U68" t="s">
        <v>779</v>
      </c>
      <c r="V68" t="s">
        <v>780</v>
      </c>
      <c r="W68" t="s">
        <v>781</v>
      </c>
      <c r="X68" t="s">
        <v>782</v>
      </c>
      <c r="Y68" t="s">
        <v>783</v>
      </c>
      <c r="Z68" t="s">
        <v>784</v>
      </c>
      <c r="AA68" t="s">
        <v>785</v>
      </c>
      <c r="AB68" t="s">
        <v>786</v>
      </c>
      <c r="AC68" t="s">
        <v>787</v>
      </c>
      <c r="AD68" t="s">
        <v>788</v>
      </c>
      <c r="AE68" t="s">
        <v>789</v>
      </c>
      <c r="AF68" t="s">
        <v>790</v>
      </c>
      <c r="AG68" t="s">
        <v>791</v>
      </c>
      <c r="AH68" t="s">
        <v>792</v>
      </c>
      <c r="AI68" t="s">
        <v>793</v>
      </c>
    </row>
    <row r="69" spans="19:35">
      <c r="S69" t="s">
        <v>794</v>
      </c>
      <c r="T69" t="s">
        <v>795</v>
      </c>
      <c r="U69" t="s">
        <v>796</v>
      </c>
      <c r="V69" t="s">
        <v>797</v>
      </c>
      <c r="W69" t="s">
        <v>798</v>
      </c>
      <c r="X69" t="s">
        <v>799</v>
      </c>
      <c r="Y69" t="s">
        <v>800</v>
      </c>
      <c r="Z69" t="s">
        <v>801</v>
      </c>
      <c r="AA69" t="s">
        <v>802</v>
      </c>
      <c r="AB69" t="s">
        <v>803</v>
      </c>
      <c r="AC69" t="s">
        <v>804</v>
      </c>
      <c r="AD69" t="s">
        <v>805</v>
      </c>
      <c r="AE69" t="s">
        <v>806</v>
      </c>
      <c r="AF69" t="s">
        <v>807</v>
      </c>
      <c r="AG69" t="s">
        <v>808</v>
      </c>
      <c r="AH69" t="s">
        <v>809</v>
      </c>
      <c r="AI69" t="s">
        <v>810</v>
      </c>
    </row>
    <row r="70" spans="19:35">
      <c r="S70" t="s">
        <v>811</v>
      </c>
      <c r="T70" t="s">
        <v>812</v>
      </c>
      <c r="U70" t="s">
        <v>813</v>
      </c>
      <c r="V70" t="s">
        <v>814</v>
      </c>
      <c r="W70" t="s">
        <v>815</v>
      </c>
      <c r="X70" t="s">
        <v>816</v>
      </c>
      <c r="Y70" t="s">
        <v>817</v>
      </c>
      <c r="Z70" t="s">
        <v>818</v>
      </c>
      <c r="AA70" t="s">
        <v>819</v>
      </c>
      <c r="AB70" t="s">
        <v>820</v>
      </c>
      <c r="AC70" t="s">
        <v>821</v>
      </c>
      <c r="AD70" t="s">
        <v>822</v>
      </c>
      <c r="AE70" t="s">
        <v>823</v>
      </c>
      <c r="AF70" t="s">
        <v>824</v>
      </c>
      <c r="AG70" t="s">
        <v>825</v>
      </c>
      <c r="AH70" t="s">
        <v>803</v>
      </c>
      <c r="AI70" t="s">
        <v>826</v>
      </c>
    </row>
    <row r="71" spans="19:35">
      <c r="S71" t="s">
        <v>827</v>
      </c>
      <c r="T71" t="s">
        <v>828</v>
      </c>
      <c r="U71" t="s">
        <v>829</v>
      </c>
      <c r="V71" t="s">
        <v>830</v>
      </c>
      <c r="W71" t="s">
        <v>831</v>
      </c>
      <c r="X71" t="s">
        <v>832</v>
      </c>
      <c r="Y71" t="s">
        <v>833</v>
      </c>
      <c r="Z71" t="s">
        <v>834</v>
      </c>
      <c r="AA71" t="s">
        <v>835</v>
      </c>
      <c r="AB71" t="s">
        <v>836</v>
      </c>
      <c r="AC71" t="s">
        <v>837</v>
      </c>
      <c r="AD71" t="s">
        <v>838</v>
      </c>
      <c r="AE71" t="s">
        <v>839</v>
      </c>
      <c r="AF71" t="s">
        <v>840</v>
      </c>
      <c r="AG71" t="s">
        <v>841</v>
      </c>
      <c r="AH71" t="s">
        <v>842</v>
      </c>
      <c r="AI71" t="s">
        <v>843</v>
      </c>
    </row>
    <row r="72" spans="19:35">
      <c r="S72" t="s">
        <v>844</v>
      </c>
      <c r="T72" t="s">
        <v>845</v>
      </c>
      <c r="V72" t="s">
        <v>846</v>
      </c>
      <c r="AA72" t="s">
        <v>847</v>
      </c>
      <c r="AB72" t="s">
        <v>556</v>
      </c>
      <c r="AC72" t="s">
        <v>848</v>
      </c>
      <c r="AD72" t="s">
        <v>849</v>
      </c>
      <c r="AE72" t="s">
        <v>850</v>
      </c>
      <c r="AF72" t="s">
        <v>851</v>
      </c>
      <c r="AG72" t="s">
        <v>852</v>
      </c>
      <c r="AH72" t="s">
        <v>853</v>
      </c>
    </row>
    <row r="73" spans="19:35">
      <c r="T73" t="s">
        <v>854</v>
      </c>
      <c r="AE73" t="s">
        <v>855</v>
      </c>
    </row>
    <row r="75" spans="19:35">
      <c r="S75" s="33" t="s">
        <v>107</v>
      </c>
      <c r="T75" s="33" t="s">
        <v>107</v>
      </c>
      <c r="U75" s="33" t="s">
        <v>107</v>
      </c>
      <c r="V75" s="33" t="s">
        <v>107</v>
      </c>
      <c r="W75" s="33" t="s">
        <v>107</v>
      </c>
      <c r="X75" s="33" t="s">
        <v>107</v>
      </c>
      <c r="Y75" s="33" t="s">
        <v>107</v>
      </c>
      <c r="Z75" s="33" t="s">
        <v>107</v>
      </c>
      <c r="AA75" s="33" t="s">
        <v>107</v>
      </c>
      <c r="AB75" s="33" t="s">
        <v>107</v>
      </c>
      <c r="AC75" s="33" t="s">
        <v>107</v>
      </c>
      <c r="AD75" s="33" t="s">
        <v>107</v>
      </c>
      <c r="AE75" s="33" t="s">
        <v>107</v>
      </c>
      <c r="AF75" s="33" t="s">
        <v>107</v>
      </c>
      <c r="AG75" s="33" t="s">
        <v>107</v>
      </c>
      <c r="AH75" s="33" t="s">
        <v>107</v>
      </c>
      <c r="AI75" s="33" t="s">
        <v>107</v>
      </c>
    </row>
    <row r="76" spans="19:35">
      <c r="S76" t="s">
        <v>864</v>
      </c>
      <c r="T76" t="s">
        <v>865</v>
      </c>
      <c r="U76" t="s">
        <v>503</v>
      </c>
      <c r="V76" t="s">
        <v>866</v>
      </c>
      <c r="W76" t="s">
        <v>867</v>
      </c>
      <c r="X76" t="s">
        <v>868</v>
      </c>
      <c r="Y76" t="s">
        <v>869</v>
      </c>
      <c r="Z76" t="s">
        <v>870</v>
      </c>
      <c r="AA76" t="s">
        <v>871</v>
      </c>
      <c r="AB76" t="s">
        <v>872</v>
      </c>
      <c r="AC76" t="s">
        <v>873</v>
      </c>
      <c r="AD76" t="s">
        <v>874</v>
      </c>
      <c r="AE76" t="s">
        <v>875</v>
      </c>
      <c r="AF76" t="s">
        <v>876</v>
      </c>
      <c r="AG76" t="s">
        <v>877</v>
      </c>
      <c r="AH76" t="s">
        <v>878</v>
      </c>
      <c r="AI76" t="s">
        <v>879</v>
      </c>
    </row>
    <row r="77" spans="19:35">
      <c r="S77" t="s">
        <v>880</v>
      </c>
      <c r="T77" t="s">
        <v>881</v>
      </c>
      <c r="U77" t="s">
        <v>882</v>
      </c>
      <c r="V77" t="s">
        <v>883</v>
      </c>
      <c r="W77" t="s">
        <v>884</v>
      </c>
      <c r="X77" t="s">
        <v>885</v>
      </c>
      <c r="Y77" t="s">
        <v>886</v>
      </c>
      <c r="Z77" t="s">
        <v>887</v>
      </c>
      <c r="AA77" t="s">
        <v>888</v>
      </c>
      <c r="AB77" t="s">
        <v>889</v>
      </c>
      <c r="AC77" t="s">
        <v>890</v>
      </c>
      <c r="AD77" t="s">
        <v>891</v>
      </c>
      <c r="AE77" t="s">
        <v>892</v>
      </c>
      <c r="AF77" t="s">
        <v>893</v>
      </c>
      <c r="AG77" t="s">
        <v>894</v>
      </c>
      <c r="AH77" t="s">
        <v>895</v>
      </c>
      <c r="AI77" t="s">
        <v>896</v>
      </c>
    </row>
    <row r="78" spans="19:35">
      <c r="S78" t="s">
        <v>897</v>
      </c>
      <c r="T78" t="s">
        <v>898</v>
      </c>
      <c r="U78" t="s">
        <v>899</v>
      </c>
      <c r="V78" t="s">
        <v>886</v>
      </c>
      <c r="W78" t="s">
        <v>900</v>
      </c>
      <c r="X78" t="s">
        <v>901</v>
      </c>
      <c r="Y78" t="s">
        <v>902</v>
      </c>
      <c r="Z78" t="s">
        <v>903</v>
      </c>
      <c r="AA78" t="s">
        <v>904</v>
      </c>
      <c r="AB78" t="s">
        <v>905</v>
      </c>
      <c r="AC78" t="s">
        <v>906</v>
      </c>
      <c r="AD78" t="s">
        <v>907</v>
      </c>
      <c r="AE78" t="s">
        <v>908</v>
      </c>
      <c r="AF78" t="s">
        <v>909</v>
      </c>
      <c r="AG78" t="s">
        <v>910</v>
      </c>
      <c r="AH78" t="s">
        <v>911</v>
      </c>
      <c r="AI78" t="s">
        <v>912</v>
      </c>
    </row>
    <row r="79" spans="19:35">
      <c r="S79" t="s">
        <v>913</v>
      </c>
      <c r="T79" t="s">
        <v>914</v>
      </c>
      <c r="X79" t="s">
        <v>915</v>
      </c>
      <c r="Y79" t="s">
        <v>916</v>
      </c>
      <c r="AA79" t="s">
        <v>917</v>
      </c>
      <c r="AB79" t="s">
        <v>918</v>
      </c>
      <c r="AC79" t="s">
        <v>919</v>
      </c>
      <c r="AD79" t="s">
        <v>920</v>
      </c>
      <c r="AE79" t="s">
        <v>921</v>
      </c>
      <c r="AF79" t="s">
        <v>922</v>
      </c>
      <c r="AG79" t="s">
        <v>923</v>
      </c>
      <c r="AH79" t="s">
        <v>924</v>
      </c>
      <c r="AI79" t="s">
        <v>803</v>
      </c>
    </row>
    <row r="80" spans="19:35">
      <c r="AG80" t="s">
        <v>925</v>
      </c>
    </row>
    <row r="81" spans="19:35">
      <c r="S81" s="33"/>
      <c r="T81" s="33"/>
      <c r="U81" s="33"/>
      <c r="V81" s="33"/>
      <c r="W81" s="33"/>
      <c r="X81" s="33"/>
      <c r="Y81" s="33"/>
      <c r="Z81" s="33"/>
      <c r="AA81" s="33"/>
      <c r="AB81" s="33"/>
      <c r="AC81" s="33"/>
      <c r="AD81" s="33"/>
      <c r="AE81" s="33"/>
      <c r="AF81" s="33"/>
      <c r="AG81" s="33" t="s">
        <v>108</v>
      </c>
      <c r="AH81" s="33"/>
      <c r="AI81" s="33"/>
    </row>
    <row r="82" spans="19:35">
      <c r="AG82" t="s">
        <v>1006</v>
      </c>
    </row>
    <row r="83" spans="19:35">
      <c r="AG83" s="122" t="s">
        <v>1034</v>
      </c>
    </row>
    <row r="84" spans="19:35">
      <c r="AG84" s="122" t="s">
        <v>1033</v>
      </c>
    </row>
    <row r="85" spans="19:35">
      <c r="AG85" s="122" t="s">
        <v>1035</v>
      </c>
    </row>
    <row r="86" spans="19:35">
      <c r="S86" s="33"/>
      <c r="T86" s="33"/>
      <c r="U86" s="33"/>
      <c r="V86" s="33"/>
      <c r="W86" s="33"/>
      <c r="X86" s="33"/>
      <c r="Y86" s="33"/>
      <c r="Z86" s="33"/>
      <c r="AA86" s="33"/>
      <c r="AB86" s="33"/>
      <c r="AC86" s="33"/>
      <c r="AD86" s="33"/>
      <c r="AE86" s="33"/>
      <c r="AF86" s="33"/>
      <c r="AG86" s="33" t="s">
        <v>109</v>
      </c>
      <c r="AH86" s="33"/>
      <c r="AI86" s="33"/>
    </row>
    <row r="87" spans="19:35">
      <c r="AG87" s="122" t="s">
        <v>1036</v>
      </c>
    </row>
    <row r="88" spans="19:35">
      <c r="AG88" s="122" t="s">
        <v>1032</v>
      </c>
    </row>
    <row r="89" spans="19:35">
      <c r="AG89" s="122" t="s">
        <v>1037</v>
      </c>
    </row>
    <row r="90" spans="19:35" ht="23.25">
      <c r="S90" s="34" t="s">
        <v>52</v>
      </c>
      <c r="T90" s="34" t="s">
        <v>12</v>
      </c>
      <c r="U90" s="34" t="s">
        <v>53</v>
      </c>
      <c r="V90" s="34" t="s">
        <v>54</v>
      </c>
      <c r="W90" s="34" t="s">
        <v>55</v>
      </c>
      <c r="X90" s="34" t="s">
        <v>56</v>
      </c>
      <c r="Y90" s="34" t="s">
        <v>57</v>
      </c>
      <c r="Z90" s="34" t="s">
        <v>58</v>
      </c>
      <c r="AA90" s="34" t="s">
        <v>59</v>
      </c>
      <c r="AB90" s="34" t="s">
        <v>60</v>
      </c>
      <c r="AC90" s="34" t="s">
        <v>61</v>
      </c>
      <c r="AD90" s="34" t="s">
        <v>62</v>
      </c>
      <c r="AE90" s="34" t="s">
        <v>63</v>
      </c>
      <c r="AF90" s="34" t="s">
        <v>64</v>
      </c>
      <c r="AG90" s="34" t="s">
        <v>65</v>
      </c>
      <c r="AH90" s="34" t="s">
        <v>66</v>
      </c>
      <c r="AI90" s="34" t="s">
        <v>67</v>
      </c>
    </row>
    <row r="91" spans="19:35">
      <c r="S91" s="33" t="s">
        <v>432</v>
      </c>
      <c r="T91" s="33" t="s">
        <v>11</v>
      </c>
      <c r="U91" s="33" t="s">
        <v>11</v>
      </c>
      <c r="V91" s="33" t="s">
        <v>11</v>
      </c>
      <c r="W91" s="33" t="s">
        <v>11</v>
      </c>
      <c r="X91" s="33" t="s">
        <v>11</v>
      </c>
      <c r="Y91" s="33" t="s">
        <v>11</v>
      </c>
      <c r="Z91" s="33" t="s">
        <v>11</v>
      </c>
      <c r="AA91" s="33" t="s">
        <v>11</v>
      </c>
      <c r="AB91" s="33" t="s">
        <v>11</v>
      </c>
      <c r="AC91" s="33" t="s">
        <v>11</v>
      </c>
      <c r="AD91" s="33" t="s">
        <v>11</v>
      </c>
      <c r="AE91" s="33" t="s">
        <v>11</v>
      </c>
      <c r="AF91" s="33" t="s">
        <v>11</v>
      </c>
      <c r="AG91" s="33" t="s">
        <v>11</v>
      </c>
      <c r="AH91" s="33" t="s">
        <v>11</v>
      </c>
      <c r="AI91" s="33" t="s">
        <v>11</v>
      </c>
    </row>
    <row r="92" spans="19:35">
      <c r="S92" t="s">
        <v>177</v>
      </c>
      <c r="T92" t="s">
        <v>182</v>
      </c>
      <c r="U92" t="s">
        <v>181</v>
      </c>
      <c r="V92" t="s">
        <v>181</v>
      </c>
      <c r="W92" t="s">
        <v>181</v>
      </c>
      <c r="X92" t="s">
        <v>181</v>
      </c>
      <c r="Y92" t="s">
        <v>181</v>
      </c>
      <c r="Z92" t="s">
        <v>181</v>
      </c>
      <c r="AA92" t="s">
        <v>182</v>
      </c>
      <c r="AB92" t="s">
        <v>182</v>
      </c>
      <c r="AC92" t="s">
        <v>182</v>
      </c>
      <c r="AD92" t="s">
        <v>182</v>
      </c>
      <c r="AE92" t="s">
        <v>182</v>
      </c>
      <c r="AF92" t="s">
        <v>182</v>
      </c>
      <c r="AG92" t="s">
        <v>182</v>
      </c>
      <c r="AH92" t="s">
        <v>182</v>
      </c>
      <c r="AI92" t="s">
        <v>182</v>
      </c>
    </row>
    <row r="93" spans="19:35">
      <c r="S93" t="s">
        <v>178</v>
      </c>
      <c r="T93" t="s">
        <v>183</v>
      </c>
      <c r="U93" t="s">
        <v>184</v>
      </c>
      <c r="V93" t="s">
        <v>184</v>
      </c>
      <c r="W93" t="s">
        <v>184</v>
      </c>
      <c r="X93" t="s">
        <v>184</v>
      </c>
      <c r="Y93" t="s">
        <v>184</v>
      </c>
      <c r="Z93" t="s">
        <v>184</v>
      </c>
      <c r="AA93" t="s">
        <v>183</v>
      </c>
      <c r="AB93" t="s">
        <v>183</v>
      </c>
      <c r="AC93" t="s">
        <v>183</v>
      </c>
      <c r="AD93" t="s">
        <v>183</v>
      </c>
      <c r="AE93" t="s">
        <v>183</v>
      </c>
      <c r="AF93" t="s">
        <v>183</v>
      </c>
      <c r="AG93" t="s">
        <v>183</v>
      </c>
      <c r="AH93" t="s">
        <v>183</v>
      </c>
      <c r="AI93" t="s">
        <v>183</v>
      </c>
    </row>
    <row r="94" spans="19:35">
      <c r="S94" t="s">
        <v>181</v>
      </c>
      <c r="T94" t="s">
        <v>184</v>
      </c>
      <c r="U94" t="s">
        <v>207</v>
      </c>
      <c r="V94" t="s">
        <v>210</v>
      </c>
      <c r="W94" t="s">
        <v>210</v>
      </c>
      <c r="X94" t="s">
        <v>210</v>
      </c>
      <c r="Y94" t="s">
        <v>215</v>
      </c>
      <c r="Z94" t="s">
        <v>216</v>
      </c>
      <c r="AA94" t="s">
        <v>184</v>
      </c>
      <c r="AB94" t="s">
        <v>184</v>
      </c>
      <c r="AC94" t="s">
        <v>184</v>
      </c>
      <c r="AD94" t="s">
        <v>184</v>
      </c>
      <c r="AE94" t="s">
        <v>184</v>
      </c>
      <c r="AF94" t="s">
        <v>184</v>
      </c>
      <c r="AG94" t="s">
        <v>227</v>
      </c>
      <c r="AH94" t="s">
        <v>230</v>
      </c>
      <c r="AI94" t="s">
        <v>234</v>
      </c>
    </row>
    <row r="95" spans="19:35">
      <c r="S95" s="35" t="s">
        <v>186</v>
      </c>
      <c r="T95" t="s">
        <v>199</v>
      </c>
      <c r="U95" t="s">
        <v>208</v>
      </c>
      <c r="V95" t="s">
        <v>207</v>
      </c>
      <c r="W95" t="s">
        <v>207</v>
      </c>
      <c r="X95" t="s">
        <v>207</v>
      </c>
      <c r="Y95" t="s">
        <v>22</v>
      </c>
      <c r="Z95" t="s">
        <v>22</v>
      </c>
      <c r="AA95" t="s">
        <v>199</v>
      </c>
      <c r="AB95" t="s">
        <v>218</v>
      </c>
      <c r="AC95" t="s">
        <v>177</v>
      </c>
      <c r="AD95" t="s">
        <v>210</v>
      </c>
      <c r="AE95" t="s">
        <v>218</v>
      </c>
      <c r="AF95" t="s">
        <v>223</v>
      </c>
      <c r="AG95" t="s">
        <v>226</v>
      </c>
      <c r="AH95" t="s">
        <v>231</v>
      </c>
      <c r="AI95" t="s">
        <v>235</v>
      </c>
    </row>
    <row r="96" spans="19:35">
      <c r="S96" t="s">
        <v>179</v>
      </c>
      <c r="T96" t="s">
        <v>200</v>
      </c>
      <c r="U96" t="s">
        <v>209</v>
      </c>
      <c r="V96" t="s">
        <v>211</v>
      </c>
      <c r="W96" t="s">
        <v>211</v>
      </c>
      <c r="X96" t="s">
        <v>213</v>
      </c>
      <c r="Y96" t="s">
        <v>213</v>
      </c>
      <c r="Z96" t="s">
        <v>213</v>
      </c>
      <c r="AA96" t="s">
        <v>284</v>
      </c>
      <c r="AB96" t="s">
        <v>219</v>
      </c>
      <c r="AC96" t="s">
        <v>220</v>
      </c>
      <c r="AD96" t="s">
        <v>218</v>
      </c>
      <c r="AE96" t="s">
        <v>222</v>
      </c>
      <c r="AF96" t="s">
        <v>447</v>
      </c>
      <c r="AG96" t="s">
        <v>225</v>
      </c>
      <c r="AH96" t="s">
        <v>232</v>
      </c>
      <c r="AI96" t="s">
        <v>236</v>
      </c>
    </row>
    <row r="97" spans="19:35">
      <c r="T97" t="s">
        <v>201</v>
      </c>
      <c r="V97" t="s">
        <v>212</v>
      </c>
      <c r="X97" t="s">
        <v>214</v>
      </c>
      <c r="AA97" t="s">
        <v>217</v>
      </c>
      <c r="AB97" t="s">
        <v>181</v>
      </c>
      <c r="AC97" t="s">
        <v>206</v>
      </c>
      <c r="AD97" t="s">
        <v>221</v>
      </c>
      <c r="AE97" t="s">
        <v>21</v>
      </c>
      <c r="AF97" t="s">
        <v>204</v>
      </c>
      <c r="AG97" t="s">
        <v>228</v>
      </c>
      <c r="AH97" t="s">
        <v>233</v>
      </c>
      <c r="AI97" t="s">
        <v>237</v>
      </c>
    </row>
    <row r="98" spans="19:35">
      <c r="AA98" t="s">
        <v>206</v>
      </c>
      <c r="AE98" t="s">
        <v>223</v>
      </c>
      <c r="AG98" s="35"/>
    </row>
    <row r="100" spans="19:35">
      <c r="S100" s="33" t="s">
        <v>433</v>
      </c>
      <c r="T100" s="33" t="s">
        <v>18</v>
      </c>
      <c r="U100" s="33" t="s">
        <v>18</v>
      </c>
      <c r="V100" s="33" t="s">
        <v>18</v>
      </c>
      <c r="W100" s="33" t="s">
        <v>18</v>
      </c>
      <c r="X100" s="33" t="s">
        <v>18</v>
      </c>
      <c r="Y100" s="33" t="s">
        <v>18</v>
      </c>
      <c r="Z100" s="33" t="s">
        <v>18</v>
      </c>
      <c r="AA100" s="33" t="s">
        <v>18</v>
      </c>
      <c r="AB100" s="33" t="s">
        <v>18</v>
      </c>
      <c r="AC100" s="33" t="s">
        <v>18</v>
      </c>
      <c r="AD100" s="33" t="s">
        <v>18</v>
      </c>
      <c r="AE100" s="33" t="s">
        <v>18</v>
      </c>
      <c r="AF100" s="33" t="s">
        <v>18</v>
      </c>
      <c r="AG100" s="33" t="s">
        <v>18</v>
      </c>
      <c r="AH100" s="33" t="s">
        <v>18</v>
      </c>
      <c r="AI100" s="33" t="s">
        <v>18</v>
      </c>
    </row>
    <row r="101" spans="19:35">
      <c r="S101" t="s">
        <v>182</v>
      </c>
      <c r="T101" t="s">
        <v>181</v>
      </c>
      <c r="U101" t="s">
        <v>182</v>
      </c>
      <c r="V101" t="s">
        <v>283</v>
      </c>
      <c r="W101" t="s">
        <v>238</v>
      </c>
      <c r="X101" t="s">
        <v>245</v>
      </c>
      <c r="Y101" t="s">
        <v>238</v>
      </c>
      <c r="Z101" t="s">
        <v>238</v>
      </c>
      <c r="AA101" t="s">
        <v>181</v>
      </c>
      <c r="AB101" t="s">
        <v>199</v>
      </c>
      <c r="AC101" t="s">
        <v>258</v>
      </c>
      <c r="AD101" s="11" t="s">
        <v>258</v>
      </c>
      <c r="AE101" t="s">
        <v>181</v>
      </c>
      <c r="AF101" t="s">
        <v>181</v>
      </c>
      <c r="AG101" t="s">
        <v>181</v>
      </c>
      <c r="AH101" t="s">
        <v>181</v>
      </c>
      <c r="AI101" t="s">
        <v>181</v>
      </c>
    </row>
    <row r="102" spans="19:35">
      <c r="S102" t="s">
        <v>183</v>
      </c>
      <c r="T102" t="s">
        <v>442</v>
      </c>
      <c r="U102" t="s">
        <v>183</v>
      </c>
      <c r="V102" t="s">
        <v>243</v>
      </c>
      <c r="W102" t="s">
        <v>183</v>
      </c>
      <c r="X102" t="s">
        <v>244</v>
      </c>
      <c r="Y102" t="s">
        <v>183</v>
      </c>
      <c r="Z102" t="s">
        <v>183</v>
      </c>
      <c r="AA102" t="s">
        <v>244</v>
      </c>
      <c r="AB102" t="s">
        <v>244</v>
      </c>
      <c r="AC102" t="s">
        <v>259</v>
      </c>
      <c r="AD102" s="11" t="s">
        <v>434</v>
      </c>
      <c r="AE102" t="s">
        <v>435</v>
      </c>
      <c r="AF102" t="s">
        <v>442</v>
      </c>
      <c r="AG102" t="s">
        <v>236</v>
      </c>
      <c r="AH102" t="s">
        <v>278</v>
      </c>
      <c r="AI102" t="s">
        <v>184</v>
      </c>
    </row>
    <row r="103" spans="19:35">
      <c r="S103" t="s">
        <v>184</v>
      </c>
      <c r="T103" t="s">
        <v>203</v>
      </c>
      <c r="U103" t="s">
        <v>244</v>
      </c>
      <c r="V103" t="s">
        <v>244</v>
      </c>
      <c r="W103" t="s">
        <v>244</v>
      </c>
      <c r="X103" t="s">
        <v>436</v>
      </c>
      <c r="Y103" t="s">
        <v>244</v>
      </c>
      <c r="Z103" t="s">
        <v>244</v>
      </c>
      <c r="AA103" t="s">
        <v>254</v>
      </c>
      <c r="AB103" t="s">
        <v>257</v>
      </c>
      <c r="AC103" t="s">
        <v>260</v>
      </c>
      <c r="AD103" s="11" t="s">
        <v>264</v>
      </c>
      <c r="AE103" t="s">
        <v>22</v>
      </c>
      <c r="AF103" t="s">
        <v>271</v>
      </c>
      <c r="AG103" t="s">
        <v>274</v>
      </c>
      <c r="AH103" t="s">
        <v>186</v>
      </c>
      <c r="AI103" t="s">
        <v>185</v>
      </c>
    </row>
    <row r="104" spans="19:35">
      <c r="S104" t="s">
        <v>185</v>
      </c>
      <c r="T104" t="s">
        <v>204</v>
      </c>
      <c r="U104" t="s">
        <v>240</v>
      </c>
      <c r="V104" t="s">
        <v>245</v>
      </c>
      <c r="W104" t="s">
        <v>453</v>
      </c>
      <c r="X104" t="s">
        <v>250</v>
      </c>
      <c r="Y104" t="s">
        <v>437</v>
      </c>
      <c r="Z104" t="s">
        <v>252</v>
      </c>
      <c r="AA104" t="s">
        <v>185</v>
      </c>
      <c r="AB104" t="s">
        <v>207</v>
      </c>
      <c r="AC104" t="s">
        <v>261</v>
      </c>
      <c r="AD104" s="11" t="s">
        <v>265</v>
      </c>
      <c r="AE104" t="s">
        <v>307</v>
      </c>
      <c r="AF104" t="s">
        <v>272</v>
      </c>
      <c r="AG104" t="s">
        <v>275</v>
      </c>
      <c r="AH104" t="s">
        <v>448</v>
      </c>
      <c r="AI104" t="s">
        <v>281</v>
      </c>
    </row>
    <row r="105" spans="19:35">
      <c r="S105" t="s">
        <v>187</v>
      </c>
      <c r="T105" t="s">
        <v>206</v>
      </c>
      <c r="U105" t="s">
        <v>241</v>
      </c>
      <c r="V105" t="s">
        <v>246</v>
      </c>
      <c r="W105" t="s">
        <v>245</v>
      </c>
      <c r="X105" t="s">
        <v>218</v>
      </c>
      <c r="Y105" t="s">
        <v>216</v>
      </c>
      <c r="Z105" t="s">
        <v>253</v>
      </c>
      <c r="AA105" t="s">
        <v>255</v>
      </c>
      <c r="AB105" t="s">
        <v>242</v>
      </c>
      <c r="AC105" t="s">
        <v>262</v>
      </c>
      <c r="AD105" s="11" t="s">
        <v>266</v>
      </c>
      <c r="AE105" t="s">
        <v>643</v>
      </c>
      <c r="AF105" t="s">
        <v>273</v>
      </c>
      <c r="AG105" t="s">
        <v>276</v>
      </c>
      <c r="AH105" t="s">
        <v>280</v>
      </c>
      <c r="AI105" t="s">
        <v>282</v>
      </c>
    </row>
    <row r="106" spans="19:35">
      <c r="U106" t="s">
        <v>242</v>
      </c>
      <c r="V106" t="s">
        <v>216</v>
      </c>
      <c r="W106" t="s">
        <v>242</v>
      </c>
      <c r="Y106" t="s">
        <v>242</v>
      </c>
      <c r="Z106" t="s">
        <v>211</v>
      </c>
      <c r="AA106" t="s">
        <v>256</v>
      </c>
      <c r="AB106" t="s">
        <v>206</v>
      </c>
      <c r="AD106" s="11" t="s">
        <v>206</v>
      </c>
      <c r="AE106" t="s">
        <v>206</v>
      </c>
      <c r="AG106" t="s">
        <v>233</v>
      </c>
    </row>
    <row r="107" spans="19:35">
      <c r="W107" t="s">
        <v>248</v>
      </c>
    </row>
    <row r="108" spans="19:35">
      <c r="S108" s="33" t="s">
        <v>102</v>
      </c>
      <c r="T108" s="33" t="s">
        <v>102</v>
      </c>
      <c r="U108" s="33" t="s">
        <v>102</v>
      </c>
      <c r="V108" s="33" t="s">
        <v>102</v>
      </c>
      <c r="W108" s="33" t="s">
        <v>102</v>
      </c>
      <c r="X108" s="33" t="s">
        <v>102</v>
      </c>
      <c r="Y108" s="33" t="s">
        <v>102</v>
      </c>
      <c r="Z108" s="33" t="s">
        <v>102</v>
      </c>
      <c r="AA108" s="33" t="s">
        <v>102</v>
      </c>
      <c r="AB108" s="33" t="s">
        <v>102</v>
      </c>
      <c r="AC108" s="33" t="s">
        <v>102</v>
      </c>
      <c r="AD108" s="33" t="s">
        <v>102</v>
      </c>
      <c r="AE108" s="33" t="s">
        <v>102</v>
      </c>
      <c r="AF108" s="33" t="s">
        <v>102</v>
      </c>
      <c r="AG108" s="33" t="s">
        <v>102</v>
      </c>
      <c r="AH108" s="33" t="s">
        <v>102</v>
      </c>
      <c r="AI108" s="33" t="s">
        <v>102</v>
      </c>
    </row>
    <row r="109" spans="19:35">
      <c r="S109" t="s">
        <v>574</v>
      </c>
      <c r="T109" t="s">
        <v>575</v>
      </c>
      <c r="U109" t="s">
        <v>576</v>
      </c>
      <c r="V109" t="s">
        <v>577</v>
      </c>
      <c r="W109" t="s">
        <v>578</v>
      </c>
      <c r="X109" t="s">
        <v>579</v>
      </c>
      <c r="Y109" t="s">
        <v>580</v>
      </c>
      <c r="Z109" t="s">
        <v>303</v>
      </c>
      <c r="AA109" t="s">
        <v>661</v>
      </c>
      <c r="AB109" t="s">
        <v>581</v>
      </c>
      <c r="AC109" t="s">
        <v>582</v>
      </c>
      <c r="AD109" t="s">
        <v>583</v>
      </c>
      <c r="AE109" t="s">
        <v>584</v>
      </c>
      <c r="AF109" t="s">
        <v>662</v>
      </c>
      <c r="AG109" t="s">
        <v>585</v>
      </c>
      <c r="AH109" t="s">
        <v>586</v>
      </c>
      <c r="AI109" t="s">
        <v>587</v>
      </c>
    </row>
    <row r="110" spans="19:35">
      <c r="S110" t="s">
        <v>649</v>
      </c>
      <c r="T110" t="s">
        <v>664</v>
      </c>
      <c r="U110" t="s">
        <v>650</v>
      </c>
      <c r="V110" t="s">
        <v>650</v>
      </c>
      <c r="W110" t="s">
        <v>650</v>
      </c>
      <c r="X110" t="s">
        <v>294</v>
      </c>
      <c r="Y110" t="s">
        <v>588</v>
      </c>
      <c r="Z110" t="s">
        <v>651</v>
      </c>
      <c r="AA110" t="s">
        <v>650</v>
      </c>
      <c r="AB110" t="s">
        <v>647</v>
      </c>
      <c r="AC110" t="s">
        <v>650</v>
      </c>
      <c r="AD110" t="s">
        <v>653</v>
      </c>
      <c r="AE110" t="s">
        <v>589</v>
      </c>
      <c r="AF110" t="s">
        <v>590</v>
      </c>
      <c r="AG110" t="s">
        <v>591</v>
      </c>
      <c r="AH110" t="s">
        <v>592</v>
      </c>
      <c r="AI110" t="s">
        <v>259</v>
      </c>
    </row>
    <row r="111" spans="19:35">
      <c r="S111" t="s">
        <v>592</v>
      </c>
      <c r="T111" t="s">
        <v>593</v>
      </c>
      <c r="U111" t="s">
        <v>594</v>
      </c>
      <c r="V111" t="s">
        <v>595</v>
      </c>
      <c r="W111" t="s">
        <v>595</v>
      </c>
      <c r="X111" t="s">
        <v>596</v>
      </c>
      <c r="Y111" t="s">
        <v>597</v>
      </c>
      <c r="Z111" t="s">
        <v>301</v>
      </c>
      <c r="AA111" t="s">
        <v>598</v>
      </c>
      <c r="AB111" t="s">
        <v>599</v>
      </c>
      <c r="AC111" t="s">
        <v>349</v>
      </c>
      <c r="AD111" t="s">
        <v>600</v>
      </c>
      <c r="AE111" t="s">
        <v>601</v>
      </c>
      <c r="AF111" t="s">
        <v>569</v>
      </c>
      <c r="AG111" t="s">
        <v>602</v>
      </c>
      <c r="AH111" t="s">
        <v>574</v>
      </c>
      <c r="AI111" t="s">
        <v>603</v>
      </c>
    </row>
    <row r="112" spans="19:35">
      <c r="S112" t="s">
        <v>604</v>
      </c>
      <c r="T112" t="s">
        <v>604</v>
      </c>
      <c r="U112" t="s">
        <v>605</v>
      </c>
      <c r="V112" t="s">
        <v>606</v>
      </c>
      <c r="W112" t="s">
        <v>607</v>
      </c>
      <c r="X112" t="s">
        <v>606</v>
      </c>
      <c r="Y112" t="s">
        <v>294</v>
      </c>
      <c r="Z112" t="s">
        <v>608</v>
      </c>
      <c r="AA112" t="s">
        <v>352</v>
      </c>
      <c r="AB112" t="s">
        <v>603</v>
      </c>
      <c r="AC112" t="s">
        <v>605</v>
      </c>
      <c r="AD112" t="s">
        <v>609</v>
      </c>
      <c r="AE112" t="s">
        <v>610</v>
      </c>
      <c r="AF112" t="s">
        <v>611</v>
      </c>
      <c r="AG112" t="s">
        <v>612</v>
      </c>
      <c r="AH112" t="s">
        <v>613</v>
      </c>
      <c r="AI112" t="s">
        <v>614</v>
      </c>
    </row>
    <row r="113" spans="19:35">
      <c r="S113" t="s">
        <v>615</v>
      </c>
      <c r="T113" t="s">
        <v>616</v>
      </c>
      <c r="U113" t="s">
        <v>617</v>
      </c>
      <c r="V113" t="s">
        <v>618</v>
      </c>
      <c r="W113" t="s">
        <v>656</v>
      </c>
      <c r="X113" t="s">
        <v>619</v>
      </c>
      <c r="Y113" t="s">
        <v>607</v>
      </c>
      <c r="Z113" t="s">
        <v>620</v>
      </c>
      <c r="AA113" t="s">
        <v>357</v>
      </c>
      <c r="AB113" t="s">
        <v>621</v>
      </c>
      <c r="AC113" t="s">
        <v>622</v>
      </c>
      <c r="AD113" t="s">
        <v>623</v>
      </c>
      <c r="AE113" t="s">
        <v>605</v>
      </c>
      <c r="AF113" t="s">
        <v>624</v>
      </c>
      <c r="AG113" t="s">
        <v>625</v>
      </c>
      <c r="AH113" t="s">
        <v>626</v>
      </c>
      <c r="AI113" t="s">
        <v>663</v>
      </c>
    </row>
    <row r="114" spans="19:35">
      <c r="V114" s="62" t="s">
        <v>361</v>
      </c>
      <c r="AA114" t="s">
        <v>201</v>
      </c>
      <c r="AB114" t="s">
        <v>627</v>
      </c>
      <c r="AD114" t="s">
        <v>628</v>
      </c>
      <c r="AG114" t="s">
        <v>654</v>
      </c>
      <c r="AI114" t="s">
        <v>629</v>
      </c>
    </row>
    <row r="116" spans="19:35">
      <c r="S116" s="33" t="s">
        <v>103</v>
      </c>
      <c r="T116" s="33" t="s">
        <v>103</v>
      </c>
      <c r="U116" s="33" t="s">
        <v>103</v>
      </c>
      <c r="V116" s="33" t="s">
        <v>103</v>
      </c>
      <c r="W116" s="33" t="s">
        <v>103</v>
      </c>
      <c r="X116" s="33" t="s">
        <v>103</v>
      </c>
      <c r="Y116" s="33" t="s">
        <v>103</v>
      </c>
      <c r="Z116" s="33" t="s">
        <v>103</v>
      </c>
      <c r="AA116" s="33" t="s">
        <v>103</v>
      </c>
      <c r="AB116" s="33" t="s">
        <v>103</v>
      </c>
      <c r="AC116" s="33" t="s">
        <v>103</v>
      </c>
      <c r="AD116" s="33" t="s">
        <v>103</v>
      </c>
      <c r="AE116" s="33" t="s">
        <v>103</v>
      </c>
      <c r="AF116" s="33" t="s">
        <v>103</v>
      </c>
      <c r="AG116" s="33" t="s">
        <v>103</v>
      </c>
      <c r="AH116" s="33" t="s">
        <v>103</v>
      </c>
      <c r="AI116" s="33" t="s">
        <v>103</v>
      </c>
    </row>
    <row r="117" spans="19:35">
      <c r="S117" s="63" t="s">
        <v>476</v>
      </c>
      <c r="T117" t="s">
        <v>393</v>
      </c>
      <c r="U117" t="s">
        <v>343</v>
      </c>
      <c r="V117" t="s">
        <v>343</v>
      </c>
      <c r="W117" s="62" t="s">
        <v>665</v>
      </c>
      <c r="X117" s="62" t="s">
        <v>665</v>
      </c>
      <c r="Y117" s="62" t="s">
        <v>753</v>
      </c>
      <c r="Z117" t="s">
        <v>422</v>
      </c>
      <c r="AA117" t="s">
        <v>755</v>
      </c>
      <c r="AB117" t="s">
        <v>400</v>
      </c>
      <c r="AC117" t="s">
        <v>378</v>
      </c>
      <c r="AD117" s="11" t="s">
        <v>379</v>
      </c>
      <c r="AE117" t="s">
        <v>428</v>
      </c>
      <c r="AF117" t="s">
        <v>404</v>
      </c>
      <c r="AG117" s="65" t="s">
        <v>381</v>
      </c>
      <c r="AH117" t="s">
        <v>382</v>
      </c>
      <c r="AI117" s="11" t="s">
        <v>407</v>
      </c>
    </row>
    <row r="118" spans="19:35">
      <c r="S118" s="11" t="s">
        <v>408</v>
      </c>
      <c r="T118" s="62" t="s">
        <v>385</v>
      </c>
      <c r="U118" t="s">
        <v>374</v>
      </c>
      <c r="V118" t="s">
        <v>395</v>
      </c>
      <c r="W118" s="62" t="s">
        <v>477</v>
      </c>
      <c r="X118" t="s">
        <v>182</v>
      </c>
      <c r="Y118" t="s">
        <v>375</v>
      </c>
      <c r="Z118" t="s">
        <v>398</v>
      </c>
      <c r="AA118" t="s">
        <v>376</v>
      </c>
      <c r="AB118" t="s">
        <v>377</v>
      </c>
      <c r="AC118" t="s">
        <v>414</v>
      </c>
      <c r="AD118" s="11" t="s">
        <v>388</v>
      </c>
      <c r="AE118" t="s">
        <v>389</v>
      </c>
      <c r="AF118" t="s">
        <v>380</v>
      </c>
      <c r="AG118" s="11" t="s">
        <v>443</v>
      </c>
      <c r="AH118" t="s">
        <v>390</v>
      </c>
      <c r="AI118" s="11" t="s">
        <v>383</v>
      </c>
    </row>
    <row r="119" spans="19:35">
      <c r="S119" s="11" t="s">
        <v>445</v>
      </c>
      <c r="T119" t="s">
        <v>409</v>
      </c>
      <c r="U119" t="s">
        <v>386</v>
      </c>
      <c r="V119" t="s">
        <v>421</v>
      </c>
      <c r="W119" t="s">
        <v>395</v>
      </c>
      <c r="X119" t="s">
        <v>751</v>
      </c>
      <c r="Y119" s="62" t="s">
        <v>754</v>
      </c>
      <c r="Z119" t="s">
        <v>298</v>
      </c>
      <c r="AA119" t="s">
        <v>423</v>
      </c>
      <c r="AB119" t="s">
        <v>444</v>
      </c>
      <c r="AC119" t="s">
        <v>312</v>
      </c>
      <c r="AD119" s="11" t="s">
        <v>415</v>
      </c>
      <c r="AE119" t="s">
        <v>403</v>
      </c>
      <c r="AF119" t="s">
        <v>312</v>
      </c>
      <c r="AG119" s="11" t="s">
        <v>405</v>
      </c>
      <c r="AH119" t="s">
        <v>406</v>
      </c>
      <c r="AI119" s="11" t="s">
        <v>391</v>
      </c>
    </row>
    <row r="120" spans="19:35">
      <c r="S120" s="11" t="s">
        <v>373</v>
      </c>
      <c r="T120" t="s">
        <v>420</v>
      </c>
      <c r="U120" t="s">
        <v>394</v>
      </c>
      <c r="V120" s="62" t="s">
        <v>750</v>
      </c>
      <c r="W120" t="s">
        <v>396</v>
      </c>
      <c r="X120" t="s">
        <v>203</v>
      </c>
      <c r="Y120" t="s">
        <v>397</v>
      </c>
      <c r="Z120" t="s">
        <v>412</v>
      </c>
      <c r="AA120" t="s">
        <v>413</v>
      </c>
      <c r="AB120" t="s">
        <v>271</v>
      </c>
      <c r="AC120" t="s">
        <v>424</v>
      </c>
      <c r="AD120" s="11" t="s">
        <v>438</v>
      </c>
      <c r="AE120" t="s">
        <v>416</v>
      </c>
      <c r="AF120" t="s">
        <v>454</v>
      </c>
      <c r="AG120" s="11" t="s">
        <v>641</v>
      </c>
      <c r="AH120" t="s">
        <v>418</v>
      </c>
      <c r="AI120" s="11" t="s">
        <v>204</v>
      </c>
    </row>
    <row r="121" spans="19:35">
      <c r="S121" s="11" t="s">
        <v>384</v>
      </c>
      <c r="T121" t="s">
        <v>351</v>
      </c>
      <c r="U121" t="s">
        <v>410</v>
      </c>
      <c r="V121" t="s">
        <v>386</v>
      </c>
      <c r="W121" s="62" t="s">
        <v>640</v>
      </c>
      <c r="X121" t="s">
        <v>349</v>
      </c>
      <c r="Y121" t="s">
        <v>452</v>
      </c>
      <c r="Z121" t="s">
        <v>387</v>
      </c>
      <c r="AA121" t="s">
        <v>351</v>
      </c>
      <c r="AB121" t="s">
        <v>268</v>
      </c>
      <c r="AC121" t="s">
        <v>401</v>
      </c>
      <c r="AD121" s="11" t="s">
        <v>402</v>
      </c>
      <c r="AE121" t="s">
        <v>431</v>
      </c>
      <c r="AF121" t="s">
        <v>417</v>
      </c>
      <c r="AG121" s="65" t="s">
        <v>446</v>
      </c>
      <c r="AH121" t="s">
        <v>427</v>
      </c>
      <c r="AI121" s="11" t="s">
        <v>419</v>
      </c>
    </row>
    <row r="122" spans="19:35">
      <c r="S122" s="11" t="s">
        <v>392</v>
      </c>
      <c r="V122" t="s">
        <v>183</v>
      </c>
      <c r="X122" s="62" t="s">
        <v>752</v>
      </c>
      <c r="Y122" t="s">
        <v>411</v>
      </c>
      <c r="AD122" s="11"/>
      <c r="AE122" t="s">
        <v>425</v>
      </c>
      <c r="AG122" s="65" t="s">
        <v>426</v>
      </c>
      <c r="AI122" s="11" t="s">
        <v>429</v>
      </c>
    </row>
    <row r="123" spans="19:35">
      <c r="S123" s="33" t="s">
        <v>104</v>
      </c>
      <c r="T123" s="33" t="s">
        <v>104</v>
      </c>
      <c r="U123" s="33" t="s">
        <v>104</v>
      </c>
      <c r="V123" s="33" t="s">
        <v>104</v>
      </c>
      <c r="W123" s="33" t="s">
        <v>104</v>
      </c>
      <c r="X123" s="33" t="s">
        <v>104</v>
      </c>
      <c r="Y123" s="33" t="s">
        <v>104</v>
      </c>
      <c r="Z123" s="33" t="s">
        <v>104</v>
      </c>
      <c r="AA123" s="33" t="s">
        <v>104</v>
      </c>
      <c r="AB123" s="33" t="s">
        <v>104</v>
      </c>
      <c r="AC123" s="33" t="s">
        <v>104</v>
      </c>
      <c r="AD123" s="33" t="s">
        <v>104</v>
      </c>
      <c r="AE123" s="33" t="s">
        <v>104</v>
      </c>
      <c r="AF123" s="33" t="s">
        <v>104</v>
      </c>
      <c r="AG123" s="33" t="s">
        <v>104</v>
      </c>
      <c r="AH123" s="33" t="s">
        <v>104</v>
      </c>
      <c r="AI123" s="33" t="s">
        <v>104</v>
      </c>
    </row>
    <row r="124" spans="19:35">
      <c r="S124" t="s">
        <v>500</v>
      </c>
      <c r="T124" t="s">
        <v>501</v>
      </c>
      <c r="U124" t="s">
        <v>502</v>
      </c>
      <c r="V124" t="s">
        <v>503</v>
      </c>
      <c r="W124" t="s">
        <v>504</v>
      </c>
      <c r="X124" t="s">
        <v>505</v>
      </c>
      <c r="Y124" t="s">
        <v>644</v>
      </c>
      <c r="Z124" t="s">
        <v>506</v>
      </c>
      <c r="AA124" t="s">
        <v>507</v>
      </c>
      <c r="AB124" t="s">
        <v>508</v>
      </c>
      <c r="AC124" t="s">
        <v>509</v>
      </c>
      <c r="AD124" t="s">
        <v>510</v>
      </c>
      <c r="AE124" t="s">
        <v>511</v>
      </c>
      <c r="AF124" t="s">
        <v>512</v>
      </c>
      <c r="AG124" t="s">
        <v>513</v>
      </c>
      <c r="AH124" t="s">
        <v>514</v>
      </c>
      <c r="AI124" t="s">
        <v>515</v>
      </c>
    </row>
    <row r="125" spans="19:35">
      <c r="S125" t="s">
        <v>516</v>
      </c>
      <c r="T125" t="s">
        <v>517</v>
      </c>
      <c r="U125" t="s">
        <v>518</v>
      </c>
      <c r="V125" t="s">
        <v>519</v>
      </c>
      <c r="W125" t="s">
        <v>484</v>
      </c>
      <c r="X125" t="s">
        <v>520</v>
      </c>
      <c r="Y125" t="s">
        <v>674</v>
      </c>
      <c r="Z125" t="s">
        <v>521</v>
      </c>
      <c r="AA125" t="s">
        <v>522</v>
      </c>
      <c r="AB125" t="s">
        <v>523</v>
      </c>
      <c r="AC125" t="s">
        <v>524</v>
      </c>
      <c r="AD125" t="s">
        <v>525</v>
      </c>
      <c r="AE125" t="s">
        <v>526</v>
      </c>
      <c r="AF125" t="s">
        <v>517</v>
      </c>
      <c r="AG125" t="s">
        <v>527</v>
      </c>
      <c r="AH125" t="s">
        <v>528</v>
      </c>
      <c r="AI125" t="s">
        <v>529</v>
      </c>
    </row>
    <row r="126" spans="19:35">
      <c r="S126" t="s">
        <v>530</v>
      </c>
      <c r="T126" t="s">
        <v>531</v>
      </c>
      <c r="U126" t="s">
        <v>655</v>
      </c>
      <c r="V126" t="s">
        <v>532</v>
      </c>
      <c r="W126" t="s">
        <v>533</v>
      </c>
      <c r="X126" t="s">
        <v>657</v>
      </c>
      <c r="Y126" t="s">
        <v>534</v>
      </c>
      <c r="Z126" t="s">
        <v>535</v>
      </c>
      <c r="AA126" t="s">
        <v>536</v>
      </c>
      <c r="AB126" t="s">
        <v>537</v>
      </c>
      <c r="AC126" t="s">
        <v>538</v>
      </c>
      <c r="AD126" t="s">
        <v>539</v>
      </c>
      <c r="AE126" t="s">
        <v>540</v>
      </c>
      <c r="AF126" t="s">
        <v>541</v>
      </c>
      <c r="AG126" t="s">
        <v>542</v>
      </c>
      <c r="AH126" t="s">
        <v>543</v>
      </c>
      <c r="AI126" t="s">
        <v>544</v>
      </c>
    </row>
    <row r="127" spans="19:35">
      <c r="S127" t="s">
        <v>545</v>
      </c>
      <c r="T127" t="s">
        <v>546</v>
      </c>
      <c r="U127" t="s">
        <v>547</v>
      </c>
      <c r="V127" t="s">
        <v>548</v>
      </c>
      <c r="W127" t="s">
        <v>505</v>
      </c>
      <c r="X127" t="s">
        <v>549</v>
      </c>
      <c r="Y127" t="s">
        <v>550</v>
      </c>
      <c r="Z127" t="s">
        <v>551</v>
      </c>
      <c r="AA127" t="s">
        <v>660</v>
      </c>
      <c r="AB127" t="s">
        <v>552</v>
      </c>
      <c r="AC127" t="s">
        <v>553</v>
      </c>
      <c r="AD127" t="s">
        <v>554</v>
      </c>
      <c r="AE127" t="s">
        <v>555</v>
      </c>
      <c r="AF127" t="s">
        <v>556</v>
      </c>
      <c r="AG127" t="s">
        <v>557</v>
      </c>
      <c r="AH127" t="s">
        <v>558</v>
      </c>
      <c r="AI127" t="s">
        <v>559</v>
      </c>
    </row>
    <row r="128" spans="19:35">
      <c r="S128" t="s">
        <v>560</v>
      </c>
      <c r="T128" t="s">
        <v>645</v>
      </c>
      <c r="U128" t="s">
        <v>561</v>
      </c>
      <c r="V128" t="s">
        <v>562</v>
      </c>
      <c r="W128" t="s">
        <v>563</v>
      </c>
      <c r="X128" t="s">
        <v>564</v>
      </c>
      <c r="Y128" t="s">
        <v>565</v>
      </c>
      <c r="Z128" t="s">
        <v>856</v>
      </c>
      <c r="AA128" t="s">
        <v>659</v>
      </c>
      <c r="AB128" t="s">
        <v>566</v>
      </c>
      <c r="AC128" t="s">
        <v>567</v>
      </c>
      <c r="AD128" t="s">
        <v>568</v>
      </c>
      <c r="AE128" t="s">
        <v>569</v>
      </c>
      <c r="AF128" t="s">
        <v>570</v>
      </c>
      <c r="AG128" t="s">
        <v>571</v>
      </c>
      <c r="AH128" t="s">
        <v>572</v>
      </c>
      <c r="AI128" t="s">
        <v>573</v>
      </c>
    </row>
    <row r="131" spans="19:35">
      <c r="S131" s="33" t="s">
        <v>105</v>
      </c>
      <c r="T131" s="33" t="s">
        <v>105</v>
      </c>
      <c r="U131" s="33" t="s">
        <v>105</v>
      </c>
      <c r="V131" s="33" t="s">
        <v>105</v>
      </c>
      <c r="W131" s="33" t="s">
        <v>105</v>
      </c>
      <c r="X131" s="33" t="s">
        <v>105</v>
      </c>
      <c r="Y131" s="33" t="s">
        <v>105</v>
      </c>
      <c r="Z131" s="33" t="s">
        <v>105</v>
      </c>
      <c r="AA131" s="33" t="s">
        <v>105</v>
      </c>
      <c r="AB131" s="33" t="s">
        <v>105</v>
      </c>
      <c r="AC131" s="33" t="s">
        <v>105</v>
      </c>
      <c r="AD131" s="33" t="s">
        <v>105</v>
      </c>
      <c r="AE131" s="33" t="s">
        <v>105</v>
      </c>
      <c r="AF131" s="33" t="s">
        <v>105</v>
      </c>
      <c r="AG131" s="33" t="s">
        <v>105</v>
      </c>
      <c r="AH131" s="33" t="s">
        <v>105</v>
      </c>
      <c r="AI131" s="33" t="s">
        <v>105</v>
      </c>
    </row>
    <row r="132" spans="19:35">
      <c r="S132" t="s">
        <v>675</v>
      </c>
      <c r="T132" t="s">
        <v>680</v>
      </c>
      <c r="U132" t="s">
        <v>684</v>
      </c>
      <c r="V132" t="s">
        <v>688</v>
      </c>
      <c r="W132" t="s">
        <v>692</v>
      </c>
      <c r="X132" t="s">
        <v>697</v>
      </c>
      <c r="Y132" t="s">
        <v>686</v>
      </c>
      <c r="Z132" t="s">
        <v>704</v>
      </c>
      <c r="AA132" t="s">
        <v>708</v>
      </c>
      <c r="AB132" t="s">
        <v>712</v>
      </c>
      <c r="AC132" s="62" t="s">
        <v>674</v>
      </c>
      <c r="AD132" t="s">
        <v>721</v>
      </c>
      <c r="AE132" s="62" t="s">
        <v>726</v>
      </c>
      <c r="AF132" t="s">
        <v>485</v>
      </c>
      <c r="AG132" t="s">
        <v>734</v>
      </c>
      <c r="AH132" t="s">
        <v>740</v>
      </c>
      <c r="AI132" t="s">
        <v>745</v>
      </c>
    </row>
    <row r="133" spans="19:35">
      <c r="S133" t="s">
        <v>676</v>
      </c>
      <c r="T133" t="s">
        <v>674</v>
      </c>
      <c r="U133" t="s">
        <v>685</v>
      </c>
      <c r="V133" s="62" t="s">
        <v>689</v>
      </c>
      <c r="W133" t="s">
        <v>693</v>
      </c>
      <c r="X133" t="s">
        <v>698</v>
      </c>
      <c r="Y133" t="s">
        <v>701</v>
      </c>
      <c r="Z133" t="s">
        <v>705</v>
      </c>
      <c r="AA133" s="62" t="s">
        <v>709</v>
      </c>
      <c r="AB133" t="s">
        <v>713</v>
      </c>
      <c r="AC133" t="s">
        <v>717</v>
      </c>
      <c r="AD133" t="s">
        <v>674</v>
      </c>
      <c r="AE133" t="s">
        <v>727</v>
      </c>
      <c r="AF133" t="s">
        <v>731</v>
      </c>
      <c r="AG133" t="s">
        <v>735</v>
      </c>
      <c r="AH133" t="s">
        <v>741</v>
      </c>
      <c r="AI133" s="94" t="s">
        <v>746</v>
      </c>
    </row>
    <row r="134" spans="19:35">
      <c r="S134" t="s">
        <v>677</v>
      </c>
      <c r="T134" t="s">
        <v>681</v>
      </c>
      <c r="U134" t="s">
        <v>686</v>
      </c>
      <c r="V134" t="s">
        <v>690</v>
      </c>
      <c r="W134" t="s">
        <v>694</v>
      </c>
      <c r="X134" t="s">
        <v>699</v>
      </c>
      <c r="Y134" t="s">
        <v>702</v>
      </c>
      <c r="Z134" s="62" t="s">
        <v>674</v>
      </c>
      <c r="AA134" t="s">
        <v>484</v>
      </c>
      <c r="AB134" s="62" t="s">
        <v>716</v>
      </c>
      <c r="AC134" t="s">
        <v>718</v>
      </c>
      <c r="AD134" t="s">
        <v>722</v>
      </c>
      <c r="AE134" s="62" t="s">
        <v>728</v>
      </c>
      <c r="AF134" t="s">
        <v>732</v>
      </c>
      <c r="AG134" t="s">
        <v>736</v>
      </c>
      <c r="AH134" t="s">
        <v>742</v>
      </c>
      <c r="AI134" t="s">
        <v>242</v>
      </c>
    </row>
    <row r="135" spans="19:35">
      <c r="S135" t="s">
        <v>678</v>
      </c>
      <c r="T135" t="s">
        <v>682</v>
      </c>
      <c r="U135" t="s">
        <v>687</v>
      </c>
      <c r="V135" t="s">
        <v>694</v>
      </c>
      <c r="W135" t="s">
        <v>695</v>
      </c>
      <c r="X135" t="s">
        <v>484</v>
      </c>
      <c r="Y135" t="s">
        <v>703</v>
      </c>
      <c r="Z135" t="s">
        <v>706</v>
      </c>
      <c r="AA135" t="s">
        <v>710</v>
      </c>
      <c r="AB135" t="s">
        <v>714</v>
      </c>
      <c r="AC135" t="s">
        <v>719</v>
      </c>
      <c r="AD135" t="s">
        <v>723</v>
      </c>
      <c r="AE135" t="s">
        <v>729</v>
      </c>
      <c r="AF135" t="s">
        <v>733</v>
      </c>
      <c r="AG135" s="94" t="s">
        <v>737</v>
      </c>
      <c r="AH135" t="s">
        <v>743</v>
      </c>
      <c r="AI135" t="s">
        <v>747</v>
      </c>
    </row>
    <row r="136" spans="19:35">
      <c r="S136" t="s">
        <v>679</v>
      </c>
      <c r="T136" t="s">
        <v>683</v>
      </c>
      <c r="U136" t="s">
        <v>674</v>
      </c>
      <c r="V136" s="62" t="s">
        <v>691</v>
      </c>
      <c r="W136" t="s">
        <v>696</v>
      </c>
      <c r="X136" t="s">
        <v>700</v>
      </c>
      <c r="Y136" s="62" t="s">
        <v>211</v>
      </c>
      <c r="Z136" s="62" t="s">
        <v>707</v>
      </c>
      <c r="AA136" t="s">
        <v>711</v>
      </c>
      <c r="AB136" t="s">
        <v>715</v>
      </c>
      <c r="AC136" t="s">
        <v>720</v>
      </c>
      <c r="AD136" t="s">
        <v>724</v>
      </c>
      <c r="AE136" t="s">
        <v>34</v>
      </c>
      <c r="AF136" s="62" t="s">
        <v>863</v>
      </c>
      <c r="AG136" s="94" t="s">
        <v>738</v>
      </c>
      <c r="AH136" t="s">
        <v>744</v>
      </c>
      <c r="AI136" t="s">
        <v>748</v>
      </c>
    </row>
    <row r="137" spans="19:35">
      <c r="V137" s="62"/>
      <c r="AD137" t="s">
        <v>725</v>
      </c>
      <c r="AE137" t="s">
        <v>730</v>
      </c>
      <c r="AG137" t="s">
        <v>739</v>
      </c>
      <c r="AI137" t="s">
        <v>749</v>
      </c>
    </row>
    <row r="138" spans="19:35">
      <c r="S138" s="33" t="s">
        <v>106</v>
      </c>
      <c r="T138" s="33" t="s">
        <v>106</v>
      </c>
      <c r="U138" s="33" t="s">
        <v>106</v>
      </c>
      <c r="V138" s="33" t="s">
        <v>106</v>
      </c>
      <c r="W138" s="33" t="s">
        <v>106</v>
      </c>
      <c r="X138" s="33" t="s">
        <v>106</v>
      </c>
      <c r="Y138" s="33" t="s">
        <v>106</v>
      </c>
      <c r="Z138" s="33" t="s">
        <v>106</v>
      </c>
      <c r="AA138" s="33" t="s">
        <v>106</v>
      </c>
      <c r="AB138" s="33" t="s">
        <v>106</v>
      </c>
      <c r="AC138" s="33" t="s">
        <v>106</v>
      </c>
      <c r="AD138" s="33" t="s">
        <v>106</v>
      </c>
      <c r="AE138" s="33" t="s">
        <v>106</v>
      </c>
      <c r="AF138" s="33" t="s">
        <v>106</v>
      </c>
      <c r="AG138" s="33" t="s">
        <v>106</v>
      </c>
      <c r="AH138" s="33" t="s">
        <v>106</v>
      </c>
      <c r="AI138" s="33" t="s">
        <v>106</v>
      </c>
    </row>
    <row r="139" spans="19:35">
      <c r="S139" t="s">
        <v>777</v>
      </c>
      <c r="T139" t="s">
        <v>778</v>
      </c>
      <c r="U139" t="s">
        <v>779</v>
      </c>
      <c r="V139" t="s">
        <v>780</v>
      </c>
      <c r="W139" t="s">
        <v>781</v>
      </c>
      <c r="X139" t="s">
        <v>782</v>
      </c>
      <c r="Y139" t="s">
        <v>783</v>
      </c>
      <c r="Z139" t="s">
        <v>784</v>
      </c>
      <c r="AA139" t="s">
        <v>785</v>
      </c>
      <c r="AB139" t="s">
        <v>786</v>
      </c>
      <c r="AC139" t="s">
        <v>787</v>
      </c>
      <c r="AD139" t="s">
        <v>788</v>
      </c>
      <c r="AE139" t="s">
        <v>789</v>
      </c>
      <c r="AF139" t="s">
        <v>790</v>
      </c>
      <c r="AG139" t="s">
        <v>791</v>
      </c>
      <c r="AH139" t="s">
        <v>792</v>
      </c>
      <c r="AI139" t="s">
        <v>793</v>
      </c>
    </row>
    <row r="140" spans="19:35">
      <c r="S140" t="s">
        <v>794</v>
      </c>
      <c r="T140" t="s">
        <v>795</v>
      </c>
      <c r="U140" t="s">
        <v>796</v>
      </c>
      <c r="V140" t="s">
        <v>797</v>
      </c>
      <c r="W140" t="s">
        <v>798</v>
      </c>
      <c r="X140" t="s">
        <v>799</v>
      </c>
      <c r="Y140" t="s">
        <v>800</v>
      </c>
      <c r="Z140" t="s">
        <v>801</v>
      </c>
      <c r="AA140" t="s">
        <v>802</v>
      </c>
      <c r="AB140" t="s">
        <v>803</v>
      </c>
      <c r="AC140" t="s">
        <v>804</v>
      </c>
      <c r="AD140" t="s">
        <v>805</v>
      </c>
      <c r="AE140" t="s">
        <v>806</v>
      </c>
      <c r="AF140" t="s">
        <v>807</v>
      </c>
      <c r="AG140" t="s">
        <v>808</v>
      </c>
      <c r="AH140" t="s">
        <v>809</v>
      </c>
      <c r="AI140" t="s">
        <v>810</v>
      </c>
    </row>
    <row r="141" spans="19:35">
      <c r="S141" t="s">
        <v>811</v>
      </c>
      <c r="T141" t="s">
        <v>812</v>
      </c>
      <c r="U141" t="s">
        <v>813</v>
      </c>
      <c r="V141" t="s">
        <v>814</v>
      </c>
      <c r="W141" t="s">
        <v>815</v>
      </c>
      <c r="X141" t="s">
        <v>816</v>
      </c>
      <c r="Y141" t="s">
        <v>817</v>
      </c>
      <c r="Z141" t="s">
        <v>818</v>
      </c>
      <c r="AA141" t="s">
        <v>819</v>
      </c>
      <c r="AB141" t="s">
        <v>820</v>
      </c>
      <c r="AC141" t="s">
        <v>821</v>
      </c>
      <c r="AD141" t="s">
        <v>822</v>
      </c>
      <c r="AE141" t="s">
        <v>823</v>
      </c>
      <c r="AF141" t="s">
        <v>824</v>
      </c>
      <c r="AG141" t="s">
        <v>825</v>
      </c>
      <c r="AH141" t="s">
        <v>803</v>
      </c>
      <c r="AI141" t="s">
        <v>826</v>
      </c>
    </row>
    <row r="142" spans="19:35">
      <c r="S142" t="s">
        <v>827</v>
      </c>
      <c r="T142" t="s">
        <v>828</v>
      </c>
      <c r="U142" t="s">
        <v>829</v>
      </c>
      <c r="V142" t="s">
        <v>830</v>
      </c>
      <c r="W142" t="s">
        <v>831</v>
      </c>
      <c r="X142" t="s">
        <v>832</v>
      </c>
      <c r="Y142" t="s">
        <v>833</v>
      </c>
      <c r="Z142" t="s">
        <v>834</v>
      </c>
      <c r="AA142" t="s">
        <v>835</v>
      </c>
      <c r="AB142" t="s">
        <v>836</v>
      </c>
      <c r="AC142" t="s">
        <v>837</v>
      </c>
      <c r="AD142" t="s">
        <v>838</v>
      </c>
      <c r="AE142" t="s">
        <v>839</v>
      </c>
      <c r="AF142" t="s">
        <v>840</v>
      </c>
      <c r="AG142" t="s">
        <v>841</v>
      </c>
      <c r="AH142" t="s">
        <v>842</v>
      </c>
      <c r="AI142" t="s">
        <v>843</v>
      </c>
    </row>
    <row r="143" spans="19:35">
      <c r="S143" t="s">
        <v>844</v>
      </c>
      <c r="T143" t="s">
        <v>845</v>
      </c>
      <c r="V143" t="s">
        <v>846</v>
      </c>
      <c r="AA143" t="s">
        <v>847</v>
      </c>
      <c r="AB143" t="s">
        <v>556</v>
      </c>
      <c r="AC143" t="s">
        <v>848</v>
      </c>
      <c r="AD143" t="s">
        <v>849</v>
      </c>
      <c r="AE143" t="s">
        <v>850</v>
      </c>
      <c r="AF143" t="s">
        <v>851</v>
      </c>
      <c r="AG143" t="s">
        <v>852</v>
      </c>
      <c r="AH143" t="s">
        <v>853</v>
      </c>
    </row>
    <row r="144" spans="19:35">
      <c r="T144" t="s">
        <v>854</v>
      </c>
      <c r="AE144" t="s">
        <v>855</v>
      </c>
    </row>
    <row r="146" spans="19:35">
      <c r="S146" s="68" t="s">
        <v>107</v>
      </c>
      <c r="T146" s="68" t="s">
        <v>107</v>
      </c>
      <c r="U146" s="68" t="s">
        <v>107</v>
      </c>
      <c r="V146" s="68" t="s">
        <v>107</v>
      </c>
      <c r="W146" s="68" t="s">
        <v>107</v>
      </c>
      <c r="X146" s="68" t="s">
        <v>107</v>
      </c>
      <c r="Y146" s="68" t="s">
        <v>107</v>
      </c>
      <c r="Z146" s="68" t="s">
        <v>107</v>
      </c>
      <c r="AA146" s="68" t="s">
        <v>107</v>
      </c>
      <c r="AB146" s="68" t="s">
        <v>107</v>
      </c>
      <c r="AC146" s="68" t="s">
        <v>107</v>
      </c>
      <c r="AD146" s="68" t="s">
        <v>107</v>
      </c>
      <c r="AE146" s="68" t="s">
        <v>107</v>
      </c>
      <c r="AF146" s="68" t="s">
        <v>107</v>
      </c>
      <c r="AG146" s="68" t="s">
        <v>107</v>
      </c>
      <c r="AH146" s="68" t="s">
        <v>107</v>
      </c>
      <c r="AI146" s="68" t="s">
        <v>107</v>
      </c>
    </row>
    <row r="147" spans="19:35">
      <c r="S147" t="s">
        <v>864</v>
      </c>
      <c r="T147" t="s">
        <v>865</v>
      </c>
      <c r="U147" t="s">
        <v>503</v>
      </c>
      <c r="V147" t="s">
        <v>866</v>
      </c>
      <c r="W147" t="s">
        <v>867</v>
      </c>
      <c r="X147" t="s">
        <v>868</v>
      </c>
      <c r="Y147" t="s">
        <v>869</v>
      </c>
      <c r="Z147" t="s">
        <v>870</v>
      </c>
      <c r="AA147" t="s">
        <v>871</v>
      </c>
      <c r="AB147" t="s">
        <v>872</v>
      </c>
      <c r="AC147" t="s">
        <v>873</v>
      </c>
      <c r="AD147" t="s">
        <v>874</v>
      </c>
      <c r="AE147" t="s">
        <v>875</v>
      </c>
      <c r="AF147" t="s">
        <v>876</v>
      </c>
      <c r="AG147" t="s">
        <v>877</v>
      </c>
      <c r="AH147" t="s">
        <v>878</v>
      </c>
      <c r="AI147" t="s">
        <v>879</v>
      </c>
    </row>
    <row r="148" spans="19:35">
      <c r="S148" t="s">
        <v>880</v>
      </c>
      <c r="T148" t="s">
        <v>881</v>
      </c>
      <c r="U148" t="s">
        <v>882</v>
      </c>
      <c r="V148" t="s">
        <v>883</v>
      </c>
      <c r="W148" t="s">
        <v>884</v>
      </c>
      <c r="X148" t="s">
        <v>885</v>
      </c>
      <c r="Y148" t="s">
        <v>886</v>
      </c>
      <c r="Z148" t="s">
        <v>887</v>
      </c>
      <c r="AA148" t="s">
        <v>888</v>
      </c>
      <c r="AB148" t="s">
        <v>889</v>
      </c>
      <c r="AC148" t="s">
        <v>890</v>
      </c>
      <c r="AD148" t="s">
        <v>891</v>
      </c>
      <c r="AE148" t="s">
        <v>892</v>
      </c>
      <c r="AF148" t="s">
        <v>893</v>
      </c>
      <c r="AG148" t="s">
        <v>894</v>
      </c>
      <c r="AH148" t="s">
        <v>895</v>
      </c>
      <c r="AI148" t="s">
        <v>896</v>
      </c>
    </row>
    <row r="149" spans="19:35">
      <c r="S149" t="s">
        <v>897</v>
      </c>
      <c r="T149" t="s">
        <v>898</v>
      </c>
      <c r="U149" t="s">
        <v>899</v>
      </c>
      <c r="V149" t="s">
        <v>886</v>
      </c>
      <c r="W149" t="s">
        <v>900</v>
      </c>
      <c r="X149" t="s">
        <v>901</v>
      </c>
      <c r="Y149" t="s">
        <v>902</v>
      </c>
      <c r="Z149" t="s">
        <v>903</v>
      </c>
      <c r="AA149" t="s">
        <v>904</v>
      </c>
      <c r="AB149" t="s">
        <v>905</v>
      </c>
      <c r="AC149" t="s">
        <v>906</v>
      </c>
      <c r="AD149" t="s">
        <v>907</v>
      </c>
      <c r="AE149" t="s">
        <v>908</v>
      </c>
      <c r="AF149" t="s">
        <v>909</v>
      </c>
      <c r="AG149" t="s">
        <v>910</v>
      </c>
      <c r="AH149" t="s">
        <v>911</v>
      </c>
      <c r="AI149" t="s">
        <v>912</v>
      </c>
    </row>
    <row r="150" spans="19:35">
      <c r="S150" t="s">
        <v>913</v>
      </c>
      <c r="T150" t="s">
        <v>914</v>
      </c>
      <c r="X150" t="s">
        <v>915</v>
      </c>
      <c r="Y150" t="s">
        <v>916</v>
      </c>
      <c r="AA150" t="s">
        <v>917</v>
      </c>
      <c r="AB150" t="s">
        <v>918</v>
      </c>
      <c r="AC150" t="s">
        <v>919</v>
      </c>
      <c r="AD150" t="s">
        <v>920</v>
      </c>
      <c r="AE150" t="s">
        <v>921</v>
      </c>
      <c r="AF150" t="s">
        <v>922</v>
      </c>
      <c r="AG150" t="s">
        <v>923</v>
      </c>
      <c r="AH150" t="s">
        <v>924</v>
      </c>
      <c r="AI150" t="s">
        <v>803</v>
      </c>
    </row>
    <row r="151" spans="19:35">
      <c r="AG151" t="s">
        <v>925</v>
      </c>
    </row>
    <row r="152" spans="19:35">
      <c r="AG152" s="126" t="s">
        <v>108</v>
      </c>
    </row>
    <row r="153" spans="19:35">
      <c r="AG153" s="122" t="s">
        <v>1006</v>
      </c>
    </row>
    <row r="154" spans="19:35">
      <c r="AG154" s="122" t="s">
        <v>1034</v>
      </c>
    </row>
    <row r="155" spans="19:35">
      <c r="AG155" s="122" t="s">
        <v>1033</v>
      </c>
    </row>
    <row r="156" spans="19:35">
      <c r="S156" s="33"/>
      <c r="T156" s="33"/>
      <c r="U156" s="33"/>
      <c r="V156" s="33"/>
      <c r="W156" s="33"/>
      <c r="X156" s="33"/>
      <c r="Y156" s="33"/>
      <c r="Z156" s="33"/>
      <c r="AA156" s="33"/>
      <c r="AB156" s="33"/>
      <c r="AC156" s="33"/>
      <c r="AD156" s="33"/>
      <c r="AE156" s="33"/>
      <c r="AF156" s="33"/>
      <c r="AG156" s="122" t="s">
        <v>1035</v>
      </c>
      <c r="AH156" s="33"/>
      <c r="AI156" s="33"/>
    </row>
    <row r="157" spans="19:35">
      <c r="AG157" s="126" t="s">
        <v>109</v>
      </c>
    </row>
    <row r="158" spans="19:35">
      <c r="AG158" s="122" t="s">
        <v>1036</v>
      </c>
    </row>
    <row r="159" spans="19:35">
      <c r="AG159" s="122" t="s">
        <v>1032</v>
      </c>
    </row>
    <row r="160" spans="19:35">
      <c r="AG160" s="122" t="s">
        <v>1037</v>
      </c>
    </row>
    <row r="161" spans="19:35" ht="23.25">
      <c r="S161" s="34" t="s">
        <v>68</v>
      </c>
      <c r="T161" s="34" t="s">
        <v>69</v>
      </c>
      <c r="U161" s="34" t="s">
        <v>70</v>
      </c>
      <c r="V161" s="34" t="s">
        <v>71</v>
      </c>
      <c r="W161" s="34" t="s">
        <v>72</v>
      </c>
      <c r="X161" s="34" t="s">
        <v>73</v>
      </c>
      <c r="Y161" s="34" t="s">
        <v>74</v>
      </c>
      <c r="Z161" s="34" t="s">
        <v>75</v>
      </c>
      <c r="AA161" s="34" t="s">
        <v>76</v>
      </c>
      <c r="AB161" s="34" t="s">
        <v>77</v>
      </c>
      <c r="AC161" s="34" t="s">
        <v>78</v>
      </c>
      <c r="AD161" s="34" t="s">
        <v>79</v>
      </c>
      <c r="AE161" s="34" t="s">
        <v>80</v>
      </c>
      <c r="AF161" s="34" t="s">
        <v>81</v>
      </c>
      <c r="AG161" s="34" t="s">
        <v>82</v>
      </c>
      <c r="AH161" s="34" t="s">
        <v>83</v>
      </c>
      <c r="AI161" s="34" t="s">
        <v>84</v>
      </c>
    </row>
    <row r="162" spans="19:35">
      <c r="S162" s="33" t="s">
        <v>439</v>
      </c>
      <c r="T162" s="33" t="s">
        <v>11</v>
      </c>
      <c r="U162" s="33" t="s">
        <v>11</v>
      </c>
      <c r="V162" s="33" t="s">
        <v>11</v>
      </c>
      <c r="W162" s="33" t="s">
        <v>11</v>
      </c>
      <c r="X162" s="33" t="s">
        <v>11</v>
      </c>
      <c r="Y162" s="33" t="s">
        <v>11</v>
      </c>
      <c r="Z162" s="33" t="s">
        <v>11</v>
      </c>
      <c r="AA162" s="33" t="s">
        <v>11</v>
      </c>
      <c r="AB162" s="33" t="s">
        <v>11</v>
      </c>
      <c r="AC162" s="33" t="s">
        <v>11</v>
      </c>
      <c r="AD162" s="33" t="s">
        <v>11</v>
      </c>
      <c r="AE162" s="33" t="s">
        <v>11</v>
      </c>
      <c r="AF162" s="33" t="s">
        <v>11</v>
      </c>
      <c r="AG162" s="33" t="s">
        <v>11</v>
      </c>
      <c r="AH162" s="33" t="s">
        <v>11</v>
      </c>
      <c r="AI162" s="33" t="s">
        <v>11</v>
      </c>
    </row>
    <row r="163" spans="19:35">
      <c r="S163" t="s">
        <v>181</v>
      </c>
      <c r="T163" t="s">
        <v>630</v>
      </c>
      <c r="U163" t="s">
        <v>181</v>
      </c>
      <c r="V163" t="s">
        <v>181</v>
      </c>
      <c r="W163" t="s">
        <v>181</v>
      </c>
      <c r="X163" t="s">
        <v>181</v>
      </c>
      <c r="Y163" t="s">
        <v>181</v>
      </c>
      <c r="Z163" t="s">
        <v>181</v>
      </c>
      <c r="AA163" t="s">
        <v>630</v>
      </c>
      <c r="AB163" t="s">
        <v>630</v>
      </c>
      <c r="AC163" t="s">
        <v>630</v>
      </c>
      <c r="AD163" t="s">
        <v>630</v>
      </c>
      <c r="AE163" t="s">
        <v>630</v>
      </c>
      <c r="AF163" t="s">
        <v>630</v>
      </c>
      <c r="AG163" t="s">
        <v>630</v>
      </c>
      <c r="AH163" t="s">
        <v>630</v>
      </c>
      <c r="AI163" t="s">
        <v>630</v>
      </c>
    </row>
    <row r="164" spans="19:35">
      <c r="S164" t="s">
        <v>186</v>
      </c>
      <c r="T164" t="s">
        <v>631</v>
      </c>
      <c r="U164" t="s">
        <v>184</v>
      </c>
      <c r="V164" t="s">
        <v>184</v>
      </c>
      <c r="W164" t="s">
        <v>184</v>
      </c>
      <c r="X164" t="s">
        <v>632</v>
      </c>
      <c r="Y164" t="s">
        <v>184</v>
      </c>
      <c r="Z164" t="s">
        <v>184</v>
      </c>
      <c r="AA164" t="s">
        <v>631</v>
      </c>
      <c r="AB164" t="s">
        <v>631</v>
      </c>
      <c r="AC164" t="s">
        <v>631</v>
      </c>
      <c r="AD164" t="s">
        <v>631</v>
      </c>
      <c r="AE164" t="s">
        <v>631</v>
      </c>
      <c r="AF164" t="s">
        <v>631</v>
      </c>
      <c r="AG164" t="s">
        <v>631</v>
      </c>
      <c r="AH164" t="s">
        <v>631</v>
      </c>
      <c r="AI164" t="s">
        <v>631</v>
      </c>
    </row>
    <row r="165" spans="19:35">
      <c r="S165" t="s">
        <v>177</v>
      </c>
      <c r="T165" t="s">
        <v>184</v>
      </c>
      <c r="U165" t="s">
        <v>208</v>
      </c>
      <c r="V165" t="s">
        <v>210</v>
      </c>
      <c r="W165" t="s">
        <v>210</v>
      </c>
      <c r="X165" t="s">
        <v>210</v>
      </c>
      <c r="Y165" t="s">
        <v>215</v>
      </c>
      <c r="Z165" t="s">
        <v>216</v>
      </c>
      <c r="AA165" t="s">
        <v>184</v>
      </c>
      <c r="AB165" t="s">
        <v>184</v>
      </c>
      <c r="AC165" t="s">
        <v>184</v>
      </c>
      <c r="AD165" t="s">
        <v>184</v>
      </c>
      <c r="AE165" t="s">
        <v>184</v>
      </c>
      <c r="AF165" t="s">
        <v>184</v>
      </c>
      <c r="AG165" t="s">
        <v>227</v>
      </c>
      <c r="AH165" t="s">
        <v>230</v>
      </c>
      <c r="AI165" t="s">
        <v>234</v>
      </c>
    </row>
    <row r="166" spans="19:35">
      <c r="S166" t="s">
        <v>178</v>
      </c>
      <c r="T166" s="62" t="s">
        <v>200</v>
      </c>
      <c r="U166" t="s">
        <v>207</v>
      </c>
      <c r="V166" t="s">
        <v>207</v>
      </c>
      <c r="W166" t="s">
        <v>207</v>
      </c>
      <c r="X166" t="s">
        <v>207</v>
      </c>
      <c r="Y166" t="s">
        <v>22</v>
      </c>
      <c r="Z166" t="s">
        <v>22</v>
      </c>
      <c r="AA166" t="s">
        <v>199</v>
      </c>
      <c r="AB166" t="s">
        <v>218</v>
      </c>
      <c r="AC166" t="s">
        <v>177</v>
      </c>
      <c r="AD166" t="s">
        <v>210</v>
      </c>
      <c r="AE166" t="s">
        <v>218</v>
      </c>
      <c r="AF166" t="s">
        <v>223</v>
      </c>
      <c r="AG166" t="s">
        <v>226</v>
      </c>
      <c r="AH166" t="s">
        <v>633</v>
      </c>
      <c r="AI166" t="s">
        <v>235</v>
      </c>
    </row>
    <row r="167" spans="19:35">
      <c r="T167" t="s">
        <v>201</v>
      </c>
      <c r="U167" t="s">
        <v>209</v>
      </c>
      <c r="V167" t="s">
        <v>211</v>
      </c>
      <c r="W167" t="s">
        <v>211</v>
      </c>
      <c r="X167" t="s">
        <v>213</v>
      </c>
      <c r="Y167" t="s">
        <v>213</v>
      </c>
      <c r="Z167" t="s">
        <v>213</v>
      </c>
      <c r="AA167" t="s">
        <v>634</v>
      </c>
      <c r="AB167" t="s">
        <v>219</v>
      </c>
      <c r="AC167" t="s">
        <v>635</v>
      </c>
      <c r="AD167" t="s">
        <v>636</v>
      </c>
      <c r="AE167" t="s">
        <v>222</v>
      </c>
      <c r="AF167" t="s">
        <v>447</v>
      </c>
      <c r="AG167" t="s">
        <v>225</v>
      </c>
      <c r="AH167" t="s">
        <v>232</v>
      </c>
      <c r="AI167" t="s">
        <v>236</v>
      </c>
    </row>
    <row r="168" spans="19:35">
      <c r="T168" t="s">
        <v>199</v>
      </c>
      <c r="V168" t="s">
        <v>212</v>
      </c>
      <c r="X168" t="s">
        <v>214</v>
      </c>
      <c r="AA168" t="s">
        <v>217</v>
      </c>
      <c r="AB168" t="s">
        <v>181</v>
      </c>
      <c r="AC168" t="s">
        <v>206</v>
      </c>
      <c r="AD168" t="s">
        <v>218</v>
      </c>
      <c r="AE168" t="s">
        <v>637</v>
      </c>
      <c r="AF168" t="s">
        <v>204</v>
      </c>
      <c r="AG168" t="s">
        <v>638</v>
      </c>
      <c r="AH168" t="s">
        <v>233</v>
      </c>
      <c r="AI168" t="s">
        <v>639</v>
      </c>
    </row>
    <row r="169" spans="19:35">
      <c r="X169" t="s">
        <v>218</v>
      </c>
      <c r="AA169" t="s">
        <v>206</v>
      </c>
      <c r="AE169" t="s">
        <v>177</v>
      </c>
    </row>
    <row r="171" spans="19:35">
      <c r="S171" s="33" t="s">
        <v>440</v>
      </c>
      <c r="T171" s="33" t="s">
        <v>18</v>
      </c>
      <c r="U171" s="33" t="s">
        <v>18</v>
      </c>
      <c r="V171" s="33" t="s">
        <v>18</v>
      </c>
      <c r="W171" s="33" t="s">
        <v>18</v>
      </c>
      <c r="X171" s="33" t="s">
        <v>18</v>
      </c>
      <c r="Y171" s="33" t="s">
        <v>18</v>
      </c>
      <c r="Z171" s="33" t="s">
        <v>18</v>
      </c>
      <c r="AA171" s="33" t="s">
        <v>18</v>
      </c>
      <c r="AB171" s="33" t="s">
        <v>18</v>
      </c>
      <c r="AC171" s="33" t="s">
        <v>18</v>
      </c>
      <c r="AD171" s="33" t="s">
        <v>18</v>
      </c>
      <c r="AE171" s="33" t="s">
        <v>18</v>
      </c>
      <c r="AF171" s="33" t="s">
        <v>18</v>
      </c>
      <c r="AG171" s="33" t="s">
        <v>18</v>
      </c>
      <c r="AH171" s="33" t="s">
        <v>18</v>
      </c>
      <c r="AI171" s="33" t="s">
        <v>18</v>
      </c>
    </row>
    <row r="172" spans="19:35">
      <c r="S172" s="11" t="s">
        <v>182</v>
      </c>
      <c r="T172" s="11" t="s">
        <v>181</v>
      </c>
      <c r="U172" s="11" t="s">
        <v>182</v>
      </c>
      <c r="V172" s="11" t="s">
        <v>756</v>
      </c>
      <c r="W172" s="11" t="s">
        <v>238</v>
      </c>
      <c r="X172" s="11" t="s">
        <v>182</v>
      </c>
      <c r="Y172" s="11" t="s">
        <v>182</v>
      </c>
      <c r="Z172" s="11" t="s">
        <v>182</v>
      </c>
      <c r="AA172" s="11" t="s">
        <v>181</v>
      </c>
      <c r="AB172" s="11" t="s">
        <v>199</v>
      </c>
      <c r="AC172" s="11" t="s">
        <v>181</v>
      </c>
      <c r="AD172" s="11" t="s">
        <v>181</v>
      </c>
      <c r="AE172" s="11" t="s">
        <v>181</v>
      </c>
      <c r="AF172" s="11" t="s">
        <v>181</v>
      </c>
      <c r="AG172" s="11" t="s">
        <v>181</v>
      </c>
      <c r="AH172" s="11" t="s">
        <v>181</v>
      </c>
      <c r="AI172" s="11" t="s">
        <v>181</v>
      </c>
    </row>
    <row r="173" spans="19:35">
      <c r="S173" s="11" t="s">
        <v>183</v>
      </c>
      <c r="T173" s="11" t="s">
        <v>442</v>
      </c>
      <c r="U173" s="11" t="s">
        <v>183</v>
      </c>
      <c r="V173" s="11" t="s">
        <v>242</v>
      </c>
      <c r="W173" s="11" t="s">
        <v>183</v>
      </c>
      <c r="X173" s="11" t="s">
        <v>183</v>
      </c>
      <c r="Y173" s="11" t="s">
        <v>183</v>
      </c>
      <c r="Z173" s="11" t="s">
        <v>183</v>
      </c>
      <c r="AA173" s="11" t="s">
        <v>244</v>
      </c>
      <c r="AB173" s="11" t="s">
        <v>244</v>
      </c>
      <c r="AC173" s="11" t="s">
        <v>244</v>
      </c>
      <c r="AD173" s="11" t="s">
        <v>442</v>
      </c>
      <c r="AE173" s="11" t="s">
        <v>307</v>
      </c>
      <c r="AF173" s="11" t="s">
        <v>442</v>
      </c>
      <c r="AG173" s="11" t="s">
        <v>236</v>
      </c>
      <c r="AH173" s="11" t="s">
        <v>278</v>
      </c>
      <c r="AI173" s="11" t="s">
        <v>184</v>
      </c>
    </row>
    <row r="174" spans="19:35">
      <c r="S174" s="11" t="s">
        <v>184</v>
      </c>
      <c r="T174" s="11" t="s">
        <v>203</v>
      </c>
      <c r="U174" s="11" t="s">
        <v>244</v>
      </c>
      <c r="V174" s="11" t="s">
        <v>244</v>
      </c>
      <c r="W174" s="11" t="s">
        <v>244</v>
      </c>
      <c r="X174" s="11" t="s">
        <v>184</v>
      </c>
      <c r="Y174" s="11" t="s">
        <v>244</v>
      </c>
      <c r="Z174" s="11" t="s">
        <v>244</v>
      </c>
      <c r="AA174" s="65" t="s">
        <v>254</v>
      </c>
      <c r="AB174" s="11" t="s">
        <v>257</v>
      </c>
      <c r="AC174" s="11" t="s">
        <v>185</v>
      </c>
      <c r="AD174" s="11" t="s">
        <v>207</v>
      </c>
      <c r="AE174" s="11" t="s">
        <v>22</v>
      </c>
      <c r="AF174" s="11" t="s">
        <v>271</v>
      </c>
      <c r="AG174" s="11" t="s">
        <v>274</v>
      </c>
      <c r="AH174" s="65" t="s">
        <v>186</v>
      </c>
      <c r="AI174" s="11" t="s">
        <v>185</v>
      </c>
    </row>
    <row r="175" spans="19:35">
      <c r="S175" s="11" t="s">
        <v>185</v>
      </c>
      <c r="T175" s="11" t="s">
        <v>204</v>
      </c>
      <c r="U175" s="11" t="s">
        <v>240</v>
      </c>
      <c r="V175" s="11" t="s">
        <v>245</v>
      </c>
      <c r="W175" s="11" t="s">
        <v>298</v>
      </c>
      <c r="X175" s="11" t="s">
        <v>245</v>
      </c>
      <c r="Y175" s="11" t="s">
        <v>437</v>
      </c>
      <c r="Z175" s="11" t="s">
        <v>252</v>
      </c>
      <c r="AA175" s="11" t="s">
        <v>185</v>
      </c>
      <c r="AB175" s="11" t="s">
        <v>207</v>
      </c>
      <c r="AC175" s="11" t="s">
        <v>218</v>
      </c>
      <c r="AD175" s="11" t="s">
        <v>199</v>
      </c>
      <c r="AE175" s="11" t="s">
        <v>435</v>
      </c>
      <c r="AF175" s="11" t="s">
        <v>272</v>
      </c>
      <c r="AG175" s="11" t="s">
        <v>275</v>
      </c>
      <c r="AH175" s="11" t="s">
        <v>448</v>
      </c>
      <c r="AI175" s="11" t="s">
        <v>281</v>
      </c>
    </row>
    <row r="176" spans="19:35">
      <c r="S176" s="64" t="s">
        <v>351</v>
      </c>
      <c r="T176" s="65" t="s">
        <v>206</v>
      </c>
      <c r="U176" s="11" t="s">
        <v>241</v>
      </c>
      <c r="V176" s="11" t="s">
        <v>246</v>
      </c>
      <c r="W176" s="11" t="s">
        <v>245</v>
      </c>
      <c r="X176" s="11" t="s">
        <v>436</v>
      </c>
      <c r="Y176" s="11" t="s">
        <v>216</v>
      </c>
      <c r="Z176" s="11" t="s">
        <v>253</v>
      </c>
      <c r="AA176" s="11" t="s">
        <v>255</v>
      </c>
      <c r="AB176" s="11" t="s">
        <v>242</v>
      </c>
      <c r="AC176" s="11" t="s">
        <v>204</v>
      </c>
      <c r="AD176" s="11" t="s">
        <v>757</v>
      </c>
      <c r="AE176" s="64" t="s">
        <v>643</v>
      </c>
      <c r="AF176" s="11" t="s">
        <v>273</v>
      </c>
      <c r="AG176" s="11" t="s">
        <v>276</v>
      </c>
      <c r="AH176" s="11" t="s">
        <v>280</v>
      </c>
      <c r="AI176" s="11" t="s">
        <v>282</v>
      </c>
    </row>
    <row r="177" spans="19:35">
      <c r="S177" s="11" t="s">
        <v>187</v>
      </c>
      <c r="U177" s="11" t="s">
        <v>242</v>
      </c>
      <c r="V177" s="11" t="s">
        <v>216</v>
      </c>
      <c r="W177" s="11" t="s">
        <v>242</v>
      </c>
      <c r="X177" s="11" t="s">
        <v>250</v>
      </c>
      <c r="Y177" s="11" t="s">
        <v>242</v>
      </c>
      <c r="Z177" s="11" t="s">
        <v>211</v>
      </c>
      <c r="AA177" s="11" t="s">
        <v>256</v>
      </c>
      <c r="AB177" s="11" t="s">
        <v>206</v>
      </c>
      <c r="AD177" s="11" t="s">
        <v>206</v>
      </c>
      <c r="AE177" s="11" t="s">
        <v>206</v>
      </c>
      <c r="AG177" s="11" t="s">
        <v>233</v>
      </c>
    </row>
    <row r="178" spans="19:35">
      <c r="W178" s="11" t="s">
        <v>248</v>
      </c>
    </row>
    <row r="179" spans="19:35">
      <c r="S179" s="33" t="s">
        <v>102</v>
      </c>
      <c r="T179" s="33" t="s">
        <v>102</v>
      </c>
      <c r="U179" s="33" t="s">
        <v>102</v>
      </c>
      <c r="V179" s="33" t="s">
        <v>102</v>
      </c>
      <c r="W179" s="33" t="s">
        <v>102</v>
      </c>
      <c r="X179" s="33" t="s">
        <v>102</v>
      </c>
      <c r="Y179" s="33" t="s">
        <v>102</v>
      </c>
      <c r="Z179" s="33" t="s">
        <v>102</v>
      </c>
      <c r="AA179" s="33" t="s">
        <v>102</v>
      </c>
      <c r="AB179" s="33" t="s">
        <v>102</v>
      </c>
      <c r="AC179" s="33" t="s">
        <v>102</v>
      </c>
      <c r="AD179" s="33" t="s">
        <v>102</v>
      </c>
      <c r="AE179" s="33" t="s">
        <v>102</v>
      </c>
      <c r="AF179" s="33" t="s">
        <v>102</v>
      </c>
      <c r="AG179" s="33" t="s">
        <v>102</v>
      </c>
      <c r="AH179" s="33" t="s">
        <v>102</v>
      </c>
      <c r="AI179" s="33" t="s">
        <v>102</v>
      </c>
    </row>
    <row r="180" spans="19:35">
      <c r="S180" t="s">
        <v>574</v>
      </c>
      <c r="T180" t="s">
        <v>575</v>
      </c>
      <c r="U180" t="s">
        <v>576</v>
      </c>
      <c r="V180" t="s">
        <v>577</v>
      </c>
      <c r="W180" t="s">
        <v>578</v>
      </c>
      <c r="X180" t="s">
        <v>860</v>
      </c>
      <c r="Y180" t="s">
        <v>580</v>
      </c>
      <c r="Z180" t="s">
        <v>303</v>
      </c>
      <c r="AA180" t="s">
        <v>857</v>
      </c>
      <c r="AB180" t="s">
        <v>581</v>
      </c>
      <c r="AC180" t="s">
        <v>582</v>
      </c>
      <c r="AD180" t="s">
        <v>583</v>
      </c>
      <c r="AE180" t="s">
        <v>584</v>
      </c>
      <c r="AF180" t="s">
        <v>858</v>
      </c>
      <c r="AG180" t="s">
        <v>585</v>
      </c>
      <c r="AH180" t="s">
        <v>586</v>
      </c>
      <c r="AI180" t="s">
        <v>587</v>
      </c>
    </row>
    <row r="181" spans="19:35">
      <c r="S181" t="s">
        <v>649</v>
      </c>
      <c r="T181" t="s">
        <v>665</v>
      </c>
      <c r="U181" t="s">
        <v>650</v>
      </c>
      <c r="V181" t="s">
        <v>650</v>
      </c>
      <c r="W181" t="s">
        <v>650</v>
      </c>
      <c r="X181" t="s">
        <v>244</v>
      </c>
      <c r="Y181" t="s">
        <v>588</v>
      </c>
      <c r="Z181" t="s">
        <v>651</v>
      </c>
      <c r="AA181" t="s">
        <v>650</v>
      </c>
      <c r="AB181" t="s">
        <v>647</v>
      </c>
      <c r="AC181" t="s">
        <v>650</v>
      </c>
      <c r="AD181" t="s">
        <v>653</v>
      </c>
      <c r="AE181" t="s">
        <v>589</v>
      </c>
      <c r="AF181" t="s">
        <v>590</v>
      </c>
      <c r="AG181" t="s">
        <v>591</v>
      </c>
      <c r="AH181" t="s">
        <v>592</v>
      </c>
      <c r="AI181" t="s">
        <v>259</v>
      </c>
    </row>
    <row r="182" spans="19:35">
      <c r="S182" t="s">
        <v>592</v>
      </c>
      <c r="T182" t="s">
        <v>593</v>
      </c>
      <c r="U182" t="s">
        <v>594</v>
      </c>
      <c r="V182" t="s">
        <v>595</v>
      </c>
      <c r="W182" t="s">
        <v>595</v>
      </c>
      <c r="X182" t="s">
        <v>295</v>
      </c>
      <c r="Y182" t="s">
        <v>597</v>
      </c>
      <c r="Z182" t="s">
        <v>301</v>
      </c>
      <c r="AA182" t="s">
        <v>598</v>
      </c>
      <c r="AB182" t="s">
        <v>599</v>
      </c>
      <c r="AC182" t="s">
        <v>349</v>
      </c>
      <c r="AD182" t="s">
        <v>600</v>
      </c>
      <c r="AE182" t="s">
        <v>601</v>
      </c>
      <c r="AF182" t="s">
        <v>569</v>
      </c>
      <c r="AG182" t="s">
        <v>602</v>
      </c>
      <c r="AH182" t="s">
        <v>574</v>
      </c>
      <c r="AI182" t="s">
        <v>603</v>
      </c>
    </row>
    <row r="183" spans="19:35">
      <c r="S183" t="s">
        <v>604</v>
      </c>
      <c r="T183" t="s">
        <v>604</v>
      </c>
      <c r="U183" t="s">
        <v>605</v>
      </c>
      <c r="V183" t="s">
        <v>606</v>
      </c>
      <c r="W183" t="s">
        <v>607</v>
      </c>
      <c r="X183" t="s">
        <v>296</v>
      </c>
      <c r="Y183" t="s">
        <v>294</v>
      </c>
      <c r="Z183" t="s">
        <v>608</v>
      </c>
      <c r="AA183" t="s">
        <v>352</v>
      </c>
      <c r="AB183" t="s">
        <v>603</v>
      </c>
      <c r="AC183" t="s">
        <v>605</v>
      </c>
      <c r="AD183" t="s">
        <v>609</v>
      </c>
      <c r="AE183" t="s">
        <v>610</v>
      </c>
      <c r="AF183" t="s">
        <v>611</v>
      </c>
      <c r="AG183" t="s">
        <v>612</v>
      </c>
      <c r="AH183" t="s">
        <v>613</v>
      </c>
      <c r="AI183" t="s">
        <v>614</v>
      </c>
    </row>
    <row r="184" spans="19:35">
      <c r="S184" t="s">
        <v>615</v>
      </c>
      <c r="T184" t="s">
        <v>616</v>
      </c>
      <c r="U184" t="s">
        <v>617</v>
      </c>
      <c r="V184" t="s">
        <v>618</v>
      </c>
      <c r="W184" t="s">
        <v>656</v>
      </c>
      <c r="X184" t="s">
        <v>200</v>
      </c>
      <c r="Y184" t="s">
        <v>607</v>
      </c>
      <c r="Z184" t="s">
        <v>620</v>
      </c>
      <c r="AA184" t="s">
        <v>357</v>
      </c>
      <c r="AB184" t="s">
        <v>621</v>
      </c>
      <c r="AC184" t="s">
        <v>622</v>
      </c>
      <c r="AD184" t="s">
        <v>623</v>
      </c>
      <c r="AE184" t="s">
        <v>605</v>
      </c>
      <c r="AF184" t="s">
        <v>624</v>
      </c>
      <c r="AG184" t="s">
        <v>625</v>
      </c>
      <c r="AH184" t="s">
        <v>626</v>
      </c>
      <c r="AI184" t="s">
        <v>663</v>
      </c>
    </row>
    <row r="185" spans="19:35">
      <c r="V185" s="62" t="s">
        <v>361</v>
      </c>
      <c r="X185" t="s">
        <v>861</v>
      </c>
      <c r="AA185" t="s">
        <v>201</v>
      </c>
      <c r="AB185" t="s">
        <v>627</v>
      </c>
      <c r="AD185" t="s">
        <v>628</v>
      </c>
      <c r="AG185" t="s">
        <v>654</v>
      </c>
      <c r="AI185" t="s">
        <v>629</v>
      </c>
    </row>
    <row r="187" spans="19:35">
      <c r="S187" s="33" t="s">
        <v>103</v>
      </c>
      <c r="T187" s="33" t="s">
        <v>103</v>
      </c>
      <c r="U187" s="33" t="s">
        <v>103</v>
      </c>
      <c r="V187" s="33" t="s">
        <v>103</v>
      </c>
      <c r="W187" s="33" t="s">
        <v>103</v>
      </c>
      <c r="X187" s="33" t="s">
        <v>103</v>
      </c>
      <c r="Y187" s="33" t="s">
        <v>103</v>
      </c>
      <c r="Z187" s="33" t="s">
        <v>103</v>
      </c>
      <c r="AA187" s="33" t="s">
        <v>103</v>
      </c>
      <c r="AB187" s="33" t="s">
        <v>103</v>
      </c>
      <c r="AC187" s="33" t="s">
        <v>103</v>
      </c>
      <c r="AD187" s="33" t="s">
        <v>103</v>
      </c>
      <c r="AE187" s="33" t="s">
        <v>103</v>
      </c>
      <c r="AF187" s="33" t="s">
        <v>103</v>
      </c>
      <c r="AG187" s="33" t="s">
        <v>103</v>
      </c>
      <c r="AH187" s="33" t="s">
        <v>103</v>
      </c>
      <c r="AI187" s="33" t="s">
        <v>103</v>
      </c>
    </row>
    <row r="188" spans="19:35">
      <c r="S188" s="63" t="s">
        <v>476</v>
      </c>
      <c r="T188" t="s">
        <v>393</v>
      </c>
      <c r="U188" t="s">
        <v>343</v>
      </c>
      <c r="V188" t="s">
        <v>343</v>
      </c>
      <c r="W188" s="94" t="s">
        <v>665</v>
      </c>
      <c r="X188" s="62" t="s">
        <v>665</v>
      </c>
      <c r="Y188" s="94" t="s">
        <v>753</v>
      </c>
      <c r="Z188" t="s">
        <v>422</v>
      </c>
      <c r="AA188" t="s">
        <v>755</v>
      </c>
      <c r="AB188" t="s">
        <v>400</v>
      </c>
      <c r="AC188" t="s">
        <v>378</v>
      </c>
      <c r="AD188" s="11" t="s">
        <v>379</v>
      </c>
      <c r="AE188" t="s">
        <v>428</v>
      </c>
      <c r="AF188" t="s">
        <v>404</v>
      </c>
      <c r="AG188" s="65" t="s">
        <v>381</v>
      </c>
      <c r="AH188" t="s">
        <v>382</v>
      </c>
      <c r="AI188" s="11" t="s">
        <v>407</v>
      </c>
    </row>
    <row r="189" spans="19:35">
      <c r="S189" s="11" t="s">
        <v>408</v>
      </c>
      <c r="T189" s="62" t="s">
        <v>385</v>
      </c>
      <c r="U189" t="s">
        <v>374</v>
      </c>
      <c r="V189" t="s">
        <v>395</v>
      </c>
      <c r="W189" s="94" t="s">
        <v>477</v>
      </c>
      <c r="X189" t="s">
        <v>182</v>
      </c>
      <c r="Y189" t="s">
        <v>375</v>
      </c>
      <c r="Z189" t="s">
        <v>398</v>
      </c>
      <c r="AA189" t="s">
        <v>376</v>
      </c>
      <c r="AB189" t="s">
        <v>377</v>
      </c>
      <c r="AC189" t="s">
        <v>414</v>
      </c>
      <c r="AD189" s="11" t="s">
        <v>388</v>
      </c>
      <c r="AE189" t="s">
        <v>389</v>
      </c>
      <c r="AF189" t="s">
        <v>380</v>
      </c>
      <c r="AG189" s="11" t="s">
        <v>443</v>
      </c>
      <c r="AH189" t="s">
        <v>390</v>
      </c>
      <c r="AI189" s="11" t="s">
        <v>383</v>
      </c>
    </row>
    <row r="190" spans="19:35">
      <c r="S190" s="11" t="s">
        <v>445</v>
      </c>
      <c r="T190" t="s">
        <v>409</v>
      </c>
      <c r="U190" t="s">
        <v>386</v>
      </c>
      <c r="V190" t="s">
        <v>421</v>
      </c>
      <c r="W190" t="s">
        <v>395</v>
      </c>
      <c r="X190" t="s">
        <v>751</v>
      </c>
      <c r="Y190" s="94" t="s">
        <v>754</v>
      </c>
      <c r="Z190" t="s">
        <v>298</v>
      </c>
      <c r="AA190" t="s">
        <v>423</v>
      </c>
      <c r="AB190" t="s">
        <v>444</v>
      </c>
      <c r="AC190" t="s">
        <v>312</v>
      </c>
      <c r="AD190" s="11" t="s">
        <v>415</v>
      </c>
      <c r="AE190" t="s">
        <v>403</v>
      </c>
      <c r="AF190" t="s">
        <v>312</v>
      </c>
      <c r="AG190" s="11" t="s">
        <v>405</v>
      </c>
      <c r="AH190" t="s">
        <v>406</v>
      </c>
      <c r="AI190" s="11" t="s">
        <v>391</v>
      </c>
    </row>
    <row r="191" spans="19:35">
      <c r="S191" s="11" t="s">
        <v>373</v>
      </c>
      <c r="T191" t="s">
        <v>420</v>
      </c>
      <c r="U191" t="s">
        <v>394</v>
      </c>
      <c r="V191" s="62" t="s">
        <v>750</v>
      </c>
      <c r="W191" t="s">
        <v>396</v>
      </c>
      <c r="X191" t="s">
        <v>203</v>
      </c>
      <c r="Y191" t="s">
        <v>397</v>
      </c>
      <c r="Z191" t="s">
        <v>412</v>
      </c>
      <c r="AA191" t="s">
        <v>413</v>
      </c>
      <c r="AB191" t="s">
        <v>271</v>
      </c>
      <c r="AC191" t="s">
        <v>424</v>
      </c>
      <c r="AD191" s="11" t="s">
        <v>438</v>
      </c>
      <c r="AE191" t="s">
        <v>416</v>
      </c>
      <c r="AF191" t="s">
        <v>454</v>
      </c>
      <c r="AG191" s="11" t="s">
        <v>641</v>
      </c>
      <c r="AH191" t="s">
        <v>418</v>
      </c>
      <c r="AI191" s="11" t="s">
        <v>204</v>
      </c>
    </row>
    <row r="192" spans="19:35">
      <c r="S192" s="11" t="s">
        <v>384</v>
      </c>
      <c r="T192" t="s">
        <v>351</v>
      </c>
      <c r="U192" t="s">
        <v>410</v>
      </c>
      <c r="V192" t="s">
        <v>386</v>
      </c>
      <c r="W192" s="94" t="s">
        <v>640</v>
      </c>
      <c r="X192" t="s">
        <v>349</v>
      </c>
      <c r="Y192" t="s">
        <v>452</v>
      </c>
      <c r="Z192" t="s">
        <v>387</v>
      </c>
      <c r="AA192" t="s">
        <v>351</v>
      </c>
      <c r="AB192" t="s">
        <v>268</v>
      </c>
      <c r="AC192" t="s">
        <v>401</v>
      </c>
      <c r="AD192" s="11" t="s">
        <v>402</v>
      </c>
      <c r="AE192" t="s">
        <v>431</v>
      </c>
      <c r="AF192" t="s">
        <v>417</v>
      </c>
      <c r="AG192" s="65" t="s">
        <v>446</v>
      </c>
      <c r="AH192" t="s">
        <v>427</v>
      </c>
      <c r="AI192" s="11" t="s">
        <v>419</v>
      </c>
    </row>
    <row r="193" spans="19:35">
      <c r="S193" s="11" t="s">
        <v>392</v>
      </c>
      <c r="V193" t="s">
        <v>183</v>
      </c>
      <c r="X193" s="62" t="s">
        <v>752</v>
      </c>
      <c r="Y193" t="s">
        <v>411</v>
      </c>
      <c r="AE193" t="s">
        <v>425</v>
      </c>
      <c r="AG193" s="65" t="s">
        <v>426</v>
      </c>
      <c r="AI193" s="11" t="s">
        <v>429</v>
      </c>
    </row>
    <row r="194" spans="19:35">
      <c r="S194" s="33" t="s">
        <v>104</v>
      </c>
      <c r="T194" s="33" t="s">
        <v>104</v>
      </c>
      <c r="U194" s="33" t="s">
        <v>104</v>
      </c>
      <c r="V194" s="33" t="s">
        <v>104</v>
      </c>
      <c r="W194" s="33" t="s">
        <v>104</v>
      </c>
      <c r="X194" s="33" t="s">
        <v>104</v>
      </c>
      <c r="Y194" s="33" t="s">
        <v>104</v>
      </c>
      <c r="Z194" s="33" t="s">
        <v>104</v>
      </c>
      <c r="AA194" s="33" t="s">
        <v>104</v>
      </c>
      <c r="AB194" s="33" t="s">
        <v>104</v>
      </c>
      <c r="AC194" s="33" t="s">
        <v>104</v>
      </c>
      <c r="AD194" s="33" t="s">
        <v>104</v>
      </c>
      <c r="AE194" s="33" t="s">
        <v>104</v>
      </c>
      <c r="AF194" s="33" t="s">
        <v>104</v>
      </c>
      <c r="AG194" s="33" t="s">
        <v>104</v>
      </c>
      <c r="AH194" s="33" t="s">
        <v>104</v>
      </c>
      <c r="AI194" s="33" t="s">
        <v>104</v>
      </c>
    </row>
    <row r="195" spans="19:35">
      <c r="S195" t="s">
        <v>500</v>
      </c>
      <c r="T195" t="s">
        <v>501</v>
      </c>
      <c r="U195" t="s">
        <v>502</v>
      </c>
      <c r="V195" t="s">
        <v>503</v>
      </c>
      <c r="W195" t="s">
        <v>504</v>
      </c>
      <c r="X195" t="s">
        <v>505</v>
      </c>
      <c r="Y195" t="s">
        <v>644</v>
      </c>
      <c r="Z195" t="s">
        <v>506</v>
      </c>
      <c r="AA195" t="s">
        <v>507</v>
      </c>
      <c r="AB195" t="s">
        <v>508</v>
      </c>
      <c r="AC195" t="s">
        <v>509</v>
      </c>
      <c r="AD195" t="s">
        <v>510</v>
      </c>
      <c r="AE195" t="s">
        <v>511</v>
      </c>
      <c r="AF195" t="s">
        <v>512</v>
      </c>
      <c r="AG195" t="s">
        <v>513</v>
      </c>
      <c r="AH195" t="s">
        <v>514</v>
      </c>
      <c r="AI195" t="s">
        <v>515</v>
      </c>
    </row>
    <row r="196" spans="19:35">
      <c r="S196" t="s">
        <v>516</v>
      </c>
      <c r="T196" t="s">
        <v>517</v>
      </c>
      <c r="U196" t="s">
        <v>518</v>
      </c>
      <c r="V196" t="s">
        <v>519</v>
      </c>
      <c r="W196" t="s">
        <v>484</v>
      </c>
      <c r="X196" t="s">
        <v>520</v>
      </c>
      <c r="Y196" t="s">
        <v>674</v>
      </c>
      <c r="Z196" t="s">
        <v>521</v>
      </c>
      <c r="AA196" t="s">
        <v>522</v>
      </c>
      <c r="AB196" t="s">
        <v>523</v>
      </c>
      <c r="AC196" t="s">
        <v>524</v>
      </c>
      <c r="AD196" t="s">
        <v>525</v>
      </c>
      <c r="AE196" t="s">
        <v>526</v>
      </c>
      <c r="AF196" t="s">
        <v>517</v>
      </c>
      <c r="AG196" t="s">
        <v>527</v>
      </c>
      <c r="AH196" t="s">
        <v>528</v>
      </c>
      <c r="AI196" t="s">
        <v>529</v>
      </c>
    </row>
    <row r="197" spans="19:35">
      <c r="S197" t="s">
        <v>530</v>
      </c>
      <c r="T197" t="s">
        <v>531</v>
      </c>
      <c r="U197" t="s">
        <v>655</v>
      </c>
      <c r="V197" t="s">
        <v>532</v>
      </c>
      <c r="W197" t="s">
        <v>533</v>
      </c>
      <c r="X197" t="s">
        <v>657</v>
      </c>
      <c r="Y197" t="s">
        <v>534</v>
      </c>
      <c r="Z197" t="s">
        <v>535</v>
      </c>
      <c r="AA197" t="s">
        <v>536</v>
      </c>
      <c r="AB197" t="s">
        <v>537</v>
      </c>
      <c r="AC197" t="s">
        <v>538</v>
      </c>
      <c r="AD197" t="s">
        <v>539</v>
      </c>
      <c r="AE197" t="s">
        <v>540</v>
      </c>
      <c r="AF197" t="s">
        <v>541</v>
      </c>
      <c r="AG197" t="s">
        <v>542</v>
      </c>
      <c r="AH197" t="s">
        <v>543</v>
      </c>
      <c r="AI197" t="s">
        <v>544</v>
      </c>
    </row>
    <row r="198" spans="19:35">
      <c r="S198" t="s">
        <v>545</v>
      </c>
      <c r="T198" t="s">
        <v>546</v>
      </c>
      <c r="U198" t="s">
        <v>547</v>
      </c>
      <c r="V198" t="s">
        <v>548</v>
      </c>
      <c r="W198" t="s">
        <v>505</v>
      </c>
      <c r="X198" t="s">
        <v>549</v>
      </c>
      <c r="Y198" t="s">
        <v>550</v>
      </c>
      <c r="Z198" t="s">
        <v>551</v>
      </c>
      <c r="AA198" t="s">
        <v>660</v>
      </c>
      <c r="AB198" t="s">
        <v>552</v>
      </c>
      <c r="AC198" t="s">
        <v>553</v>
      </c>
      <c r="AD198" t="s">
        <v>554</v>
      </c>
      <c r="AE198" t="s">
        <v>555</v>
      </c>
      <c r="AF198" t="s">
        <v>556</v>
      </c>
      <c r="AG198" t="s">
        <v>557</v>
      </c>
      <c r="AH198" t="s">
        <v>558</v>
      </c>
      <c r="AI198" t="s">
        <v>559</v>
      </c>
    </row>
    <row r="199" spans="19:35">
      <c r="S199" t="s">
        <v>560</v>
      </c>
      <c r="T199" t="s">
        <v>645</v>
      </c>
      <c r="U199" t="s">
        <v>561</v>
      </c>
      <c r="V199" t="s">
        <v>562</v>
      </c>
      <c r="W199" t="s">
        <v>563</v>
      </c>
      <c r="X199" t="s">
        <v>564</v>
      </c>
      <c r="Y199" t="s">
        <v>565</v>
      </c>
      <c r="Z199" t="s">
        <v>856</v>
      </c>
      <c r="AA199" t="s">
        <v>659</v>
      </c>
      <c r="AB199" t="s">
        <v>566</v>
      </c>
      <c r="AC199" t="s">
        <v>567</v>
      </c>
      <c r="AD199" t="s">
        <v>568</v>
      </c>
      <c r="AE199" t="s">
        <v>569</v>
      </c>
      <c r="AF199" t="s">
        <v>570</v>
      </c>
      <c r="AG199" t="s">
        <v>571</v>
      </c>
      <c r="AH199" t="s">
        <v>572</v>
      </c>
      <c r="AI199" t="s">
        <v>573</v>
      </c>
    </row>
    <row r="202" spans="19:35">
      <c r="S202" s="68" t="s">
        <v>105</v>
      </c>
      <c r="T202" s="68" t="s">
        <v>105</v>
      </c>
      <c r="U202" s="68" t="s">
        <v>105</v>
      </c>
      <c r="V202" s="68" t="s">
        <v>105</v>
      </c>
      <c r="W202" s="68" t="s">
        <v>105</v>
      </c>
      <c r="X202" s="68" t="s">
        <v>105</v>
      </c>
      <c r="Y202" s="68" t="s">
        <v>105</v>
      </c>
      <c r="Z202" s="68" t="s">
        <v>105</v>
      </c>
      <c r="AA202" s="68" t="s">
        <v>105</v>
      </c>
      <c r="AB202" s="68" t="s">
        <v>105</v>
      </c>
      <c r="AC202" s="68" t="s">
        <v>105</v>
      </c>
      <c r="AD202" s="68" t="s">
        <v>105</v>
      </c>
      <c r="AE202" s="68" t="s">
        <v>105</v>
      </c>
      <c r="AF202" s="68" t="s">
        <v>105</v>
      </c>
      <c r="AG202" s="68" t="s">
        <v>105</v>
      </c>
      <c r="AH202" s="68" t="s">
        <v>105</v>
      </c>
      <c r="AI202" s="68" t="s">
        <v>105</v>
      </c>
    </row>
    <row r="203" spans="19:35">
      <c r="S203" t="s">
        <v>675</v>
      </c>
      <c r="T203" t="s">
        <v>680</v>
      </c>
      <c r="U203" t="s">
        <v>684</v>
      </c>
      <c r="V203" t="s">
        <v>688</v>
      </c>
      <c r="W203" t="s">
        <v>692</v>
      </c>
      <c r="X203" t="s">
        <v>697</v>
      </c>
      <c r="Y203" t="s">
        <v>686</v>
      </c>
      <c r="Z203" t="s">
        <v>704</v>
      </c>
      <c r="AA203" t="s">
        <v>708</v>
      </c>
      <c r="AB203" t="s">
        <v>712</v>
      </c>
      <c r="AC203" s="62" t="s">
        <v>674</v>
      </c>
      <c r="AD203" t="s">
        <v>721</v>
      </c>
      <c r="AE203" s="62" t="s">
        <v>726</v>
      </c>
      <c r="AF203" t="s">
        <v>485</v>
      </c>
      <c r="AG203" t="s">
        <v>734</v>
      </c>
      <c r="AH203" t="s">
        <v>740</v>
      </c>
      <c r="AI203" t="s">
        <v>745</v>
      </c>
    </row>
    <row r="204" spans="19:35">
      <c r="S204" t="s">
        <v>676</v>
      </c>
      <c r="T204" t="s">
        <v>674</v>
      </c>
      <c r="U204" t="s">
        <v>685</v>
      </c>
      <c r="V204" s="94" t="s">
        <v>689</v>
      </c>
      <c r="W204" t="s">
        <v>693</v>
      </c>
      <c r="X204" t="s">
        <v>698</v>
      </c>
      <c r="Y204" t="s">
        <v>701</v>
      </c>
      <c r="Z204" t="s">
        <v>705</v>
      </c>
      <c r="AA204" s="94" t="s">
        <v>709</v>
      </c>
      <c r="AB204" t="s">
        <v>713</v>
      </c>
      <c r="AC204" t="s">
        <v>717</v>
      </c>
      <c r="AD204" t="s">
        <v>674</v>
      </c>
      <c r="AE204" t="s">
        <v>727</v>
      </c>
      <c r="AF204" t="s">
        <v>731</v>
      </c>
      <c r="AG204" t="s">
        <v>735</v>
      </c>
      <c r="AH204" t="s">
        <v>741</v>
      </c>
      <c r="AI204" s="94" t="s">
        <v>746</v>
      </c>
    </row>
    <row r="205" spans="19:35">
      <c r="S205" t="s">
        <v>677</v>
      </c>
      <c r="T205" t="s">
        <v>681</v>
      </c>
      <c r="U205" t="s">
        <v>686</v>
      </c>
      <c r="V205" t="s">
        <v>690</v>
      </c>
      <c r="W205" t="s">
        <v>694</v>
      </c>
      <c r="X205" t="s">
        <v>699</v>
      </c>
      <c r="Y205" t="s">
        <v>702</v>
      </c>
      <c r="Z205" s="94" t="s">
        <v>674</v>
      </c>
      <c r="AA205" t="s">
        <v>484</v>
      </c>
      <c r="AB205" s="94" t="s">
        <v>716</v>
      </c>
      <c r="AC205" t="s">
        <v>718</v>
      </c>
      <c r="AD205" t="s">
        <v>722</v>
      </c>
      <c r="AE205" s="62" t="s">
        <v>728</v>
      </c>
      <c r="AF205" t="s">
        <v>732</v>
      </c>
      <c r="AG205" t="s">
        <v>736</v>
      </c>
      <c r="AH205" t="s">
        <v>742</v>
      </c>
      <c r="AI205" t="s">
        <v>242</v>
      </c>
    </row>
    <row r="206" spans="19:35">
      <c r="S206" t="s">
        <v>678</v>
      </c>
      <c r="T206" t="s">
        <v>682</v>
      </c>
      <c r="U206" t="s">
        <v>687</v>
      </c>
      <c r="V206" t="s">
        <v>694</v>
      </c>
      <c r="W206" t="s">
        <v>695</v>
      </c>
      <c r="X206" t="s">
        <v>484</v>
      </c>
      <c r="Y206" t="s">
        <v>703</v>
      </c>
      <c r="Z206" t="s">
        <v>706</v>
      </c>
      <c r="AA206" t="s">
        <v>710</v>
      </c>
      <c r="AB206" t="s">
        <v>714</v>
      </c>
      <c r="AC206" t="s">
        <v>719</v>
      </c>
      <c r="AD206" t="s">
        <v>723</v>
      </c>
      <c r="AE206" t="s">
        <v>729</v>
      </c>
      <c r="AF206" t="s">
        <v>733</v>
      </c>
      <c r="AG206" s="94" t="s">
        <v>737</v>
      </c>
      <c r="AH206" t="s">
        <v>743</v>
      </c>
      <c r="AI206" t="s">
        <v>747</v>
      </c>
    </row>
    <row r="207" spans="19:35">
      <c r="S207" t="s">
        <v>679</v>
      </c>
      <c r="T207" t="s">
        <v>683</v>
      </c>
      <c r="U207" t="s">
        <v>674</v>
      </c>
      <c r="V207" s="94" t="s">
        <v>691</v>
      </c>
      <c r="W207" t="s">
        <v>696</v>
      </c>
      <c r="X207" t="s">
        <v>700</v>
      </c>
      <c r="Y207" s="94" t="s">
        <v>211</v>
      </c>
      <c r="Z207" s="94" t="s">
        <v>707</v>
      </c>
      <c r="AA207" t="s">
        <v>711</v>
      </c>
      <c r="AB207" t="s">
        <v>715</v>
      </c>
      <c r="AC207" t="s">
        <v>720</v>
      </c>
      <c r="AD207" t="s">
        <v>724</v>
      </c>
      <c r="AE207" t="s">
        <v>34</v>
      </c>
      <c r="AF207" s="62" t="s">
        <v>863</v>
      </c>
      <c r="AG207" s="94" t="s">
        <v>738</v>
      </c>
      <c r="AH207" t="s">
        <v>744</v>
      </c>
      <c r="AI207" t="s">
        <v>748</v>
      </c>
    </row>
    <row r="208" spans="19:35">
      <c r="V208" s="62"/>
      <c r="AD208" t="s">
        <v>725</v>
      </c>
      <c r="AE208" t="s">
        <v>730</v>
      </c>
      <c r="AG208" t="s">
        <v>739</v>
      </c>
      <c r="AI208" t="s">
        <v>749</v>
      </c>
    </row>
    <row r="209" spans="19:35">
      <c r="S209" s="33" t="s">
        <v>106</v>
      </c>
      <c r="T209" s="33" t="s">
        <v>106</v>
      </c>
      <c r="U209" s="33" t="s">
        <v>106</v>
      </c>
      <c r="V209" s="33" t="s">
        <v>106</v>
      </c>
      <c r="W209" s="33" t="s">
        <v>106</v>
      </c>
      <c r="X209" s="33" t="s">
        <v>106</v>
      </c>
      <c r="Y209" s="33" t="s">
        <v>106</v>
      </c>
      <c r="Z209" s="33" t="s">
        <v>106</v>
      </c>
      <c r="AA209" s="33" t="s">
        <v>106</v>
      </c>
      <c r="AB209" s="33" t="s">
        <v>106</v>
      </c>
      <c r="AC209" s="33" t="s">
        <v>106</v>
      </c>
      <c r="AD209" s="33" t="s">
        <v>106</v>
      </c>
      <c r="AE209" s="33" t="s">
        <v>106</v>
      </c>
      <c r="AF209" s="33" t="s">
        <v>106</v>
      </c>
      <c r="AG209" s="33" t="s">
        <v>106</v>
      </c>
      <c r="AH209" s="33" t="s">
        <v>106</v>
      </c>
      <c r="AI209" s="33" t="s">
        <v>106</v>
      </c>
    </row>
    <row r="210" spans="19:35" ht="15.75">
      <c r="S210" s="72" t="s">
        <v>794</v>
      </c>
      <c r="T210" t="s">
        <v>954</v>
      </c>
      <c r="U210" s="35" t="s">
        <v>796</v>
      </c>
      <c r="V210" t="s">
        <v>939</v>
      </c>
      <c r="W210" t="s">
        <v>947</v>
      </c>
      <c r="X210" s="35" t="s">
        <v>932</v>
      </c>
      <c r="Y210" s="77" t="s">
        <v>934</v>
      </c>
      <c r="Z210" s="80" t="s">
        <v>943</v>
      </c>
      <c r="AA210" s="81" t="s">
        <v>950</v>
      </c>
      <c r="AB210" s="83" t="s">
        <v>962</v>
      </c>
      <c r="AC210" s="35" t="s">
        <v>787</v>
      </c>
      <c r="AD210" t="s">
        <v>958</v>
      </c>
      <c r="AE210" s="83" t="s">
        <v>966</v>
      </c>
      <c r="AF210" s="71" t="s">
        <v>840</v>
      </c>
      <c r="AG210" s="95" t="s">
        <v>1010</v>
      </c>
      <c r="AH210" s="75" t="s">
        <v>927</v>
      </c>
      <c r="AI210" s="76" t="s">
        <v>793</v>
      </c>
    </row>
    <row r="211" spans="19:35" ht="15.75">
      <c r="S211" s="73" t="s">
        <v>777</v>
      </c>
      <c r="T211" t="s">
        <v>955</v>
      </c>
      <c r="U211" s="79" t="s">
        <v>937</v>
      </c>
      <c r="V211" s="35" t="s">
        <v>940</v>
      </c>
      <c r="W211" s="35" t="s">
        <v>948</v>
      </c>
      <c r="X211" t="s">
        <v>1008</v>
      </c>
      <c r="Y211" s="77" t="s">
        <v>935</v>
      </c>
      <c r="Z211" s="80" t="s">
        <v>944</v>
      </c>
      <c r="AA211" s="81" t="s">
        <v>951</v>
      </c>
      <c r="AB211" s="83" t="s">
        <v>963</v>
      </c>
      <c r="AC211" s="35" t="s">
        <v>961</v>
      </c>
      <c r="AD211" s="35" t="s">
        <v>959</v>
      </c>
      <c r="AE211" s="83" t="s">
        <v>967</v>
      </c>
      <c r="AF211" s="71" t="s">
        <v>953</v>
      </c>
      <c r="AG211" s="95" t="s">
        <v>1012</v>
      </c>
      <c r="AH211" s="75" t="s">
        <v>928</v>
      </c>
      <c r="AI211" s="76" t="s">
        <v>843</v>
      </c>
    </row>
    <row r="212" spans="19:35" ht="15.75">
      <c r="S212" s="73" t="s">
        <v>811</v>
      </c>
      <c r="T212" t="s">
        <v>956</v>
      </c>
      <c r="U212" s="79" t="s">
        <v>938</v>
      </c>
      <c r="V212" s="35" t="s">
        <v>941</v>
      </c>
      <c r="W212" t="s">
        <v>949</v>
      </c>
      <c r="X212" t="s">
        <v>1009</v>
      </c>
      <c r="Y212" s="78" t="s">
        <v>936</v>
      </c>
      <c r="Z212" s="80" t="s">
        <v>945</v>
      </c>
      <c r="AA212" s="82" t="s">
        <v>952</v>
      </c>
      <c r="AB212" s="84" t="s">
        <v>964</v>
      </c>
      <c r="AC212" s="35" t="s">
        <v>848</v>
      </c>
      <c r="AD212" s="35" t="s">
        <v>960</v>
      </c>
      <c r="AE212" s="83" t="s">
        <v>968</v>
      </c>
      <c r="AG212" s="95" t="s">
        <v>1011</v>
      </c>
      <c r="AH212" s="75" t="s">
        <v>929</v>
      </c>
    </row>
    <row r="213" spans="19:35" ht="15.75">
      <c r="S213" s="74" t="s">
        <v>926</v>
      </c>
      <c r="T213" t="s">
        <v>957</v>
      </c>
      <c r="U213" s="35" t="s">
        <v>829</v>
      </c>
      <c r="V213" s="35" t="s">
        <v>942</v>
      </c>
      <c r="X213" s="35" t="s">
        <v>933</v>
      </c>
      <c r="Y213" s="77" t="s">
        <v>26</v>
      </c>
      <c r="Z213" s="80" t="s">
        <v>946</v>
      </c>
      <c r="AA213" s="33" t="s">
        <v>107</v>
      </c>
      <c r="AB213" s="83" t="s">
        <v>965</v>
      </c>
      <c r="AD213" s="33" t="s">
        <v>107</v>
      </c>
      <c r="AE213" s="35" t="s">
        <v>969</v>
      </c>
      <c r="AH213" s="75" t="s">
        <v>930</v>
      </c>
      <c r="AI213" s="33" t="s">
        <v>107</v>
      </c>
    </row>
    <row r="214" spans="19:35">
      <c r="Y214" s="33" t="s">
        <v>107</v>
      </c>
      <c r="AH214" s="75" t="s">
        <v>931</v>
      </c>
    </row>
    <row r="215" spans="19:35">
      <c r="S215" s="33" t="s">
        <v>107</v>
      </c>
      <c r="T215" s="33" t="s">
        <v>107</v>
      </c>
      <c r="U215" s="33" t="s">
        <v>107</v>
      </c>
      <c r="V215" s="33" t="s">
        <v>107</v>
      </c>
      <c r="Z215" s="33" t="s">
        <v>107</v>
      </c>
      <c r="AB215" s="33" t="s">
        <v>107</v>
      </c>
      <c r="AC215" s="33" t="s">
        <v>107</v>
      </c>
      <c r="AE215" s="33" t="s">
        <v>107</v>
      </c>
      <c r="AF215" s="33" t="s">
        <v>107</v>
      </c>
      <c r="AG215" s="33" t="s">
        <v>107</v>
      </c>
      <c r="AH215" s="33" t="s">
        <v>107</v>
      </c>
    </row>
    <row r="219" spans="19:35">
      <c r="X219" s="33"/>
      <c r="AA219" s="33"/>
      <c r="AD219" s="33"/>
      <c r="AI219" s="33"/>
    </row>
    <row r="220" spans="19:35">
      <c r="W220" s="33"/>
      <c r="Y220" s="33"/>
    </row>
    <row r="221" spans="19:35">
      <c r="S221" s="33"/>
      <c r="T221" s="33"/>
      <c r="U221" s="33"/>
      <c r="V221" s="33"/>
      <c r="Z221" s="33"/>
      <c r="AB221" s="33"/>
      <c r="AC221" s="33"/>
      <c r="AE221" s="33"/>
      <c r="AF221" s="33"/>
      <c r="AG221" s="33" t="s">
        <v>108</v>
      </c>
      <c r="AH221" s="33"/>
    </row>
    <row r="225" spans="19:35">
      <c r="X225" s="33"/>
      <c r="AA225" s="33"/>
      <c r="AD225" s="33"/>
      <c r="AI225" s="33"/>
    </row>
    <row r="226" spans="19:35">
      <c r="W226" s="33"/>
      <c r="Y226" s="33"/>
    </row>
    <row r="227" spans="19:35">
      <c r="S227" s="33"/>
      <c r="T227" s="33"/>
      <c r="U227" s="33"/>
      <c r="V227" s="33"/>
      <c r="Z227" s="33"/>
      <c r="AB227" s="33"/>
      <c r="AC227" s="33"/>
      <c r="AE227" s="33"/>
      <c r="AF227" s="33"/>
      <c r="AG227" s="33" t="s">
        <v>109</v>
      </c>
      <c r="AH227" s="33"/>
    </row>
    <row r="234" spans="19:35" ht="23.25">
      <c r="X234" s="34" t="s">
        <v>90</v>
      </c>
      <c r="AA234" s="34" t="s">
        <v>93</v>
      </c>
      <c r="AD234" s="34" t="s">
        <v>96</v>
      </c>
      <c r="AI234" s="34" t="s">
        <v>101</v>
      </c>
    </row>
    <row r="235" spans="19:35" ht="23.25">
      <c r="W235" s="34" t="s">
        <v>89</v>
      </c>
      <c r="X235" s="66" t="s">
        <v>11</v>
      </c>
      <c r="Y235" s="34" t="s">
        <v>91</v>
      </c>
      <c r="AA235" s="66" t="s">
        <v>11</v>
      </c>
      <c r="AD235" s="66" t="s">
        <v>11</v>
      </c>
      <c r="AI235" s="66" t="s">
        <v>11</v>
      </c>
    </row>
    <row r="236" spans="19:35" ht="23.25">
      <c r="S236" s="34" t="s">
        <v>85</v>
      </c>
      <c r="T236" s="34" t="s">
        <v>86</v>
      </c>
      <c r="U236" s="34" t="s">
        <v>87</v>
      </c>
      <c r="V236" s="34" t="s">
        <v>88</v>
      </c>
      <c r="W236" s="66" t="s">
        <v>11</v>
      </c>
      <c r="X236" t="s">
        <v>181</v>
      </c>
      <c r="Y236" s="66" t="s">
        <v>11</v>
      </c>
      <c r="Z236" s="34" t="s">
        <v>92</v>
      </c>
      <c r="AA236" t="s">
        <v>630</v>
      </c>
      <c r="AB236" s="34" t="s">
        <v>94</v>
      </c>
      <c r="AC236" s="34" t="s">
        <v>95</v>
      </c>
      <c r="AD236" t="s">
        <v>630</v>
      </c>
      <c r="AE236" s="34" t="s">
        <v>97</v>
      </c>
      <c r="AF236" s="34" t="s">
        <v>98</v>
      </c>
      <c r="AG236" s="34" t="s">
        <v>99</v>
      </c>
      <c r="AH236" s="34" t="s">
        <v>100</v>
      </c>
      <c r="AI236" t="s">
        <v>630</v>
      </c>
    </row>
    <row r="237" spans="19:35">
      <c r="S237" s="66" t="s">
        <v>765</v>
      </c>
      <c r="T237" s="66" t="s">
        <v>11</v>
      </c>
      <c r="U237" s="66" t="s">
        <v>11</v>
      </c>
      <c r="V237" s="66" t="s">
        <v>11</v>
      </c>
      <c r="W237" t="s">
        <v>181</v>
      </c>
      <c r="X237" t="s">
        <v>632</v>
      </c>
      <c r="Y237" t="s">
        <v>181</v>
      </c>
      <c r="Z237" s="66" t="s">
        <v>11</v>
      </c>
      <c r="AA237" t="s">
        <v>631</v>
      </c>
      <c r="AB237" s="66" t="s">
        <v>11</v>
      </c>
      <c r="AC237" s="66" t="s">
        <v>11</v>
      </c>
      <c r="AD237" t="s">
        <v>631</v>
      </c>
      <c r="AE237" s="66" t="s">
        <v>11</v>
      </c>
      <c r="AF237" s="66" t="s">
        <v>11</v>
      </c>
      <c r="AG237" s="66" t="s">
        <v>11</v>
      </c>
      <c r="AH237" s="66" t="s">
        <v>11</v>
      </c>
      <c r="AI237" t="s">
        <v>631</v>
      </c>
    </row>
    <row r="238" spans="19:35">
      <c r="S238" t="s">
        <v>181</v>
      </c>
      <c r="T238" t="s">
        <v>630</v>
      </c>
      <c r="U238" t="s">
        <v>181</v>
      </c>
      <c r="V238" t="s">
        <v>181</v>
      </c>
      <c r="W238" t="s">
        <v>184</v>
      </c>
      <c r="X238" t="s">
        <v>210</v>
      </c>
      <c r="Y238" t="s">
        <v>184</v>
      </c>
      <c r="Z238" t="s">
        <v>181</v>
      </c>
      <c r="AA238" t="s">
        <v>184</v>
      </c>
      <c r="AB238" t="s">
        <v>630</v>
      </c>
      <c r="AC238" t="s">
        <v>630</v>
      </c>
      <c r="AD238" t="s">
        <v>184</v>
      </c>
      <c r="AE238" t="s">
        <v>630</v>
      </c>
      <c r="AF238" t="s">
        <v>630</v>
      </c>
      <c r="AG238" t="s">
        <v>630</v>
      </c>
      <c r="AH238" t="s">
        <v>630</v>
      </c>
      <c r="AI238" t="s">
        <v>234</v>
      </c>
    </row>
    <row r="239" spans="19:35">
      <c r="S239" t="s">
        <v>186</v>
      </c>
      <c r="T239" t="s">
        <v>631</v>
      </c>
      <c r="U239" t="s">
        <v>184</v>
      </c>
      <c r="V239" t="s">
        <v>184</v>
      </c>
      <c r="W239" t="s">
        <v>862</v>
      </c>
      <c r="X239" t="s">
        <v>207</v>
      </c>
      <c r="Y239" t="s">
        <v>215</v>
      </c>
      <c r="Z239" t="s">
        <v>184</v>
      </c>
      <c r="AA239" t="s">
        <v>199</v>
      </c>
      <c r="AB239" t="s">
        <v>631</v>
      </c>
      <c r="AC239" t="s">
        <v>631</v>
      </c>
      <c r="AD239" t="s">
        <v>210</v>
      </c>
      <c r="AE239" t="s">
        <v>631</v>
      </c>
      <c r="AF239" t="s">
        <v>631</v>
      </c>
      <c r="AG239" t="s">
        <v>631</v>
      </c>
      <c r="AH239" t="s">
        <v>631</v>
      </c>
      <c r="AI239" t="s">
        <v>235</v>
      </c>
    </row>
    <row r="240" spans="19:35">
      <c r="S240" t="s">
        <v>177</v>
      </c>
      <c r="T240" t="s">
        <v>184</v>
      </c>
      <c r="U240" t="s">
        <v>208</v>
      </c>
      <c r="V240" t="s">
        <v>210</v>
      </c>
      <c r="W240" t="s">
        <v>207</v>
      </c>
      <c r="X240" t="s">
        <v>213</v>
      </c>
      <c r="Y240" t="s">
        <v>22</v>
      </c>
      <c r="Z240" t="s">
        <v>216</v>
      </c>
      <c r="AA240" t="s">
        <v>634</v>
      </c>
      <c r="AB240" t="s">
        <v>184</v>
      </c>
      <c r="AC240" t="s">
        <v>184</v>
      </c>
      <c r="AD240" t="s">
        <v>636</v>
      </c>
      <c r="AE240" t="s">
        <v>184</v>
      </c>
      <c r="AF240" t="s">
        <v>184</v>
      </c>
      <c r="AG240" t="s">
        <v>227</v>
      </c>
      <c r="AH240" t="s">
        <v>230</v>
      </c>
      <c r="AI240" t="s">
        <v>236</v>
      </c>
    </row>
    <row r="241" spans="19:35">
      <c r="S241" t="s">
        <v>178</v>
      </c>
      <c r="T241" s="94" t="s">
        <v>200</v>
      </c>
      <c r="U241" t="s">
        <v>207</v>
      </c>
      <c r="V241" t="s">
        <v>207</v>
      </c>
      <c r="W241" t="s">
        <v>211</v>
      </c>
      <c r="X241" t="s">
        <v>214</v>
      </c>
      <c r="Y241" t="s">
        <v>213</v>
      </c>
      <c r="Z241" t="s">
        <v>22</v>
      </c>
      <c r="AA241" t="s">
        <v>217</v>
      </c>
      <c r="AB241" t="s">
        <v>218</v>
      </c>
      <c r="AC241" t="s">
        <v>177</v>
      </c>
      <c r="AD241" t="s">
        <v>218</v>
      </c>
      <c r="AE241" t="s">
        <v>218</v>
      </c>
      <c r="AF241" t="s">
        <v>223</v>
      </c>
      <c r="AG241" t="s">
        <v>226</v>
      </c>
      <c r="AH241" t="s">
        <v>633</v>
      </c>
      <c r="AI241" t="s">
        <v>639</v>
      </c>
    </row>
    <row r="242" spans="19:35">
      <c r="T242" t="s">
        <v>201</v>
      </c>
      <c r="U242" t="s">
        <v>209</v>
      </c>
      <c r="V242" t="s">
        <v>211</v>
      </c>
      <c r="X242" t="s">
        <v>218</v>
      </c>
      <c r="Z242" t="s">
        <v>213</v>
      </c>
      <c r="AA242" t="s">
        <v>206</v>
      </c>
      <c r="AB242" t="s">
        <v>219</v>
      </c>
      <c r="AC242" t="s">
        <v>635</v>
      </c>
      <c r="AE242" t="s">
        <v>222</v>
      </c>
      <c r="AF242" t="s">
        <v>447</v>
      </c>
      <c r="AG242" t="s">
        <v>225</v>
      </c>
      <c r="AH242" t="s">
        <v>232</v>
      </c>
    </row>
    <row r="243" spans="19:35">
      <c r="T243" t="s">
        <v>199</v>
      </c>
      <c r="V243" t="s">
        <v>212</v>
      </c>
      <c r="AB243" t="s">
        <v>181</v>
      </c>
      <c r="AC243" t="s">
        <v>206</v>
      </c>
      <c r="AE243" t="s">
        <v>637</v>
      </c>
      <c r="AF243" t="s">
        <v>204</v>
      </c>
      <c r="AG243" t="s">
        <v>638</v>
      </c>
      <c r="AH243" t="s">
        <v>233</v>
      </c>
    </row>
    <row r="244" spans="19:35">
      <c r="X244" s="66" t="s">
        <v>18</v>
      </c>
      <c r="AA244" s="66" t="s">
        <v>18</v>
      </c>
      <c r="AD244" s="66" t="s">
        <v>18</v>
      </c>
      <c r="AE244" t="s">
        <v>177</v>
      </c>
      <c r="AI244" s="66" t="s">
        <v>18</v>
      </c>
    </row>
    <row r="245" spans="19:35">
      <c r="W245" s="66" t="s">
        <v>18</v>
      </c>
      <c r="X245" s="11" t="s">
        <v>182</v>
      </c>
      <c r="Y245" s="66" t="s">
        <v>18</v>
      </c>
      <c r="AA245" s="11" t="s">
        <v>181</v>
      </c>
      <c r="AD245" s="11" t="s">
        <v>181</v>
      </c>
      <c r="AI245" s="11" t="s">
        <v>181</v>
      </c>
    </row>
    <row r="246" spans="19:35">
      <c r="S246" s="67" t="s">
        <v>440</v>
      </c>
      <c r="T246" s="66" t="s">
        <v>18</v>
      </c>
      <c r="U246" s="66" t="s">
        <v>18</v>
      </c>
      <c r="V246" s="66" t="s">
        <v>18</v>
      </c>
      <c r="W246" s="11" t="s">
        <v>238</v>
      </c>
      <c r="X246" s="11" t="s">
        <v>183</v>
      </c>
      <c r="Y246" s="11" t="s">
        <v>182</v>
      </c>
      <c r="Z246" s="66" t="s">
        <v>18</v>
      </c>
      <c r="AA246" s="11" t="s">
        <v>244</v>
      </c>
      <c r="AB246" s="66" t="s">
        <v>18</v>
      </c>
      <c r="AC246" s="66" t="s">
        <v>18</v>
      </c>
      <c r="AD246" s="11" t="s">
        <v>442</v>
      </c>
      <c r="AE246" s="66" t="s">
        <v>18</v>
      </c>
      <c r="AF246" s="66" t="s">
        <v>18</v>
      </c>
      <c r="AG246" s="66" t="s">
        <v>18</v>
      </c>
      <c r="AH246" s="66" t="s">
        <v>18</v>
      </c>
      <c r="AI246" s="11" t="s">
        <v>184</v>
      </c>
    </row>
    <row r="247" spans="19:35">
      <c r="S247" s="11" t="s">
        <v>182</v>
      </c>
      <c r="T247" s="11" t="s">
        <v>181</v>
      </c>
      <c r="U247" s="11" t="s">
        <v>182</v>
      </c>
      <c r="V247" s="11" t="s">
        <v>756</v>
      </c>
      <c r="W247" s="11" t="s">
        <v>183</v>
      </c>
      <c r="X247" s="11" t="s">
        <v>184</v>
      </c>
      <c r="Y247" s="11" t="s">
        <v>183</v>
      </c>
      <c r="Z247" s="11" t="s">
        <v>182</v>
      </c>
      <c r="AA247" s="65" t="s">
        <v>254</v>
      </c>
      <c r="AB247" s="11" t="s">
        <v>199</v>
      </c>
      <c r="AC247" s="11" t="s">
        <v>181</v>
      </c>
      <c r="AD247" s="11" t="s">
        <v>207</v>
      </c>
      <c r="AE247" s="11" t="s">
        <v>181</v>
      </c>
      <c r="AF247" s="11" t="s">
        <v>181</v>
      </c>
      <c r="AG247" s="11" t="s">
        <v>181</v>
      </c>
      <c r="AH247" s="11" t="s">
        <v>181</v>
      </c>
      <c r="AI247" s="11" t="s">
        <v>185</v>
      </c>
    </row>
    <row r="248" spans="19:35">
      <c r="S248" s="11" t="s">
        <v>183</v>
      </c>
      <c r="T248" s="11" t="s">
        <v>442</v>
      </c>
      <c r="U248" s="11" t="s">
        <v>183</v>
      </c>
      <c r="V248" s="11" t="s">
        <v>183</v>
      </c>
      <c r="W248" s="11" t="s">
        <v>244</v>
      </c>
      <c r="X248" s="11" t="s">
        <v>245</v>
      </c>
      <c r="Y248" s="11" t="s">
        <v>244</v>
      </c>
      <c r="Z248" s="11" t="s">
        <v>183</v>
      </c>
      <c r="AA248" s="11" t="s">
        <v>185</v>
      </c>
      <c r="AB248" s="11" t="s">
        <v>244</v>
      </c>
      <c r="AC248" s="11" t="s">
        <v>244</v>
      </c>
      <c r="AD248" s="11" t="s">
        <v>199</v>
      </c>
      <c r="AE248" s="11" t="s">
        <v>307</v>
      </c>
      <c r="AF248" s="11" t="s">
        <v>442</v>
      </c>
      <c r="AG248" s="11" t="s">
        <v>236</v>
      </c>
      <c r="AH248" s="11" t="s">
        <v>278</v>
      </c>
      <c r="AI248" s="11" t="s">
        <v>281</v>
      </c>
    </row>
    <row r="249" spans="19:35">
      <c r="S249" s="11" t="s">
        <v>184</v>
      </c>
      <c r="T249" s="11" t="s">
        <v>203</v>
      </c>
      <c r="U249" s="11" t="s">
        <v>244</v>
      </c>
      <c r="V249" s="11" t="s">
        <v>244</v>
      </c>
      <c r="W249" s="11" t="s">
        <v>298</v>
      </c>
      <c r="X249" s="11" t="s">
        <v>436</v>
      </c>
      <c r="Y249" s="11" t="s">
        <v>437</v>
      </c>
      <c r="Z249" s="11" t="s">
        <v>244</v>
      </c>
      <c r="AA249" s="11" t="s">
        <v>255</v>
      </c>
      <c r="AB249" s="11" t="s">
        <v>257</v>
      </c>
      <c r="AC249" s="11" t="s">
        <v>185</v>
      </c>
      <c r="AD249" s="11" t="s">
        <v>757</v>
      </c>
      <c r="AE249" s="11" t="s">
        <v>22</v>
      </c>
      <c r="AF249" s="11" t="s">
        <v>271</v>
      </c>
      <c r="AG249" s="11" t="s">
        <v>274</v>
      </c>
      <c r="AH249" s="64" t="s">
        <v>186</v>
      </c>
      <c r="AI249" s="11" t="s">
        <v>282</v>
      </c>
    </row>
    <row r="250" spans="19:35">
      <c r="S250" s="11" t="s">
        <v>185</v>
      </c>
      <c r="T250" s="11" t="s">
        <v>204</v>
      </c>
      <c r="U250" s="11" t="s">
        <v>240</v>
      </c>
      <c r="V250" s="11" t="s">
        <v>245</v>
      </c>
      <c r="W250" s="11" t="s">
        <v>245</v>
      </c>
      <c r="X250" s="11" t="s">
        <v>250</v>
      </c>
      <c r="Y250" s="11" t="s">
        <v>216</v>
      </c>
      <c r="Z250" s="11" t="s">
        <v>252</v>
      </c>
      <c r="AA250" s="11" t="s">
        <v>256</v>
      </c>
      <c r="AB250" s="11" t="s">
        <v>207</v>
      </c>
      <c r="AC250" s="11" t="s">
        <v>218</v>
      </c>
      <c r="AD250" s="11" t="s">
        <v>206</v>
      </c>
      <c r="AE250" s="11" t="s">
        <v>435</v>
      </c>
      <c r="AF250" s="11" t="s">
        <v>272</v>
      </c>
      <c r="AG250" s="11" t="s">
        <v>275</v>
      </c>
      <c r="AH250" s="11" t="s">
        <v>448</v>
      </c>
    </row>
    <row r="251" spans="19:35">
      <c r="S251" s="65" t="s">
        <v>351</v>
      </c>
      <c r="T251" s="65" t="s">
        <v>206</v>
      </c>
      <c r="U251" s="11" t="s">
        <v>241</v>
      </c>
      <c r="V251" s="11" t="s">
        <v>246</v>
      </c>
      <c r="W251" s="11" t="s">
        <v>242</v>
      </c>
      <c r="Y251" s="11" t="s">
        <v>242</v>
      </c>
      <c r="Z251" s="11" t="s">
        <v>253</v>
      </c>
      <c r="AB251" s="11" t="s">
        <v>242</v>
      </c>
      <c r="AC251" s="11" t="s">
        <v>204</v>
      </c>
      <c r="AE251" s="64" t="s">
        <v>643</v>
      </c>
      <c r="AF251" s="11" t="s">
        <v>273</v>
      </c>
      <c r="AG251" s="11" t="s">
        <v>276</v>
      </c>
      <c r="AH251" s="11" t="s">
        <v>280</v>
      </c>
    </row>
    <row r="252" spans="19:35">
      <c r="S252" s="11" t="s">
        <v>187</v>
      </c>
      <c r="U252" s="11" t="s">
        <v>242</v>
      </c>
      <c r="V252" s="11" t="s">
        <v>216</v>
      </c>
      <c r="W252" s="11" t="s">
        <v>248</v>
      </c>
      <c r="X252" s="66" t="s">
        <v>102</v>
      </c>
      <c r="Z252" s="11" t="s">
        <v>211</v>
      </c>
      <c r="AA252" s="66" t="s">
        <v>102</v>
      </c>
      <c r="AB252" s="11" t="s">
        <v>206</v>
      </c>
      <c r="AD252" s="66" t="s">
        <v>102</v>
      </c>
      <c r="AE252" s="11" t="s">
        <v>206</v>
      </c>
      <c r="AG252" s="11" t="s">
        <v>233</v>
      </c>
      <c r="AI252" s="66" t="s">
        <v>102</v>
      </c>
    </row>
    <row r="253" spans="19:35">
      <c r="W253" s="66" t="s">
        <v>102</v>
      </c>
      <c r="X253" t="s">
        <v>860</v>
      </c>
      <c r="Y253" s="66" t="s">
        <v>102</v>
      </c>
      <c r="AA253" t="s">
        <v>857</v>
      </c>
      <c r="AD253" t="s">
        <v>583</v>
      </c>
      <c r="AI253" t="s">
        <v>587</v>
      </c>
    </row>
    <row r="254" spans="19:35">
      <c r="S254" s="66" t="s">
        <v>102</v>
      </c>
      <c r="T254" s="66" t="s">
        <v>102</v>
      </c>
      <c r="U254" s="66" t="s">
        <v>102</v>
      </c>
      <c r="V254" s="66" t="s">
        <v>102</v>
      </c>
      <c r="W254" t="s">
        <v>578</v>
      </c>
      <c r="X254" t="s">
        <v>244</v>
      </c>
      <c r="Y254" t="s">
        <v>580</v>
      </c>
      <c r="Z254" s="66" t="s">
        <v>102</v>
      </c>
      <c r="AA254" t="s">
        <v>650</v>
      </c>
      <c r="AB254" s="66" t="s">
        <v>102</v>
      </c>
      <c r="AC254" s="66" t="s">
        <v>102</v>
      </c>
      <c r="AD254" t="s">
        <v>653</v>
      </c>
      <c r="AE254" s="66" t="s">
        <v>102</v>
      </c>
      <c r="AF254" s="66" t="s">
        <v>102</v>
      </c>
      <c r="AG254" s="66" t="s">
        <v>102</v>
      </c>
      <c r="AH254" s="66" t="s">
        <v>102</v>
      </c>
      <c r="AI254" t="s">
        <v>259</v>
      </c>
    </row>
    <row r="255" spans="19:35">
      <c r="S255" t="s">
        <v>574</v>
      </c>
      <c r="T255" t="s">
        <v>575</v>
      </c>
      <c r="U255" t="s">
        <v>576</v>
      </c>
      <c r="V255" t="s">
        <v>577</v>
      </c>
      <c r="W255" t="s">
        <v>650</v>
      </c>
      <c r="X255" t="s">
        <v>295</v>
      </c>
      <c r="Y255" t="s">
        <v>588</v>
      </c>
      <c r="Z255" t="s">
        <v>303</v>
      </c>
      <c r="AA255" t="s">
        <v>598</v>
      </c>
      <c r="AB255" t="s">
        <v>581</v>
      </c>
      <c r="AC255" t="s">
        <v>582</v>
      </c>
      <c r="AD255" t="s">
        <v>600</v>
      </c>
      <c r="AE255" t="s">
        <v>584</v>
      </c>
      <c r="AF255" t="s">
        <v>858</v>
      </c>
      <c r="AG255" t="s">
        <v>585</v>
      </c>
      <c r="AH255" t="s">
        <v>586</v>
      </c>
      <c r="AI255" t="s">
        <v>603</v>
      </c>
    </row>
    <row r="256" spans="19:35">
      <c r="S256" t="s">
        <v>649</v>
      </c>
      <c r="T256" t="s">
        <v>665</v>
      </c>
      <c r="U256" t="s">
        <v>650</v>
      </c>
      <c r="V256" t="s">
        <v>650</v>
      </c>
      <c r="W256" s="10" t="s">
        <v>437</v>
      </c>
      <c r="X256" t="s">
        <v>296</v>
      </c>
      <c r="Y256" t="s">
        <v>597</v>
      </c>
      <c r="Z256" t="s">
        <v>651</v>
      </c>
      <c r="AA256" t="s">
        <v>352</v>
      </c>
      <c r="AB256" t="s">
        <v>647</v>
      </c>
      <c r="AC256" t="s">
        <v>650</v>
      </c>
      <c r="AD256" t="s">
        <v>609</v>
      </c>
      <c r="AE256" t="s">
        <v>589</v>
      </c>
      <c r="AF256" t="s">
        <v>590</v>
      </c>
      <c r="AG256" t="s">
        <v>591</v>
      </c>
      <c r="AH256" t="s">
        <v>592</v>
      </c>
      <c r="AI256" t="s">
        <v>614</v>
      </c>
    </row>
    <row r="257" spans="19:35">
      <c r="S257" t="s">
        <v>592</v>
      </c>
      <c r="T257" t="s">
        <v>593</v>
      </c>
      <c r="U257" t="s">
        <v>594</v>
      </c>
      <c r="V257" t="s">
        <v>595</v>
      </c>
      <c r="W257" t="s">
        <v>607</v>
      </c>
      <c r="X257" t="s">
        <v>200</v>
      </c>
      <c r="Y257" t="s">
        <v>294</v>
      </c>
      <c r="Z257" t="s">
        <v>301</v>
      </c>
      <c r="AA257" t="s">
        <v>357</v>
      </c>
      <c r="AB257" t="s">
        <v>599</v>
      </c>
      <c r="AC257" t="s">
        <v>349</v>
      </c>
      <c r="AD257" t="s">
        <v>623</v>
      </c>
      <c r="AE257" t="s">
        <v>601</v>
      </c>
      <c r="AF257" t="s">
        <v>569</v>
      </c>
      <c r="AG257" t="s">
        <v>602</v>
      </c>
      <c r="AH257" t="s">
        <v>574</v>
      </c>
      <c r="AI257" t="s">
        <v>663</v>
      </c>
    </row>
    <row r="258" spans="19:35">
      <c r="S258" t="s">
        <v>604</v>
      </c>
      <c r="T258" t="s">
        <v>604</v>
      </c>
      <c r="U258" t="s">
        <v>605</v>
      </c>
      <c r="V258" t="s">
        <v>606</v>
      </c>
      <c r="W258" t="s">
        <v>656</v>
      </c>
      <c r="X258" t="s">
        <v>861</v>
      </c>
      <c r="Y258" t="s">
        <v>607</v>
      </c>
      <c r="Z258" t="s">
        <v>608</v>
      </c>
      <c r="AA258" t="s">
        <v>201</v>
      </c>
      <c r="AB258" t="s">
        <v>603</v>
      </c>
      <c r="AC258" t="s">
        <v>605</v>
      </c>
      <c r="AD258" t="s">
        <v>628</v>
      </c>
      <c r="AE258" t="s">
        <v>610</v>
      </c>
      <c r="AF258" t="s">
        <v>611</v>
      </c>
      <c r="AG258" t="s">
        <v>612</v>
      </c>
      <c r="AH258" t="s">
        <v>613</v>
      </c>
      <c r="AI258" t="s">
        <v>629</v>
      </c>
    </row>
    <row r="259" spans="19:35">
      <c r="S259" t="s">
        <v>615</v>
      </c>
      <c r="T259" t="s">
        <v>616</v>
      </c>
      <c r="U259" t="s">
        <v>617</v>
      </c>
      <c r="V259" t="s">
        <v>618</v>
      </c>
      <c r="Z259" t="s">
        <v>620</v>
      </c>
      <c r="AB259" t="s">
        <v>621</v>
      </c>
      <c r="AC259" t="s">
        <v>622</v>
      </c>
      <c r="AE259" t="s">
        <v>605</v>
      </c>
      <c r="AF259" t="s">
        <v>624</v>
      </c>
      <c r="AG259" t="s">
        <v>625</v>
      </c>
      <c r="AH259" t="s">
        <v>626</v>
      </c>
    </row>
    <row r="260" spans="19:35">
      <c r="V260" s="94" t="s">
        <v>361</v>
      </c>
      <c r="X260" s="68" t="s">
        <v>103</v>
      </c>
      <c r="AA260" s="68" t="s">
        <v>103</v>
      </c>
      <c r="AB260" t="s">
        <v>627</v>
      </c>
      <c r="AD260" s="68" t="s">
        <v>103</v>
      </c>
      <c r="AG260" t="s">
        <v>654</v>
      </c>
      <c r="AI260" s="68" t="s">
        <v>103</v>
      </c>
    </row>
    <row r="261" spans="19:35">
      <c r="W261" s="68" t="s">
        <v>103</v>
      </c>
      <c r="X261" s="94" t="s">
        <v>665</v>
      </c>
      <c r="Y261" s="68" t="s">
        <v>103</v>
      </c>
      <c r="AA261" t="s">
        <v>755</v>
      </c>
      <c r="AD261" s="11" t="s">
        <v>379</v>
      </c>
      <c r="AI261" s="11" t="s">
        <v>407</v>
      </c>
    </row>
    <row r="262" spans="19:35">
      <c r="S262" s="68" t="s">
        <v>103</v>
      </c>
      <c r="T262" s="68" t="s">
        <v>103</v>
      </c>
      <c r="U262" s="68" t="s">
        <v>103</v>
      </c>
      <c r="V262" s="68" t="s">
        <v>103</v>
      </c>
      <c r="W262" s="94" t="s">
        <v>665</v>
      </c>
      <c r="X262" t="s">
        <v>182</v>
      </c>
      <c r="Y262" s="94" t="s">
        <v>753</v>
      </c>
      <c r="Z262" s="68" t="s">
        <v>103</v>
      </c>
      <c r="AA262" t="s">
        <v>376</v>
      </c>
      <c r="AB262" s="68" t="s">
        <v>103</v>
      </c>
      <c r="AC262" s="68" t="s">
        <v>103</v>
      </c>
      <c r="AD262" s="11" t="s">
        <v>388</v>
      </c>
      <c r="AE262" s="68" t="s">
        <v>103</v>
      </c>
      <c r="AF262" s="68" t="s">
        <v>103</v>
      </c>
      <c r="AG262" s="68" t="s">
        <v>103</v>
      </c>
      <c r="AH262" s="68" t="s">
        <v>103</v>
      </c>
      <c r="AI262" s="11" t="s">
        <v>383</v>
      </c>
    </row>
    <row r="263" spans="19:35">
      <c r="S263" s="63" t="s">
        <v>476</v>
      </c>
      <c r="T263" t="s">
        <v>393</v>
      </c>
      <c r="U263" t="s">
        <v>343</v>
      </c>
      <c r="V263" t="s">
        <v>343</v>
      </c>
      <c r="W263" s="94" t="s">
        <v>477</v>
      </c>
      <c r="X263" t="s">
        <v>751</v>
      </c>
      <c r="Y263" t="s">
        <v>375</v>
      </c>
      <c r="Z263" t="s">
        <v>422</v>
      </c>
      <c r="AA263" t="s">
        <v>423</v>
      </c>
      <c r="AB263" t="s">
        <v>400</v>
      </c>
      <c r="AC263" t="s">
        <v>378</v>
      </c>
      <c r="AD263" s="11" t="s">
        <v>415</v>
      </c>
      <c r="AE263" t="s">
        <v>428</v>
      </c>
      <c r="AF263" t="s">
        <v>404</v>
      </c>
      <c r="AG263" s="65" t="s">
        <v>381</v>
      </c>
      <c r="AH263" t="s">
        <v>382</v>
      </c>
      <c r="AI263" s="11" t="s">
        <v>391</v>
      </c>
    </row>
    <row r="264" spans="19:35">
      <c r="S264" s="11" t="s">
        <v>408</v>
      </c>
      <c r="T264" s="62" t="s">
        <v>385</v>
      </c>
      <c r="U264" t="s">
        <v>374</v>
      </c>
      <c r="V264" t="s">
        <v>395</v>
      </c>
      <c r="W264" t="s">
        <v>395</v>
      </c>
      <c r="X264" t="s">
        <v>203</v>
      </c>
      <c r="Y264" s="94" t="s">
        <v>754</v>
      </c>
      <c r="Z264" t="s">
        <v>398</v>
      </c>
      <c r="AA264" t="s">
        <v>413</v>
      </c>
      <c r="AB264" t="s">
        <v>377</v>
      </c>
      <c r="AC264" t="s">
        <v>414</v>
      </c>
      <c r="AD264" s="11" t="s">
        <v>438</v>
      </c>
      <c r="AE264" t="s">
        <v>389</v>
      </c>
      <c r="AF264" t="s">
        <v>380</v>
      </c>
      <c r="AG264" s="11" t="s">
        <v>443</v>
      </c>
      <c r="AH264" t="s">
        <v>390</v>
      </c>
      <c r="AI264" s="11" t="s">
        <v>204</v>
      </c>
    </row>
    <row r="265" spans="19:35">
      <c r="S265" s="11" t="s">
        <v>445</v>
      </c>
      <c r="T265" t="s">
        <v>409</v>
      </c>
      <c r="U265" t="s">
        <v>386</v>
      </c>
      <c r="V265" t="s">
        <v>421</v>
      </c>
      <c r="W265" t="s">
        <v>396</v>
      </c>
      <c r="X265" t="s">
        <v>349</v>
      </c>
      <c r="Y265" t="s">
        <v>397</v>
      </c>
      <c r="Z265" t="s">
        <v>298</v>
      </c>
      <c r="AA265" t="s">
        <v>351</v>
      </c>
      <c r="AB265" t="s">
        <v>444</v>
      </c>
      <c r="AC265" t="s">
        <v>312</v>
      </c>
      <c r="AD265" s="11" t="s">
        <v>402</v>
      </c>
      <c r="AE265" t="s">
        <v>403</v>
      </c>
      <c r="AF265" t="s">
        <v>312</v>
      </c>
      <c r="AG265" s="11" t="s">
        <v>405</v>
      </c>
      <c r="AH265" t="s">
        <v>406</v>
      </c>
      <c r="AI265" s="11" t="s">
        <v>419</v>
      </c>
    </row>
    <row r="266" spans="19:35">
      <c r="S266" s="11" t="s">
        <v>373</v>
      </c>
      <c r="T266" t="s">
        <v>420</v>
      </c>
      <c r="U266" t="s">
        <v>394</v>
      </c>
      <c r="V266" s="94" t="s">
        <v>750</v>
      </c>
      <c r="W266" s="94" t="s">
        <v>640</v>
      </c>
      <c r="X266" s="94" t="s">
        <v>752</v>
      </c>
      <c r="Y266" t="s">
        <v>452</v>
      </c>
      <c r="Z266" t="s">
        <v>412</v>
      </c>
      <c r="AB266" t="s">
        <v>271</v>
      </c>
      <c r="AC266" t="s">
        <v>424</v>
      </c>
      <c r="AE266" t="s">
        <v>416</v>
      </c>
      <c r="AF266" t="s">
        <v>454</v>
      </c>
      <c r="AG266" s="11" t="s">
        <v>641</v>
      </c>
      <c r="AH266" t="s">
        <v>418</v>
      </c>
      <c r="AI266" s="11" t="s">
        <v>429</v>
      </c>
    </row>
    <row r="267" spans="19:35">
      <c r="S267" s="11" t="s">
        <v>384</v>
      </c>
      <c r="T267" t="s">
        <v>351</v>
      </c>
      <c r="U267" t="s">
        <v>410</v>
      </c>
      <c r="V267" t="s">
        <v>386</v>
      </c>
      <c r="Y267" t="s">
        <v>411</v>
      </c>
      <c r="Z267" t="s">
        <v>387</v>
      </c>
      <c r="AB267" t="s">
        <v>268</v>
      </c>
      <c r="AC267" t="s">
        <v>401</v>
      </c>
      <c r="AD267" s="11"/>
      <c r="AE267" t="s">
        <v>431</v>
      </c>
      <c r="AF267" t="s">
        <v>417</v>
      </c>
      <c r="AG267" s="65" t="s">
        <v>446</v>
      </c>
      <c r="AH267" t="s">
        <v>427</v>
      </c>
      <c r="AI267" s="11"/>
    </row>
    <row r="268" spans="19:35">
      <c r="S268" s="11" t="s">
        <v>392</v>
      </c>
      <c r="V268" t="s">
        <v>183</v>
      </c>
      <c r="X268" s="66" t="s">
        <v>104</v>
      </c>
      <c r="AA268" s="66" t="s">
        <v>104</v>
      </c>
      <c r="AD268" s="66" t="s">
        <v>104</v>
      </c>
      <c r="AE268" t="s">
        <v>425</v>
      </c>
      <c r="AG268" s="65" t="s">
        <v>426</v>
      </c>
      <c r="AI268" s="66" t="s">
        <v>104</v>
      </c>
    </row>
    <row r="269" spans="19:35">
      <c r="S269" s="11"/>
      <c r="W269" s="66" t="s">
        <v>104</v>
      </c>
      <c r="X269" t="s">
        <v>1013</v>
      </c>
      <c r="Y269" s="66" t="s">
        <v>104</v>
      </c>
      <c r="AA269" s="89" t="s">
        <v>981</v>
      </c>
      <c r="AG269" s="11"/>
      <c r="AI269" s="92" t="s">
        <v>1003</v>
      </c>
    </row>
    <row r="270" spans="19:35" ht="15.75">
      <c r="S270" s="66" t="s">
        <v>104</v>
      </c>
      <c r="T270" s="66" t="s">
        <v>104</v>
      </c>
      <c r="U270" s="66" t="s">
        <v>104</v>
      </c>
      <c r="V270" s="66" t="s">
        <v>104</v>
      </c>
      <c r="W270" s="35" t="s">
        <v>975</v>
      </c>
      <c r="X270" s="35" t="s">
        <v>977</v>
      </c>
      <c r="Y270" s="87" t="s">
        <v>979</v>
      </c>
      <c r="Z270" s="66" t="s">
        <v>104</v>
      </c>
      <c r="AA270" s="89" t="s">
        <v>983</v>
      </c>
      <c r="AB270" s="66" t="s">
        <v>104</v>
      </c>
      <c r="AC270" s="66" t="s">
        <v>104</v>
      </c>
      <c r="AD270" s="91" t="s">
        <v>988</v>
      </c>
      <c r="AE270" s="66" t="s">
        <v>104</v>
      </c>
      <c r="AF270" s="66" t="s">
        <v>104</v>
      </c>
      <c r="AG270" s="66" t="s">
        <v>104</v>
      </c>
      <c r="AH270" s="66" t="s">
        <v>104</v>
      </c>
      <c r="AI270" s="93" t="s">
        <v>1004</v>
      </c>
    </row>
    <row r="271" spans="19:35" ht="15.75">
      <c r="S271" s="74" t="s">
        <v>530</v>
      </c>
      <c r="T271" s="35" t="s">
        <v>970</v>
      </c>
      <c r="U271" s="85" t="s">
        <v>494</v>
      </c>
      <c r="V271" s="35" t="s">
        <v>503</v>
      </c>
      <c r="W271" s="35" t="s">
        <v>686</v>
      </c>
      <c r="X271" s="35" t="s">
        <v>978</v>
      </c>
      <c r="Y271" s="87" t="s">
        <v>982</v>
      </c>
      <c r="Z271" s="88" t="s">
        <v>980</v>
      </c>
      <c r="AA271" s="11" t="s">
        <v>1014</v>
      </c>
      <c r="AB271" s="83" t="s">
        <v>492</v>
      </c>
      <c r="AC271" s="89" t="s">
        <v>538</v>
      </c>
      <c r="AD271" s="91" t="s">
        <v>991</v>
      </c>
      <c r="AE271" t="s">
        <v>993</v>
      </c>
      <c r="AF271" s="89" t="s">
        <v>997</v>
      </c>
      <c r="AG271" s="35" t="s">
        <v>994</v>
      </c>
      <c r="AH271" t="s">
        <v>995</v>
      </c>
      <c r="AI271" s="93" t="s">
        <v>1005</v>
      </c>
    </row>
    <row r="272" spans="19:35" ht="15.75">
      <c r="S272" s="66" t="s">
        <v>105</v>
      </c>
      <c r="T272" s="35" t="s">
        <v>646</v>
      </c>
      <c r="U272" s="85" t="s">
        <v>971</v>
      </c>
      <c r="V272" t="s">
        <v>754</v>
      </c>
      <c r="W272" s="35" t="s">
        <v>693</v>
      </c>
      <c r="X272" s="66" t="s">
        <v>105</v>
      </c>
      <c r="Y272" s="87" t="s">
        <v>984</v>
      </c>
      <c r="Z272" s="90" t="s">
        <v>986</v>
      </c>
      <c r="AA272" s="89" t="s">
        <v>987</v>
      </c>
      <c r="AB272" s="84" t="s">
        <v>495</v>
      </c>
      <c r="AC272" s="89" t="s">
        <v>989</v>
      </c>
      <c r="AD272" s="91" t="s">
        <v>992</v>
      </c>
      <c r="AE272" s="35" t="s">
        <v>996</v>
      </c>
      <c r="AF272" s="89" t="s">
        <v>541</v>
      </c>
      <c r="AG272" t="s">
        <v>1015</v>
      </c>
      <c r="AH272" s="35" t="s">
        <v>998</v>
      </c>
      <c r="AI272" s="66" t="s">
        <v>105</v>
      </c>
    </row>
    <row r="273" spans="19:35" ht="15.75">
      <c r="S273" s="74" t="s">
        <v>675</v>
      </c>
      <c r="T273" t="s">
        <v>487</v>
      </c>
      <c r="U273" s="85" t="s">
        <v>972</v>
      </c>
      <c r="V273" t="s">
        <v>973</v>
      </c>
      <c r="W273" s="35" t="s">
        <v>976</v>
      </c>
      <c r="Y273" s="87" t="s">
        <v>985</v>
      </c>
      <c r="Z273" s="66" t="s">
        <v>105</v>
      </c>
      <c r="AA273" s="66" t="s">
        <v>105</v>
      </c>
      <c r="AB273" s="84" t="s">
        <v>488</v>
      </c>
      <c r="AC273" s="89" t="s">
        <v>990</v>
      </c>
      <c r="AD273" s="91" t="s">
        <v>680</v>
      </c>
      <c r="AE273" s="35" t="s">
        <v>999</v>
      </c>
      <c r="AF273" s="89" t="s">
        <v>680</v>
      </c>
      <c r="AG273" s="66" t="s">
        <v>105</v>
      </c>
      <c r="AH273" s="35" t="s">
        <v>1001</v>
      </c>
    </row>
    <row r="274" spans="19:35">
      <c r="S274" s="74" t="s">
        <v>676</v>
      </c>
      <c r="T274" s="35" t="s">
        <v>480</v>
      </c>
      <c r="U274" s="86" t="s">
        <v>484</v>
      </c>
      <c r="V274" s="35" t="s">
        <v>974</v>
      </c>
      <c r="W274" s="66" t="s">
        <v>105</v>
      </c>
      <c r="AB274" s="83" t="s">
        <v>482</v>
      </c>
      <c r="AC274" s="70"/>
      <c r="AE274" s="35" t="s">
        <v>1000</v>
      </c>
      <c r="AF274" s="66" t="s">
        <v>105</v>
      </c>
      <c r="AH274" s="35" t="s">
        <v>1002</v>
      </c>
    </row>
    <row r="275" spans="19:35">
      <c r="S275" s="74" t="s">
        <v>677</v>
      </c>
      <c r="T275" s="66" t="s">
        <v>105</v>
      </c>
      <c r="U275" s="66" t="s">
        <v>105</v>
      </c>
      <c r="V275" s="66" t="s">
        <v>105</v>
      </c>
      <c r="Y275" s="66" t="s">
        <v>105</v>
      </c>
      <c r="AB275" s="70"/>
      <c r="AE275" s="66" t="s">
        <v>105</v>
      </c>
      <c r="AH275" s="66" t="s">
        <v>105</v>
      </c>
    </row>
    <row r="276" spans="19:35">
      <c r="S276" s="74" t="s">
        <v>678</v>
      </c>
    </row>
    <row r="277" spans="19:35">
      <c r="S277" s="74" t="s">
        <v>1007</v>
      </c>
    </row>
    <row r="278" spans="19:35">
      <c r="S278" s="66" t="s">
        <v>106</v>
      </c>
      <c r="X278" s="66" t="s">
        <v>106</v>
      </c>
      <c r="AI278" s="66" t="s">
        <v>106</v>
      </c>
    </row>
    <row r="279" spans="19:35">
      <c r="Z279" s="66" t="s">
        <v>106</v>
      </c>
      <c r="AA279" s="66" t="s">
        <v>106</v>
      </c>
      <c r="AD279" s="66" t="s">
        <v>106</v>
      </c>
      <c r="AG279" s="66" t="s">
        <v>106</v>
      </c>
    </row>
    <row r="280" spans="19:35">
      <c r="W280" s="66" t="s">
        <v>106</v>
      </c>
      <c r="AC280" s="66" t="s">
        <v>106</v>
      </c>
      <c r="AF280" s="66" t="s">
        <v>106</v>
      </c>
    </row>
    <row r="281" spans="19:35">
      <c r="T281" s="66" t="s">
        <v>106</v>
      </c>
      <c r="U281" s="66" t="s">
        <v>106</v>
      </c>
      <c r="V281" s="66" t="s">
        <v>106</v>
      </c>
      <c r="Y281" s="66" t="s">
        <v>106</v>
      </c>
      <c r="AB281" s="66" t="s">
        <v>106</v>
      </c>
      <c r="AE281" s="66" t="s">
        <v>106</v>
      </c>
      <c r="AH281" s="66" t="s">
        <v>106</v>
      </c>
    </row>
    <row r="284" spans="19:35">
      <c r="S284" s="66" t="s">
        <v>107</v>
      </c>
      <c r="X284" s="66" t="s">
        <v>107</v>
      </c>
      <c r="AI284" s="66" t="s">
        <v>107</v>
      </c>
    </row>
    <row r="285" spans="19:35">
      <c r="Z285" s="66" t="s">
        <v>107</v>
      </c>
      <c r="AA285" s="66" t="s">
        <v>107</v>
      </c>
      <c r="AD285" s="66" t="s">
        <v>107</v>
      </c>
      <c r="AG285" s="66" t="s">
        <v>107</v>
      </c>
    </row>
    <row r="286" spans="19:35">
      <c r="W286" s="66" t="s">
        <v>107</v>
      </c>
      <c r="AC286" s="66" t="s">
        <v>107</v>
      </c>
      <c r="AF286" s="66" t="s">
        <v>107</v>
      </c>
    </row>
    <row r="287" spans="19:35">
      <c r="T287" s="66" t="s">
        <v>107</v>
      </c>
      <c r="U287" s="66" t="s">
        <v>107</v>
      </c>
      <c r="V287" s="66" t="s">
        <v>107</v>
      </c>
      <c r="Y287" s="66" t="s">
        <v>107</v>
      </c>
      <c r="AB287" s="66" t="s">
        <v>107</v>
      </c>
      <c r="AE287" s="66" t="s">
        <v>107</v>
      </c>
      <c r="AH287" s="66" t="s">
        <v>107</v>
      </c>
    </row>
    <row r="289" spans="19:35" ht="23.25">
      <c r="AG289" s="34" t="s">
        <v>1040</v>
      </c>
    </row>
    <row r="290" spans="19:35">
      <c r="S290" s="66"/>
      <c r="X290" s="66"/>
      <c r="AI290" s="66"/>
    </row>
    <row r="291" spans="19:35">
      <c r="Z291" s="66"/>
      <c r="AA291" s="66"/>
      <c r="AD291" s="66"/>
      <c r="AG291" s="66" t="s">
        <v>108</v>
      </c>
    </row>
    <row r="292" spans="19:35">
      <c r="W292" s="66"/>
      <c r="AC292" s="66"/>
      <c r="AF292" s="66"/>
      <c r="AG292" s="122" t="s">
        <v>1042</v>
      </c>
    </row>
    <row r="293" spans="19:35">
      <c r="T293" s="66"/>
      <c r="U293" s="66"/>
      <c r="V293" s="66"/>
      <c r="Y293" s="66"/>
      <c r="AB293" s="66"/>
      <c r="AE293" s="66"/>
      <c r="AH293" s="66"/>
    </row>
    <row r="294" spans="19:35">
      <c r="AG294" s="122"/>
    </row>
    <row r="296" spans="19:35">
      <c r="S296" s="66"/>
      <c r="X296" s="66"/>
      <c r="AI296" s="66"/>
    </row>
    <row r="297" spans="19:35">
      <c r="Z297" s="66"/>
      <c r="AA297" s="66"/>
      <c r="AD297" s="66"/>
      <c r="AG297" s="66" t="s">
        <v>109</v>
      </c>
    </row>
    <row r="298" spans="19:35">
      <c r="W298" s="66"/>
      <c r="AC298" s="66"/>
      <c r="AF298" s="66"/>
      <c r="AG298" s="122" t="s">
        <v>1041</v>
      </c>
    </row>
    <row r="299" spans="19:35">
      <c r="T299" s="66"/>
      <c r="U299" s="66"/>
      <c r="V299" s="66"/>
      <c r="Y299" s="66"/>
      <c r="AB299" s="66"/>
      <c r="AE299" s="66"/>
      <c r="AH299" s="66"/>
    </row>
    <row r="304" spans="19:35" ht="23.25">
      <c r="S304" s="34" t="s">
        <v>160</v>
      </c>
      <c r="X304" s="34" t="s">
        <v>165</v>
      </c>
      <c r="AI304" s="34" t="s">
        <v>176</v>
      </c>
    </row>
    <row r="305" spans="19:35" ht="23.25">
      <c r="S305" s="33" t="s">
        <v>441</v>
      </c>
      <c r="X305" s="33"/>
      <c r="Z305" s="34" t="s">
        <v>167</v>
      </c>
      <c r="AA305" s="34" t="s">
        <v>168</v>
      </c>
      <c r="AD305" s="34" t="s">
        <v>171</v>
      </c>
      <c r="AG305" s="34" t="s">
        <v>174</v>
      </c>
      <c r="AI305" s="33" t="s">
        <v>11</v>
      </c>
    </row>
    <row r="306" spans="19:35" ht="23.25">
      <c r="S306" t="s">
        <v>177</v>
      </c>
      <c r="W306" s="34" t="s">
        <v>164</v>
      </c>
      <c r="Z306" s="33"/>
      <c r="AA306" s="33"/>
      <c r="AC306" s="34" t="s">
        <v>170</v>
      </c>
      <c r="AD306" s="33" t="s">
        <v>11</v>
      </c>
      <c r="AF306" s="34" t="s">
        <v>173</v>
      </c>
      <c r="AG306" s="33" t="s">
        <v>11</v>
      </c>
    </row>
    <row r="307" spans="19:35" ht="23.25">
      <c r="S307" t="s">
        <v>178</v>
      </c>
      <c r="T307" s="34" t="s">
        <v>161</v>
      </c>
      <c r="U307" s="34" t="s">
        <v>162</v>
      </c>
      <c r="V307" s="34" t="s">
        <v>163</v>
      </c>
      <c r="W307" s="33"/>
      <c r="Y307" s="34" t="s">
        <v>166</v>
      </c>
      <c r="AB307" s="34" t="s">
        <v>169</v>
      </c>
      <c r="AC307" s="33" t="s">
        <v>11</v>
      </c>
      <c r="AE307" s="34" t="s">
        <v>172</v>
      </c>
      <c r="AF307" s="33" t="s">
        <v>11</v>
      </c>
      <c r="AH307" s="34" t="s">
        <v>175</v>
      </c>
    </row>
    <row r="308" spans="19:35">
      <c r="S308" t="s">
        <v>179</v>
      </c>
      <c r="T308" s="33" t="s">
        <v>11</v>
      </c>
      <c r="U308" s="33" t="s">
        <v>11</v>
      </c>
      <c r="V308" s="33"/>
      <c r="Y308" s="33"/>
      <c r="AB308" s="33" t="s">
        <v>11</v>
      </c>
      <c r="AE308" s="33" t="s">
        <v>11</v>
      </c>
      <c r="AH308" s="33" t="s">
        <v>11</v>
      </c>
    </row>
    <row r="309" spans="19:35">
      <c r="S309" t="s">
        <v>180</v>
      </c>
      <c r="T309" t="s">
        <v>182</v>
      </c>
      <c r="U309" t="s">
        <v>181</v>
      </c>
      <c r="AB309" t="s">
        <v>182</v>
      </c>
    </row>
    <row r="310" spans="19:35">
      <c r="S310" t="s">
        <v>181</v>
      </c>
      <c r="T310" t="s">
        <v>183</v>
      </c>
      <c r="U310" t="s">
        <v>184</v>
      </c>
      <c r="AB310" t="s">
        <v>183</v>
      </c>
    </row>
    <row r="311" spans="19:35">
      <c r="S311" s="10"/>
      <c r="T311" t="s">
        <v>184</v>
      </c>
      <c r="U311" t="s">
        <v>207</v>
      </c>
      <c r="AB311" t="s">
        <v>184</v>
      </c>
    </row>
    <row r="312" spans="19:35">
      <c r="T312" t="s">
        <v>199</v>
      </c>
      <c r="U312" t="s">
        <v>208</v>
      </c>
      <c r="AB312" t="s">
        <v>218</v>
      </c>
    </row>
    <row r="313" spans="19:35">
      <c r="T313" t="s">
        <v>200</v>
      </c>
      <c r="U313" t="s">
        <v>209</v>
      </c>
      <c r="AB313" t="s">
        <v>219</v>
      </c>
      <c r="AG313" s="10"/>
    </row>
    <row r="314" spans="19:35">
      <c r="S314" s="39" t="s">
        <v>18</v>
      </c>
      <c r="T314" t="s">
        <v>201</v>
      </c>
      <c r="X314" s="33" t="s">
        <v>18</v>
      </c>
      <c r="AB314" t="s">
        <v>181</v>
      </c>
      <c r="AI314" s="33" t="s">
        <v>18</v>
      </c>
    </row>
    <row r="315" spans="19:35">
      <c r="S315" t="s">
        <v>182</v>
      </c>
      <c r="Z315" s="33" t="s">
        <v>18</v>
      </c>
      <c r="AA315" s="33" t="s">
        <v>18</v>
      </c>
      <c r="AD315" s="33" t="s">
        <v>18</v>
      </c>
      <c r="AG315" s="33" t="s">
        <v>18</v>
      </c>
    </row>
    <row r="316" spans="19:35">
      <c r="S316" t="s">
        <v>183</v>
      </c>
      <c r="W316" s="33" t="s">
        <v>18</v>
      </c>
      <c r="AC316" s="33" t="s">
        <v>18</v>
      </c>
      <c r="AF316" s="33" t="s">
        <v>18</v>
      </c>
    </row>
    <row r="317" spans="19:35">
      <c r="S317" t="s">
        <v>184</v>
      </c>
      <c r="T317" s="39" t="s">
        <v>18</v>
      </c>
      <c r="U317" s="39" t="s">
        <v>18</v>
      </c>
      <c r="V317" s="33" t="s">
        <v>18</v>
      </c>
      <c r="Y317" s="33" t="s">
        <v>18</v>
      </c>
      <c r="AB317" s="39" t="s">
        <v>18</v>
      </c>
      <c r="AE317" s="33" t="s">
        <v>18</v>
      </c>
      <c r="AH317" s="33" t="s">
        <v>18</v>
      </c>
    </row>
    <row r="318" spans="19:35">
      <c r="S318" t="s">
        <v>185</v>
      </c>
      <c r="T318" t="s">
        <v>181</v>
      </c>
      <c r="U318" t="s">
        <v>182</v>
      </c>
      <c r="AB318" t="s">
        <v>199</v>
      </c>
    </row>
    <row r="319" spans="19:35">
      <c r="S319" t="s">
        <v>186</v>
      </c>
      <c r="T319" t="s">
        <v>202</v>
      </c>
      <c r="U319" t="s">
        <v>183</v>
      </c>
      <c r="AB319" t="s">
        <v>244</v>
      </c>
    </row>
    <row r="320" spans="19:35">
      <c r="S320" t="s">
        <v>187</v>
      </c>
      <c r="T320" t="s">
        <v>203</v>
      </c>
      <c r="U320" t="s">
        <v>239</v>
      </c>
      <c r="AB320" t="s">
        <v>257</v>
      </c>
    </row>
    <row r="321" spans="19:35">
      <c r="T321" t="s">
        <v>204</v>
      </c>
      <c r="U321" t="s">
        <v>240</v>
      </c>
      <c r="AB321" t="s">
        <v>207</v>
      </c>
    </row>
    <row r="322" spans="19:35">
      <c r="S322" s="39" t="s">
        <v>102</v>
      </c>
      <c r="T322" t="s">
        <v>201</v>
      </c>
      <c r="U322" t="s">
        <v>241</v>
      </c>
      <c r="X322" s="33" t="s">
        <v>102</v>
      </c>
      <c r="AB322" t="s">
        <v>242</v>
      </c>
      <c r="AI322" s="33" t="s">
        <v>102</v>
      </c>
    </row>
    <row r="323" spans="19:35">
      <c r="S323" t="s">
        <v>285</v>
      </c>
      <c r="T323" t="s">
        <v>205</v>
      </c>
      <c r="U323" t="s">
        <v>242</v>
      </c>
      <c r="Z323" s="33" t="s">
        <v>102</v>
      </c>
      <c r="AA323" s="33" t="s">
        <v>102</v>
      </c>
      <c r="AB323" t="s">
        <v>206</v>
      </c>
      <c r="AD323" s="33" t="s">
        <v>102</v>
      </c>
      <c r="AG323" s="33" t="s">
        <v>102</v>
      </c>
      <c r="AI323" s="11"/>
    </row>
    <row r="324" spans="19:35">
      <c r="S324" t="s">
        <v>286</v>
      </c>
      <c r="T324" t="s">
        <v>206</v>
      </c>
      <c r="W324" s="33" t="s">
        <v>102</v>
      </c>
      <c r="AC324" s="33" t="s">
        <v>102</v>
      </c>
      <c r="AD324" s="11"/>
      <c r="AF324" s="33" t="s">
        <v>102</v>
      </c>
      <c r="AG324" s="11"/>
      <c r="AI324" s="11"/>
    </row>
    <row r="325" spans="19:35">
      <c r="S325" t="s">
        <v>287</v>
      </c>
      <c r="T325" s="39" t="s">
        <v>102</v>
      </c>
      <c r="U325" s="39" t="s">
        <v>102</v>
      </c>
      <c r="V325" s="33" t="s">
        <v>102</v>
      </c>
      <c r="Y325" s="33" t="s">
        <v>102</v>
      </c>
      <c r="AB325" s="39" t="s">
        <v>102</v>
      </c>
      <c r="AC325" s="11"/>
      <c r="AD325" s="11"/>
      <c r="AE325" s="33" t="s">
        <v>102</v>
      </c>
      <c r="AF325" s="11"/>
      <c r="AG325" s="11"/>
      <c r="AH325" s="33" t="s">
        <v>102</v>
      </c>
      <c r="AI325" s="11"/>
    </row>
    <row r="326" spans="19:35">
      <c r="S326" t="s">
        <v>288</v>
      </c>
      <c r="T326" t="s">
        <v>125</v>
      </c>
      <c r="U326" t="s">
        <v>338</v>
      </c>
      <c r="AB326" t="s">
        <v>309</v>
      </c>
      <c r="AC326" s="11"/>
      <c r="AD326" s="11"/>
      <c r="AE326" s="11"/>
      <c r="AF326" s="11"/>
      <c r="AG326" s="11"/>
      <c r="AI326" s="11"/>
    </row>
    <row r="327" spans="19:35">
      <c r="S327" t="s">
        <v>125</v>
      </c>
      <c r="T327" t="s">
        <v>343</v>
      </c>
      <c r="U327" t="s">
        <v>290</v>
      </c>
      <c r="AB327" t="s">
        <v>310</v>
      </c>
      <c r="AC327" s="11"/>
      <c r="AD327" s="11"/>
      <c r="AE327" s="11"/>
      <c r="AF327" s="11"/>
      <c r="AG327" s="11"/>
      <c r="AI327" s="11"/>
    </row>
    <row r="328" spans="19:35">
      <c r="T328" t="s">
        <v>346</v>
      </c>
      <c r="U328" t="s">
        <v>347</v>
      </c>
      <c r="AB328" t="s">
        <v>311</v>
      </c>
      <c r="AC328" s="11"/>
      <c r="AD328" s="11"/>
      <c r="AE328" s="11"/>
      <c r="AF328" s="11"/>
      <c r="AG328" s="11"/>
      <c r="AI328" s="11"/>
    </row>
    <row r="329" spans="19:35">
      <c r="T329" t="s">
        <v>245</v>
      </c>
      <c r="U329" t="s">
        <v>268</v>
      </c>
      <c r="AB329" t="s">
        <v>312</v>
      </c>
      <c r="AC329" s="11"/>
      <c r="AD329" s="11"/>
      <c r="AE329" s="11"/>
      <c r="AF329" s="11"/>
      <c r="AG329" s="11"/>
    </row>
    <row r="330" spans="19:35">
      <c r="S330" s="39" t="s">
        <v>103</v>
      </c>
      <c r="T330" t="s">
        <v>355</v>
      </c>
      <c r="U330" t="s">
        <v>356</v>
      </c>
      <c r="X330" s="33" t="s">
        <v>103</v>
      </c>
      <c r="AB330" t="s">
        <v>313</v>
      </c>
      <c r="AE330" s="11"/>
      <c r="AI330" s="33" t="s">
        <v>103</v>
      </c>
    </row>
    <row r="331" spans="19:35">
      <c r="S331" s="11" t="s">
        <v>373</v>
      </c>
      <c r="Z331" s="33" t="s">
        <v>103</v>
      </c>
      <c r="AA331" s="33" t="s">
        <v>103</v>
      </c>
      <c r="AB331" t="s">
        <v>314</v>
      </c>
      <c r="AD331" s="33" t="s">
        <v>103</v>
      </c>
      <c r="AG331" s="33" t="s">
        <v>103</v>
      </c>
      <c r="AI331" s="11"/>
    </row>
    <row r="332" spans="19:35">
      <c r="S332" s="11" t="s">
        <v>384</v>
      </c>
      <c r="W332" s="33" t="s">
        <v>103</v>
      </c>
      <c r="AC332" s="33" t="s">
        <v>103</v>
      </c>
      <c r="AD332" s="11"/>
      <c r="AF332" s="33" t="s">
        <v>103</v>
      </c>
      <c r="AG332" s="11"/>
      <c r="AI332" s="11"/>
    </row>
    <row r="333" spans="19:35">
      <c r="S333" s="11" t="s">
        <v>392</v>
      </c>
      <c r="T333" s="39" t="s">
        <v>103</v>
      </c>
      <c r="U333" s="39" t="s">
        <v>103</v>
      </c>
      <c r="V333" s="33" t="s">
        <v>103</v>
      </c>
      <c r="Y333" s="33" t="s">
        <v>103</v>
      </c>
      <c r="AB333" s="39" t="s">
        <v>103</v>
      </c>
      <c r="AD333" s="11"/>
      <c r="AE333" s="33" t="s">
        <v>103</v>
      </c>
      <c r="AG333" s="11"/>
      <c r="AH333" s="33" t="s">
        <v>103</v>
      </c>
      <c r="AI333" s="11"/>
    </row>
    <row r="334" spans="19:35">
      <c r="S334" s="11" t="s">
        <v>408</v>
      </c>
      <c r="T334" t="s">
        <v>351</v>
      </c>
      <c r="U334" t="s">
        <v>374</v>
      </c>
      <c r="AB334" t="s">
        <v>377</v>
      </c>
      <c r="AD334" s="11"/>
      <c r="AG334" s="11"/>
      <c r="AI334" s="11"/>
    </row>
    <row r="335" spans="19:35">
      <c r="S335" s="11" t="s">
        <v>445</v>
      </c>
      <c r="T335" t="s">
        <v>385</v>
      </c>
      <c r="U335" t="s">
        <v>386</v>
      </c>
      <c r="AB335" t="s">
        <v>268</v>
      </c>
      <c r="AD335" s="11"/>
      <c r="AG335" s="11"/>
      <c r="AI335" s="11"/>
    </row>
    <row r="336" spans="19:35">
      <c r="S336" s="11" t="s">
        <v>476</v>
      </c>
      <c r="T336" t="s">
        <v>393</v>
      </c>
      <c r="U336" t="s">
        <v>394</v>
      </c>
      <c r="AB336" t="s">
        <v>400</v>
      </c>
      <c r="AD336" s="11"/>
      <c r="AG336" s="11"/>
      <c r="AI336" s="11"/>
    </row>
    <row r="337" spans="19:35">
      <c r="S337" s="33" t="s">
        <v>104</v>
      </c>
      <c r="T337" t="s">
        <v>409</v>
      </c>
      <c r="U337" t="s">
        <v>410</v>
      </c>
      <c r="X337" s="33" t="s">
        <v>104</v>
      </c>
      <c r="AB337" t="s">
        <v>444</v>
      </c>
      <c r="AD337" s="11"/>
      <c r="AG337" s="11"/>
      <c r="AI337" s="33" t="s">
        <v>104</v>
      </c>
    </row>
    <row r="338" spans="19:35">
      <c r="S338" t="s">
        <v>385</v>
      </c>
      <c r="T338" t="s">
        <v>420</v>
      </c>
      <c r="U338" t="s">
        <v>343</v>
      </c>
      <c r="Z338" s="33" t="s">
        <v>104</v>
      </c>
      <c r="AA338" s="33" t="s">
        <v>104</v>
      </c>
      <c r="AB338" t="s">
        <v>271</v>
      </c>
      <c r="AD338" s="33" t="s">
        <v>104</v>
      </c>
      <c r="AG338" s="33" t="s">
        <v>104</v>
      </c>
    </row>
    <row r="339" spans="19:35">
      <c r="S339" t="s">
        <v>483</v>
      </c>
      <c r="W339" s="33" t="s">
        <v>104</v>
      </c>
      <c r="AC339" s="33" t="s">
        <v>104</v>
      </c>
      <c r="AF339" s="33" t="s">
        <v>104</v>
      </c>
    </row>
    <row r="340" spans="19:35">
      <c r="S340" t="s">
        <v>486</v>
      </c>
      <c r="T340" s="33" t="s">
        <v>104</v>
      </c>
      <c r="U340" s="33" t="s">
        <v>104</v>
      </c>
      <c r="V340" s="33" t="s">
        <v>104</v>
      </c>
      <c r="Y340" s="33" t="s">
        <v>104</v>
      </c>
      <c r="AB340" s="33" t="s">
        <v>104</v>
      </c>
      <c r="AE340" s="33" t="s">
        <v>104</v>
      </c>
      <c r="AH340" s="33" t="s">
        <v>104</v>
      </c>
    </row>
    <row r="341" spans="19:35">
      <c r="S341" t="s">
        <v>489</v>
      </c>
      <c r="T341" t="s">
        <v>480</v>
      </c>
      <c r="U341" t="s">
        <v>481</v>
      </c>
      <c r="AB341" t="s">
        <v>482</v>
      </c>
    </row>
    <row r="342" spans="19:35">
      <c r="S342" t="s">
        <v>493</v>
      </c>
      <c r="T342" t="s">
        <v>484</v>
      </c>
      <c r="U342" t="s">
        <v>484</v>
      </c>
      <c r="AB342" t="s">
        <v>485</v>
      </c>
    </row>
    <row r="343" spans="19:35">
      <c r="S343" s="33" t="s">
        <v>105</v>
      </c>
      <c r="T343" t="s">
        <v>487</v>
      </c>
      <c r="U343" t="s">
        <v>655</v>
      </c>
      <c r="X343" s="33" t="s">
        <v>105</v>
      </c>
      <c r="AB343" t="s">
        <v>488</v>
      </c>
      <c r="AI343" s="33" t="s">
        <v>105</v>
      </c>
    </row>
    <row r="344" spans="19:35">
      <c r="S344" t="s">
        <v>675</v>
      </c>
      <c r="T344" t="s">
        <v>490</v>
      </c>
      <c r="U344" t="s">
        <v>491</v>
      </c>
      <c r="Z344" s="33" t="s">
        <v>105</v>
      </c>
      <c r="AA344" s="33" t="s">
        <v>105</v>
      </c>
      <c r="AB344" t="s">
        <v>492</v>
      </c>
      <c r="AD344" s="33" t="s">
        <v>105</v>
      </c>
      <c r="AG344" s="33" t="s">
        <v>105</v>
      </c>
    </row>
    <row r="345" spans="19:35">
      <c r="S345" t="s">
        <v>676</v>
      </c>
      <c r="T345" t="s">
        <v>646</v>
      </c>
      <c r="U345" t="s">
        <v>494</v>
      </c>
      <c r="W345" s="33" t="s">
        <v>105</v>
      </c>
      <c r="AB345" t="s">
        <v>495</v>
      </c>
      <c r="AC345" s="33" t="s">
        <v>105</v>
      </c>
      <c r="AF345" s="33" t="s">
        <v>105</v>
      </c>
    </row>
    <row r="346" spans="19:35">
      <c r="S346" t="s">
        <v>677</v>
      </c>
      <c r="T346" s="33" t="s">
        <v>105</v>
      </c>
      <c r="U346" s="33" t="s">
        <v>105</v>
      </c>
      <c r="V346" s="33" t="s">
        <v>105</v>
      </c>
      <c r="Y346" s="33" t="s">
        <v>105</v>
      </c>
      <c r="AB346" s="33" t="s">
        <v>105</v>
      </c>
      <c r="AE346" s="33" t="s">
        <v>105</v>
      </c>
      <c r="AH346" s="33" t="s">
        <v>105</v>
      </c>
    </row>
    <row r="347" spans="19:35">
      <c r="S347" t="s">
        <v>678</v>
      </c>
      <c r="T347" t="s">
        <v>680</v>
      </c>
      <c r="U347" t="s">
        <v>684</v>
      </c>
      <c r="AB347" t="s">
        <v>712</v>
      </c>
    </row>
    <row r="348" spans="19:35">
      <c r="S348" t="s">
        <v>679</v>
      </c>
      <c r="T348" t="s">
        <v>674</v>
      </c>
      <c r="U348" t="s">
        <v>685</v>
      </c>
      <c r="AB348" t="s">
        <v>713</v>
      </c>
    </row>
    <row r="349" spans="19:35">
      <c r="T349" t="s">
        <v>681</v>
      </c>
      <c r="U349" t="s">
        <v>686</v>
      </c>
      <c r="AB349" s="62" t="s">
        <v>716</v>
      </c>
    </row>
    <row r="350" spans="19:35">
      <c r="S350" s="33" t="s">
        <v>106</v>
      </c>
      <c r="T350" t="s">
        <v>682</v>
      </c>
      <c r="U350" t="s">
        <v>687</v>
      </c>
      <c r="X350" s="33" t="s">
        <v>106</v>
      </c>
      <c r="AB350" t="s">
        <v>714</v>
      </c>
      <c r="AI350" s="33" t="s">
        <v>106</v>
      </c>
    </row>
    <row r="351" spans="19:35">
      <c r="S351" t="s">
        <v>777</v>
      </c>
      <c r="T351" t="s">
        <v>683</v>
      </c>
      <c r="U351" t="s">
        <v>674</v>
      </c>
      <c r="Z351" s="33" t="s">
        <v>106</v>
      </c>
      <c r="AA351" s="33" t="s">
        <v>106</v>
      </c>
      <c r="AB351" t="s">
        <v>715</v>
      </c>
      <c r="AD351" s="33" t="s">
        <v>106</v>
      </c>
      <c r="AG351" s="33" t="s">
        <v>106</v>
      </c>
    </row>
    <row r="352" spans="19:35">
      <c r="S352" t="s">
        <v>794</v>
      </c>
      <c r="W352" s="33" t="s">
        <v>106</v>
      </c>
      <c r="AC352" s="33" t="s">
        <v>106</v>
      </c>
      <c r="AF352" s="33" t="s">
        <v>106</v>
      </c>
    </row>
    <row r="353" spans="19:35">
      <c r="S353" t="s">
        <v>811</v>
      </c>
      <c r="T353" s="33" t="s">
        <v>106</v>
      </c>
      <c r="U353" s="33" t="s">
        <v>106</v>
      </c>
      <c r="V353" s="33" t="s">
        <v>106</v>
      </c>
      <c r="Y353" s="33" t="s">
        <v>106</v>
      </c>
      <c r="AB353" s="33" t="s">
        <v>106</v>
      </c>
      <c r="AE353" s="33" t="s">
        <v>106</v>
      </c>
      <c r="AH353" s="33" t="s">
        <v>106</v>
      </c>
    </row>
    <row r="354" spans="19:35">
      <c r="S354" t="s">
        <v>827</v>
      </c>
      <c r="T354" t="s">
        <v>778</v>
      </c>
      <c r="U354" t="s">
        <v>779</v>
      </c>
      <c r="AB354" t="s">
        <v>786</v>
      </c>
    </row>
    <row r="355" spans="19:35">
      <c r="S355" t="s">
        <v>844</v>
      </c>
      <c r="T355" t="s">
        <v>795</v>
      </c>
      <c r="U355" t="s">
        <v>796</v>
      </c>
      <c r="AB355" t="s">
        <v>803</v>
      </c>
    </row>
    <row r="356" spans="19:35">
      <c r="T356" t="s">
        <v>812</v>
      </c>
      <c r="U356" t="s">
        <v>813</v>
      </c>
      <c r="AB356" t="s">
        <v>820</v>
      </c>
    </row>
    <row r="357" spans="19:35">
      <c r="T357" t="s">
        <v>828</v>
      </c>
      <c r="U357" t="s">
        <v>829</v>
      </c>
      <c r="AB357" t="s">
        <v>836</v>
      </c>
    </row>
    <row r="358" spans="19:35">
      <c r="S358" s="33" t="s">
        <v>107</v>
      </c>
      <c r="T358" t="s">
        <v>845</v>
      </c>
      <c r="X358" s="33" t="s">
        <v>107</v>
      </c>
      <c r="AB358" t="s">
        <v>556</v>
      </c>
      <c r="AI358" s="33" t="s">
        <v>107</v>
      </c>
    </row>
    <row r="359" spans="19:35">
      <c r="S359" t="s">
        <v>864</v>
      </c>
      <c r="T359" t="s">
        <v>854</v>
      </c>
      <c r="Z359" s="33" t="s">
        <v>107</v>
      </c>
      <c r="AA359" s="33" t="s">
        <v>107</v>
      </c>
      <c r="AD359" s="33" t="s">
        <v>107</v>
      </c>
      <c r="AG359" s="33" t="s">
        <v>107</v>
      </c>
    </row>
    <row r="360" spans="19:35">
      <c r="S360" t="s">
        <v>880</v>
      </c>
      <c r="W360" s="33" t="s">
        <v>107</v>
      </c>
      <c r="AC360" s="33" t="s">
        <v>107</v>
      </c>
      <c r="AF360" s="33" t="s">
        <v>107</v>
      </c>
    </row>
    <row r="361" spans="19:35">
      <c r="S361" t="s">
        <v>897</v>
      </c>
      <c r="T361" s="33" t="s">
        <v>107</v>
      </c>
      <c r="U361" s="33" t="s">
        <v>107</v>
      </c>
      <c r="V361" s="33" t="s">
        <v>107</v>
      </c>
      <c r="Y361" s="33" t="s">
        <v>107</v>
      </c>
      <c r="AB361" s="33" t="s">
        <v>107</v>
      </c>
      <c r="AE361" s="33" t="s">
        <v>107</v>
      </c>
      <c r="AH361" s="33" t="s">
        <v>107</v>
      </c>
    </row>
    <row r="362" spans="19:35">
      <c r="S362" t="s">
        <v>913</v>
      </c>
      <c r="T362" t="s">
        <v>865</v>
      </c>
      <c r="U362" t="s">
        <v>503</v>
      </c>
      <c r="AB362" t="s">
        <v>872</v>
      </c>
    </row>
    <row r="363" spans="19:35">
      <c r="T363" t="s">
        <v>881</v>
      </c>
      <c r="U363" t="s">
        <v>882</v>
      </c>
      <c r="AB363" t="s">
        <v>889</v>
      </c>
    </row>
    <row r="364" spans="19:35">
      <c r="S364" s="33"/>
      <c r="T364" t="s">
        <v>898</v>
      </c>
      <c r="U364" t="s">
        <v>899</v>
      </c>
      <c r="X364" s="33"/>
      <c r="AB364" t="s">
        <v>905</v>
      </c>
      <c r="AI364" s="33"/>
    </row>
    <row r="365" spans="19:35">
      <c r="T365" t="s">
        <v>914</v>
      </c>
      <c r="Z365" s="33"/>
      <c r="AA365" s="33"/>
      <c r="AB365" t="s">
        <v>918</v>
      </c>
      <c r="AD365" s="33"/>
      <c r="AG365" s="33" t="s">
        <v>108</v>
      </c>
    </row>
    <row r="366" spans="19:35">
      <c r="W366" s="33"/>
      <c r="AC366" s="33"/>
      <c r="AF366" s="33"/>
    </row>
    <row r="367" spans="19:35">
      <c r="T367" s="33"/>
      <c r="U367" s="33"/>
      <c r="V367" s="33"/>
      <c r="Y367" s="33"/>
      <c r="AB367" s="33"/>
      <c r="AE367" s="33"/>
      <c r="AH367" s="33"/>
    </row>
    <row r="370" spans="19:35">
      <c r="S370" s="33"/>
      <c r="X370" s="33"/>
      <c r="AI370" s="33"/>
    </row>
    <row r="371" spans="19:35">
      <c r="Z371" s="33"/>
      <c r="AA371" s="33"/>
      <c r="AD371" s="33"/>
      <c r="AG371" s="33" t="s">
        <v>109</v>
      </c>
    </row>
    <row r="372" spans="19:35">
      <c r="W372" s="33"/>
      <c r="AC372" s="33"/>
      <c r="AF372" s="33"/>
    </row>
    <row r="373" spans="19:35">
      <c r="T373" s="33"/>
      <c r="U373" s="33"/>
      <c r="V373" s="33"/>
      <c r="Y373" s="33"/>
      <c r="AB373" s="33"/>
      <c r="AE373" s="33"/>
      <c r="AH373" s="33"/>
    </row>
    <row r="376" spans="19:35" ht="23.25">
      <c r="S376" s="34" t="s">
        <v>126</v>
      </c>
      <c r="X376" s="34" t="s">
        <v>136</v>
      </c>
      <c r="AI376" s="34" t="s">
        <v>158</v>
      </c>
    </row>
    <row r="377" spans="19:35" ht="23.25">
      <c r="S377" s="33" t="s">
        <v>432</v>
      </c>
      <c r="X377" s="33" t="s">
        <v>11</v>
      </c>
      <c r="Z377" s="34" t="s">
        <v>140</v>
      </c>
      <c r="AA377" s="34" t="s">
        <v>142</v>
      </c>
      <c r="AD377" s="34" t="s">
        <v>148</v>
      </c>
      <c r="AG377" s="34" t="s">
        <v>154</v>
      </c>
      <c r="AI377" s="33" t="s">
        <v>11</v>
      </c>
    </row>
    <row r="378" spans="19:35" ht="23.25">
      <c r="S378" t="s">
        <v>177</v>
      </c>
      <c r="W378" s="34" t="s">
        <v>134</v>
      </c>
      <c r="Z378" s="33" t="s">
        <v>11</v>
      </c>
      <c r="AA378" s="33" t="s">
        <v>11</v>
      </c>
      <c r="AC378" s="34" t="s">
        <v>146</v>
      </c>
      <c r="AD378" s="33" t="s">
        <v>11</v>
      </c>
      <c r="AF378" s="34" t="s">
        <v>152</v>
      </c>
      <c r="AG378" s="33" t="s">
        <v>11</v>
      </c>
    </row>
    <row r="379" spans="19:35" ht="23.25">
      <c r="S379" t="s">
        <v>178</v>
      </c>
      <c r="T379" s="34" t="s">
        <v>128</v>
      </c>
      <c r="U379" s="34" t="s">
        <v>130</v>
      </c>
      <c r="V379" s="34" t="s">
        <v>132</v>
      </c>
      <c r="W379" s="33" t="s">
        <v>11</v>
      </c>
      <c r="Y379" s="34" t="s">
        <v>138</v>
      </c>
      <c r="AB379" s="34" t="s">
        <v>144</v>
      </c>
      <c r="AC379" s="33" t="s">
        <v>11</v>
      </c>
      <c r="AE379" s="34" t="s">
        <v>150</v>
      </c>
      <c r="AF379" s="33" t="s">
        <v>11</v>
      </c>
      <c r="AH379" s="34" t="s">
        <v>156</v>
      </c>
    </row>
    <row r="380" spans="19:35">
      <c r="S380" t="s">
        <v>181</v>
      </c>
      <c r="T380" s="33" t="s">
        <v>11</v>
      </c>
      <c r="U380" s="33" t="s">
        <v>11</v>
      </c>
      <c r="V380" s="33" t="s">
        <v>11</v>
      </c>
      <c r="Y380" s="33" t="s">
        <v>11</v>
      </c>
      <c r="AB380" s="33" t="s">
        <v>11</v>
      </c>
      <c r="AE380" s="33" t="s">
        <v>11</v>
      </c>
      <c r="AH380" s="33" t="s">
        <v>11</v>
      </c>
    </row>
    <row r="381" spans="19:35">
      <c r="S381" s="35" t="s">
        <v>186</v>
      </c>
      <c r="T381" t="s">
        <v>182</v>
      </c>
      <c r="U381" t="s">
        <v>181</v>
      </c>
      <c r="AB381" t="s">
        <v>182</v>
      </c>
    </row>
    <row r="382" spans="19:35">
      <c r="T382" t="s">
        <v>183</v>
      </c>
      <c r="U382" t="s">
        <v>184</v>
      </c>
      <c r="AB382" t="s">
        <v>183</v>
      </c>
    </row>
    <row r="383" spans="19:35">
      <c r="T383" t="s">
        <v>184</v>
      </c>
      <c r="U383" t="s">
        <v>207</v>
      </c>
      <c r="AB383" t="s">
        <v>184</v>
      </c>
    </row>
    <row r="384" spans="19:35">
      <c r="T384" t="s">
        <v>199</v>
      </c>
      <c r="U384" t="s">
        <v>208</v>
      </c>
      <c r="AB384" t="s">
        <v>218</v>
      </c>
    </row>
    <row r="385" spans="19:35">
      <c r="T385" t="s">
        <v>200</v>
      </c>
      <c r="U385" t="s">
        <v>209</v>
      </c>
      <c r="AB385" t="s">
        <v>219</v>
      </c>
      <c r="AG385" s="35"/>
    </row>
    <row r="386" spans="19:35">
      <c r="S386" s="39" t="s">
        <v>433</v>
      </c>
      <c r="T386" t="s">
        <v>201</v>
      </c>
      <c r="X386" s="33" t="s">
        <v>18</v>
      </c>
      <c r="AB386" t="s">
        <v>181</v>
      </c>
      <c r="AI386" s="33" t="s">
        <v>18</v>
      </c>
    </row>
    <row r="387" spans="19:35">
      <c r="S387" t="s">
        <v>182</v>
      </c>
      <c r="Z387" s="33" t="s">
        <v>18</v>
      </c>
      <c r="AA387" s="33" t="s">
        <v>18</v>
      </c>
      <c r="AD387" s="33" t="s">
        <v>18</v>
      </c>
      <c r="AG387" s="33" t="s">
        <v>18</v>
      </c>
    </row>
    <row r="388" spans="19:35">
      <c r="S388" t="s">
        <v>183</v>
      </c>
      <c r="W388" s="33" t="s">
        <v>18</v>
      </c>
      <c r="AC388" s="33" t="s">
        <v>18</v>
      </c>
      <c r="AF388" s="33" t="s">
        <v>18</v>
      </c>
    </row>
    <row r="389" spans="19:35">
      <c r="S389" t="s">
        <v>184</v>
      </c>
      <c r="T389" s="39" t="s">
        <v>18</v>
      </c>
      <c r="U389" s="39" t="s">
        <v>18</v>
      </c>
      <c r="V389" s="33" t="s">
        <v>18</v>
      </c>
      <c r="Y389" s="33" t="s">
        <v>18</v>
      </c>
      <c r="AB389" s="39" t="s">
        <v>18</v>
      </c>
      <c r="AE389" s="33" t="s">
        <v>18</v>
      </c>
      <c r="AH389" s="33" t="s">
        <v>18</v>
      </c>
    </row>
    <row r="390" spans="19:35">
      <c r="S390" t="s">
        <v>185</v>
      </c>
      <c r="T390" t="s">
        <v>181</v>
      </c>
      <c r="U390" t="s">
        <v>182</v>
      </c>
      <c r="AB390" t="s">
        <v>199</v>
      </c>
    </row>
    <row r="391" spans="19:35">
      <c r="S391" t="s">
        <v>187</v>
      </c>
      <c r="T391" t="s">
        <v>442</v>
      </c>
      <c r="U391" t="s">
        <v>183</v>
      </c>
      <c r="AB391" t="s">
        <v>244</v>
      </c>
    </row>
    <row r="392" spans="19:35">
      <c r="S392" t="s">
        <v>569</v>
      </c>
      <c r="T392" t="s">
        <v>203</v>
      </c>
      <c r="U392" t="s">
        <v>244</v>
      </c>
      <c r="AB392" t="s">
        <v>257</v>
      </c>
    </row>
    <row r="393" spans="19:35">
      <c r="T393" t="s">
        <v>204</v>
      </c>
      <c r="U393" t="s">
        <v>240</v>
      </c>
      <c r="AB393" t="s">
        <v>207</v>
      </c>
    </row>
    <row r="394" spans="19:35">
      <c r="S394" s="33" t="s">
        <v>102</v>
      </c>
      <c r="T394" t="s">
        <v>206</v>
      </c>
      <c r="U394" t="s">
        <v>241</v>
      </c>
      <c r="X394" s="33" t="s">
        <v>102</v>
      </c>
      <c r="AB394" t="s">
        <v>242</v>
      </c>
      <c r="AI394" s="33" t="s">
        <v>102</v>
      </c>
    </row>
    <row r="395" spans="19:35">
      <c r="S395" t="s">
        <v>285</v>
      </c>
      <c r="U395" t="s">
        <v>242</v>
      </c>
      <c r="Z395" s="33" t="s">
        <v>102</v>
      </c>
      <c r="AA395" s="33" t="s">
        <v>102</v>
      </c>
      <c r="AB395" t="s">
        <v>206</v>
      </c>
      <c r="AD395" s="33" t="s">
        <v>102</v>
      </c>
      <c r="AG395" s="33" t="s">
        <v>102</v>
      </c>
      <c r="AI395" s="11"/>
    </row>
    <row r="396" spans="19:35">
      <c r="S396" t="s">
        <v>652</v>
      </c>
      <c r="W396" s="33" t="s">
        <v>102</v>
      </c>
      <c r="AC396" s="33" t="s">
        <v>102</v>
      </c>
      <c r="AF396" s="33" t="s">
        <v>102</v>
      </c>
      <c r="AG396" s="11"/>
      <c r="AI396" s="11"/>
    </row>
    <row r="397" spans="19:35">
      <c r="S397" t="s">
        <v>287</v>
      </c>
      <c r="T397" s="33" t="s">
        <v>102</v>
      </c>
      <c r="U397" s="33" t="s">
        <v>102</v>
      </c>
      <c r="V397" s="33" t="s">
        <v>102</v>
      </c>
      <c r="Y397" s="33" t="s">
        <v>102</v>
      </c>
      <c r="AB397" s="33" t="s">
        <v>102</v>
      </c>
      <c r="AE397" s="33" t="s">
        <v>102</v>
      </c>
      <c r="AF397" s="11"/>
      <c r="AG397" s="11"/>
      <c r="AH397" s="33" t="s">
        <v>102</v>
      </c>
      <c r="AI397" s="11"/>
    </row>
    <row r="398" spans="19:35">
      <c r="S398" t="s">
        <v>125</v>
      </c>
      <c r="T398" t="s">
        <v>245</v>
      </c>
      <c r="U398" t="s">
        <v>338</v>
      </c>
      <c r="AB398" t="s">
        <v>309</v>
      </c>
      <c r="AE398" s="11"/>
      <c r="AF398" s="11"/>
      <c r="AG398" s="11"/>
      <c r="AI398" s="11"/>
    </row>
    <row r="399" spans="19:35">
      <c r="S399" t="s">
        <v>288</v>
      </c>
      <c r="T399" t="s">
        <v>665</v>
      </c>
      <c r="U399" t="s">
        <v>407</v>
      </c>
      <c r="AB399" t="s">
        <v>648</v>
      </c>
      <c r="AE399" s="11"/>
      <c r="AF399" s="11"/>
      <c r="AG399" s="11"/>
      <c r="AI399" s="11"/>
    </row>
    <row r="400" spans="19:35">
      <c r="T400" t="s">
        <v>346</v>
      </c>
      <c r="U400" t="s">
        <v>347</v>
      </c>
      <c r="AB400" t="s">
        <v>311</v>
      </c>
      <c r="AE400" s="11"/>
      <c r="AF400" s="11"/>
      <c r="AG400" s="11"/>
      <c r="AI400" s="11"/>
    </row>
    <row r="401" spans="19:35">
      <c r="T401" t="s">
        <v>125</v>
      </c>
      <c r="U401" t="s">
        <v>268</v>
      </c>
      <c r="AB401" t="s">
        <v>312</v>
      </c>
      <c r="AE401" s="11"/>
      <c r="AF401" s="11"/>
      <c r="AG401" s="11"/>
    </row>
    <row r="402" spans="19:35">
      <c r="S402" s="33" t="s">
        <v>103</v>
      </c>
      <c r="T402" t="s">
        <v>496</v>
      </c>
      <c r="U402" t="s">
        <v>356</v>
      </c>
      <c r="X402" s="33" t="s">
        <v>103</v>
      </c>
      <c r="AB402" t="s">
        <v>313</v>
      </c>
      <c r="AE402" s="11"/>
      <c r="AI402" s="33" t="s">
        <v>103</v>
      </c>
    </row>
    <row r="403" spans="19:35">
      <c r="S403" s="63" t="s">
        <v>476</v>
      </c>
      <c r="Z403" s="33" t="s">
        <v>103</v>
      </c>
      <c r="AA403" s="33" t="s">
        <v>103</v>
      </c>
      <c r="AB403" t="s">
        <v>314</v>
      </c>
      <c r="AD403" s="33" t="s">
        <v>103</v>
      </c>
      <c r="AG403" s="33" t="s">
        <v>103</v>
      </c>
      <c r="AI403" s="11"/>
    </row>
    <row r="404" spans="19:35">
      <c r="S404" s="11" t="s">
        <v>408</v>
      </c>
      <c r="W404" s="33" t="s">
        <v>103</v>
      </c>
      <c r="AC404" s="33" t="s">
        <v>103</v>
      </c>
      <c r="AD404" s="11"/>
      <c r="AF404" s="33" t="s">
        <v>103</v>
      </c>
      <c r="AG404" s="11"/>
      <c r="AI404" s="11"/>
    </row>
    <row r="405" spans="19:35">
      <c r="S405" s="11" t="s">
        <v>445</v>
      </c>
      <c r="T405" s="33" t="s">
        <v>103</v>
      </c>
      <c r="U405" s="33" t="s">
        <v>103</v>
      </c>
      <c r="V405" s="33" t="s">
        <v>103</v>
      </c>
      <c r="Y405" s="33" t="s">
        <v>103</v>
      </c>
      <c r="AB405" s="33" t="s">
        <v>103</v>
      </c>
      <c r="AD405" s="11"/>
      <c r="AE405" s="33" t="s">
        <v>103</v>
      </c>
      <c r="AG405" s="11"/>
      <c r="AH405" s="33" t="s">
        <v>103</v>
      </c>
      <c r="AI405" s="11"/>
    </row>
    <row r="406" spans="19:35">
      <c r="S406" s="11" t="s">
        <v>373</v>
      </c>
      <c r="T406" t="s">
        <v>393</v>
      </c>
      <c r="U406" t="s">
        <v>343</v>
      </c>
      <c r="AB406" t="s">
        <v>400</v>
      </c>
      <c r="AD406" s="11"/>
      <c r="AG406" s="11"/>
      <c r="AI406" s="11"/>
    </row>
    <row r="407" spans="19:35">
      <c r="S407" s="11" t="s">
        <v>384</v>
      </c>
      <c r="T407" s="62" t="s">
        <v>385</v>
      </c>
      <c r="U407" t="s">
        <v>374</v>
      </c>
      <c r="AB407" t="s">
        <v>377</v>
      </c>
      <c r="AD407" s="11"/>
      <c r="AG407" s="11"/>
      <c r="AI407" s="11"/>
    </row>
    <row r="408" spans="19:35">
      <c r="S408" s="11" t="s">
        <v>392</v>
      </c>
      <c r="T408" t="s">
        <v>409</v>
      </c>
      <c r="U408" t="s">
        <v>386</v>
      </c>
      <c r="AB408" t="s">
        <v>444</v>
      </c>
      <c r="AD408" s="11"/>
      <c r="AG408" s="11"/>
      <c r="AI408" s="11"/>
    </row>
    <row r="409" spans="19:35">
      <c r="S409" s="33" t="s">
        <v>104</v>
      </c>
      <c r="T409" t="s">
        <v>420</v>
      </c>
      <c r="U409" t="s">
        <v>394</v>
      </c>
      <c r="X409" s="33" t="s">
        <v>104</v>
      </c>
      <c r="AB409" t="s">
        <v>271</v>
      </c>
      <c r="AD409" s="11"/>
      <c r="AG409" s="11"/>
      <c r="AI409" s="33" t="s">
        <v>104</v>
      </c>
    </row>
    <row r="410" spans="19:35">
      <c r="S410" t="s">
        <v>500</v>
      </c>
      <c r="T410" t="s">
        <v>351</v>
      </c>
      <c r="U410" t="s">
        <v>410</v>
      </c>
      <c r="Z410" s="33" t="s">
        <v>104</v>
      </c>
      <c r="AA410" s="33" t="s">
        <v>104</v>
      </c>
      <c r="AB410" t="s">
        <v>268</v>
      </c>
      <c r="AD410" s="33" t="s">
        <v>104</v>
      </c>
      <c r="AG410" s="33" t="s">
        <v>104</v>
      </c>
    </row>
    <row r="411" spans="19:35">
      <c r="S411" t="s">
        <v>516</v>
      </c>
      <c r="W411" s="33" t="s">
        <v>104</v>
      </c>
      <c r="AC411" s="33" t="s">
        <v>104</v>
      </c>
      <c r="AF411" s="33" t="s">
        <v>104</v>
      </c>
    </row>
    <row r="412" spans="19:35">
      <c r="S412" t="s">
        <v>530</v>
      </c>
      <c r="T412" s="33" t="s">
        <v>104</v>
      </c>
      <c r="U412" s="33" t="s">
        <v>104</v>
      </c>
      <c r="V412" s="33" t="s">
        <v>104</v>
      </c>
      <c r="Y412" s="33" t="s">
        <v>104</v>
      </c>
      <c r="AB412" s="33" t="s">
        <v>104</v>
      </c>
      <c r="AE412" s="33" t="s">
        <v>104</v>
      </c>
      <c r="AH412" s="33" t="s">
        <v>104</v>
      </c>
    </row>
    <row r="413" spans="19:35">
      <c r="S413" t="s">
        <v>545</v>
      </c>
      <c r="T413" t="s">
        <v>501</v>
      </c>
      <c r="U413" t="s">
        <v>502</v>
      </c>
      <c r="AB413" t="s">
        <v>508</v>
      </c>
    </row>
    <row r="414" spans="19:35">
      <c r="S414" t="s">
        <v>560</v>
      </c>
      <c r="T414" t="s">
        <v>517</v>
      </c>
      <c r="U414" t="s">
        <v>518</v>
      </c>
      <c r="AB414" t="s">
        <v>523</v>
      </c>
    </row>
    <row r="415" spans="19:35">
      <c r="T415" t="s">
        <v>531</v>
      </c>
      <c r="U415" t="s">
        <v>655</v>
      </c>
      <c r="AB415" t="s">
        <v>537</v>
      </c>
    </row>
    <row r="416" spans="19:35">
      <c r="T416" t="s">
        <v>546</v>
      </c>
      <c r="U416" t="s">
        <v>547</v>
      </c>
      <c r="AB416" t="s">
        <v>552</v>
      </c>
    </row>
    <row r="417" spans="19:35">
      <c r="S417" s="33" t="s">
        <v>105</v>
      </c>
      <c r="T417" t="s">
        <v>645</v>
      </c>
      <c r="U417" t="s">
        <v>561</v>
      </c>
      <c r="X417" s="33" t="s">
        <v>105</v>
      </c>
      <c r="AB417" t="s">
        <v>566</v>
      </c>
      <c r="AI417" s="33" t="s">
        <v>105</v>
      </c>
    </row>
    <row r="418" spans="19:35">
      <c r="S418" t="s">
        <v>675</v>
      </c>
      <c r="Z418" s="33" t="s">
        <v>105</v>
      </c>
      <c r="AA418" s="33" t="s">
        <v>105</v>
      </c>
      <c r="AD418" s="33" t="s">
        <v>105</v>
      </c>
      <c r="AG418" s="33" t="s">
        <v>105</v>
      </c>
    </row>
    <row r="419" spans="19:35">
      <c r="S419" t="s">
        <v>676</v>
      </c>
      <c r="W419" s="33" t="s">
        <v>105</v>
      </c>
      <c r="AC419" s="33" t="s">
        <v>105</v>
      </c>
      <c r="AF419" s="33" t="s">
        <v>105</v>
      </c>
      <c r="AI419" s="62"/>
    </row>
    <row r="420" spans="19:35">
      <c r="S420" t="s">
        <v>677</v>
      </c>
      <c r="T420" s="33" t="s">
        <v>105</v>
      </c>
      <c r="U420" s="33" t="s">
        <v>105</v>
      </c>
      <c r="V420" s="33" t="s">
        <v>105</v>
      </c>
      <c r="Y420" s="33" t="s">
        <v>105</v>
      </c>
      <c r="AA420" s="62"/>
      <c r="AB420" s="33" t="s">
        <v>105</v>
      </c>
      <c r="AC420" s="62"/>
      <c r="AE420" s="33" t="s">
        <v>105</v>
      </c>
      <c r="AH420" s="33" t="s">
        <v>105</v>
      </c>
    </row>
    <row r="421" spans="19:35">
      <c r="S421" t="s">
        <v>678</v>
      </c>
      <c r="T421" t="s">
        <v>680</v>
      </c>
      <c r="U421" t="s">
        <v>684</v>
      </c>
      <c r="Z421" s="62"/>
      <c r="AB421" t="s">
        <v>712</v>
      </c>
      <c r="AE421" s="62"/>
    </row>
    <row r="422" spans="19:35">
      <c r="S422" t="s">
        <v>679</v>
      </c>
      <c r="T422" t="s">
        <v>674</v>
      </c>
      <c r="U422" t="s">
        <v>685</v>
      </c>
      <c r="V422" s="62"/>
      <c r="AB422" t="s">
        <v>713</v>
      </c>
      <c r="AG422" s="62"/>
    </row>
    <row r="423" spans="19:35">
      <c r="T423" t="s">
        <v>681</v>
      </c>
      <c r="U423" t="s">
        <v>686</v>
      </c>
      <c r="Z423" s="62"/>
      <c r="AB423" s="62" t="s">
        <v>716</v>
      </c>
      <c r="AE423" s="62"/>
      <c r="AG423" s="62"/>
    </row>
    <row r="424" spans="19:35">
      <c r="S424" s="33" t="s">
        <v>106</v>
      </c>
      <c r="T424" t="s">
        <v>682</v>
      </c>
      <c r="U424" t="s">
        <v>687</v>
      </c>
      <c r="X424" s="33" t="s">
        <v>106</v>
      </c>
      <c r="AB424" t="s">
        <v>714</v>
      </c>
      <c r="AF424" s="62"/>
      <c r="AI424" s="33" t="s">
        <v>106</v>
      </c>
    </row>
    <row r="425" spans="19:35">
      <c r="S425" t="s">
        <v>777</v>
      </c>
      <c r="T425" t="s">
        <v>683</v>
      </c>
      <c r="U425" t="s">
        <v>674</v>
      </c>
      <c r="V425" s="62"/>
      <c r="Y425" s="62"/>
      <c r="Z425" s="33" t="s">
        <v>106</v>
      </c>
      <c r="AA425" s="33" t="s">
        <v>106</v>
      </c>
      <c r="AB425" t="s">
        <v>715</v>
      </c>
      <c r="AD425" s="33" t="s">
        <v>106</v>
      </c>
      <c r="AG425" s="33" t="s">
        <v>106</v>
      </c>
    </row>
    <row r="426" spans="19:35">
      <c r="S426" t="s">
        <v>794</v>
      </c>
      <c r="V426" s="62"/>
      <c r="W426" s="33" t="s">
        <v>106</v>
      </c>
      <c r="AC426" s="33" t="s">
        <v>106</v>
      </c>
      <c r="AF426" s="33" t="s">
        <v>106</v>
      </c>
    </row>
    <row r="427" spans="19:35">
      <c r="S427" t="s">
        <v>811</v>
      </c>
      <c r="T427" s="33" t="s">
        <v>106</v>
      </c>
      <c r="U427" s="33" t="s">
        <v>106</v>
      </c>
      <c r="V427" s="33" t="s">
        <v>106</v>
      </c>
      <c r="Y427" s="33" t="s">
        <v>106</v>
      </c>
      <c r="AB427" s="33" t="s">
        <v>106</v>
      </c>
      <c r="AE427" s="33" t="s">
        <v>106</v>
      </c>
      <c r="AH427" s="33" t="s">
        <v>106</v>
      </c>
    </row>
    <row r="428" spans="19:35">
      <c r="S428" t="s">
        <v>827</v>
      </c>
      <c r="T428" t="s">
        <v>778</v>
      </c>
      <c r="U428" t="s">
        <v>779</v>
      </c>
      <c r="AB428" t="s">
        <v>786</v>
      </c>
    </row>
    <row r="429" spans="19:35">
      <c r="S429" t="s">
        <v>844</v>
      </c>
      <c r="T429" t="s">
        <v>795</v>
      </c>
      <c r="U429" t="s">
        <v>796</v>
      </c>
      <c r="AB429" t="s">
        <v>803</v>
      </c>
    </row>
    <row r="430" spans="19:35">
      <c r="T430" t="s">
        <v>812</v>
      </c>
      <c r="U430" t="s">
        <v>813</v>
      </c>
      <c r="AB430" t="s">
        <v>820</v>
      </c>
    </row>
    <row r="431" spans="19:35">
      <c r="T431" t="s">
        <v>828</v>
      </c>
      <c r="U431" t="s">
        <v>829</v>
      </c>
      <c r="AB431" t="s">
        <v>836</v>
      </c>
    </row>
    <row r="432" spans="19:35">
      <c r="S432" s="68" t="s">
        <v>107</v>
      </c>
      <c r="T432" t="s">
        <v>845</v>
      </c>
      <c r="X432" s="68" t="s">
        <v>107</v>
      </c>
      <c r="AB432" t="s">
        <v>556</v>
      </c>
      <c r="AI432" s="68" t="s">
        <v>107</v>
      </c>
    </row>
    <row r="433" spans="19:35">
      <c r="S433" t="s">
        <v>864</v>
      </c>
      <c r="T433" t="s">
        <v>854</v>
      </c>
      <c r="Z433" s="68" t="s">
        <v>107</v>
      </c>
      <c r="AA433" s="68" t="s">
        <v>107</v>
      </c>
      <c r="AD433" s="68" t="s">
        <v>107</v>
      </c>
      <c r="AG433" s="68" t="s">
        <v>107</v>
      </c>
    </row>
    <row r="434" spans="19:35">
      <c r="S434" t="s">
        <v>880</v>
      </c>
      <c r="W434" s="68" t="s">
        <v>107</v>
      </c>
      <c r="AC434" s="68" t="s">
        <v>107</v>
      </c>
      <c r="AF434" s="68" t="s">
        <v>107</v>
      </c>
    </row>
    <row r="435" spans="19:35">
      <c r="S435" t="s">
        <v>897</v>
      </c>
      <c r="T435" s="68" t="s">
        <v>107</v>
      </c>
      <c r="U435" s="68" t="s">
        <v>107</v>
      </c>
      <c r="V435" s="68" t="s">
        <v>107</v>
      </c>
      <c r="Y435" s="68" t="s">
        <v>107</v>
      </c>
      <c r="AB435" s="68" t="s">
        <v>107</v>
      </c>
      <c r="AE435" s="68" t="s">
        <v>107</v>
      </c>
      <c r="AH435" s="68" t="s">
        <v>107</v>
      </c>
    </row>
    <row r="436" spans="19:35">
      <c r="S436" t="s">
        <v>913</v>
      </c>
      <c r="T436" t="s">
        <v>865</v>
      </c>
      <c r="U436" t="s">
        <v>503</v>
      </c>
      <c r="AB436" t="s">
        <v>872</v>
      </c>
    </row>
    <row r="437" spans="19:35">
      <c r="T437" t="s">
        <v>881</v>
      </c>
      <c r="U437" t="s">
        <v>882</v>
      </c>
      <c r="AB437" t="s">
        <v>889</v>
      </c>
    </row>
    <row r="438" spans="19:35">
      <c r="S438" s="33"/>
      <c r="T438" t="s">
        <v>898</v>
      </c>
      <c r="U438" t="s">
        <v>899</v>
      </c>
      <c r="X438" s="33"/>
      <c r="AB438" t="s">
        <v>905</v>
      </c>
      <c r="AI438" s="33"/>
    </row>
    <row r="439" spans="19:35">
      <c r="T439" t="s">
        <v>914</v>
      </c>
      <c r="Z439" s="33"/>
      <c r="AA439" s="33"/>
      <c r="AB439" t="s">
        <v>918</v>
      </c>
      <c r="AD439" s="33"/>
      <c r="AG439" s="33" t="s">
        <v>108</v>
      </c>
    </row>
    <row r="440" spans="19:35">
      <c r="W440" s="33"/>
      <c r="AC440" s="33"/>
      <c r="AF440" s="33"/>
    </row>
    <row r="441" spans="19:35">
      <c r="T441" s="33"/>
      <c r="U441" s="33"/>
      <c r="V441" s="33"/>
      <c r="Y441" s="33"/>
      <c r="AB441" s="33"/>
      <c r="AE441" s="33"/>
      <c r="AH441" s="33"/>
    </row>
    <row r="444" spans="19:35">
      <c r="S444" s="33"/>
      <c r="X444" s="33"/>
      <c r="AI444" s="33"/>
    </row>
    <row r="445" spans="19:35">
      <c r="Z445" s="33"/>
      <c r="AA445" s="33"/>
      <c r="AD445" s="33"/>
      <c r="AG445" s="33" t="s">
        <v>109</v>
      </c>
    </row>
    <row r="446" spans="19:35">
      <c r="W446" s="33"/>
      <c r="AC446" s="33"/>
      <c r="AF446" s="33"/>
    </row>
    <row r="447" spans="19:35">
      <c r="T447" s="33"/>
      <c r="U447" s="33"/>
      <c r="V447" s="33"/>
      <c r="Y447" s="33"/>
      <c r="AB447" s="33"/>
      <c r="AE447" s="33"/>
      <c r="AH447" s="33"/>
    </row>
    <row r="451" spans="19:35" ht="23.25">
      <c r="S451" s="34" t="s">
        <v>127</v>
      </c>
      <c r="X451" s="34" t="s">
        <v>137</v>
      </c>
      <c r="AI451" s="34" t="s">
        <v>159</v>
      </c>
    </row>
    <row r="452" spans="19:35" ht="23.25">
      <c r="S452" s="33" t="s">
        <v>439</v>
      </c>
      <c r="X452" s="33" t="s">
        <v>11</v>
      </c>
      <c r="Z452" s="34" t="s">
        <v>141</v>
      </c>
      <c r="AA452" s="34" t="s">
        <v>143</v>
      </c>
      <c r="AD452" s="34" t="s">
        <v>149</v>
      </c>
      <c r="AG452" s="34" t="s">
        <v>155</v>
      </c>
      <c r="AI452" s="33" t="s">
        <v>11</v>
      </c>
    </row>
    <row r="453" spans="19:35" ht="23.25">
      <c r="S453" s="35" t="s">
        <v>181</v>
      </c>
      <c r="W453" s="34" t="s">
        <v>135</v>
      </c>
      <c r="X453" s="35"/>
      <c r="Z453" s="33" t="s">
        <v>11</v>
      </c>
      <c r="AA453" s="33" t="s">
        <v>11</v>
      </c>
      <c r="AC453" s="34" t="s">
        <v>147</v>
      </c>
      <c r="AD453" s="33" t="s">
        <v>11</v>
      </c>
      <c r="AF453" s="34" t="s">
        <v>153</v>
      </c>
      <c r="AG453" s="33" t="s">
        <v>11</v>
      </c>
    </row>
    <row r="454" spans="19:35" ht="23.25">
      <c r="S454" s="35" t="s">
        <v>186</v>
      </c>
      <c r="T454" s="34" t="s">
        <v>129</v>
      </c>
      <c r="U454" s="34" t="s">
        <v>131</v>
      </c>
      <c r="V454" s="34" t="s">
        <v>133</v>
      </c>
      <c r="W454" s="33" t="s">
        <v>11</v>
      </c>
      <c r="X454" s="35"/>
      <c r="Y454" s="34" t="s">
        <v>139</v>
      </c>
      <c r="Z454" s="35"/>
      <c r="AA454" s="35"/>
      <c r="AB454" s="34" t="s">
        <v>145</v>
      </c>
      <c r="AC454" s="33" t="s">
        <v>11</v>
      </c>
      <c r="AD454" s="35"/>
      <c r="AE454" s="34" t="s">
        <v>151</v>
      </c>
      <c r="AF454" s="33" t="s">
        <v>11</v>
      </c>
      <c r="AH454" s="34" t="s">
        <v>157</v>
      </c>
    </row>
    <row r="455" spans="19:35">
      <c r="S455" s="35" t="s">
        <v>177</v>
      </c>
      <c r="T455" s="33" t="s">
        <v>11</v>
      </c>
      <c r="U455" s="33" t="s">
        <v>11</v>
      </c>
      <c r="V455" s="33" t="s">
        <v>11</v>
      </c>
      <c r="W455" s="35"/>
      <c r="X455" s="35"/>
      <c r="Y455" s="33" t="s">
        <v>11</v>
      </c>
      <c r="Z455" s="35"/>
      <c r="AA455" s="35"/>
      <c r="AB455" s="33" t="s">
        <v>11</v>
      </c>
      <c r="AC455" s="35"/>
      <c r="AD455" s="35"/>
      <c r="AE455" s="33" t="s">
        <v>11</v>
      </c>
      <c r="AF455" s="35"/>
      <c r="AH455" s="33" t="s">
        <v>11</v>
      </c>
    </row>
    <row r="456" spans="19:35">
      <c r="S456" t="s">
        <v>178</v>
      </c>
      <c r="T456" s="35" t="s">
        <v>497</v>
      </c>
      <c r="U456" s="35" t="s">
        <v>181</v>
      </c>
      <c r="V456" s="35"/>
      <c r="W456" s="35"/>
      <c r="X456" s="35"/>
      <c r="Y456" s="35"/>
      <c r="Z456" s="35"/>
      <c r="AA456" s="35"/>
      <c r="AB456" s="35" t="s">
        <v>498</v>
      </c>
      <c r="AC456" s="35"/>
      <c r="AD456" s="35"/>
      <c r="AE456" s="35"/>
      <c r="AF456" s="35"/>
    </row>
    <row r="457" spans="19:35">
      <c r="T457" s="35" t="s">
        <v>183</v>
      </c>
      <c r="U457" s="35" t="s">
        <v>184</v>
      </c>
      <c r="V457" s="35"/>
      <c r="W457" s="35"/>
      <c r="X457" s="35"/>
      <c r="Y457" s="35"/>
      <c r="Z457" s="35"/>
      <c r="AA457" s="35"/>
      <c r="AB457" s="35" t="s">
        <v>183</v>
      </c>
      <c r="AC457" s="35"/>
      <c r="AD457" s="35"/>
      <c r="AE457" s="35"/>
      <c r="AF457" s="35"/>
    </row>
    <row r="458" spans="19:35">
      <c r="S458" s="10"/>
      <c r="T458" s="35" t="s">
        <v>184</v>
      </c>
      <c r="U458" s="35" t="s">
        <v>499</v>
      </c>
      <c r="V458" s="35"/>
      <c r="W458" s="35"/>
      <c r="X458" s="35"/>
      <c r="Y458" s="35"/>
      <c r="Z458" s="35"/>
      <c r="AA458" s="35"/>
      <c r="AB458" s="35" t="s">
        <v>184</v>
      </c>
      <c r="AC458" s="35"/>
      <c r="AD458" s="35"/>
      <c r="AE458" s="35"/>
      <c r="AF458" s="35"/>
    </row>
    <row r="459" spans="19:35">
      <c r="T459" s="62" t="s">
        <v>200</v>
      </c>
      <c r="U459" s="35" t="s">
        <v>207</v>
      </c>
      <c r="V459" s="35"/>
      <c r="W459" s="35"/>
      <c r="X459" s="35"/>
      <c r="Y459" s="35"/>
      <c r="Z459" s="35"/>
      <c r="AA459" s="35"/>
      <c r="AB459" s="35" t="s">
        <v>218</v>
      </c>
      <c r="AC459" s="35"/>
      <c r="AD459" s="35"/>
      <c r="AE459" s="35"/>
      <c r="AF459" s="35"/>
    </row>
    <row r="460" spans="19:35">
      <c r="T460" s="35" t="s">
        <v>201</v>
      </c>
      <c r="U460" t="s">
        <v>209</v>
      </c>
      <c r="V460" s="35"/>
      <c r="W460" s="35"/>
      <c r="X460" s="35"/>
      <c r="Y460" s="35"/>
      <c r="Z460" s="35"/>
      <c r="AA460" s="35"/>
      <c r="AB460" t="s">
        <v>219</v>
      </c>
      <c r="AC460" s="35"/>
      <c r="AD460" s="35"/>
      <c r="AE460" s="35"/>
      <c r="AF460" s="35"/>
      <c r="AG460" s="10"/>
    </row>
    <row r="461" spans="19:35">
      <c r="S461" s="33" t="s">
        <v>440</v>
      </c>
      <c r="T461" s="35" t="s">
        <v>199</v>
      </c>
      <c r="U461" s="35"/>
      <c r="V461" s="35"/>
      <c r="W461" s="35"/>
      <c r="X461" s="33" t="s">
        <v>18</v>
      </c>
      <c r="Y461" s="35"/>
      <c r="Z461" s="35"/>
      <c r="AA461" s="35"/>
      <c r="AB461" s="35" t="s">
        <v>181</v>
      </c>
      <c r="AC461" s="35"/>
      <c r="AD461" s="35"/>
      <c r="AE461" s="35"/>
      <c r="AF461" s="35"/>
      <c r="AI461" s="33" t="s">
        <v>18</v>
      </c>
    </row>
    <row r="462" spans="19:35">
      <c r="S462" s="11" t="s">
        <v>182</v>
      </c>
      <c r="T462" s="35"/>
      <c r="U462" s="35"/>
      <c r="V462" s="35"/>
      <c r="W462" s="35"/>
      <c r="Y462" s="35"/>
      <c r="Z462" s="33" t="s">
        <v>18</v>
      </c>
      <c r="AA462" s="33" t="s">
        <v>18</v>
      </c>
      <c r="AB462" s="35"/>
      <c r="AC462" s="35"/>
      <c r="AD462" s="33" t="s">
        <v>18</v>
      </c>
      <c r="AE462" s="35"/>
      <c r="AF462" s="35"/>
      <c r="AG462" s="33" t="s">
        <v>18</v>
      </c>
    </row>
    <row r="463" spans="19:35">
      <c r="S463" s="11" t="s">
        <v>183</v>
      </c>
      <c r="T463" s="35"/>
      <c r="U463" s="35"/>
      <c r="V463" s="35"/>
      <c r="W463" s="33" t="s">
        <v>18</v>
      </c>
      <c r="Y463" s="35"/>
      <c r="AB463" s="35"/>
      <c r="AC463" s="33" t="s">
        <v>18</v>
      </c>
      <c r="AE463" s="35"/>
      <c r="AF463" s="33" t="s">
        <v>18</v>
      </c>
    </row>
    <row r="464" spans="19:35">
      <c r="S464" s="11" t="s">
        <v>184</v>
      </c>
      <c r="T464" s="33" t="s">
        <v>18</v>
      </c>
      <c r="U464" s="33" t="s">
        <v>18</v>
      </c>
      <c r="V464" s="33" t="s">
        <v>18</v>
      </c>
      <c r="Y464" s="33" t="s">
        <v>18</v>
      </c>
      <c r="AB464" s="33" t="s">
        <v>18</v>
      </c>
      <c r="AE464" s="33" t="s">
        <v>18</v>
      </c>
      <c r="AH464" s="33" t="s">
        <v>18</v>
      </c>
    </row>
    <row r="465" spans="19:35">
      <c r="S465" s="11" t="s">
        <v>185</v>
      </c>
      <c r="T465" s="11" t="s">
        <v>181</v>
      </c>
      <c r="U465" s="11" t="s">
        <v>182</v>
      </c>
      <c r="AB465" s="11" t="s">
        <v>199</v>
      </c>
    </row>
    <row r="466" spans="19:35">
      <c r="S466" s="64" t="s">
        <v>351</v>
      </c>
      <c r="T466" s="11" t="s">
        <v>442</v>
      </c>
      <c r="U466" s="11" t="s">
        <v>183</v>
      </c>
      <c r="AB466" s="11" t="s">
        <v>244</v>
      </c>
    </row>
    <row r="467" spans="19:35">
      <c r="S467" s="11" t="s">
        <v>187</v>
      </c>
      <c r="T467" s="11" t="s">
        <v>203</v>
      </c>
      <c r="U467" s="11" t="s">
        <v>244</v>
      </c>
      <c r="AB467" s="11" t="s">
        <v>257</v>
      </c>
    </row>
    <row r="468" spans="19:35">
      <c r="T468" s="11" t="s">
        <v>204</v>
      </c>
      <c r="U468" s="11" t="s">
        <v>240</v>
      </c>
      <c r="AB468" s="11" t="s">
        <v>207</v>
      </c>
    </row>
    <row r="469" spans="19:35">
      <c r="S469" s="33" t="s">
        <v>102</v>
      </c>
      <c r="T469" s="65" t="s">
        <v>206</v>
      </c>
      <c r="U469" s="11" t="s">
        <v>241</v>
      </c>
      <c r="X469" s="33" t="s">
        <v>102</v>
      </c>
      <c r="AB469" s="11" t="s">
        <v>242</v>
      </c>
      <c r="AI469" s="33" t="s">
        <v>102</v>
      </c>
    </row>
    <row r="470" spans="19:35">
      <c r="S470" t="s">
        <v>574</v>
      </c>
      <c r="U470" s="11" t="s">
        <v>242</v>
      </c>
      <c r="Z470" s="33" t="s">
        <v>102</v>
      </c>
      <c r="AA470" s="33" t="s">
        <v>102</v>
      </c>
      <c r="AB470" s="11" t="s">
        <v>206</v>
      </c>
      <c r="AD470" s="33" t="s">
        <v>102</v>
      </c>
      <c r="AG470" s="33" t="s">
        <v>102</v>
      </c>
      <c r="AI470" s="11"/>
    </row>
    <row r="471" spans="19:35">
      <c r="S471" t="s">
        <v>649</v>
      </c>
      <c r="W471" s="33" t="s">
        <v>102</v>
      </c>
      <c r="AC471" s="33" t="s">
        <v>102</v>
      </c>
      <c r="AD471" s="11"/>
      <c r="AF471" s="33" t="s">
        <v>102</v>
      </c>
      <c r="AG471" s="11"/>
      <c r="AI471" s="11"/>
    </row>
    <row r="472" spans="19:35">
      <c r="S472" t="s">
        <v>592</v>
      </c>
      <c r="T472" s="33" t="s">
        <v>102</v>
      </c>
      <c r="U472" s="33" t="s">
        <v>102</v>
      </c>
      <c r="V472" s="33" t="s">
        <v>102</v>
      </c>
      <c r="Y472" s="33" t="s">
        <v>102</v>
      </c>
      <c r="AB472" s="33" t="s">
        <v>102</v>
      </c>
      <c r="AC472" s="11"/>
      <c r="AD472" s="11"/>
      <c r="AE472" s="33" t="s">
        <v>102</v>
      </c>
      <c r="AF472" s="11"/>
      <c r="AG472" s="11"/>
      <c r="AH472" s="33" t="s">
        <v>102</v>
      </c>
      <c r="AI472" s="11"/>
    </row>
    <row r="473" spans="19:35">
      <c r="S473" t="s">
        <v>604</v>
      </c>
      <c r="T473" t="s">
        <v>575</v>
      </c>
      <c r="U473" t="s">
        <v>576</v>
      </c>
      <c r="AB473" t="s">
        <v>581</v>
      </c>
      <c r="AC473" s="11"/>
      <c r="AD473" s="11"/>
      <c r="AE473" s="11"/>
      <c r="AF473" s="11"/>
      <c r="AG473" s="11"/>
      <c r="AI473" s="11"/>
    </row>
    <row r="474" spans="19:35">
      <c r="S474" t="s">
        <v>615</v>
      </c>
      <c r="T474" t="s">
        <v>665</v>
      </c>
      <c r="U474" t="s">
        <v>650</v>
      </c>
      <c r="AB474" t="s">
        <v>647</v>
      </c>
      <c r="AC474" s="11"/>
      <c r="AD474" s="11"/>
      <c r="AE474" s="11"/>
      <c r="AF474" s="11"/>
      <c r="AG474" s="11"/>
      <c r="AI474" s="11"/>
    </row>
    <row r="475" spans="19:35">
      <c r="T475" t="s">
        <v>593</v>
      </c>
      <c r="U475" t="s">
        <v>594</v>
      </c>
      <c r="AB475" t="s">
        <v>599</v>
      </c>
      <c r="AC475" s="11"/>
      <c r="AD475" s="11"/>
      <c r="AE475" s="11"/>
      <c r="AF475" s="11"/>
      <c r="AG475" s="11"/>
      <c r="AI475" s="11"/>
    </row>
    <row r="476" spans="19:35">
      <c r="T476" t="s">
        <v>604</v>
      </c>
      <c r="U476" t="s">
        <v>605</v>
      </c>
      <c r="AB476" t="s">
        <v>603</v>
      </c>
      <c r="AC476" s="11"/>
      <c r="AD476" s="11"/>
      <c r="AE476" s="11"/>
      <c r="AF476" s="11"/>
      <c r="AG476" s="11"/>
    </row>
    <row r="477" spans="19:35">
      <c r="S477" s="33" t="s">
        <v>103</v>
      </c>
      <c r="T477" t="s">
        <v>616</v>
      </c>
      <c r="U477" t="s">
        <v>617</v>
      </c>
      <c r="X477" s="33" t="s">
        <v>103</v>
      </c>
      <c r="AB477" t="s">
        <v>621</v>
      </c>
      <c r="AE477" s="11"/>
      <c r="AI477" s="33" t="s">
        <v>103</v>
      </c>
    </row>
    <row r="478" spans="19:35">
      <c r="S478" s="63" t="s">
        <v>476</v>
      </c>
      <c r="Z478" s="33" t="s">
        <v>103</v>
      </c>
      <c r="AA478" s="33" t="s">
        <v>103</v>
      </c>
      <c r="AB478" t="s">
        <v>627</v>
      </c>
      <c r="AD478" s="33" t="s">
        <v>103</v>
      </c>
      <c r="AG478" s="33" t="s">
        <v>103</v>
      </c>
      <c r="AI478" s="11"/>
    </row>
    <row r="479" spans="19:35">
      <c r="S479" s="11" t="s">
        <v>408</v>
      </c>
      <c r="W479" s="33" t="s">
        <v>103</v>
      </c>
      <c r="AC479" s="33" t="s">
        <v>103</v>
      </c>
      <c r="AD479" s="11"/>
      <c r="AF479" s="33" t="s">
        <v>103</v>
      </c>
      <c r="AG479" s="11"/>
      <c r="AI479" s="11"/>
    </row>
    <row r="480" spans="19:35">
      <c r="S480" s="11" t="s">
        <v>445</v>
      </c>
      <c r="T480" s="33" t="s">
        <v>103</v>
      </c>
      <c r="U480" s="33" t="s">
        <v>103</v>
      </c>
      <c r="V480" s="33" t="s">
        <v>103</v>
      </c>
      <c r="Y480" s="33" t="s">
        <v>103</v>
      </c>
      <c r="AB480" s="33" t="s">
        <v>103</v>
      </c>
      <c r="AD480" s="11"/>
      <c r="AE480" s="33" t="s">
        <v>103</v>
      </c>
      <c r="AG480" s="11"/>
      <c r="AH480" s="33" t="s">
        <v>103</v>
      </c>
      <c r="AI480" s="11"/>
    </row>
    <row r="481" spans="19:35">
      <c r="S481" s="11" t="s">
        <v>373</v>
      </c>
      <c r="T481" t="s">
        <v>393</v>
      </c>
      <c r="U481" t="s">
        <v>343</v>
      </c>
      <c r="AB481" t="s">
        <v>400</v>
      </c>
      <c r="AD481" s="11"/>
      <c r="AG481" s="11"/>
      <c r="AI481" s="11"/>
    </row>
    <row r="482" spans="19:35">
      <c r="S482" s="11" t="s">
        <v>384</v>
      </c>
      <c r="T482" s="62" t="s">
        <v>385</v>
      </c>
      <c r="U482" t="s">
        <v>374</v>
      </c>
      <c r="AB482" t="s">
        <v>377</v>
      </c>
      <c r="AD482" s="11"/>
      <c r="AG482" s="11"/>
      <c r="AI482" s="11"/>
    </row>
    <row r="483" spans="19:35">
      <c r="S483" s="11" t="s">
        <v>392</v>
      </c>
      <c r="T483" t="s">
        <v>409</v>
      </c>
      <c r="U483" t="s">
        <v>386</v>
      </c>
      <c r="AB483" t="s">
        <v>444</v>
      </c>
      <c r="AD483" s="11"/>
      <c r="AG483" s="11"/>
      <c r="AI483" s="11"/>
    </row>
    <row r="484" spans="19:35">
      <c r="S484" s="69" t="s">
        <v>104</v>
      </c>
      <c r="T484" t="s">
        <v>420</v>
      </c>
      <c r="U484" t="s">
        <v>394</v>
      </c>
      <c r="X484" s="69" t="s">
        <v>104</v>
      </c>
      <c r="AB484" t="s">
        <v>271</v>
      </c>
      <c r="AD484" s="11"/>
      <c r="AG484" s="11"/>
      <c r="AI484" s="33" t="s">
        <v>104</v>
      </c>
    </row>
    <row r="485" spans="19:35">
      <c r="S485" t="s">
        <v>500</v>
      </c>
      <c r="T485" t="s">
        <v>351</v>
      </c>
      <c r="U485" t="s">
        <v>410</v>
      </c>
      <c r="Z485" s="69" t="s">
        <v>104</v>
      </c>
      <c r="AA485" s="69" t="s">
        <v>104</v>
      </c>
      <c r="AB485" t="s">
        <v>268</v>
      </c>
      <c r="AD485" s="33" t="s">
        <v>104</v>
      </c>
      <c r="AG485" s="33" t="s">
        <v>104</v>
      </c>
    </row>
    <row r="486" spans="19:35">
      <c r="S486" t="s">
        <v>516</v>
      </c>
      <c r="W486" s="69" t="s">
        <v>104</v>
      </c>
      <c r="AC486" s="33" t="s">
        <v>104</v>
      </c>
      <c r="AF486" s="33" t="s">
        <v>104</v>
      </c>
      <c r="AI486" s="62"/>
    </row>
    <row r="487" spans="19:35">
      <c r="S487" t="s">
        <v>530</v>
      </c>
      <c r="T487" s="69" t="s">
        <v>104</v>
      </c>
      <c r="U487" s="69" t="s">
        <v>104</v>
      </c>
      <c r="V487" s="69" t="s">
        <v>104</v>
      </c>
      <c r="Y487" s="69" t="s">
        <v>104</v>
      </c>
      <c r="AB487" s="69" t="s">
        <v>104</v>
      </c>
      <c r="AC487" s="62"/>
      <c r="AE487" s="33" t="s">
        <v>104</v>
      </c>
      <c r="AH487" s="33" t="s">
        <v>104</v>
      </c>
    </row>
    <row r="488" spans="19:35">
      <c r="S488" t="s">
        <v>545</v>
      </c>
      <c r="T488" t="s">
        <v>501</v>
      </c>
      <c r="U488" t="s">
        <v>502</v>
      </c>
      <c r="AB488" t="s">
        <v>508</v>
      </c>
      <c r="AE488" s="62"/>
    </row>
    <row r="489" spans="19:35">
      <c r="S489" t="s">
        <v>560</v>
      </c>
      <c r="T489" t="s">
        <v>517</v>
      </c>
      <c r="U489" t="s">
        <v>518</v>
      </c>
      <c r="AB489" t="s">
        <v>523</v>
      </c>
      <c r="AG489" s="62"/>
    </row>
    <row r="490" spans="19:35">
      <c r="T490" t="s">
        <v>531</v>
      </c>
      <c r="U490" t="s">
        <v>655</v>
      </c>
      <c r="AB490" t="s">
        <v>537</v>
      </c>
      <c r="AE490" s="62"/>
      <c r="AG490" s="62"/>
    </row>
    <row r="491" spans="19:35">
      <c r="T491" t="s">
        <v>546</v>
      </c>
      <c r="U491" t="s">
        <v>547</v>
      </c>
      <c r="AB491" t="s">
        <v>552</v>
      </c>
      <c r="AF491" s="62"/>
      <c r="AI491" s="68" t="s">
        <v>106</v>
      </c>
    </row>
    <row r="492" spans="19:35">
      <c r="S492" s="69" t="s">
        <v>105</v>
      </c>
      <c r="T492" t="s">
        <v>645</v>
      </c>
      <c r="U492" t="s">
        <v>561</v>
      </c>
      <c r="X492" s="69" t="s">
        <v>105</v>
      </c>
      <c r="AB492" t="s">
        <v>566</v>
      </c>
      <c r="AD492" s="68" t="s">
        <v>106</v>
      </c>
      <c r="AG492" s="68" t="s">
        <v>106</v>
      </c>
    </row>
    <row r="493" spans="19:35">
      <c r="S493" t="s">
        <v>675</v>
      </c>
      <c r="Z493" s="69" t="s">
        <v>105</v>
      </c>
      <c r="AA493" s="69" t="s">
        <v>105</v>
      </c>
      <c r="AC493" s="68" t="s">
        <v>106</v>
      </c>
      <c r="AF493" s="68" t="s">
        <v>106</v>
      </c>
    </row>
    <row r="494" spans="19:35">
      <c r="S494" t="s">
        <v>676</v>
      </c>
      <c r="W494" s="69" t="s">
        <v>105</v>
      </c>
      <c r="AE494" s="68" t="s">
        <v>106</v>
      </c>
      <c r="AH494" s="68" t="s">
        <v>106</v>
      </c>
    </row>
    <row r="495" spans="19:35">
      <c r="S495" t="s">
        <v>677</v>
      </c>
      <c r="T495" s="69" t="s">
        <v>105</v>
      </c>
      <c r="U495" s="69" t="s">
        <v>105</v>
      </c>
      <c r="V495" s="69" t="s">
        <v>105</v>
      </c>
      <c r="Y495" s="69" t="s">
        <v>105</v>
      </c>
      <c r="AA495" s="62"/>
      <c r="AB495" s="69" t="s">
        <v>105</v>
      </c>
    </row>
    <row r="496" spans="19:35">
      <c r="S496" t="s">
        <v>678</v>
      </c>
      <c r="T496" t="s">
        <v>680</v>
      </c>
      <c r="U496" t="s">
        <v>684</v>
      </c>
      <c r="Z496" s="62"/>
      <c r="AB496" t="s">
        <v>712</v>
      </c>
    </row>
    <row r="497" spans="19:35">
      <c r="S497" t="s">
        <v>679</v>
      </c>
      <c r="T497" t="s">
        <v>674</v>
      </c>
      <c r="U497" t="s">
        <v>685</v>
      </c>
      <c r="V497" s="62"/>
      <c r="AB497" t="s">
        <v>713</v>
      </c>
    </row>
    <row r="498" spans="19:35">
      <c r="T498" t="s">
        <v>681</v>
      </c>
      <c r="U498" t="s">
        <v>686</v>
      </c>
      <c r="Z498" s="62"/>
      <c r="AB498" s="62" t="s">
        <v>716</v>
      </c>
    </row>
    <row r="499" spans="19:35">
      <c r="T499" t="s">
        <v>682</v>
      </c>
      <c r="U499" t="s">
        <v>687</v>
      </c>
      <c r="AB499" t="s">
        <v>714</v>
      </c>
    </row>
    <row r="500" spans="19:35">
      <c r="S500" s="33" t="s">
        <v>106</v>
      </c>
      <c r="T500" t="s">
        <v>683</v>
      </c>
      <c r="U500" t="s">
        <v>674</v>
      </c>
      <c r="V500" s="62"/>
      <c r="X500" s="33" t="s">
        <v>106</v>
      </c>
      <c r="Y500" s="62"/>
      <c r="AB500" t="s">
        <v>715</v>
      </c>
      <c r="AI500" s="33" t="s">
        <v>106</v>
      </c>
    </row>
    <row r="501" spans="19:35">
      <c r="S501" s="72" t="s">
        <v>794</v>
      </c>
      <c r="V501" s="62"/>
      <c r="Z501" s="33" t="s">
        <v>106</v>
      </c>
      <c r="AA501" s="33" t="s">
        <v>106</v>
      </c>
      <c r="AD501" s="33" t="s">
        <v>106</v>
      </c>
      <c r="AG501" s="33" t="s">
        <v>106</v>
      </c>
    </row>
    <row r="502" spans="19:35">
      <c r="S502" s="73" t="s">
        <v>777</v>
      </c>
      <c r="W502" s="33" t="s">
        <v>106</v>
      </c>
      <c r="AC502" s="33" t="s">
        <v>106</v>
      </c>
      <c r="AF502" s="33" t="s">
        <v>106</v>
      </c>
    </row>
    <row r="503" spans="19:35">
      <c r="S503" s="73" t="s">
        <v>811</v>
      </c>
      <c r="T503" s="33" t="s">
        <v>106</v>
      </c>
      <c r="U503" s="33" t="s">
        <v>106</v>
      </c>
      <c r="V503" s="33" t="s">
        <v>106</v>
      </c>
      <c r="Y503" s="33" t="s">
        <v>106</v>
      </c>
      <c r="AB503" s="33" t="s">
        <v>106</v>
      </c>
      <c r="AE503" s="33" t="s">
        <v>106</v>
      </c>
      <c r="AH503" s="33" t="s">
        <v>106</v>
      </c>
    </row>
    <row r="504" spans="19:35">
      <c r="S504" s="74" t="s">
        <v>926</v>
      </c>
      <c r="T504" t="s">
        <v>954</v>
      </c>
      <c r="U504" s="35" t="s">
        <v>796</v>
      </c>
      <c r="AB504" s="83" t="s">
        <v>962</v>
      </c>
    </row>
    <row r="505" spans="19:35">
      <c r="T505" t="s">
        <v>955</v>
      </c>
      <c r="U505" s="79" t="s">
        <v>937</v>
      </c>
      <c r="AB505" s="83" t="s">
        <v>963</v>
      </c>
    </row>
    <row r="506" spans="19:35">
      <c r="S506" s="33" t="s">
        <v>107</v>
      </c>
      <c r="T506" t="s">
        <v>956</v>
      </c>
      <c r="U506" s="79" t="s">
        <v>938</v>
      </c>
      <c r="X506" s="33" t="s">
        <v>107</v>
      </c>
      <c r="AB506" s="84" t="s">
        <v>964</v>
      </c>
      <c r="AI506" s="33" t="s">
        <v>107</v>
      </c>
    </row>
    <row r="507" spans="19:35">
      <c r="T507" t="s">
        <v>957</v>
      </c>
      <c r="U507" s="35" t="s">
        <v>829</v>
      </c>
      <c r="Z507" s="33" t="s">
        <v>107</v>
      </c>
      <c r="AA507" s="33" t="s">
        <v>107</v>
      </c>
      <c r="AB507" s="83" t="s">
        <v>965</v>
      </c>
      <c r="AD507" s="33" t="s">
        <v>107</v>
      </c>
      <c r="AG507" s="33" t="s">
        <v>107</v>
      </c>
    </row>
    <row r="508" spans="19:35">
      <c r="W508" s="33" t="s">
        <v>107</v>
      </c>
      <c r="AC508" s="33" t="s">
        <v>107</v>
      </c>
      <c r="AF508" s="33" t="s">
        <v>107</v>
      </c>
    </row>
    <row r="509" spans="19:35">
      <c r="T509" s="33" t="s">
        <v>107</v>
      </c>
      <c r="U509" s="33" t="s">
        <v>107</v>
      </c>
      <c r="V509" s="33" t="s">
        <v>107</v>
      </c>
      <c r="Y509" s="33" t="s">
        <v>107</v>
      </c>
      <c r="AB509" s="33" t="s">
        <v>107</v>
      </c>
      <c r="AE509" s="33" t="s">
        <v>107</v>
      </c>
      <c r="AH509" s="33" t="s">
        <v>107</v>
      </c>
    </row>
    <row r="512" spans="19:35">
      <c r="S512" s="33"/>
      <c r="X512" s="33"/>
      <c r="AI512" s="33"/>
    </row>
    <row r="513" spans="19:35">
      <c r="Z513" s="33"/>
      <c r="AA513" s="33"/>
      <c r="AD513" s="33"/>
      <c r="AG513" s="33"/>
    </row>
    <row r="514" spans="19:35">
      <c r="W514" s="33"/>
      <c r="AC514" s="33"/>
      <c r="AF514" s="33"/>
    </row>
    <row r="515" spans="19:35" ht="23.25">
      <c r="S515" s="34" t="s">
        <v>759</v>
      </c>
      <c r="T515" s="33"/>
      <c r="U515" s="33"/>
      <c r="V515" s="33"/>
      <c r="X515" s="34" t="s">
        <v>767</v>
      </c>
      <c r="Y515" s="33"/>
      <c r="AB515" s="33"/>
      <c r="AE515" s="33"/>
      <c r="AH515" s="33"/>
      <c r="AI515" s="34" t="s">
        <v>776</v>
      </c>
    </row>
    <row r="516" spans="19:35" ht="23.25">
      <c r="S516" s="66" t="s">
        <v>765</v>
      </c>
      <c r="X516" s="66" t="s">
        <v>11</v>
      </c>
      <c r="Z516" s="34" t="s">
        <v>763</v>
      </c>
      <c r="AA516" s="34" t="s">
        <v>769</v>
      </c>
      <c r="AD516" s="34" t="s">
        <v>771</v>
      </c>
      <c r="AG516" s="34" t="s">
        <v>774</v>
      </c>
      <c r="AI516" s="66" t="s">
        <v>11</v>
      </c>
    </row>
    <row r="517" spans="19:35" ht="23.25">
      <c r="S517" s="35" t="s">
        <v>181</v>
      </c>
      <c r="W517" s="34" t="s">
        <v>766</v>
      </c>
      <c r="X517" s="35"/>
      <c r="Z517" s="66" t="s">
        <v>11</v>
      </c>
      <c r="AA517" s="66" t="s">
        <v>11</v>
      </c>
      <c r="AC517" s="34" t="s">
        <v>770</v>
      </c>
      <c r="AD517" s="66" t="s">
        <v>11</v>
      </c>
      <c r="AF517" s="34" t="s">
        <v>773</v>
      </c>
      <c r="AG517" s="66" t="s">
        <v>11</v>
      </c>
    </row>
    <row r="518" spans="19:35" ht="23.25">
      <c r="S518" s="35" t="s">
        <v>186</v>
      </c>
      <c r="T518" s="34" t="s">
        <v>760</v>
      </c>
      <c r="U518" s="34" t="s">
        <v>761</v>
      </c>
      <c r="V518" s="34" t="s">
        <v>762</v>
      </c>
      <c r="W518" s="66" t="s">
        <v>11</v>
      </c>
      <c r="X518" s="35"/>
      <c r="Y518" s="34" t="s">
        <v>768</v>
      </c>
      <c r="Z518" t="s">
        <v>181</v>
      </c>
      <c r="AA518" s="35"/>
      <c r="AB518" s="34" t="s">
        <v>764</v>
      </c>
      <c r="AC518" s="66" t="s">
        <v>11</v>
      </c>
      <c r="AD518" s="35"/>
      <c r="AE518" s="34" t="s">
        <v>772</v>
      </c>
      <c r="AF518" s="66" t="s">
        <v>11</v>
      </c>
      <c r="AH518" s="34" t="s">
        <v>775</v>
      </c>
    </row>
    <row r="519" spans="19:35">
      <c r="S519" s="35" t="s">
        <v>177</v>
      </c>
      <c r="T519" s="66" t="s">
        <v>11</v>
      </c>
      <c r="U519" s="66" t="s">
        <v>11</v>
      </c>
      <c r="V519" s="66" t="s">
        <v>11</v>
      </c>
      <c r="W519" s="35"/>
      <c r="X519" s="35"/>
      <c r="Y519" s="66" t="s">
        <v>11</v>
      </c>
      <c r="Z519" t="s">
        <v>184</v>
      </c>
      <c r="AA519" s="35"/>
      <c r="AB519" s="66" t="s">
        <v>11</v>
      </c>
      <c r="AC519" s="35"/>
      <c r="AD519" s="35"/>
      <c r="AE519" s="66" t="s">
        <v>11</v>
      </c>
      <c r="AF519" s="35"/>
      <c r="AH519" s="66" t="s">
        <v>11</v>
      </c>
    </row>
    <row r="520" spans="19:35">
      <c r="S520" t="s">
        <v>178</v>
      </c>
      <c r="T520" s="35" t="s">
        <v>497</v>
      </c>
      <c r="U520" s="35" t="s">
        <v>181</v>
      </c>
      <c r="V520" t="s">
        <v>181</v>
      </c>
      <c r="W520" s="35"/>
      <c r="X520" s="35"/>
      <c r="Y520" s="35"/>
      <c r="Z520" t="s">
        <v>216</v>
      </c>
      <c r="AA520" s="35"/>
      <c r="AB520" s="35" t="s">
        <v>498</v>
      </c>
      <c r="AC520" s="35"/>
      <c r="AD520" s="35"/>
      <c r="AE520" s="35"/>
      <c r="AF520" s="35"/>
    </row>
    <row r="521" spans="19:35">
      <c r="T521" s="35" t="s">
        <v>183</v>
      </c>
      <c r="U521" s="35" t="s">
        <v>184</v>
      </c>
      <c r="V521" t="s">
        <v>184</v>
      </c>
      <c r="W521" s="35"/>
      <c r="X521" s="35"/>
      <c r="Y521" s="35"/>
      <c r="Z521" t="s">
        <v>22</v>
      </c>
      <c r="AA521" s="35"/>
      <c r="AB521" s="35" t="s">
        <v>183</v>
      </c>
      <c r="AC521" s="35"/>
      <c r="AD521" s="35"/>
      <c r="AE521" s="35"/>
      <c r="AF521" s="35"/>
    </row>
    <row r="522" spans="19:35">
      <c r="S522" s="10"/>
      <c r="T522" s="35" t="s">
        <v>184</v>
      </c>
      <c r="U522" s="35" t="s">
        <v>499</v>
      </c>
      <c r="V522" t="s">
        <v>210</v>
      </c>
      <c r="W522" s="35"/>
      <c r="X522" s="35"/>
      <c r="Y522" s="35"/>
      <c r="Z522" t="s">
        <v>213</v>
      </c>
      <c r="AA522" s="35"/>
      <c r="AB522" s="35" t="s">
        <v>184</v>
      </c>
      <c r="AC522" s="35"/>
      <c r="AD522" s="35"/>
      <c r="AE522" s="35"/>
      <c r="AF522" s="35"/>
    </row>
    <row r="523" spans="19:35">
      <c r="T523" s="62" t="s">
        <v>200</v>
      </c>
      <c r="U523" s="35" t="s">
        <v>207</v>
      </c>
      <c r="V523" t="s">
        <v>207</v>
      </c>
      <c r="W523" s="35"/>
      <c r="X523" s="35"/>
      <c r="Y523" s="35"/>
      <c r="Z523" s="35"/>
      <c r="AA523" s="35"/>
      <c r="AB523" s="35" t="s">
        <v>218</v>
      </c>
      <c r="AC523" s="35"/>
      <c r="AD523" s="35"/>
      <c r="AE523" s="35"/>
      <c r="AF523" s="35"/>
    </row>
    <row r="524" spans="19:35">
      <c r="T524" s="35" t="s">
        <v>201</v>
      </c>
      <c r="U524" t="s">
        <v>209</v>
      </c>
      <c r="V524" t="s">
        <v>211</v>
      </c>
      <c r="W524" s="35"/>
      <c r="X524" s="35"/>
      <c r="Y524" s="35"/>
      <c r="Z524" s="35"/>
      <c r="AA524" s="35"/>
      <c r="AB524" t="s">
        <v>219</v>
      </c>
      <c r="AC524" s="35"/>
      <c r="AD524" s="35"/>
      <c r="AE524" s="35"/>
      <c r="AF524" s="35"/>
      <c r="AG524" s="10"/>
    </row>
    <row r="525" spans="19:35">
      <c r="S525" s="66" t="s">
        <v>440</v>
      </c>
      <c r="T525" s="35" t="s">
        <v>199</v>
      </c>
      <c r="U525" s="35"/>
      <c r="V525" t="s">
        <v>212</v>
      </c>
      <c r="W525" s="35"/>
      <c r="X525" s="66" t="s">
        <v>18</v>
      </c>
      <c r="Y525" s="35"/>
      <c r="Z525" s="35"/>
      <c r="AA525" s="35"/>
      <c r="AB525" s="35" t="s">
        <v>181</v>
      </c>
      <c r="AC525" s="35"/>
      <c r="AD525" s="35"/>
      <c r="AE525" s="35"/>
      <c r="AF525" s="35"/>
      <c r="AI525" s="66" t="s">
        <v>18</v>
      </c>
    </row>
    <row r="526" spans="19:35">
      <c r="S526" s="11" t="s">
        <v>182</v>
      </c>
      <c r="T526" s="35"/>
      <c r="U526" s="35"/>
      <c r="V526" s="35"/>
      <c r="W526" s="35"/>
      <c r="Y526" s="35"/>
      <c r="Z526" s="66" t="s">
        <v>18</v>
      </c>
      <c r="AA526" s="66" t="s">
        <v>18</v>
      </c>
      <c r="AB526" s="35"/>
      <c r="AC526" s="35"/>
      <c r="AD526" s="66" t="s">
        <v>18</v>
      </c>
      <c r="AE526" s="35"/>
      <c r="AF526" s="35"/>
      <c r="AG526" s="66" t="s">
        <v>18</v>
      </c>
    </row>
    <row r="527" spans="19:35">
      <c r="S527" s="11" t="s">
        <v>183</v>
      </c>
      <c r="T527" s="35"/>
      <c r="U527" s="35"/>
      <c r="V527" s="35"/>
      <c r="W527" s="66" t="s">
        <v>18</v>
      </c>
      <c r="Y527" s="35"/>
      <c r="Z527" s="11" t="s">
        <v>182</v>
      </c>
      <c r="AB527" s="35"/>
      <c r="AC527" s="66" t="s">
        <v>18</v>
      </c>
      <c r="AE527" s="35"/>
      <c r="AF527" s="66" t="s">
        <v>18</v>
      </c>
    </row>
    <row r="528" spans="19:35">
      <c r="S528" s="11" t="s">
        <v>184</v>
      </c>
      <c r="T528" s="66" t="s">
        <v>18</v>
      </c>
      <c r="U528" s="66" t="s">
        <v>18</v>
      </c>
      <c r="V528" s="66" t="s">
        <v>18</v>
      </c>
      <c r="Y528" s="66" t="s">
        <v>18</v>
      </c>
      <c r="Z528" s="11" t="s">
        <v>183</v>
      </c>
      <c r="AB528" s="66" t="s">
        <v>18</v>
      </c>
      <c r="AE528" s="66" t="s">
        <v>18</v>
      </c>
      <c r="AH528" s="66" t="s">
        <v>18</v>
      </c>
    </row>
    <row r="529" spans="19:35">
      <c r="S529" s="11" t="s">
        <v>185</v>
      </c>
      <c r="T529" s="11" t="s">
        <v>181</v>
      </c>
      <c r="U529" s="11" t="s">
        <v>182</v>
      </c>
      <c r="V529" s="11" t="s">
        <v>756</v>
      </c>
      <c r="Z529" s="11" t="s">
        <v>244</v>
      </c>
      <c r="AB529" s="11" t="s">
        <v>199</v>
      </c>
    </row>
    <row r="530" spans="19:35">
      <c r="S530" s="64" t="s">
        <v>351</v>
      </c>
      <c r="T530" s="11" t="s">
        <v>442</v>
      </c>
      <c r="U530" s="11" t="s">
        <v>183</v>
      </c>
      <c r="V530" s="11" t="s">
        <v>242</v>
      </c>
      <c r="Z530" s="11" t="s">
        <v>252</v>
      </c>
      <c r="AB530" s="11" t="s">
        <v>244</v>
      </c>
    </row>
    <row r="531" spans="19:35">
      <c r="S531" s="11" t="s">
        <v>187</v>
      </c>
      <c r="T531" s="11" t="s">
        <v>203</v>
      </c>
      <c r="U531" s="11" t="s">
        <v>244</v>
      </c>
      <c r="V531" s="11" t="s">
        <v>244</v>
      </c>
      <c r="Z531" s="11" t="s">
        <v>253</v>
      </c>
      <c r="AB531" s="11" t="s">
        <v>257</v>
      </c>
    </row>
    <row r="532" spans="19:35">
      <c r="T532" s="11" t="s">
        <v>204</v>
      </c>
      <c r="U532" s="11" t="s">
        <v>240</v>
      </c>
      <c r="V532" s="11" t="s">
        <v>245</v>
      </c>
      <c r="Z532" s="11" t="s">
        <v>211</v>
      </c>
      <c r="AB532" s="11" t="s">
        <v>207</v>
      </c>
    </row>
    <row r="533" spans="19:35">
      <c r="S533" s="66" t="s">
        <v>102</v>
      </c>
      <c r="T533" s="65" t="s">
        <v>206</v>
      </c>
      <c r="U533" s="11" t="s">
        <v>241</v>
      </c>
      <c r="V533" s="11" t="s">
        <v>246</v>
      </c>
      <c r="X533" s="66" t="s">
        <v>102</v>
      </c>
      <c r="AB533" s="11" t="s">
        <v>242</v>
      </c>
      <c r="AI533" s="66" t="s">
        <v>102</v>
      </c>
    </row>
    <row r="534" spans="19:35">
      <c r="S534" t="s">
        <v>574</v>
      </c>
      <c r="U534" s="11" t="s">
        <v>242</v>
      </c>
      <c r="V534" s="11" t="s">
        <v>216</v>
      </c>
      <c r="Z534" s="66" t="s">
        <v>102</v>
      </c>
      <c r="AA534" s="66" t="s">
        <v>102</v>
      </c>
      <c r="AB534" s="11" t="s">
        <v>206</v>
      </c>
      <c r="AD534" s="66" t="s">
        <v>102</v>
      </c>
      <c r="AG534" s="66" t="s">
        <v>102</v>
      </c>
      <c r="AI534" s="11"/>
    </row>
    <row r="535" spans="19:35">
      <c r="S535" t="s">
        <v>649</v>
      </c>
      <c r="W535" s="66" t="s">
        <v>102</v>
      </c>
      <c r="Z535" t="s">
        <v>303</v>
      </c>
      <c r="AC535" s="66" t="s">
        <v>102</v>
      </c>
      <c r="AD535" s="11"/>
      <c r="AF535" s="66" t="s">
        <v>102</v>
      </c>
      <c r="AG535" s="11"/>
      <c r="AI535" s="11"/>
    </row>
    <row r="536" spans="19:35">
      <c r="S536" t="s">
        <v>592</v>
      </c>
      <c r="T536" s="66" t="s">
        <v>102</v>
      </c>
      <c r="U536" s="66" t="s">
        <v>102</v>
      </c>
      <c r="V536" s="66" t="s">
        <v>102</v>
      </c>
      <c r="Y536" s="66" t="s">
        <v>102</v>
      </c>
      <c r="Z536" t="s">
        <v>651</v>
      </c>
      <c r="AB536" s="66" t="s">
        <v>102</v>
      </c>
      <c r="AC536" s="11"/>
      <c r="AD536" s="11"/>
      <c r="AE536" s="66" t="s">
        <v>102</v>
      </c>
      <c r="AF536" s="11"/>
      <c r="AG536" s="11"/>
      <c r="AH536" s="66" t="s">
        <v>102</v>
      </c>
      <c r="AI536" s="11"/>
    </row>
    <row r="537" spans="19:35">
      <c r="S537" t="s">
        <v>604</v>
      </c>
      <c r="T537" t="s">
        <v>575</v>
      </c>
      <c r="U537" t="s">
        <v>576</v>
      </c>
      <c r="V537" t="s">
        <v>577</v>
      </c>
      <c r="Z537" t="s">
        <v>301</v>
      </c>
      <c r="AB537" t="s">
        <v>581</v>
      </c>
      <c r="AC537" s="11"/>
      <c r="AD537" s="11"/>
      <c r="AE537" s="11"/>
      <c r="AF537" s="11"/>
      <c r="AG537" s="11"/>
      <c r="AI537" s="11"/>
    </row>
    <row r="538" spans="19:35">
      <c r="S538" t="s">
        <v>615</v>
      </c>
      <c r="T538" t="s">
        <v>665</v>
      </c>
      <c r="U538" t="s">
        <v>650</v>
      </c>
      <c r="V538" t="s">
        <v>650</v>
      </c>
      <c r="Z538" t="s">
        <v>608</v>
      </c>
      <c r="AB538" t="s">
        <v>647</v>
      </c>
      <c r="AC538" s="11"/>
      <c r="AD538" s="11"/>
      <c r="AE538" s="11"/>
      <c r="AF538" s="11"/>
      <c r="AG538" s="11"/>
      <c r="AI538" s="11"/>
    </row>
    <row r="539" spans="19:35">
      <c r="T539" t="s">
        <v>593</v>
      </c>
      <c r="U539" t="s">
        <v>594</v>
      </c>
      <c r="V539" t="s">
        <v>595</v>
      </c>
      <c r="Z539" t="s">
        <v>620</v>
      </c>
      <c r="AB539" t="s">
        <v>599</v>
      </c>
      <c r="AC539" s="11"/>
      <c r="AD539" s="11"/>
      <c r="AE539" s="11"/>
      <c r="AF539" s="11"/>
      <c r="AG539" s="11"/>
      <c r="AI539" s="11"/>
    </row>
    <row r="540" spans="19:35">
      <c r="T540" t="s">
        <v>604</v>
      </c>
      <c r="U540" t="s">
        <v>605</v>
      </c>
      <c r="V540" t="s">
        <v>606</v>
      </c>
      <c r="AB540" t="s">
        <v>603</v>
      </c>
      <c r="AC540" s="11"/>
      <c r="AD540" s="11"/>
      <c r="AE540" s="11"/>
      <c r="AF540" s="11"/>
      <c r="AG540" s="11"/>
    </row>
    <row r="541" spans="19:35">
      <c r="S541" s="68" t="s">
        <v>103</v>
      </c>
      <c r="T541" t="s">
        <v>616</v>
      </c>
      <c r="U541" t="s">
        <v>617</v>
      </c>
      <c r="V541" t="s">
        <v>618</v>
      </c>
      <c r="X541" s="68" t="s">
        <v>103</v>
      </c>
      <c r="AB541" t="s">
        <v>621</v>
      </c>
      <c r="AE541" s="11"/>
      <c r="AI541" s="68" t="s">
        <v>103</v>
      </c>
    </row>
    <row r="542" spans="19:35">
      <c r="S542" s="63" t="s">
        <v>476</v>
      </c>
      <c r="V542" s="62" t="s">
        <v>361</v>
      </c>
      <c r="Z542" s="68" t="s">
        <v>103</v>
      </c>
      <c r="AA542" s="68" t="s">
        <v>103</v>
      </c>
      <c r="AB542" t="s">
        <v>627</v>
      </c>
      <c r="AD542" s="68" t="s">
        <v>103</v>
      </c>
      <c r="AG542" s="68" t="s">
        <v>103</v>
      </c>
      <c r="AI542" s="11"/>
    </row>
    <row r="543" spans="19:35">
      <c r="S543" s="11" t="s">
        <v>408</v>
      </c>
      <c r="W543" s="68" t="s">
        <v>103</v>
      </c>
      <c r="Z543" t="s">
        <v>422</v>
      </c>
      <c r="AC543" s="68" t="s">
        <v>103</v>
      </c>
      <c r="AD543" s="11"/>
      <c r="AF543" s="68" t="s">
        <v>103</v>
      </c>
      <c r="AG543" s="11"/>
      <c r="AI543" s="11"/>
    </row>
    <row r="544" spans="19:35">
      <c r="S544" s="11" t="s">
        <v>445</v>
      </c>
      <c r="T544" s="68" t="s">
        <v>103</v>
      </c>
      <c r="U544" s="68" t="s">
        <v>103</v>
      </c>
      <c r="V544" s="68" t="s">
        <v>103</v>
      </c>
      <c r="Y544" s="68" t="s">
        <v>103</v>
      </c>
      <c r="Z544" t="s">
        <v>398</v>
      </c>
      <c r="AB544" s="68" t="s">
        <v>103</v>
      </c>
      <c r="AD544" s="11"/>
      <c r="AE544" s="68" t="s">
        <v>103</v>
      </c>
      <c r="AG544" s="11"/>
      <c r="AH544" s="68" t="s">
        <v>103</v>
      </c>
      <c r="AI544" s="11"/>
    </row>
    <row r="545" spans="19:35">
      <c r="S545" s="11" t="s">
        <v>373</v>
      </c>
      <c r="T545" t="s">
        <v>393</v>
      </c>
      <c r="U545" t="s">
        <v>343</v>
      </c>
      <c r="V545" t="s">
        <v>343</v>
      </c>
      <c r="Z545" t="s">
        <v>298</v>
      </c>
      <c r="AB545" t="s">
        <v>400</v>
      </c>
      <c r="AD545" s="11"/>
      <c r="AG545" s="11"/>
      <c r="AI545" s="11"/>
    </row>
    <row r="546" spans="19:35">
      <c r="S546" s="11" t="s">
        <v>384</v>
      </c>
      <c r="T546" s="62" t="s">
        <v>385</v>
      </c>
      <c r="U546" t="s">
        <v>374</v>
      </c>
      <c r="V546" t="s">
        <v>395</v>
      </c>
      <c r="Z546" t="s">
        <v>412</v>
      </c>
      <c r="AB546" t="s">
        <v>377</v>
      </c>
      <c r="AD546" s="11"/>
      <c r="AG546" s="11"/>
      <c r="AI546" s="11"/>
    </row>
    <row r="547" spans="19:35">
      <c r="S547" s="11" t="s">
        <v>392</v>
      </c>
      <c r="T547" t="s">
        <v>409</v>
      </c>
      <c r="U547" t="s">
        <v>386</v>
      </c>
      <c r="V547" t="s">
        <v>421</v>
      </c>
      <c r="Z547" t="s">
        <v>387</v>
      </c>
      <c r="AB547" t="s">
        <v>444</v>
      </c>
      <c r="AD547" s="11"/>
      <c r="AG547" s="11"/>
      <c r="AI547" s="11"/>
    </row>
    <row r="548" spans="19:35">
      <c r="S548" s="11"/>
      <c r="T548" t="s">
        <v>420</v>
      </c>
      <c r="U548" t="s">
        <v>394</v>
      </c>
      <c r="V548" s="62" t="s">
        <v>750</v>
      </c>
      <c r="AB548" t="s">
        <v>271</v>
      </c>
      <c r="AD548" s="11"/>
      <c r="AG548" s="11"/>
      <c r="AI548" s="11"/>
    </row>
    <row r="549" spans="19:35">
      <c r="S549" s="66" t="s">
        <v>104</v>
      </c>
      <c r="T549" t="s">
        <v>351</v>
      </c>
      <c r="U549" t="s">
        <v>410</v>
      </c>
      <c r="V549" t="s">
        <v>386</v>
      </c>
      <c r="X549" s="66" t="s">
        <v>104</v>
      </c>
      <c r="AB549" t="s">
        <v>268</v>
      </c>
      <c r="AD549" s="11"/>
      <c r="AG549" s="11"/>
      <c r="AI549" s="66" t="s">
        <v>104</v>
      </c>
    </row>
    <row r="550" spans="19:35">
      <c r="S550" s="74" t="s">
        <v>530</v>
      </c>
      <c r="V550" t="s">
        <v>183</v>
      </c>
      <c r="Z550" s="66" t="s">
        <v>104</v>
      </c>
      <c r="AA550" s="66" t="s">
        <v>104</v>
      </c>
      <c r="AD550" s="66" t="s">
        <v>104</v>
      </c>
      <c r="AG550" s="66" t="s">
        <v>104</v>
      </c>
    </row>
    <row r="551" spans="19:35" ht="15.75">
      <c r="S551" s="66" t="s">
        <v>105</v>
      </c>
      <c r="W551" s="66" t="s">
        <v>104</v>
      </c>
      <c r="Z551" s="88" t="s">
        <v>980</v>
      </c>
      <c r="AC551" s="66" t="s">
        <v>104</v>
      </c>
      <c r="AF551" s="66" t="s">
        <v>104</v>
      </c>
    </row>
    <row r="552" spans="19:35" ht="15.75">
      <c r="T552" s="66" t="s">
        <v>104</v>
      </c>
      <c r="U552" s="66" t="s">
        <v>104</v>
      </c>
      <c r="V552" s="66" t="s">
        <v>104</v>
      </c>
      <c r="Y552" s="66" t="s">
        <v>104</v>
      </c>
      <c r="Z552" s="90" t="s">
        <v>986</v>
      </c>
      <c r="AB552" s="66" t="s">
        <v>104</v>
      </c>
      <c r="AE552" s="66" t="s">
        <v>104</v>
      </c>
      <c r="AH552" s="66" t="s">
        <v>104</v>
      </c>
    </row>
    <row r="553" spans="19:35">
      <c r="T553" s="35" t="s">
        <v>970</v>
      </c>
      <c r="U553" s="85" t="s">
        <v>494</v>
      </c>
      <c r="V553" s="35" t="s">
        <v>532</v>
      </c>
      <c r="Z553" s="66" t="s">
        <v>105</v>
      </c>
      <c r="AB553" s="83" t="s">
        <v>492</v>
      </c>
    </row>
    <row r="554" spans="19:35">
      <c r="T554" s="35" t="s">
        <v>646</v>
      </c>
      <c r="U554" s="85" t="s">
        <v>971</v>
      </c>
      <c r="V554" s="35" t="s">
        <v>503</v>
      </c>
      <c r="AB554" s="84" t="s">
        <v>495</v>
      </c>
    </row>
    <row r="555" spans="19:35">
      <c r="T555" s="35" t="s">
        <v>268</v>
      </c>
      <c r="U555" s="85" t="s">
        <v>972</v>
      </c>
      <c r="V555" t="s">
        <v>754</v>
      </c>
      <c r="X555" s="66" t="s">
        <v>105</v>
      </c>
      <c r="AB555" s="84" t="s">
        <v>488</v>
      </c>
      <c r="AI555" s="66" t="s">
        <v>105</v>
      </c>
    </row>
    <row r="556" spans="19:35">
      <c r="T556" s="35" t="s">
        <v>480</v>
      </c>
      <c r="U556" s="86" t="s">
        <v>484</v>
      </c>
      <c r="V556" t="s">
        <v>973</v>
      </c>
      <c r="AA556" s="66" t="s">
        <v>105</v>
      </c>
      <c r="AB556" s="83" t="s">
        <v>482</v>
      </c>
      <c r="AD556" s="66" t="s">
        <v>105</v>
      </c>
      <c r="AG556" s="66" t="s">
        <v>105</v>
      </c>
    </row>
    <row r="557" spans="19:35">
      <c r="S557" s="66" t="s">
        <v>106</v>
      </c>
      <c r="T557" s="66" t="s">
        <v>105</v>
      </c>
      <c r="U557" s="66" t="s">
        <v>105</v>
      </c>
      <c r="V557" s="35" t="s">
        <v>974</v>
      </c>
      <c r="W557" s="66" t="s">
        <v>105</v>
      </c>
      <c r="AB557" s="66" t="s">
        <v>105</v>
      </c>
      <c r="AC557" s="66" t="s">
        <v>105</v>
      </c>
      <c r="AF557" s="66" t="s">
        <v>105</v>
      </c>
    </row>
    <row r="558" spans="19:35">
      <c r="V558" s="66" t="s">
        <v>105</v>
      </c>
      <c r="Y558" s="66" t="s">
        <v>105</v>
      </c>
      <c r="AE558" s="66" t="s">
        <v>105</v>
      </c>
      <c r="AH558" s="66" t="s">
        <v>105</v>
      </c>
    </row>
    <row r="559" spans="19:35">
      <c r="Z559" s="66" t="s">
        <v>106</v>
      </c>
    </row>
    <row r="561" spans="19:35">
      <c r="X561" s="66" t="s">
        <v>106</v>
      </c>
      <c r="AI561" s="66" t="s">
        <v>106</v>
      </c>
    </row>
    <row r="562" spans="19:35">
      <c r="AA562" s="66" t="s">
        <v>106</v>
      </c>
      <c r="AD562" s="66" t="s">
        <v>106</v>
      </c>
      <c r="AG562" s="66" t="s">
        <v>106</v>
      </c>
    </row>
    <row r="563" spans="19:35">
      <c r="S563" s="66" t="s">
        <v>107</v>
      </c>
      <c r="T563" s="66" t="s">
        <v>106</v>
      </c>
      <c r="U563" s="66" t="s">
        <v>106</v>
      </c>
      <c r="W563" s="66" t="s">
        <v>106</v>
      </c>
      <c r="AB563" s="66" t="s">
        <v>106</v>
      </c>
      <c r="AC563" s="66" t="s">
        <v>106</v>
      </c>
      <c r="AF563" s="66" t="s">
        <v>106</v>
      </c>
    </row>
    <row r="564" spans="19:35">
      <c r="V564" s="66" t="s">
        <v>106</v>
      </c>
      <c r="Y564" s="66" t="s">
        <v>106</v>
      </c>
      <c r="AE564" s="66" t="s">
        <v>106</v>
      </c>
      <c r="AH564" s="66" t="s">
        <v>106</v>
      </c>
    </row>
    <row r="565" spans="19:35">
      <c r="Z565" s="66" t="s">
        <v>107</v>
      </c>
    </row>
    <row r="567" spans="19:35">
      <c r="X567" s="66" t="s">
        <v>107</v>
      </c>
      <c r="AI567" s="66" t="s">
        <v>107</v>
      </c>
    </row>
    <row r="568" spans="19:35">
      <c r="AA568" s="66" t="s">
        <v>107</v>
      </c>
      <c r="AD568" s="66" t="s">
        <v>107</v>
      </c>
      <c r="AG568" s="66" t="s">
        <v>107</v>
      </c>
    </row>
    <row r="569" spans="19:35">
      <c r="S569" s="66"/>
      <c r="T569" s="66" t="s">
        <v>107</v>
      </c>
      <c r="U569" s="66" t="s">
        <v>107</v>
      </c>
      <c r="W569" s="66" t="s">
        <v>107</v>
      </c>
      <c r="AB569" s="66" t="s">
        <v>107</v>
      </c>
      <c r="AC569" s="66" t="s">
        <v>107</v>
      </c>
      <c r="AF569" s="66" t="s">
        <v>107</v>
      </c>
    </row>
    <row r="570" spans="19:35">
      <c r="V570" s="66" t="s">
        <v>107</v>
      </c>
      <c r="Y570" s="66" t="s">
        <v>107</v>
      </c>
      <c r="AE570" s="66" t="s">
        <v>107</v>
      </c>
      <c r="AH570" s="66" t="s">
        <v>107</v>
      </c>
    </row>
    <row r="571" spans="19:35">
      <c r="Z571" s="66"/>
    </row>
    <row r="573" spans="19:35">
      <c r="X573" s="66"/>
      <c r="AI573" s="66"/>
    </row>
    <row r="574" spans="19:35">
      <c r="AA574" s="66"/>
      <c r="AD574" s="66"/>
      <c r="AG574" s="66" t="s">
        <v>108</v>
      </c>
    </row>
    <row r="575" spans="19:35">
      <c r="S575" s="66"/>
      <c r="T575" s="66"/>
      <c r="U575" s="66"/>
      <c r="W575" s="66"/>
      <c r="AB575" s="66"/>
      <c r="AC575" s="66"/>
      <c r="AF575" s="66"/>
    </row>
    <row r="576" spans="19:35">
      <c r="V576" s="66"/>
      <c r="Y576" s="66"/>
      <c r="AE576" s="66"/>
      <c r="AH576" s="66"/>
    </row>
    <row r="577" spans="20:35">
      <c r="Z577" s="66"/>
    </row>
    <row r="579" spans="20:35">
      <c r="X579" s="66"/>
      <c r="AI579" s="66"/>
    </row>
    <row r="580" spans="20:35">
      <c r="AA580" s="66"/>
      <c r="AD580" s="66"/>
      <c r="AG580" s="66" t="s">
        <v>109</v>
      </c>
    </row>
    <row r="581" spans="20:35">
      <c r="T581" s="66"/>
      <c r="U581" s="66"/>
      <c r="W581" s="66"/>
      <c r="AB581" s="66"/>
      <c r="AC581" s="66"/>
      <c r="AF581" s="66"/>
    </row>
    <row r="582" spans="20:35">
      <c r="V582" s="66"/>
      <c r="Y582" s="66"/>
      <c r="AE582" s="66"/>
      <c r="AH582" s="66"/>
    </row>
  </sheetData>
  <sheetProtection password="EDD8" sheet="1" objects="1" scenarios="1" selectLockedCells="1" selectUnlockedCells="1"/>
  <mergeCells count="19">
    <mergeCell ref="AI2:AI19"/>
    <mergeCell ref="AA2:AA19"/>
    <mergeCell ref="AB2:AB19"/>
    <mergeCell ref="AC2:AC19"/>
    <mergeCell ref="AD2:AD19"/>
    <mergeCell ref="AE2:AE19"/>
    <mergeCell ref="AF2:AF19"/>
    <mergeCell ref="B1:R1"/>
    <mergeCell ref="S1:AI1"/>
    <mergeCell ref="S2:S19"/>
    <mergeCell ref="T2:T19"/>
    <mergeCell ref="U2:U19"/>
    <mergeCell ref="V2:V19"/>
    <mergeCell ref="W2:W19"/>
    <mergeCell ref="X2:X19"/>
    <mergeCell ref="Y2:Y19"/>
    <mergeCell ref="Z2:Z19"/>
    <mergeCell ref="AG2:AG19"/>
    <mergeCell ref="AH2:AH1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1"/>
  <dimension ref="A1:H1"/>
  <sheetViews>
    <sheetView workbookViewId="0">
      <selection activeCell="A2" sqref="A2"/>
    </sheetView>
  </sheetViews>
  <sheetFormatPr defaultRowHeight="15"/>
  <cols>
    <col min="1" max="1" width="8.42578125" bestFit="1" customWidth="1"/>
    <col min="2" max="2" width="9.42578125" bestFit="1" customWidth="1"/>
    <col min="3" max="3" width="10.85546875" bestFit="1" customWidth="1"/>
    <col min="4" max="4" width="12" bestFit="1" customWidth="1"/>
    <col min="5" max="5" width="17.28515625" bestFit="1" customWidth="1"/>
    <col min="6" max="6" width="10.42578125" bestFit="1" customWidth="1"/>
    <col min="7" max="7" width="13.42578125" bestFit="1" customWidth="1"/>
    <col min="8" max="8" width="16.28515625" bestFit="1" customWidth="1"/>
  </cols>
  <sheetData>
    <row r="1" spans="1:8">
      <c r="A1" t="s">
        <v>668</v>
      </c>
      <c r="B1" t="s">
        <v>1</v>
      </c>
      <c r="C1" t="s">
        <v>669</v>
      </c>
      <c r="D1" t="s">
        <v>670</v>
      </c>
      <c r="E1" t="s">
        <v>364</v>
      </c>
      <c r="F1" t="s">
        <v>671</v>
      </c>
      <c r="G1" t="s">
        <v>672</v>
      </c>
      <c r="H1" t="s">
        <v>673</v>
      </c>
    </row>
  </sheetData>
  <sheetProtection password="8AEA"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4"/>
  <dimension ref="A1:K61"/>
  <sheetViews>
    <sheetView topLeftCell="A16" workbookViewId="0">
      <selection activeCell="C42" sqref="C42"/>
    </sheetView>
  </sheetViews>
  <sheetFormatPr defaultRowHeight="15"/>
  <cols>
    <col min="1" max="1" width="8.42578125" bestFit="1" customWidth="1"/>
    <col min="2" max="2" width="9.42578125" bestFit="1" customWidth="1"/>
    <col min="3" max="3" width="12" bestFit="1" customWidth="1"/>
    <col min="4" max="4" width="32.7109375" bestFit="1" customWidth="1"/>
    <col min="5" max="5" width="15.140625" style="61" bestFit="1" customWidth="1"/>
    <col min="6" max="6" width="8" style="61" bestFit="1" customWidth="1"/>
    <col min="7" max="7" width="9" style="61" customWidth="1"/>
    <col min="8" max="8" width="9.42578125" style="61" bestFit="1" customWidth="1"/>
    <col min="9" max="9" width="5.85546875" style="61" bestFit="1" customWidth="1"/>
    <col min="10" max="10" width="12" bestFit="1" customWidth="1"/>
    <col min="11" max="11" width="15.28515625" bestFit="1" customWidth="1"/>
  </cols>
  <sheetData>
    <row r="1" spans="1:11">
      <c r="A1" s="127" t="s">
        <v>668</v>
      </c>
      <c r="B1" s="127" t="s">
        <v>1</v>
      </c>
      <c r="C1" s="127" t="s">
        <v>669</v>
      </c>
      <c r="D1" s="127" t="s">
        <v>670</v>
      </c>
      <c r="E1" s="128" t="s">
        <v>1025</v>
      </c>
      <c r="F1" s="128" t="s">
        <v>1023</v>
      </c>
      <c r="G1" s="128" t="s">
        <v>1024</v>
      </c>
      <c r="H1" s="128" t="s">
        <v>1021</v>
      </c>
      <c r="I1" s="128" t="s">
        <v>1027</v>
      </c>
      <c r="J1" s="128" t="s">
        <v>758</v>
      </c>
      <c r="K1" s="128" t="s">
        <v>5</v>
      </c>
    </row>
    <row r="2" spans="1:11">
      <c r="A2" s="105" t="str">
        <f>IF(OR(LEFT(Sheet1!G8,1)="K",LEN(Sheet1!G8)=4),RIGHT(Sheet1!G8,2),RIGHT(Sheet1!G8,3))</f>
        <v>AR</v>
      </c>
      <c r="B2" s="105" t="str">
        <f>Sheet1!B8</f>
        <v>Tenth</v>
      </c>
      <c r="C2" s="105" t="str">
        <f>IF(Sheet1!B19&lt;&gt;"",Sheet1!B19,"")</f>
        <v/>
      </c>
      <c r="D2" s="105" t="str">
        <f>Sheet1!B9</f>
        <v>Research &amp; Project Development-II</v>
      </c>
      <c r="E2" s="106" t="str">
        <f>IF(C2&lt;&gt;"",IF(Sheet1!F19="ABS",0,SUM(Sheet1!D19:'Sheet1'!F19)),"")</f>
        <v/>
      </c>
      <c r="F2" s="106" t="str">
        <f>IF(C2&lt;&gt;"",IF(Sheet1!L19&lt;&gt;"",Sheet1!L19,""),"")</f>
        <v/>
      </c>
      <c r="G2" s="106" t="str">
        <f>IF(C2&lt;&gt;"",IF(Sheet1!H19="ABS",0,SUM(Sheet1!H19:'Sheet1'!J19)),"")</f>
        <v/>
      </c>
      <c r="H2" s="106" t="str">
        <f>IF(C2&lt;&gt;"",IF(Sheet1!N19="ABS",0,Sheet1!N19),"")</f>
        <v/>
      </c>
      <c r="I2" s="106" t="str">
        <f>IF(C2&lt;&gt;"",SUM(E2:H2),"")</f>
        <v/>
      </c>
      <c r="J2" s="127" t="str">
        <f>IF(C2&lt;&gt;"",IF(Sheet1!Q17=200,4,IF(Sheet1!Q17=250,5,IF(Sheet1!Q17=300,6,IF(Sheet1!Q17=350,7,IF(Sheet1!Q17=400,8,IF(Sheet1!Q17=450,9,IF(Sheet1!Q17=500,10))))))),"")</f>
        <v/>
      </c>
      <c r="K2" s="129" t="str">
        <f>Sheet1!Q9</f>
        <v>05/05/2023</v>
      </c>
    </row>
    <row r="3" spans="1:11">
      <c r="A3" s="127" t="str">
        <f>IF(C3&lt;&gt;"",A2,"")</f>
        <v/>
      </c>
      <c r="B3" s="127" t="str">
        <f>IF(C3&lt;&gt;"",B2,"")</f>
        <v/>
      </c>
      <c r="C3" s="105" t="str">
        <f>IF(Sheet1!B20&lt;&gt;"",Sheet1!B20,"")</f>
        <v/>
      </c>
      <c r="D3" s="127" t="str">
        <f>IF(C3&lt;&gt;"",D2,"")</f>
        <v/>
      </c>
      <c r="E3" s="106" t="str">
        <f>IF(C3&lt;&gt;"",IF(Sheet1!F20="ABS",0,SUM(Sheet1!D20:'Sheet1'!F20)),"")</f>
        <v/>
      </c>
      <c r="F3" s="106" t="str">
        <f>IF(C3&lt;&gt;"",IF(Sheet1!L20&lt;&gt;"",Sheet1!L20,""),"")</f>
        <v/>
      </c>
      <c r="G3" s="106" t="str">
        <f>IF(C3&lt;&gt;"",IF(Sheet1!H20="ABS",0,SUM(Sheet1!H20:'Sheet1'!J20)),"")</f>
        <v/>
      </c>
      <c r="H3" s="106" t="str">
        <f>IF(C3&lt;&gt;"",IF(Sheet1!N20="ABS",0,Sheet1!N20),"")</f>
        <v/>
      </c>
      <c r="I3" s="106" t="str">
        <f t="shared" ref="I3:I61" si="0">IF(C3&lt;&gt;"",SUM(E3:H3),"")</f>
        <v/>
      </c>
      <c r="J3" s="127" t="str">
        <f>IF(C3&lt;&gt;"",IF(Sheet1!Q17=200,4,IF(Sheet1!Q17=250,5,IF(Sheet1!Q17=300,6,IF(Sheet1!Q17=350,7,IF(Sheet1!Q17=400,8,IF(Sheet1!Q17=450,9,IF(Sheet1!Q17=500,10))))))),"")</f>
        <v/>
      </c>
      <c r="K3" s="127" t="str">
        <f>IF(C3&lt;&gt;"",K2,"")</f>
        <v/>
      </c>
    </row>
    <row r="4" spans="1:11">
      <c r="A4" s="127" t="str">
        <f>IF(C4&lt;&gt;"",A3,"")</f>
        <v/>
      </c>
      <c r="B4" s="127" t="str">
        <f t="shared" ref="B4:B61" si="1">IF(C4&lt;&gt;"",B3,"")</f>
        <v/>
      </c>
      <c r="C4" s="105" t="str">
        <f>IF(Sheet1!B21&lt;&gt;"",Sheet1!B21,"")</f>
        <v/>
      </c>
      <c r="D4" s="127" t="str">
        <f t="shared" ref="D4:D21" si="2">IF(C4&lt;&gt;"",D3,"")</f>
        <v/>
      </c>
      <c r="E4" s="106" t="str">
        <f>IF(C4&lt;&gt;"",IF(Sheet1!F21="ABS",0,SUM(Sheet1!D21:'Sheet1'!F21)),"")</f>
        <v/>
      </c>
      <c r="F4" s="106" t="str">
        <f>IF(C4&lt;&gt;"",IF(Sheet1!L21&lt;&gt;"",Sheet1!L21,""),"")</f>
        <v/>
      </c>
      <c r="G4" s="106" t="str">
        <f>IF(C4&lt;&gt;"",IF(Sheet1!H21="ABS",0,SUM(Sheet1!H21:'Sheet1'!J21)),"")</f>
        <v/>
      </c>
      <c r="H4" s="106" t="str">
        <f>IF(C4&lt;&gt;"",IF(Sheet1!N21="ABS",0,Sheet1!N21),"")</f>
        <v/>
      </c>
      <c r="I4" s="106" t="str">
        <f t="shared" si="0"/>
        <v/>
      </c>
      <c r="J4" s="127" t="str">
        <f>IF(C4&lt;&gt;"",IF(Sheet1!Q17=200,4,IF(Sheet1!Q17=250,5,IF(Sheet1!Q17=300,6,IF(Sheet1!Q17=350,7,IF(Sheet1!Q17=400,8,IF(Sheet1!Q17=450,9,IF(Sheet1!Q17=500,10))))))),"")</f>
        <v/>
      </c>
      <c r="K4" s="127" t="str">
        <f>IF(C4&lt;&gt;"",K2,"")</f>
        <v/>
      </c>
    </row>
    <row r="5" spans="1:11">
      <c r="A5" s="127" t="str">
        <f>IF(C5&lt;&gt;"",A4,"")</f>
        <v/>
      </c>
      <c r="B5" s="127" t="str">
        <f t="shared" si="1"/>
        <v/>
      </c>
      <c r="C5" s="105" t="str">
        <f>IF(Sheet1!B22&lt;&gt;"",Sheet1!B22,"")</f>
        <v/>
      </c>
      <c r="D5" s="127" t="str">
        <f t="shared" si="2"/>
        <v/>
      </c>
      <c r="E5" s="106" t="str">
        <f>IF(C5&lt;&gt;"",IF(Sheet1!F22="ABS",0,SUM(Sheet1!D22:'Sheet1'!F22)),"")</f>
        <v/>
      </c>
      <c r="F5" s="106" t="str">
        <f>IF(C5&lt;&gt;"",IF(Sheet1!L22&lt;&gt;"",Sheet1!L22,""),"")</f>
        <v/>
      </c>
      <c r="G5" s="106" t="str">
        <f>IF(C5&lt;&gt;"",IF(Sheet1!H22="ABS",0,SUM(Sheet1!H22:'Sheet1'!J22)),"")</f>
        <v/>
      </c>
      <c r="H5" s="106" t="str">
        <f>IF(C5&lt;&gt;"",IF(Sheet1!N22="ABS",0,Sheet1!N22),"")</f>
        <v/>
      </c>
      <c r="I5" s="106" t="str">
        <f t="shared" si="0"/>
        <v/>
      </c>
      <c r="J5" s="127" t="str">
        <f>IF(C5&lt;&gt;"",IF(Sheet1!Q17=200,4,IF(Sheet1!Q17=250,5,IF(Sheet1!Q17=300,6,IF(Sheet1!Q17=350,7,IF(Sheet1!Q17=400,8,IF(Sheet1!Q17=450,9,IF(Sheet1!Q17=500,10))))))),"")</f>
        <v/>
      </c>
      <c r="K5" s="127" t="str">
        <f>IF(C5&lt;&gt;"",K2,"")</f>
        <v/>
      </c>
    </row>
    <row r="6" spans="1:11">
      <c r="A6" s="127" t="str">
        <f t="shared" ref="A6:A61" si="3">IF(C6&lt;&gt;"",A5,"")</f>
        <v/>
      </c>
      <c r="B6" s="127" t="str">
        <f t="shared" si="1"/>
        <v/>
      </c>
      <c r="C6" s="105" t="str">
        <f>IF(Sheet1!B23&lt;&gt;"",Sheet1!B23,"")</f>
        <v/>
      </c>
      <c r="D6" s="127" t="str">
        <f t="shared" si="2"/>
        <v/>
      </c>
      <c r="E6" s="106" t="str">
        <f>IF(C6&lt;&gt;"",IF(Sheet1!F23="ABS",0,SUM(Sheet1!D23:'Sheet1'!F23)),"")</f>
        <v/>
      </c>
      <c r="F6" s="106" t="str">
        <f>IF(C6&lt;&gt;"",IF(Sheet1!L23&lt;&gt;"",Sheet1!L23,""),"")</f>
        <v/>
      </c>
      <c r="G6" s="106" t="str">
        <f>IF(C6&lt;&gt;"",IF(Sheet1!H23="ABS",0,SUM(Sheet1!H23:'Sheet1'!J23)),"")</f>
        <v/>
      </c>
      <c r="H6" s="106" t="str">
        <f>IF(C6&lt;&gt;"",IF(Sheet1!N23="ABS",0,Sheet1!N23),"")</f>
        <v/>
      </c>
      <c r="I6" s="106" t="str">
        <f t="shared" si="0"/>
        <v/>
      </c>
      <c r="J6" s="127" t="str">
        <f>IF(C6&lt;&gt;"",IF(Sheet1!Q17=200,4,IF(Sheet1!Q17=250,5,IF(Sheet1!Q17=300,6,IF(Sheet1!Q17=350,7,IF(Sheet1!Q17=400,8,IF(Sheet1!Q17=450,9,IF(Sheet1!Q17=500,10))))))),"")</f>
        <v/>
      </c>
      <c r="K6" s="127" t="str">
        <f>IF(C6&lt;&gt;"",K2,"")</f>
        <v/>
      </c>
    </row>
    <row r="7" spans="1:11">
      <c r="A7" s="127" t="str">
        <f t="shared" si="3"/>
        <v/>
      </c>
      <c r="B7" s="127" t="str">
        <f t="shared" si="1"/>
        <v/>
      </c>
      <c r="C7" s="105" t="str">
        <f>IF(Sheet1!B24&lt;&gt;"",Sheet1!B24,"")</f>
        <v/>
      </c>
      <c r="D7" s="127" t="str">
        <f t="shared" si="2"/>
        <v/>
      </c>
      <c r="E7" s="106" t="str">
        <f>IF(C7&lt;&gt;"",IF(Sheet1!F24="ABS",0,SUM(Sheet1!D24:'Sheet1'!F24)),"")</f>
        <v/>
      </c>
      <c r="F7" s="106" t="str">
        <f>IF(C7&lt;&gt;"",IF(Sheet1!L24&lt;&gt;"",Sheet1!L24,""),"")</f>
        <v/>
      </c>
      <c r="G7" s="106" t="str">
        <f>IF(C7&lt;&gt;"",IF(Sheet1!H24="ABS",0,SUM(Sheet1!H24:'Sheet1'!J24)),"")</f>
        <v/>
      </c>
      <c r="H7" s="106" t="str">
        <f>IF(C7&lt;&gt;"",IF(Sheet1!N24="ABS",0,Sheet1!N24),"")</f>
        <v/>
      </c>
      <c r="I7" s="106" t="str">
        <f t="shared" si="0"/>
        <v/>
      </c>
      <c r="J7" s="127" t="str">
        <f>IF(C7&lt;&gt;"",IF(Sheet1!Q17=200,4,IF(Sheet1!Q17=250,5,IF(Sheet1!Q17=300,6,IF(Sheet1!Q17=350,7,IF(Sheet1!Q17=400,8,IF(Sheet1!Q17=450,9,IF(Sheet1!Q17=500,10))))))),"")</f>
        <v/>
      </c>
      <c r="K7" s="127" t="str">
        <f>IF(C7&lt;&gt;"",K2,"")</f>
        <v/>
      </c>
    </row>
    <row r="8" spans="1:11">
      <c r="A8" s="127" t="str">
        <f t="shared" si="3"/>
        <v/>
      </c>
      <c r="B8" s="127" t="str">
        <f t="shared" si="1"/>
        <v/>
      </c>
      <c r="C8" s="105" t="str">
        <f>IF(Sheet1!B25&lt;&gt;"",Sheet1!B25,"")</f>
        <v/>
      </c>
      <c r="D8" s="127" t="str">
        <f t="shared" si="2"/>
        <v/>
      </c>
      <c r="E8" s="106" t="str">
        <f>IF(C8&lt;&gt;"",IF(Sheet1!F25="ABS",0,SUM(Sheet1!D25:'Sheet1'!F25)),"")</f>
        <v/>
      </c>
      <c r="F8" s="106" t="str">
        <f>IF(C8&lt;&gt;"",IF(Sheet1!L25&lt;&gt;"",Sheet1!L25,""),"")</f>
        <v/>
      </c>
      <c r="G8" s="106" t="str">
        <f>IF(C8&lt;&gt;"",IF(Sheet1!H25="ABS",0,SUM(Sheet1!H25:'Sheet1'!J25)),"")</f>
        <v/>
      </c>
      <c r="H8" s="106" t="str">
        <f>IF(C8&lt;&gt;"",IF(Sheet1!N25="ABS",0,Sheet1!N25),"")</f>
        <v/>
      </c>
      <c r="I8" s="106" t="str">
        <f t="shared" si="0"/>
        <v/>
      </c>
      <c r="J8" s="127" t="str">
        <f>IF(C8&lt;&gt;"",IF(Sheet1!Q17=200,4,IF(Sheet1!Q17=250,5,IF(Sheet1!Q17=300,6,IF(Sheet1!Q17=350,7,IF(Sheet1!Q17=400,8,IF(Sheet1!Q17=450,9,IF(Sheet1!Q17=500,10))))))),"")</f>
        <v/>
      </c>
      <c r="K8" s="127" t="str">
        <f>IF(C8&lt;&gt;"",K2,"")</f>
        <v/>
      </c>
    </row>
    <row r="9" spans="1:11">
      <c r="A9" s="127" t="str">
        <f t="shared" si="3"/>
        <v/>
      </c>
      <c r="B9" s="127" t="str">
        <f t="shared" si="1"/>
        <v/>
      </c>
      <c r="C9" s="105" t="str">
        <f>IF(Sheet1!B26&lt;&gt;"",Sheet1!B26,"")</f>
        <v/>
      </c>
      <c r="D9" s="127" t="str">
        <f t="shared" si="2"/>
        <v/>
      </c>
      <c r="E9" s="106" t="str">
        <f>IF(C9&lt;&gt;"",IF(Sheet1!F26="ABS",0,SUM(Sheet1!D26:'Sheet1'!F26)),"")</f>
        <v/>
      </c>
      <c r="F9" s="106" t="str">
        <f>IF(C9&lt;&gt;"",IF(Sheet1!L26&lt;&gt;"",Sheet1!L26,""),"")</f>
        <v/>
      </c>
      <c r="G9" s="106" t="str">
        <f>IF(C9&lt;&gt;"",IF(Sheet1!H26="ABS",0,SUM(Sheet1!H26:'Sheet1'!J26)),"")</f>
        <v/>
      </c>
      <c r="H9" s="106" t="str">
        <f>IF(C9&lt;&gt;"",IF(Sheet1!N26="ABS",0,Sheet1!N26),"")</f>
        <v/>
      </c>
      <c r="I9" s="106" t="str">
        <f t="shared" si="0"/>
        <v/>
      </c>
      <c r="J9" s="127" t="str">
        <f>IF(C9&lt;&gt;"",IF(Sheet1!Q17=200,4,IF(Sheet1!Q17=250,5,IF(Sheet1!Q17=300,6,IF(Sheet1!Q17=350,7,IF(Sheet1!Q17=400,8,IF(Sheet1!Q17=450,9,IF(Sheet1!Q17=500,10))))))),"")</f>
        <v/>
      </c>
      <c r="K9" s="127" t="str">
        <f>IF(C9&lt;&gt;"",K2,"")</f>
        <v/>
      </c>
    </row>
    <row r="10" spans="1:11">
      <c r="A10" s="127" t="str">
        <f t="shared" si="3"/>
        <v/>
      </c>
      <c r="B10" s="127" t="str">
        <f t="shared" si="1"/>
        <v/>
      </c>
      <c r="C10" s="105" t="str">
        <f>IF(Sheet1!B27&lt;&gt;"",Sheet1!B27,"")</f>
        <v/>
      </c>
      <c r="D10" s="127" t="str">
        <f t="shared" si="2"/>
        <v/>
      </c>
      <c r="E10" s="106" t="str">
        <f>IF(C10&lt;&gt;"",IF(Sheet1!F27="ABS",0,SUM(Sheet1!D27:'Sheet1'!F27)),"")</f>
        <v/>
      </c>
      <c r="F10" s="106" t="str">
        <f>IF(C10&lt;&gt;"",IF(Sheet1!L27&lt;&gt;"",Sheet1!L27,""),"")</f>
        <v/>
      </c>
      <c r="G10" s="106" t="str">
        <f>IF(C10&lt;&gt;"",IF(Sheet1!H27="ABS",0,SUM(Sheet1!H27:'Sheet1'!J27)),"")</f>
        <v/>
      </c>
      <c r="H10" s="106" t="str">
        <f>IF(C10&lt;&gt;"",IF(Sheet1!N27="ABS",0,Sheet1!N27),"")</f>
        <v/>
      </c>
      <c r="I10" s="106" t="str">
        <f t="shared" si="0"/>
        <v/>
      </c>
      <c r="J10" s="127" t="str">
        <f>IF(C10&lt;&gt;"",IF(Sheet1!Q17=200,4,IF(Sheet1!Q17=250,5,IF(Sheet1!Q17=300,6,IF(Sheet1!Q17=350,7,IF(Sheet1!Q17=400,8,IF(Sheet1!Q17=450,9,IF(Sheet1!Q17=500,10))))))),"")</f>
        <v/>
      </c>
      <c r="K10" s="127" t="str">
        <f>IF(C10&lt;&gt;"",K2,"")</f>
        <v/>
      </c>
    </row>
    <row r="11" spans="1:11">
      <c r="A11" s="127" t="str">
        <f t="shared" si="3"/>
        <v/>
      </c>
      <c r="B11" s="127" t="str">
        <f t="shared" si="1"/>
        <v/>
      </c>
      <c r="C11" s="105" t="str">
        <f>IF(Sheet1!B28&lt;&gt;"",Sheet1!B28,"")</f>
        <v/>
      </c>
      <c r="D11" s="127" t="str">
        <f t="shared" si="2"/>
        <v/>
      </c>
      <c r="E11" s="106" t="str">
        <f>IF(C11&lt;&gt;"",IF(Sheet1!F28="ABS",0,SUM(Sheet1!D28:'Sheet1'!F28)),"")</f>
        <v/>
      </c>
      <c r="F11" s="106" t="str">
        <f>IF(C11&lt;&gt;"",IF(Sheet1!L28&lt;&gt;"",Sheet1!L28,""),"")</f>
        <v/>
      </c>
      <c r="G11" s="106" t="str">
        <f>IF(C11&lt;&gt;"",IF(Sheet1!H28="ABS",0,SUM(Sheet1!H28:'Sheet1'!J28)),"")</f>
        <v/>
      </c>
      <c r="H11" s="106" t="str">
        <f>IF(C11&lt;&gt;"",IF(Sheet1!N28="ABS",0,Sheet1!N28),"")</f>
        <v/>
      </c>
      <c r="I11" s="106" t="str">
        <f t="shared" si="0"/>
        <v/>
      </c>
      <c r="J11" s="127" t="str">
        <f>IF(C11&lt;&gt;"",IF(Sheet1!Q17=200,4,IF(Sheet1!Q17=250,5,IF(Sheet1!Q17=300,6,IF(Sheet1!Q17=350,7,IF(Sheet1!Q17=400,8,IF(Sheet1!Q17=450,9,IF(Sheet1!Q17=500,10))))))),"")</f>
        <v/>
      </c>
      <c r="K11" s="127" t="str">
        <f>IF(C11&lt;&gt;"",K2,"")</f>
        <v/>
      </c>
    </row>
    <row r="12" spans="1:11">
      <c r="A12" s="127" t="str">
        <f t="shared" si="3"/>
        <v/>
      </c>
      <c r="B12" s="127" t="str">
        <f t="shared" si="1"/>
        <v/>
      </c>
      <c r="C12" s="105" t="str">
        <f>IF(Sheet1!B29&lt;&gt;"",Sheet1!B29,"")</f>
        <v/>
      </c>
      <c r="D12" s="127" t="str">
        <f t="shared" si="2"/>
        <v/>
      </c>
      <c r="E12" s="106" t="str">
        <f>IF(C12&lt;&gt;"",IF(Sheet1!F29="ABS",0,SUM(Sheet1!D29:'Sheet1'!F29)),"")</f>
        <v/>
      </c>
      <c r="F12" s="106" t="str">
        <f>IF(C12&lt;&gt;"",IF(Sheet1!L29&lt;&gt;"",Sheet1!L29,""),"")</f>
        <v/>
      </c>
      <c r="G12" s="106" t="str">
        <f>IF(C12&lt;&gt;"",IF(Sheet1!H29="ABS",0,SUM(Sheet1!H29:'Sheet1'!J29)),"")</f>
        <v/>
      </c>
      <c r="H12" s="106" t="str">
        <f>IF(C12&lt;&gt;"",IF(Sheet1!N29="ABS",0,Sheet1!N29),"")</f>
        <v/>
      </c>
      <c r="I12" s="106" t="str">
        <f t="shared" si="0"/>
        <v/>
      </c>
      <c r="J12" s="127" t="str">
        <f>IF(C12&lt;&gt;"",IF(Sheet1!Q17=200,4,IF(Sheet1!Q17=250,5,IF(Sheet1!Q17=300,6,IF(Sheet1!Q17=350,7,IF(Sheet1!Q17=400,8,IF(Sheet1!Q17=450,9,IF(Sheet1!Q17=500,10))))))),"")</f>
        <v/>
      </c>
      <c r="K12" s="127" t="str">
        <f>IF(C12&lt;&gt;"",K2,"")</f>
        <v/>
      </c>
    </row>
    <row r="13" spans="1:11">
      <c r="A13" s="127" t="str">
        <f t="shared" si="3"/>
        <v/>
      </c>
      <c r="B13" s="127" t="str">
        <f t="shared" si="1"/>
        <v/>
      </c>
      <c r="C13" s="105" t="str">
        <f>IF(Sheet1!B30&lt;&gt;"",Sheet1!B30,"")</f>
        <v/>
      </c>
      <c r="D13" s="127" t="str">
        <f t="shared" si="2"/>
        <v/>
      </c>
      <c r="E13" s="106" t="str">
        <f>IF(C13&lt;&gt;"",IF(Sheet1!F30="ABS",0,SUM(Sheet1!D30:'Sheet1'!F30)),"")</f>
        <v/>
      </c>
      <c r="F13" s="106" t="str">
        <f>IF(C13&lt;&gt;"",IF(Sheet1!L30&lt;&gt;"",Sheet1!L30,""),"")</f>
        <v/>
      </c>
      <c r="G13" s="106" t="str">
        <f>IF(C13&lt;&gt;"",IF(Sheet1!H30="ABS",0,SUM(Sheet1!H30:'Sheet1'!J30)),"")</f>
        <v/>
      </c>
      <c r="H13" s="106" t="str">
        <f>IF(C13&lt;&gt;"",IF(Sheet1!N30="ABS",0,Sheet1!N30),"")</f>
        <v/>
      </c>
      <c r="I13" s="106" t="str">
        <f t="shared" si="0"/>
        <v/>
      </c>
      <c r="J13" s="127" t="str">
        <f>IF(C13&lt;&gt;"",IF(Sheet1!Q17=200,4,IF(Sheet1!Q17=250,5,IF(Sheet1!Q17=300,6,IF(Sheet1!Q17=350,7,IF(Sheet1!Q17=400,8,IF(Sheet1!Q17=450,9,IF(Sheet1!Q17=500,10))))))),"")</f>
        <v/>
      </c>
      <c r="K13" s="127" t="str">
        <f>IF(C13&lt;&gt;"",K2,"")</f>
        <v/>
      </c>
    </row>
    <row r="14" spans="1:11">
      <c r="A14" s="127" t="str">
        <f t="shared" si="3"/>
        <v/>
      </c>
      <c r="B14" s="127" t="str">
        <f t="shared" si="1"/>
        <v/>
      </c>
      <c r="C14" s="105" t="str">
        <f>IF(Sheet1!B31&lt;&gt;"",Sheet1!B31,"")</f>
        <v/>
      </c>
      <c r="D14" s="127" t="str">
        <f t="shared" si="2"/>
        <v/>
      </c>
      <c r="E14" s="106" t="str">
        <f>IF(C14&lt;&gt;"",IF(Sheet1!F31="ABS",0,SUM(Sheet1!D31:'Sheet1'!F31)),"")</f>
        <v/>
      </c>
      <c r="F14" s="106" t="str">
        <f>IF(C14&lt;&gt;"",IF(Sheet1!L31&lt;&gt;"",Sheet1!L31,""),"")</f>
        <v/>
      </c>
      <c r="G14" s="106" t="str">
        <f>IF(C14&lt;&gt;"",IF(Sheet1!H31="ABS",0,SUM(Sheet1!H31:'Sheet1'!J31)),"")</f>
        <v/>
      </c>
      <c r="H14" s="106" t="str">
        <f>IF(C14&lt;&gt;"",IF(Sheet1!N31="ABS",0,Sheet1!N31),"")</f>
        <v/>
      </c>
      <c r="I14" s="106" t="str">
        <f t="shared" si="0"/>
        <v/>
      </c>
      <c r="J14" s="127" t="str">
        <f>IF(C14&lt;&gt;"",IF(Sheet1!Q17=200,4,IF(Sheet1!Q17=250,5,IF(Sheet1!Q17=300,6,IF(Sheet1!Q17=350,7,IF(Sheet1!Q17=400,8,IF(Sheet1!Q17=450,9,IF(Sheet1!Q17=500,10))))))),"")</f>
        <v/>
      </c>
      <c r="K14" s="127" t="str">
        <f>IF(C14&lt;&gt;"",K2,"")</f>
        <v/>
      </c>
    </row>
    <row r="15" spans="1:11">
      <c r="A15" s="127" t="str">
        <f t="shared" si="3"/>
        <v/>
      </c>
      <c r="B15" s="127" t="str">
        <f t="shared" si="1"/>
        <v/>
      </c>
      <c r="C15" s="105" t="str">
        <f>IF(Sheet1!B32&lt;&gt;"",Sheet1!B32,"")</f>
        <v/>
      </c>
      <c r="D15" s="127" t="str">
        <f t="shared" si="2"/>
        <v/>
      </c>
      <c r="E15" s="106" t="str">
        <f>IF(C15&lt;&gt;"",IF(Sheet1!F32="ABS",0,SUM(Sheet1!D32:'Sheet1'!F32)),"")</f>
        <v/>
      </c>
      <c r="F15" s="106" t="str">
        <f>IF(C15&lt;&gt;"",IF(Sheet1!L32&lt;&gt;"",Sheet1!L32,""),"")</f>
        <v/>
      </c>
      <c r="G15" s="106" t="str">
        <f>IF(C15&lt;&gt;"",IF(Sheet1!H32="ABS",0,SUM(Sheet1!H32:'Sheet1'!J32)),"")</f>
        <v/>
      </c>
      <c r="H15" s="106" t="str">
        <f>IF(C15&lt;&gt;"",IF(Sheet1!N32="ABS",0,Sheet1!N32),"")</f>
        <v/>
      </c>
      <c r="I15" s="106" t="str">
        <f t="shared" si="0"/>
        <v/>
      </c>
      <c r="J15" s="127" t="str">
        <f>IF(C15&lt;&gt;"",IF(Sheet1!Q17=200,4,IF(Sheet1!Q17=250,5,IF(Sheet1!Q17=300,6,IF(Sheet1!Q17=350,7,IF(Sheet1!Q17=400,8,IF(Sheet1!Q17=450,9,IF(Sheet1!Q17=500,10))))))),"")</f>
        <v/>
      </c>
      <c r="K15" s="127" t="str">
        <f>IF(C15&lt;&gt;"",K2,"")</f>
        <v/>
      </c>
    </row>
    <row r="16" spans="1:11">
      <c r="A16" s="127" t="str">
        <f t="shared" si="3"/>
        <v/>
      </c>
      <c r="B16" s="127" t="str">
        <f t="shared" si="1"/>
        <v/>
      </c>
      <c r="C16" s="105" t="str">
        <f>IF(Sheet1!B33&lt;&gt;"",Sheet1!B33,"")</f>
        <v/>
      </c>
      <c r="D16" s="127" t="str">
        <f t="shared" si="2"/>
        <v/>
      </c>
      <c r="E16" s="106" t="str">
        <f>IF(C16&lt;&gt;"",IF(Sheet1!F33="ABS",0,SUM(Sheet1!D33:'Sheet1'!F33)),"")</f>
        <v/>
      </c>
      <c r="F16" s="106" t="str">
        <f>IF(C16&lt;&gt;"",IF(Sheet1!L33&lt;&gt;"",Sheet1!L33,""),"")</f>
        <v/>
      </c>
      <c r="G16" s="106" t="str">
        <f>IF(C16&lt;&gt;"",IF(Sheet1!H33="ABS",0,SUM(Sheet1!H33:'Sheet1'!J33)),"")</f>
        <v/>
      </c>
      <c r="H16" s="106" t="str">
        <f>IF(C16&lt;&gt;"",IF(Sheet1!N33="ABS",0,Sheet1!N33),"")</f>
        <v/>
      </c>
      <c r="I16" s="106" t="str">
        <f t="shared" si="0"/>
        <v/>
      </c>
      <c r="J16" s="127" t="str">
        <f>IF(C16&lt;&gt;"",IF(Sheet1!Q17=200,4,IF(Sheet1!Q17=250,5,IF(Sheet1!Q17=300,6,IF(Sheet1!Q17=350,7,IF(Sheet1!Q17=400,8,IF(Sheet1!Q17=450,9,IF(Sheet1!Q17=500,10))))))),"")</f>
        <v/>
      </c>
      <c r="K16" s="127" t="str">
        <f>IF(C16&lt;&gt;"",K2,"")</f>
        <v/>
      </c>
    </row>
    <row r="17" spans="1:11">
      <c r="A17" s="127" t="str">
        <f t="shared" si="3"/>
        <v/>
      </c>
      <c r="B17" s="127" t="str">
        <f t="shared" si="1"/>
        <v/>
      </c>
      <c r="C17" s="105" t="str">
        <f>IF(Sheet1!B34&lt;&gt;"",Sheet1!B34,"")</f>
        <v/>
      </c>
      <c r="D17" s="127" t="str">
        <f t="shared" si="2"/>
        <v/>
      </c>
      <c r="E17" s="106" t="str">
        <f>IF(C17&lt;&gt;"",IF(Sheet1!F34="ABS",0,SUM(Sheet1!D34:'Sheet1'!F34)),"")</f>
        <v/>
      </c>
      <c r="F17" s="106" t="str">
        <f>IF(C17&lt;&gt;"",IF(Sheet1!L34&lt;&gt;"",Sheet1!L34,""),"")</f>
        <v/>
      </c>
      <c r="G17" s="106" t="str">
        <f>IF(C17&lt;&gt;"",IF(Sheet1!H34="ABS",0,SUM(Sheet1!H34:'Sheet1'!J34)),"")</f>
        <v/>
      </c>
      <c r="H17" s="106" t="str">
        <f>IF(C17&lt;&gt;"",IF(Sheet1!N34="ABS",0,Sheet1!N34),"")</f>
        <v/>
      </c>
      <c r="I17" s="106" t="str">
        <f t="shared" si="0"/>
        <v/>
      </c>
      <c r="J17" s="127" t="str">
        <f>IF(C18&lt;&gt;"",IF(Sheet1!Q17=200,4,IF(Sheet1!Q17=250,5,IF(Sheet1!Q17=300,6,IF(Sheet1!Q17=350,7,IF(Sheet1!Q17=400,8,IF(Sheet1!Q17=450,9,IF(Sheet1!Q17=500,10))))))),"")</f>
        <v/>
      </c>
      <c r="K17" s="127" t="str">
        <f>IF(C17&lt;&gt;"",K2,"")</f>
        <v/>
      </c>
    </row>
    <row r="18" spans="1:11">
      <c r="A18" s="127" t="str">
        <f t="shared" si="3"/>
        <v/>
      </c>
      <c r="B18" s="127" t="str">
        <f t="shared" si="1"/>
        <v/>
      </c>
      <c r="C18" s="105" t="str">
        <f>IF(Sheet1!B35&lt;&gt;"",Sheet1!B35,"")</f>
        <v/>
      </c>
      <c r="D18" s="127" t="str">
        <f t="shared" si="2"/>
        <v/>
      </c>
      <c r="E18" s="106" t="str">
        <f>IF(C18&lt;&gt;"",IF(Sheet1!F35="ABS",0,SUM(Sheet1!D35:'Sheet1'!F35)),"")</f>
        <v/>
      </c>
      <c r="F18" s="106" t="str">
        <f>IF(C18&lt;&gt;"",IF(Sheet1!L35&lt;&gt;"",Sheet1!L35,""),"")</f>
        <v/>
      </c>
      <c r="G18" s="106" t="str">
        <f>IF(C18&lt;&gt;"",IF(Sheet1!H35="ABS",0,SUM(Sheet1!H35:'Sheet1'!J35)),"")</f>
        <v/>
      </c>
      <c r="H18" s="106" t="str">
        <f>IF(C18&lt;&gt;"",IF(Sheet1!N35="ABS",0,Sheet1!N35),"")</f>
        <v/>
      </c>
      <c r="I18" s="106" t="str">
        <f t="shared" si="0"/>
        <v/>
      </c>
      <c r="J18" s="127" t="str">
        <f>IF(C19&lt;&gt;"",IF(Sheet1!Q17=200,4,IF(Sheet1!Q17=250,5,IF(Sheet1!Q17=300,6,IF(Sheet1!Q17=350,7,IF(Sheet1!Q17=400,8,IF(Sheet1!Q17=450,9,IF(Sheet1!Q17=500,10))))))),"")</f>
        <v/>
      </c>
      <c r="K18" s="127" t="str">
        <f>IF(C18&lt;&gt;"",K2,"")</f>
        <v/>
      </c>
    </row>
    <row r="19" spans="1:11">
      <c r="A19" s="127" t="str">
        <f t="shared" si="3"/>
        <v/>
      </c>
      <c r="B19" s="127" t="str">
        <f t="shared" si="1"/>
        <v/>
      </c>
      <c r="C19" s="105" t="str">
        <f>IF(Sheet1!B36&lt;&gt;"",Sheet1!B36,"")</f>
        <v/>
      </c>
      <c r="D19" s="127" t="str">
        <f t="shared" si="2"/>
        <v/>
      </c>
      <c r="E19" s="106" t="str">
        <f>IF(C19&lt;&gt;"",IF(Sheet1!F36="ABS",0,SUM(Sheet1!D36:'Sheet1'!F36)),"")</f>
        <v/>
      </c>
      <c r="F19" s="106" t="str">
        <f>IF(C19&lt;&gt;"",IF(Sheet1!L36&lt;&gt;"",Sheet1!L36,""),"")</f>
        <v/>
      </c>
      <c r="G19" s="106" t="str">
        <f>IF(C19&lt;&gt;"",IF(Sheet1!H36="ABS",0,SUM(Sheet1!H36:'Sheet1'!J36)),"")</f>
        <v/>
      </c>
      <c r="H19" s="106" t="str">
        <f>IF(C19&lt;&gt;"",IF(Sheet1!N36="ABS",0,Sheet1!N36),"")</f>
        <v/>
      </c>
      <c r="I19" s="106" t="str">
        <f t="shared" si="0"/>
        <v/>
      </c>
      <c r="J19" s="127" t="str">
        <f>IF(C19&lt;&gt;"",IF(Sheet1!Q17=200,4,IF(Sheet1!Q17=250,5,IF(Sheet1!Q17=300,6,IF(Sheet1!Q17=350,7,IF(Sheet1!Q17=400,8,IF(Sheet1!Q17=450,9,IF(Sheet1!Q17=500,10))))))),"")</f>
        <v/>
      </c>
      <c r="K19" s="127" t="str">
        <f>IF(C19&lt;&gt;"",K2,"")</f>
        <v/>
      </c>
    </row>
    <row r="20" spans="1:11">
      <c r="A20" s="127" t="str">
        <f t="shared" si="3"/>
        <v/>
      </c>
      <c r="B20" s="127" t="str">
        <f t="shared" si="1"/>
        <v/>
      </c>
      <c r="C20" s="105" t="str">
        <f>IF(Sheet1!B37&lt;&gt;"",Sheet1!B37,"")</f>
        <v/>
      </c>
      <c r="D20" s="127" t="str">
        <f t="shared" si="2"/>
        <v/>
      </c>
      <c r="E20" s="106" t="str">
        <f>IF(C20&lt;&gt;"",IF(Sheet1!F37="ABS",0,SUM(Sheet1!D37:'Sheet1'!F37)),"")</f>
        <v/>
      </c>
      <c r="F20" s="106" t="str">
        <f>IF(C20&lt;&gt;"",IF(Sheet1!L37&lt;&gt;"",Sheet1!L37,""),"")</f>
        <v/>
      </c>
      <c r="G20" s="106" t="str">
        <f>IF(C20&lt;&gt;"",IF(Sheet1!H37="ABS",0,SUM(Sheet1!H37:'Sheet1'!J37)),"")</f>
        <v/>
      </c>
      <c r="H20" s="106" t="str">
        <f>IF(C20&lt;&gt;"",IF(Sheet1!N37="ABS",0,Sheet1!N37),"")</f>
        <v/>
      </c>
      <c r="I20" s="106" t="str">
        <f t="shared" si="0"/>
        <v/>
      </c>
      <c r="J20" s="127" t="str">
        <f>IF(C20&lt;&gt;"",IF(Sheet1!Q17=200,4,IF(Sheet1!Q17=250,5,IF(Sheet1!Q17=300,6,IF(Sheet1!Q17=350,7,IF(Sheet1!Q17=400,8,IF(Sheet1!Q17=450,9,IF(Sheet1!Q17=500,10))))))),"")</f>
        <v/>
      </c>
      <c r="K20" s="127" t="str">
        <f>IF(C20&lt;&gt;"",K2,"")</f>
        <v/>
      </c>
    </row>
    <row r="21" spans="1:11">
      <c r="A21" s="127" t="str">
        <f t="shared" si="3"/>
        <v/>
      </c>
      <c r="B21" s="127" t="str">
        <f t="shared" si="1"/>
        <v/>
      </c>
      <c r="C21" s="105" t="str">
        <f>IF(Sheet1!B38&lt;&gt;"",Sheet1!B38,"")</f>
        <v/>
      </c>
      <c r="D21" s="127" t="str">
        <f t="shared" si="2"/>
        <v/>
      </c>
      <c r="E21" s="106" t="str">
        <f>IF(C21&lt;&gt;"",IF(Sheet1!F38="ABS",0,SUM(Sheet1!D38:'Sheet1'!F38)),"")</f>
        <v/>
      </c>
      <c r="F21" s="106" t="str">
        <f>IF(C21&lt;&gt;"",IF(Sheet1!L38&lt;&gt;"",Sheet1!L38,""),"")</f>
        <v/>
      </c>
      <c r="G21" s="106" t="str">
        <f>IF(C21&lt;&gt;"",IF(Sheet1!H38="ABS",0,SUM(Sheet1!H38:'Sheet1'!J38)),"")</f>
        <v/>
      </c>
      <c r="H21" s="106" t="str">
        <f>IF(C21&lt;&gt;"",IF(Sheet1!N38="ABS",0,Sheet1!N38),"")</f>
        <v/>
      </c>
      <c r="I21" s="106" t="str">
        <f t="shared" si="0"/>
        <v/>
      </c>
      <c r="J21" s="127" t="str">
        <f>IF(C21&lt;&gt;"",IF(Sheet1!Q17=200,4,IF(Sheet1!Q17=250,5,IF(Sheet1!Q17=300,6,IF(Sheet1!Q17=350,7,IF(Sheet1!Q17=400,8,IF(Sheet1!Q17=450,9,IF(Sheet1!Q17=500,10))))))),"")</f>
        <v/>
      </c>
      <c r="K21" s="127" t="str">
        <f>IF(C21&lt;&gt;"",K2,"")</f>
        <v/>
      </c>
    </row>
    <row r="22" spans="1:11">
      <c r="A22" s="127" t="str">
        <f t="shared" si="3"/>
        <v/>
      </c>
      <c r="B22" s="127" t="str">
        <f t="shared" si="1"/>
        <v/>
      </c>
      <c r="C22" s="105" t="str">
        <f>IF(Sheet2!B19&lt;&gt;"",Sheet2!B19,"")</f>
        <v/>
      </c>
      <c r="D22" s="127" t="str">
        <f>IF(C22&lt;&gt;"",D2,"")</f>
        <v/>
      </c>
      <c r="E22" s="106" t="str">
        <f>IF(C22&lt;&gt;"",IF(Sheet2!F19="ABS",0,SUM(Sheet2!D19:'Sheet2'!F19)),"")</f>
        <v/>
      </c>
      <c r="F22" s="106" t="str">
        <f>IF(C22&lt;&gt;"",IF(Sheet2!L19&lt;&gt;"",Sheet2!L19,""),"")</f>
        <v/>
      </c>
      <c r="G22" s="106" t="str">
        <f>IF(C22&lt;&gt;"",IF(Sheet2!H19="ABS",0,SUM(Sheet2!H19:'Sheet2'!J19)),"")</f>
        <v/>
      </c>
      <c r="H22" s="106" t="str">
        <f>IF(C22&lt;&gt;"",IF(Sheet2!N19="ABS",0,Sheet2!N19),"")</f>
        <v/>
      </c>
      <c r="I22" s="106" t="str">
        <f t="shared" si="0"/>
        <v/>
      </c>
      <c r="J22" s="127" t="str">
        <f>IF(C22&lt;&gt;"",IF(Sheet2!Q17=200,4,IF(Sheet2!Q17=250,5,IF(Sheet2!Q17=300,6,IF(Sheet2!Q17=350,7,IF(Sheet2!Q17=400,8,IF(Sheet2!Q17=450,9,IF(Sheet2!Q17=500,10))))))),"")</f>
        <v/>
      </c>
      <c r="K22" s="127" t="str">
        <f>IF(C22&lt;&gt;"",K2,"")</f>
        <v/>
      </c>
    </row>
    <row r="23" spans="1:11">
      <c r="A23" s="127" t="str">
        <f t="shared" si="3"/>
        <v/>
      </c>
      <c r="B23" s="127" t="str">
        <f t="shared" si="1"/>
        <v/>
      </c>
      <c r="C23" s="105" t="str">
        <f>IF(Sheet2!B20&lt;&gt;"",Sheet2!B20,"")</f>
        <v/>
      </c>
      <c r="D23" s="127" t="str">
        <f>IF(C23&lt;&gt;"",D2,"")</f>
        <v/>
      </c>
      <c r="E23" s="106" t="str">
        <f>IF(C23&lt;&gt;"",IF(Sheet2!F20="ABS",0,SUM(Sheet2!D20:'Sheet2'!F20)),"")</f>
        <v/>
      </c>
      <c r="F23" s="106" t="str">
        <f>IF(C23&lt;&gt;"",IF(Sheet2!L20&lt;&gt;"",Sheet2!L20,""),"")</f>
        <v/>
      </c>
      <c r="G23" s="106" t="str">
        <f>IF(C23&lt;&gt;"",IF(Sheet2!H20="ABS",0,SUM(Sheet2!H20:'Sheet2'!J20)),"")</f>
        <v/>
      </c>
      <c r="H23" s="106" t="str">
        <f>IF(C23&lt;&gt;"",IF(Sheet2!N20="ABS",0,Sheet2!N20),"")</f>
        <v/>
      </c>
      <c r="I23" s="106" t="str">
        <f t="shared" si="0"/>
        <v/>
      </c>
      <c r="J23" s="127" t="str">
        <f>IF(C23&lt;&gt;"",IF(Sheet2!Q17=200,4,IF(Sheet2!Q17=250,5,IF(Sheet2!Q17=300,6,IF(Sheet2!Q17=350,7,IF(Sheet2!Q17=400,8,IF(Sheet2!Q17=450,9,IF(Sheet2!Q17=500,10))))))),"")</f>
        <v/>
      </c>
      <c r="K23" s="127" t="str">
        <f>IF(C23&lt;&gt;"",K2,"")</f>
        <v/>
      </c>
    </row>
    <row r="24" spans="1:11">
      <c r="A24" s="127" t="str">
        <f t="shared" si="3"/>
        <v/>
      </c>
      <c r="B24" s="127" t="str">
        <f t="shared" si="1"/>
        <v/>
      </c>
      <c r="C24" s="105" t="str">
        <f>IF(Sheet2!B21&lt;&gt;"",Sheet2!B21,"")</f>
        <v/>
      </c>
      <c r="D24" s="127" t="str">
        <f>IF(C24&lt;&gt;"",D2,"")</f>
        <v/>
      </c>
      <c r="E24" s="106" t="str">
        <f>IF(C24&lt;&gt;"",IF(Sheet2!F21="ABS",0,SUM(Sheet2!D21:'Sheet2'!F21)),"")</f>
        <v/>
      </c>
      <c r="F24" s="106" t="str">
        <f>IF(C24&lt;&gt;"",IF(Sheet2!L21&lt;&gt;"",Sheet2!L21,""),"")</f>
        <v/>
      </c>
      <c r="G24" s="106" t="str">
        <f>IF(C24&lt;&gt;"",IF(Sheet2!H21="ABS",0,SUM(Sheet2!H21:'Sheet2'!J21)),"")</f>
        <v/>
      </c>
      <c r="H24" s="106" t="str">
        <f>IF(C24&lt;&gt;"",IF(Sheet2!N21="ABS",0,Sheet2!N21),"")</f>
        <v/>
      </c>
      <c r="I24" s="106" t="str">
        <f t="shared" si="0"/>
        <v/>
      </c>
      <c r="J24" s="127" t="str">
        <f>IF(C24&lt;&gt;"",IF(Sheet2!Q17=200,4,IF(Sheet2!Q17=250,5,IF(Sheet2!Q17=300,6,IF(Sheet2!Q17=350,7,IF(Sheet2!Q17=400,8,IF(Sheet2!Q17=450,9,IF(Sheet2!Q17=500,10))))))),"")</f>
        <v/>
      </c>
      <c r="K24" s="127" t="str">
        <f>IF(C24&lt;&gt;"",K2,"")</f>
        <v/>
      </c>
    </row>
    <row r="25" spans="1:11">
      <c r="A25" s="127" t="str">
        <f t="shared" si="3"/>
        <v/>
      </c>
      <c r="B25" s="127" t="str">
        <f t="shared" si="1"/>
        <v/>
      </c>
      <c r="C25" s="105" t="str">
        <f>IF(Sheet2!B22&lt;&gt;"",Sheet2!B22,"")</f>
        <v/>
      </c>
      <c r="D25" s="127" t="str">
        <f>IF(C25&lt;&gt;"",D2,"")</f>
        <v/>
      </c>
      <c r="E25" s="106" t="str">
        <f>IF(C25&lt;&gt;"",IF(Sheet2!F22="ABS",0,SUM(Sheet2!D22:'Sheet2'!F22)),"")</f>
        <v/>
      </c>
      <c r="F25" s="106" t="str">
        <f>IF(C25&lt;&gt;"",IF(Sheet2!L22&lt;&gt;"",Sheet2!L22,""),"")</f>
        <v/>
      </c>
      <c r="G25" s="106" t="str">
        <f>IF(C25&lt;&gt;"",IF(Sheet2!H22="ABS",0,SUM(Sheet2!H22:'Sheet2'!J22)),"")</f>
        <v/>
      </c>
      <c r="H25" s="106" t="str">
        <f>IF(C25&lt;&gt;"",IF(Sheet2!N22="ABS",0,Sheet2!N22),"")</f>
        <v/>
      </c>
      <c r="I25" s="106" t="str">
        <f t="shared" si="0"/>
        <v/>
      </c>
      <c r="J25" s="127" t="str">
        <f>IF(C25&lt;&gt;"",IF(Sheet2!Q17=200,4,IF(Sheet2!Q17=250,5,IF(Sheet2!Q17=300,6,IF(Sheet2!Q17=350,7,IF(Sheet2!Q17=400,8,IF(Sheet2!Q17=450,9,IF(Sheet2!Q17=500,10))))))),"")</f>
        <v/>
      </c>
      <c r="K25" s="127" t="str">
        <f>IF(C25&lt;&gt;"",K2,"")</f>
        <v/>
      </c>
    </row>
    <row r="26" spans="1:11">
      <c r="A26" s="127" t="str">
        <f t="shared" si="3"/>
        <v/>
      </c>
      <c r="B26" s="127" t="str">
        <f t="shared" si="1"/>
        <v/>
      </c>
      <c r="C26" s="105" t="str">
        <f>IF(Sheet2!B23&lt;&gt;"",Sheet2!B23,"")</f>
        <v/>
      </c>
      <c r="D26" s="127" t="str">
        <f>IF(C26&lt;&gt;"",D2,"")</f>
        <v/>
      </c>
      <c r="E26" s="106" t="str">
        <f>IF(C26&lt;&gt;"",IF(Sheet2!F23="ABS",0,SUM(Sheet2!D23:'Sheet2'!F23)),"")</f>
        <v/>
      </c>
      <c r="F26" s="106" t="str">
        <f>IF(C26&lt;&gt;"",IF(Sheet2!L23&lt;&gt;"",Sheet2!L23,""),"")</f>
        <v/>
      </c>
      <c r="G26" s="106" t="str">
        <f>IF(C26&lt;&gt;"",IF(Sheet2!H23="ABS",0,SUM(Sheet2!H23:'Sheet2'!J23)),"")</f>
        <v/>
      </c>
      <c r="H26" s="106" t="str">
        <f>IF(C26&lt;&gt;"",IF(Sheet2!N23="ABS",0,Sheet2!N23),"")</f>
        <v/>
      </c>
      <c r="I26" s="106" t="str">
        <f t="shared" si="0"/>
        <v/>
      </c>
      <c r="J26" s="127" t="str">
        <f>IF(C26&lt;&gt;"",IF(Sheet2!Q17=200,4,IF(Sheet2!Q17=250,5,IF(Sheet2!Q17=300,6,IF(Sheet2!Q17=350,7,IF(Sheet2!Q17=400,8,IF(Sheet2!Q17=450,9,IF(Sheet2!Q17=500,10))))))),"")</f>
        <v/>
      </c>
      <c r="K26" s="127" t="str">
        <f>IF(C26&lt;&gt;"",K2,"")</f>
        <v/>
      </c>
    </row>
    <row r="27" spans="1:11">
      <c r="A27" s="127" t="str">
        <f t="shared" si="3"/>
        <v/>
      </c>
      <c r="B27" s="127" t="str">
        <f t="shared" si="1"/>
        <v/>
      </c>
      <c r="C27" s="105" t="str">
        <f>IF(Sheet2!B24&lt;&gt;"",Sheet2!B24,"")</f>
        <v/>
      </c>
      <c r="D27" s="127" t="str">
        <f>IF(C27&lt;&gt;"",D2,"")</f>
        <v/>
      </c>
      <c r="E27" s="106" t="str">
        <f>IF(C27&lt;&gt;"",IF(Sheet2!F24="ABS",0,SUM(Sheet2!D24:'Sheet2'!F24)),"")</f>
        <v/>
      </c>
      <c r="F27" s="106" t="str">
        <f>IF(C27&lt;&gt;"",IF(Sheet2!L24&lt;&gt;"",Sheet2!L24,""),"")</f>
        <v/>
      </c>
      <c r="G27" s="106" t="str">
        <f>IF(C27&lt;&gt;"",IF(Sheet2!H24="ABS",0,SUM(Sheet2!H24:'Sheet2'!J24)),"")</f>
        <v/>
      </c>
      <c r="H27" s="106" t="str">
        <f>IF(C27&lt;&gt;"",IF(Sheet2!N24="ABS",0,Sheet2!N24),"")</f>
        <v/>
      </c>
      <c r="I27" s="106" t="str">
        <f t="shared" si="0"/>
        <v/>
      </c>
      <c r="J27" s="127" t="str">
        <f>IF(C27&lt;&gt;"",IF(Sheet2!Q17=200,4,IF(Sheet2!Q17=250,5,IF(Sheet2!Q17=300,6,IF(Sheet2!Q17=350,7,IF(Sheet2!Q17=400,8,IF(Sheet2!Q17=450,9,IF(Sheet2!Q17=500,10))))))),"")</f>
        <v/>
      </c>
      <c r="K27" s="127" t="str">
        <f>IF(C27&lt;&gt;"",K2,"")</f>
        <v/>
      </c>
    </row>
    <row r="28" spans="1:11">
      <c r="A28" s="127" t="str">
        <f t="shared" si="3"/>
        <v/>
      </c>
      <c r="B28" s="127" t="str">
        <f t="shared" si="1"/>
        <v/>
      </c>
      <c r="C28" s="105" t="str">
        <f>IF(Sheet2!B25&lt;&gt;"",Sheet2!B25,"")</f>
        <v/>
      </c>
      <c r="D28" s="127" t="str">
        <f>IF(C28&lt;&gt;"",D2,"")</f>
        <v/>
      </c>
      <c r="E28" s="106" t="str">
        <f>IF(C28&lt;&gt;"",IF(Sheet2!F25="ABS",0,SUM(Sheet2!D25:'Sheet2'!F25)),"")</f>
        <v/>
      </c>
      <c r="F28" s="106" t="str">
        <f>IF(C28&lt;&gt;"",IF(Sheet2!L25&lt;&gt;"",Sheet2!L25,""),"")</f>
        <v/>
      </c>
      <c r="G28" s="106" t="str">
        <f>IF(C28&lt;&gt;"",IF(Sheet2!H25="ABS",0,SUM(Sheet2!H25:'Sheet2'!J25)),"")</f>
        <v/>
      </c>
      <c r="H28" s="106" t="str">
        <f>IF(C28&lt;&gt;"",IF(Sheet2!N25="ABS",0,Sheet2!N25),"")</f>
        <v/>
      </c>
      <c r="I28" s="106" t="str">
        <f t="shared" si="0"/>
        <v/>
      </c>
      <c r="J28" s="127" t="str">
        <f>IF(C28&lt;&gt;"",IF(Sheet2!Q17=200,4,IF(Sheet2!Q17=250,5,IF(Sheet2!Q17=300,6,IF(Sheet2!Q17=350,7,IF(Sheet2!Q17=400,8,IF(Sheet2!Q17=450,9,IF(Sheet2!Q17=500,10))))))),"")</f>
        <v/>
      </c>
      <c r="K28" s="127" t="str">
        <f>IF(C28&lt;&gt;"",K2,"")</f>
        <v/>
      </c>
    </row>
    <row r="29" spans="1:11">
      <c r="A29" s="127" t="str">
        <f t="shared" si="3"/>
        <v/>
      </c>
      <c r="B29" s="127" t="str">
        <f t="shared" si="1"/>
        <v/>
      </c>
      <c r="C29" s="105" t="str">
        <f>IF(Sheet2!B26&lt;&gt;"",Sheet2!B26,"")</f>
        <v/>
      </c>
      <c r="D29" s="127" t="str">
        <f>IF(C29&lt;&gt;"",D2,"")</f>
        <v/>
      </c>
      <c r="E29" s="106" t="str">
        <f>IF(C29&lt;&gt;"",IF(Sheet2!F26="ABS",0,SUM(Sheet2!D26:'Sheet2'!F26)),"")</f>
        <v/>
      </c>
      <c r="F29" s="106" t="str">
        <f>IF(C29&lt;&gt;"",IF(Sheet2!L26&lt;&gt;"",Sheet2!L26,""),"")</f>
        <v/>
      </c>
      <c r="G29" s="106" t="str">
        <f>IF(C29&lt;&gt;"",IF(Sheet2!H26="ABS",0,SUM(Sheet2!H26:'Sheet2'!J26)),"")</f>
        <v/>
      </c>
      <c r="H29" s="106" t="str">
        <f>IF(C29&lt;&gt;"",IF(Sheet2!N26="ABS",0,Sheet2!N26),"")</f>
        <v/>
      </c>
      <c r="I29" s="106" t="str">
        <f t="shared" si="0"/>
        <v/>
      </c>
      <c r="J29" s="127" t="str">
        <f>IF(C29&lt;&gt;"",IF(Sheet2!Q17=200,4,IF(Sheet2!Q17=250,5,IF(Sheet2!Q17=300,6,IF(Sheet2!Q17=350,7,IF(Sheet2!Q17=400,8,IF(Sheet2!Q17=450,9,IF(Sheet2!Q17=500,10))))))),"")</f>
        <v/>
      </c>
      <c r="K29" s="127" t="str">
        <f>IF(C29&lt;&gt;"",K2,"")</f>
        <v/>
      </c>
    </row>
    <row r="30" spans="1:11">
      <c r="A30" s="127" t="str">
        <f t="shared" si="3"/>
        <v/>
      </c>
      <c r="B30" s="127" t="str">
        <f t="shared" si="1"/>
        <v/>
      </c>
      <c r="C30" s="105" t="str">
        <f>IF(Sheet2!B27&lt;&gt;"",Sheet2!B27,"")</f>
        <v/>
      </c>
      <c r="D30" s="127" t="str">
        <f>IF(C30&lt;&gt;"",D2,"")</f>
        <v/>
      </c>
      <c r="E30" s="106" t="str">
        <f>IF(C30&lt;&gt;"",IF(Sheet2!F27="ABS",0,SUM(Sheet2!D27:'Sheet2'!F27)),"")</f>
        <v/>
      </c>
      <c r="F30" s="106" t="str">
        <f>IF(C30&lt;&gt;"",IF(Sheet2!L27&lt;&gt;"",Sheet2!L27,""),"")</f>
        <v/>
      </c>
      <c r="G30" s="106" t="str">
        <f>IF(C30&lt;&gt;"",IF(Sheet2!H27="ABS",0,SUM(Sheet2!H27:'Sheet2'!J27)),"")</f>
        <v/>
      </c>
      <c r="H30" s="106" t="str">
        <f>IF(C30&lt;&gt;"",IF(Sheet2!N27="ABS",0,Sheet2!N27),"")</f>
        <v/>
      </c>
      <c r="I30" s="106" t="str">
        <f t="shared" si="0"/>
        <v/>
      </c>
      <c r="J30" s="127" t="str">
        <f>IF(C30&lt;&gt;"",IF(Sheet2!Q17=200,4,IF(Sheet2!Q17=250,5,IF(Sheet2!Q17=300,6,IF(Sheet2!Q17=350,7,IF(Sheet2!Q17=400,8,IF(Sheet2!Q17=450,9,IF(Sheet2!Q17=500,10))))))),"")</f>
        <v/>
      </c>
      <c r="K30" s="127" t="str">
        <f>IF(C30&lt;&gt;"",K2,"")</f>
        <v/>
      </c>
    </row>
    <row r="31" spans="1:11">
      <c r="A31" s="127" t="str">
        <f t="shared" si="3"/>
        <v/>
      </c>
      <c r="B31" s="127" t="str">
        <f t="shared" si="1"/>
        <v/>
      </c>
      <c r="C31" s="105" t="str">
        <f>IF(Sheet2!B28&lt;&gt;"",Sheet2!B28,"")</f>
        <v/>
      </c>
      <c r="D31" s="127" t="str">
        <f>IF(C31&lt;&gt;"",D2,"")</f>
        <v/>
      </c>
      <c r="E31" s="106" t="str">
        <f>IF(C31&lt;&gt;"",IF(Sheet2!F28="ABS",0,SUM(Sheet2!D28:'Sheet2'!F28)),"")</f>
        <v/>
      </c>
      <c r="F31" s="106" t="str">
        <f>IF(C31&lt;&gt;"",IF(Sheet2!L28&lt;&gt;"",Sheet2!L28,""),"")</f>
        <v/>
      </c>
      <c r="G31" s="106" t="str">
        <f>IF(C31&lt;&gt;"",IF(Sheet2!H28="ABS",0,SUM(Sheet2!H28:'Sheet2'!J28)),"")</f>
        <v/>
      </c>
      <c r="H31" s="106" t="str">
        <f>IF(C31&lt;&gt;"",IF(Sheet2!N28="ABS",0,Sheet2!N28),"")</f>
        <v/>
      </c>
      <c r="I31" s="106" t="str">
        <f t="shared" si="0"/>
        <v/>
      </c>
      <c r="J31" s="127" t="str">
        <f>IF(C31&lt;&gt;"",IF(Sheet2!Q17=200,4,IF(Sheet2!Q17=250,5,IF(Sheet2!Q17=300,6,IF(Sheet2!Q17=350,7,IF(Sheet2!Q17=400,8,IF(Sheet2!Q17=450,9,IF(Sheet2!Q17=500,10))))))),"")</f>
        <v/>
      </c>
      <c r="K31" s="127" t="str">
        <f>IF(C31&lt;&gt;"",K2,"")</f>
        <v/>
      </c>
    </row>
    <row r="32" spans="1:11">
      <c r="A32" s="127" t="str">
        <f t="shared" si="3"/>
        <v/>
      </c>
      <c r="B32" s="127" t="str">
        <f t="shared" si="1"/>
        <v/>
      </c>
      <c r="C32" s="105" t="str">
        <f>IF(Sheet2!B29&lt;&gt;"",Sheet2!B29,"")</f>
        <v/>
      </c>
      <c r="D32" s="127" t="str">
        <f>IF(C32&lt;&gt;"",D2,"")</f>
        <v/>
      </c>
      <c r="E32" s="106" t="str">
        <f>IF(C32&lt;&gt;"",IF(Sheet2!F29="ABS",0,SUM(Sheet2!D29:'Sheet2'!F29)),"")</f>
        <v/>
      </c>
      <c r="F32" s="106" t="str">
        <f>IF(C32&lt;&gt;"",IF(Sheet2!L29&lt;&gt;"",Sheet2!L29,""),"")</f>
        <v/>
      </c>
      <c r="G32" s="106" t="str">
        <f>IF(C32&lt;&gt;"",IF(Sheet2!H29="ABS",0,SUM(Sheet2!H29:'Sheet2'!J29)),"")</f>
        <v/>
      </c>
      <c r="H32" s="106" t="str">
        <f>IF(C32&lt;&gt;"",IF(Sheet2!N29="ABS",0,Sheet2!N29),"")</f>
        <v/>
      </c>
      <c r="I32" s="106" t="str">
        <f t="shared" si="0"/>
        <v/>
      </c>
      <c r="J32" s="127" t="str">
        <f>IF(C32&lt;&gt;"",IF(Sheet2!Q17=200,4,IF(Sheet2!Q17=250,5,IF(Sheet2!Q17=300,6,IF(Sheet2!Q17=350,7,IF(Sheet2!Q17=400,8,IF(Sheet2!Q17=450,9,IF(Sheet2!Q17=500,10))))))),"")</f>
        <v/>
      </c>
      <c r="K32" s="127" t="str">
        <f>IF(C32&lt;&gt;"",K2,"")</f>
        <v/>
      </c>
    </row>
    <row r="33" spans="1:11">
      <c r="A33" s="127" t="str">
        <f t="shared" si="3"/>
        <v/>
      </c>
      <c r="B33" s="127" t="str">
        <f t="shared" si="1"/>
        <v/>
      </c>
      <c r="C33" s="105" t="str">
        <f>IF(Sheet2!B30&lt;&gt;"",Sheet2!B30,"")</f>
        <v/>
      </c>
      <c r="D33" s="127" t="str">
        <f>IF(C33&lt;&gt;"",D2,"")</f>
        <v/>
      </c>
      <c r="E33" s="106" t="str">
        <f>IF(C33&lt;&gt;"",IF(Sheet2!F30="ABS",0,SUM(Sheet2!D30:'Sheet2'!F30)),"")</f>
        <v/>
      </c>
      <c r="F33" s="106" t="str">
        <f>IF(C33&lt;&gt;"",IF(Sheet2!L30&lt;&gt;"",Sheet2!L30,""),"")</f>
        <v/>
      </c>
      <c r="G33" s="106" t="str">
        <f>IF(C33&lt;&gt;"",IF(Sheet2!H30="ABS",0,SUM(Sheet2!H30:'Sheet2'!J30)),"")</f>
        <v/>
      </c>
      <c r="H33" s="106" t="str">
        <f>IF(C33&lt;&gt;"",IF(Sheet2!N30="ABS",0,Sheet2!N30),"")</f>
        <v/>
      </c>
      <c r="I33" s="106" t="str">
        <f t="shared" si="0"/>
        <v/>
      </c>
      <c r="J33" s="127" t="str">
        <f>IF(C33&lt;&gt;"",IF(Sheet2!Q17=200,4,IF(Sheet2!Q17=250,5,IF(Sheet2!Q17=300,6,IF(Sheet2!Q17=350,7,IF(Sheet2!Q17=400,8,IF(Sheet2!Q17=450,9,IF(Sheet2!Q17=500,10))))))),"")</f>
        <v/>
      </c>
      <c r="K33" s="127" t="str">
        <f>IF(C33&lt;&gt;"",K2,"")</f>
        <v/>
      </c>
    </row>
    <row r="34" spans="1:11">
      <c r="A34" s="127" t="str">
        <f t="shared" si="3"/>
        <v/>
      </c>
      <c r="B34" s="127" t="str">
        <f t="shared" si="1"/>
        <v/>
      </c>
      <c r="C34" s="105" t="str">
        <f>IF(Sheet2!B31&lt;&gt;"",Sheet2!B31,"")</f>
        <v/>
      </c>
      <c r="D34" s="127" t="str">
        <f>IF(C34&lt;&gt;"",D2,"")</f>
        <v/>
      </c>
      <c r="E34" s="106" t="str">
        <f>IF(C34&lt;&gt;"",IF(Sheet2!F31="ABS",0,SUM(Sheet2!D31:'Sheet2'!F31)),"")</f>
        <v/>
      </c>
      <c r="F34" s="106" t="str">
        <f>IF(C34&lt;&gt;"",IF(Sheet2!L31&lt;&gt;"",Sheet2!L31,""),"")</f>
        <v/>
      </c>
      <c r="G34" s="106" t="str">
        <f>IF(C34&lt;&gt;"",IF(Sheet2!H31="ABS",0,SUM(Sheet2!H31:'Sheet2'!J31)),"")</f>
        <v/>
      </c>
      <c r="H34" s="106" t="str">
        <f>IF(C34&lt;&gt;"",IF(Sheet2!N31="ABS",0,Sheet2!N31),"")</f>
        <v/>
      </c>
      <c r="I34" s="106" t="str">
        <f t="shared" si="0"/>
        <v/>
      </c>
      <c r="J34" s="127" t="str">
        <f>IF(C34&lt;&gt;"",IF(Sheet2!Q17=200,4,IF(Sheet2!Q17=250,5,IF(Sheet2!Q17=300,6,IF(Sheet2!Q17=350,7,IF(Sheet2!Q17=400,8,IF(Sheet2!Q17=450,9,IF(Sheet2!Q17=500,10))))))),"")</f>
        <v/>
      </c>
      <c r="K34" s="127" t="str">
        <f>IF(C34&lt;&gt;"",K2,"")</f>
        <v/>
      </c>
    </row>
    <row r="35" spans="1:11">
      <c r="A35" s="127" t="str">
        <f t="shared" si="3"/>
        <v/>
      </c>
      <c r="B35" s="127" t="str">
        <f t="shared" si="1"/>
        <v/>
      </c>
      <c r="C35" s="105" t="str">
        <f>IF(Sheet2!B32&lt;&gt;"",Sheet2!B32,"")</f>
        <v/>
      </c>
      <c r="D35" s="127" t="str">
        <f>IF(C35&lt;&gt;"",D2,"")</f>
        <v/>
      </c>
      <c r="E35" s="106" t="str">
        <f>IF(C35&lt;&gt;"",IF(Sheet2!F32="ABS",0,SUM(Sheet2!D32:'Sheet2'!F32)),"")</f>
        <v/>
      </c>
      <c r="F35" s="106" t="str">
        <f>IF(C35&lt;&gt;"",IF(Sheet2!L32&lt;&gt;"",Sheet2!L32,""),"")</f>
        <v/>
      </c>
      <c r="G35" s="106" t="str">
        <f>IF(C35&lt;&gt;"",IF(Sheet2!H32="ABS",0,SUM(Sheet2!H32:'Sheet2'!J32)),"")</f>
        <v/>
      </c>
      <c r="H35" s="106" t="str">
        <f>IF(C35&lt;&gt;"",IF(Sheet2!N32="ABS",0,Sheet2!N32),"")</f>
        <v/>
      </c>
      <c r="I35" s="106" t="str">
        <f t="shared" si="0"/>
        <v/>
      </c>
      <c r="J35" s="127" t="str">
        <f>IF(C35&lt;&gt;"",IF(Sheet2!Q17=200,4,IF(Sheet2!Q17=250,5,IF(Sheet2!Q17=300,6,IF(Sheet2!Q17=350,7,IF(Sheet2!Q17=400,8,IF(Sheet2!Q17=450,9,IF(Sheet2!Q17=500,10))))))),"")</f>
        <v/>
      </c>
      <c r="K35" s="127" t="str">
        <f>IF(C35&lt;&gt;"",K2,"")</f>
        <v/>
      </c>
    </row>
    <row r="36" spans="1:11">
      <c r="A36" s="127" t="str">
        <f t="shared" si="3"/>
        <v/>
      </c>
      <c r="B36" s="127" t="str">
        <f t="shared" si="1"/>
        <v/>
      </c>
      <c r="C36" s="105" t="str">
        <f>IF(Sheet2!B33&lt;&gt;"",Sheet2!B33,"")</f>
        <v/>
      </c>
      <c r="D36" s="127" t="str">
        <f>IF(C36&lt;&gt;"",D2,"")</f>
        <v/>
      </c>
      <c r="E36" s="106" t="str">
        <f>IF(C36&lt;&gt;"",IF(Sheet2!F33="ABS",0,SUM(Sheet2!D33:'Sheet2'!F33)),"")</f>
        <v/>
      </c>
      <c r="F36" s="106" t="str">
        <f>IF(C36&lt;&gt;"",IF(Sheet2!L33&lt;&gt;"",Sheet2!L33,""),"")</f>
        <v/>
      </c>
      <c r="G36" s="106" t="str">
        <f>IF(C36&lt;&gt;"",IF(Sheet2!H33="ABS",0,SUM(Sheet2!H33:'Sheet2'!J33)),"")</f>
        <v/>
      </c>
      <c r="H36" s="106" t="str">
        <f>IF(C36&lt;&gt;"",IF(Sheet2!N33="ABS",0,Sheet2!N33),"")</f>
        <v/>
      </c>
      <c r="I36" s="106" t="str">
        <f t="shared" si="0"/>
        <v/>
      </c>
      <c r="J36" s="127" t="str">
        <f>IF(C36&lt;&gt;"",IF(Sheet2!Q17=200,4,IF(Sheet2!Q17=250,5,IF(Sheet2!Q17=300,6,IF(Sheet2!Q17=350,7,IF(Sheet2!Q17=400,8,IF(Sheet2!Q17=450,9,IF(Sheet2!Q17=500,10))))))),"")</f>
        <v/>
      </c>
      <c r="K36" s="127" t="str">
        <f>IF(C36&lt;&gt;"",K2,"")</f>
        <v/>
      </c>
    </row>
    <row r="37" spans="1:11">
      <c r="A37" s="127" t="str">
        <f t="shared" si="3"/>
        <v/>
      </c>
      <c r="B37" s="127" t="str">
        <f t="shared" si="1"/>
        <v/>
      </c>
      <c r="C37" s="105" t="str">
        <f>IF(Sheet2!B34&lt;&gt;"",Sheet2!B34,"")</f>
        <v/>
      </c>
      <c r="D37" s="127" t="str">
        <f>IF(C37&lt;&gt;"",D2,"")</f>
        <v/>
      </c>
      <c r="E37" s="106" t="str">
        <f>IF(C37&lt;&gt;"",IF(Sheet2!F34="ABS",0,SUM(Sheet2!D34:'Sheet2'!F34)),"")</f>
        <v/>
      </c>
      <c r="F37" s="106" t="str">
        <f>IF(C37&lt;&gt;"",IF(Sheet2!L34&lt;&gt;"",Sheet2!L34,""),"")</f>
        <v/>
      </c>
      <c r="G37" s="106" t="str">
        <f>IF(C37&lt;&gt;"",IF(Sheet2!H34="ABS",0,SUM(Sheet2!H34:'Sheet2'!J34)),"")</f>
        <v/>
      </c>
      <c r="H37" s="106" t="str">
        <f>IF(C37&lt;&gt;"",IF(Sheet2!N34="ABS",0,Sheet2!N34),"")</f>
        <v/>
      </c>
      <c r="I37" s="106" t="str">
        <f t="shared" si="0"/>
        <v/>
      </c>
      <c r="J37" s="127" t="str">
        <f>IF(C38&lt;&gt;"",IF(Sheet2!Q17=200,4,IF(Sheet2!Q17=250,5,IF(Sheet2!Q17=300,6,IF(Sheet2!Q17=350,7,IF(Sheet2!Q17=400,8,IF(Sheet2!Q17=450,9,IF(Sheet2!Q17=500,10))))))),"")</f>
        <v/>
      </c>
      <c r="K37" s="127" t="str">
        <f>IF(C37&lt;&gt;"",K2,"")</f>
        <v/>
      </c>
    </row>
    <row r="38" spans="1:11">
      <c r="A38" s="127" t="str">
        <f t="shared" si="3"/>
        <v/>
      </c>
      <c r="B38" s="127" t="str">
        <f t="shared" si="1"/>
        <v/>
      </c>
      <c r="C38" s="105" t="str">
        <f>IF(Sheet2!B35&lt;&gt;"",Sheet2!B35,"")</f>
        <v/>
      </c>
      <c r="D38" s="127" t="str">
        <f>IF(C38&lt;&gt;"",D2,"")</f>
        <v/>
      </c>
      <c r="E38" s="106" t="str">
        <f>IF(C38&lt;&gt;"",IF(Sheet2!F35="ABS",0,SUM(Sheet2!D35:'Sheet2'!F35)),"")</f>
        <v/>
      </c>
      <c r="F38" s="106" t="str">
        <f>IF(C38&lt;&gt;"",IF(Sheet2!L35&lt;&gt;"",Sheet2!L35,""),"")</f>
        <v/>
      </c>
      <c r="G38" s="106" t="str">
        <f>IF(C38&lt;&gt;"",IF(Sheet2!H35="ABS",0,SUM(Sheet2!H35:'Sheet2'!J35)),"")</f>
        <v/>
      </c>
      <c r="H38" s="106" t="str">
        <f>IF(C38&lt;&gt;"",IF(Sheet2!N35="ABS",0,Sheet2!N35),"")</f>
        <v/>
      </c>
      <c r="I38" s="106" t="str">
        <f t="shared" si="0"/>
        <v/>
      </c>
      <c r="J38" s="127" t="str">
        <f>IF(C39&lt;&gt;"",IF(Sheet2!Q17=200,4,IF(Sheet2!Q17=250,5,IF(Sheet2!Q17=300,6,IF(Sheet2!Q17=350,7,IF(Sheet2!Q17=400,8,IF(Sheet2!Q17=450,9,IF(Sheet2!Q17=500,10))))))),"")</f>
        <v/>
      </c>
      <c r="K38" s="127" t="str">
        <f>IF(C38&lt;&gt;"",K2,"")</f>
        <v/>
      </c>
    </row>
    <row r="39" spans="1:11">
      <c r="A39" s="127" t="str">
        <f t="shared" si="3"/>
        <v/>
      </c>
      <c r="B39" s="127" t="str">
        <f t="shared" si="1"/>
        <v/>
      </c>
      <c r="C39" s="105" t="str">
        <f>IF(Sheet2!B36&lt;&gt;"",Sheet2!B36,"")</f>
        <v/>
      </c>
      <c r="D39" s="127" t="str">
        <f>IF(C39&lt;&gt;"",D2,"")</f>
        <v/>
      </c>
      <c r="E39" s="106" t="str">
        <f>IF(C39&lt;&gt;"",IF(Sheet2!F36="ABS",0,SUM(Sheet2!D36:'Sheet2'!F36)),"")</f>
        <v/>
      </c>
      <c r="F39" s="106" t="str">
        <f>IF(C39&lt;&gt;"",IF(Sheet2!L36&lt;&gt;"",Sheet2!L36,""),"")</f>
        <v/>
      </c>
      <c r="G39" s="106" t="str">
        <f>IF(C39&lt;&gt;"",IF(Sheet2!H36="ABS",0,SUM(Sheet2!H36:'Sheet2'!J36)),"")</f>
        <v/>
      </c>
      <c r="H39" s="106" t="str">
        <f>IF(C39&lt;&gt;"",IF(Sheet2!N36="ABS",0,Sheet2!N36),"")</f>
        <v/>
      </c>
      <c r="I39" s="106" t="str">
        <f t="shared" si="0"/>
        <v/>
      </c>
      <c r="J39" s="127" t="str">
        <f>IF(C39&lt;&gt;"",IF(Sheet2!Q17=200,4,IF(Sheet2!Q17=250,5,IF(Sheet2!Q17=300,6,IF(Sheet2!Q17=350,7,IF(Sheet2!Q17=400,8,IF(Sheet2!Q17=450,9,IF(Sheet2!Q17=500,10))))))),"")</f>
        <v/>
      </c>
      <c r="K39" s="127" t="str">
        <f>IF(C39&lt;&gt;"",K2,"")</f>
        <v/>
      </c>
    </row>
    <row r="40" spans="1:11">
      <c r="A40" s="127" t="str">
        <f t="shared" si="3"/>
        <v/>
      </c>
      <c r="B40" s="127" t="str">
        <f t="shared" si="1"/>
        <v/>
      </c>
      <c r="C40" s="105" t="str">
        <f>IF(Sheet2!B37&lt;&gt;"",Sheet2!B37,"")</f>
        <v/>
      </c>
      <c r="D40" s="127" t="str">
        <f>IF(C40&lt;&gt;"",D2,"")</f>
        <v/>
      </c>
      <c r="E40" s="106" t="str">
        <f>IF(C40&lt;&gt;"",IF(Sheet2!F37="ABS",0,SUM(Sheet2!D37:'Sheet2'!F37)),"")</f>
        <v/>
      </c>
      <c r="F40" s="106" t="str">
        <f>IF(C40&lt;&gt;"",IF(Sheet2!L37&lt;&gt;"",Sheet2!L37,""),"")</f>
        <v/>
      </c>
      <c r="G40" s="106" t="str">
        <f>IF(C40&lt;&gt;"",IF(Sheet2!H37="ABS",0,SUM(Sheet2!H37:'Sheet2'!J37)),"")</f>
        <v/>
      </c>
      <c r="H40" s="106" t="str">
        <f>IF(C40&lt;&gt;"",IF(Sheet2!N37="ABS",0,Sheet2!N37),"")</f>
        <v/>
      </c>
      <c r="I40" s="106" t="str">
        <f t="shared" si="0"/>
        <v/>
      </c>
      <c r="J40" s="127" t="str">
        <f>IF(C40&lt;&gt;"",IF(Sheet2!Q17=200,4,IF(Sheet2!Q17=250,5,IF(Sheet2!Q17=300,6,IF(Sheet2!Q17=350,7,IF(Sheet2!Q17=400,8,IF(Sheet2!Q17=450,9,IF(Sheet2!Q17=500,10))))))),"")</f>
        <v/>
      </c>
      <c r="K40" s="127" t="str">
        <f>IF(C40&lt;&gt;"",K2,"")</f>
        <v/>
      </c>
    </row>
    <row r="41" spans="1:11">
      <c r="A41" s="127" t="str">
        <f t="shared" si="3"/>
        <v/>
      </c>
      <c r="B41" s="127" t="str">
        <f t="shared" si="1"/>
        <v/>
      </c>
      <c r="C41" s="105" t="str">
        <f>IF(Sheet2!B38&lt;&gt;"",Sheet2!B38,"")</f>
        <v/>
      </c>
      <c r="D41" s="127" t="str">
        <f>IF(C41&lt;&gt;"",D2,"")</f>
        <v/>
      </c>
      <c r="E41" s="106" t="str">
        <f>IF(C41&lt;&gt;"",IF(Sheet2!F38="ABS",0,SUM(Sheet2!D38:'Sheet2'!F38)),"")</f>
        <v/>
      </c>
      <c r="F41" s="106" t="str">
        <f>IF(C41&lt;&gt;"",IF(Sheet2!L38&lt;&gt;"",Sheet2!L38,""),"")</f>
        <v/>
      </c>
      <c r="G41" s="106" t="str">
        <f>IF(C41&lt;&gt;"",IF(Sheet2!H38="ABS",0,SUM(Sheet2!H38:'Sheet2'!J38)),"")</f>
        <v/>
      </c>
      <c r="H41" s="106" t="str">
        <f>IF(C41&lt;&gt;"",IF(Sheet2!N38="ABS",0,Sheet2!N38),"")</f>
        <v/>
      </c>
      <c r="I41" s="106" t="str">
        <f t="shared" si="0"/>
        <v/>
      </c>
      <c r="J41" s="127" t="str">
        <f>IF(C41&lt;&gt;"",IF(Sheet2!Q17=200,4,IF(Sheet2!Q17=250,5,IF(Sheet2!Q17=300,6,IF(Sheet2!Q17=350,7,IF(Sheet2!Q17=400,8,IF(Sheet2!Q17=450,9,IF(Sheet2!Q17=500,10))))))),"")</f>
        <v/>
      </c>
      <c r="K41" s="127" t="str">
        <f>IF(C41&lt;&gt;"",K2,"")</f>
        <v/>
      </c>
    </row>
    <row r="42" spans="1:11">
      <c r="A42" s="127" t="str">
        <f t="shared" si="3"/>
        <v/>
      </c>
      <c r="B42" s="127" t="str">
        <f t="shared" si="1"/>
        <v/>
      </c>
      <c r="C42" s="127" t="str">
        <f>IF(Sheet3!B19&lt;&gt;"",Sheet3!B19,"")</f>
        <v/>
      </c>
      <c r="D42" s="127" t="str">
        <f>IF(C42&lt;&gt;"",D2,"")</f>
        <v/>
      </c>
      <c r="E42" s="106" t="str">
        <f>IF(C42&lt;&gt;"",IF(Sheet3!F19="ABS",0,SUM(Sheet3!D19:'Sheet3'!F19)),"")</f>
        <v/>
      </c>
      <c r="F42" s="106" t="str">
        <f>IF(C42&lt;&gt;"",IF(Sheet3!L19&lt;&gt;"",Sheet3!L19,""),"")</f>
        <v/>
      </c>
      <c r="G42" s="106" t="str">
        <f>IF(C42&lt;&gt;"",IF(Sheet3!H19="ABS",0,SUM(Sheet3!H19:'Sheet3'!J19)),"")</f>
        <v/>
      </c>
      <c r="H42" s="130" t="str">
        <f>IF(C42&lt;&gt;"",IF(Sheet3!N19="ABS",0,Sheet3!N19),"")</f>
        <v/>
      </c>
      <c r="I42" s="106" t="str">
        <f t="shared" si="0"/>
        <v/>
      </c>
      <c r="J42" s="127" t="str">
        <f>IF(C42&lt;&gt;"",IF(Sheet3!Q17=200,4,IF(Sheet3!Q17=250,5,IF(Sheet3!Q17=300,6,IF(Sheet3!Q17=350,7,IF(Sheet3!Q17=400,8,IF(Sheet3!Q17=450,9,IF(Sheet3!Q17=500,10))))))),"")</f>
        <v/>
      </c>
      <c r="K42" s="127" t="str">
        <f>IF(C42&lt;&gt;"",K2,"")</f>
        <v/>
      </c>
    </row>
    <row r="43" spans="1:11">
      <c r="A43" s="127" t="str">
        <f t="shared" si="3"/>
        <v/>
      </c>
      <c r="B43" s="127" t="str">
        <f t="shared" si="1"/>
        <v/>
      </c>
      <c r="C43" s="127" t="str">
        <f>IF(Sheet3!B20&lt;&gt;"",Sheet3!B20,"")</f>
        <v/>
      </c>
      <c r="D43" s="127" t="str">
        <f>IF(C43&lt;&gt;"",D2,"")</f>
        <v/>
      </c>
      <c r="E43" s="106" t="str">
        <f>IF(C43&lt;&gt;"",IF(Sheet3!F20="ABS",0,SUM(Sheet3!D20:'Sheet3'!F20)),"")</f>
        <v/>
      </c>
      <c r="F43" s="106" t="str">
        <f>IF(C43&lt;&gt;"",IF(Sheet3!L20&lt;&gt;"",Sheet3!L20,""),"")</f>
        <v/>
      </c>
      <c r="G43" s="106" t="str">
        <f>IF(C43&lt;&gt;"",IF(Sheet3!H20="ABS",0,SUM(Sheet3!H20:'Sheet3'!J20)),"")</f>
        <v/>
      </c>
      <c r="H43" s="130" t="str">
        <f>IF(C43&lt;&gt;"",IF(Sheet3!N20="ABS",0,Sheet3!N20),"")</f>
        <v/>
      </c>
      <c r="I43" s="106" t="str">
        <f t="shared" si="0"/>
        <v/>
      </c>
      <c r="J43" s="127" t="str">
        <f>IF(C43&lt;&gt;"",IF(Sheet3!Q17=200,4,IF(Sheet3!Q17=250,5,IF(Sheet3!Q17=300,6,IF(Sheet3!Q17=350,7,IF(Sheet3!Q17=400,8,IF(Sheet3!Q17=450,9,IF(Sheet3!Q17=500,10))))))),"")</f>
        <v/>
      </c>
      <c r="K43" s="127" t="str">
        <f>IF(C43&lt;&gt;"",K2,"")</f>
        <v/>
      </c>
    </row>
    <row r="44" spans="1:11">
      <c r="A44" s="127" t="str">
        <f t="shared" si="3"/>
        <v/>
      </c>
      <c r="B44" s="127" t="str">
        <f t="shared" si="1"/>
        <v/>
      </c>
      <c r="C44" s="127" t="str">
        <f>IF(Sheet3!B21&lt;&gt;"",Sheet3!B21,"")</f>
        <v/>
      </c>
      <c r="D44" s="127" t="str">
        <f>IF(C44&lt;&gt;"",D2,"")</f>
        <v/>
      </c>
      <c r="E44" s="106" t="str">
        <f>IF(C44&lt;&gt;"",IF(Sheet3!F21="ABS",0,SUM(Sheet3!D21:'Sheet3'!F21)),"")</f>
        <v/>
      </c>
      <c r="F44" s="106" t="str">
        <f>IF(C44&lt;&gt;"",IF(Sheet3!L21&lt;&gt;"",Sheet3!L21,""),"")</f>
        <v/>
      </c>
      <c r="G44" s="106" t="str">
        <f>IF(C44&lt;&gt;"",IF(Sheet3!H21="ABS",0,SUM(Sheet3!H21:'Sheet3'!J21)),"")</f>
        <v/>
      </c>
      <c r="H44" s="130" t="str">
        <f>IF(C44&lt;&gt;"",IF(Sheet3!N21="ABS",0,Sheet3!N21),"")</f>
        <v/>
      </c>
      <c r="I44" s="106" t="str">
        <f t="shared" si="0"/>
        <v/>
      </c>
      <c r="J44" s="127" t="str">
        <f>IF(C44&lt;&gt;"",IF(Sheet3!Q17=200,4,IF(Sheet3!Q17=250,5,IF(Sheet3!Q17=300,6,IF(Sheet3!Q17=350,7,IF(Sheet3!Q17=400,8,IF(Sheet3!Q17=450,9,IF(Sheet3!Q17=500,10))))))),"")</f>
        <v/>
      </c>
      <c r="K44" s="127" t="str">
        <f>IF(C44&lt;&gt;"",K2,"")</f>
        <v/>
      </c>
    </row>
    <row r="45" spans="1:11">
      <c r="A45" s="127" t="str">
        <f t="shared" si="3"/>
        <v/>
      </c>
      <c r="B45" s="127" t="str">
        <f t="shared" si="1"/>
        <v/>
      </c>
      <c r="C45" s="127" t="str">
        <f>IF(Sheet3!B22&lt;&gt;"",Sheet3!B22,"")</f>
        <v/>
      </c>
      <c r="D45" s="127" t="str">
        <f>IF(C45&lt;&gt;"",D2,"")</f>
        <v/>
      </c>
      <c r="E45" s="106" t="str">
        <f>IF(C45&lt;&gt;"",IF(Sheet3!F22="ABS",0,SUM(Sheet3!D22:'Sheet3'!F22)),"")</f>
        <v/>
      </c>
      <c r="F45" s="106" t="str">
        <f>IF(C45&lt;&gt;"",IF(Sheet3!L22&lt;&gt;"",Sheet3!L22,""),"")</f>
        <v/>
      </c>
      <c r="G45" s="106" t="str">
        <f>IF(C45&lt;&gt;"",IF(Sheet3!H22="ABS",0,SUM(Sheet3!H22:'Sheet3'!J22)),"")</f>
        <v/>
      </c>
      <c r="H45" s="130" t="str">
        <f>IF(C45&lt;&gt;"",IF(Sheet3!N22="ABS",0,Sheet3!N22),"")</f>
        <v/>
      </c>
      <c r="I45" s="106" t="str">
        <f t="shared" si="0"/>
        <v/>
      </c>
      <c r="J45" s="127" t="str">
        <f>IF(C45&lt;&gt;"",IF(Sheet3!Q17=200,4,IF(Sheet3!Q17=250,5,IF(Sheet3!Q17=300,6,IF(Sheet3!Q17=350,7,IF(Sheet3!Q17=400,8,IF(Sheet3!Q17=450,9,IF(Sheet3!Q17=500,10))))))),"")</f>
        <v/>
      </c>
      <c r="K45" s="127" t="str">
        <f>IF(C45&lt;&gt;"",K2,"")</f>
        <v/>
      </c>
    </row>
    <row r="46" spans="1:11">
      <c r="A46" s="127" t="str">
        <f t="shared" si="3"/>
        <v/>
      </c>
      <c r="B46" s="127" t="str">
        <f t="shared" si="1"/>
        <v/>
      </c>
      <c r="C46" s="127" t="str">
        <f>IF(Sheet3!B23&lt;&gt;"",Sheet3!B23,"")</f>
        <v/>
      </c>
      <c r="D46" s="127" t="str">
        <f>IF(C46&lt;&gt;"",D2,"")</f>
        <v/>
      </c>
      <c r="E46" s="106" t="str">
        <f>IF(C46&lt;&gt;"",IF(Sheet3!F23="ABS",0,SUM(Sheet3!D23:'Sheet3'!F23)),"")</f>
        <v/>
      </c>
      <c r="F46" s="106" t="str">
        <f>IF(C46&lt;&gt;"",IF(Sheet3!L23&lt;&gt;"",Sheet3!L23,""),"")</f>
        <v/>
      </c>
      <c r="G46" s="106" t="str">
        <f>IF(C46&lt;&gt;"",IF(Sheet3!H23="ABS",0,SUM(Sheet3!H23:'Sheet3'!J23)),"")</f>
        <v/>
      </c>
      <c r="H46" s="130" t="str">
        <f>IF(C46&lt;&gt;"",IF(Sheet3!N23="ABS",0,Sheet3!N23),"")</f>
        <v/>
      </c>
      <c r="I46" s="106" t="str">
        <f t="shared" si="0"/>
        <v/>
      </c>
      <c r="J46" s="127" t="str">
        <f>IF(C46&lt;&gt;"",IF(Sheet3!Q17=200,4,IF(Sheet3!Q17=250,5,IF(Sheet3!Q17=300,6,IF(Sheet3!Q17=350,7,IF(Sheet3!Q17=400,8,IF(Sheet3!Q17=450,9,IF(Sheet3!Q17=500,10))))))),"")</f>
        <v/>
      </c>
      <c r="K46" s="127" t="str">
        <f>IF(C46&lt;&gt;"",K2,"")</f>
        <v/>
      </c>
    </row>
    <row r="47" spans="1:11">
      <c r="A47" s="127" t="str">
        <f t="shared" si="3"/>
        <v/>
      </c>
      <c r="B47" s="127" t="str">
        <f t="shared" si="1"/>
        <v/>
      </c>
      <c r="C47" s="127" t="str">
        <f>IF(Sheet3!B24&lt;&gt;"",Sheet3!B24,"")</f>
        <v/>
      </c>
      <c r="D47" s="127" t="str">
        <f>IF(C47&lt;&gt;"",D2,"")</f>
        <v/>
      </c>
      <c r="E47" s="106" t="str">
        <f>IF(C47&lt;&gt;"",IF(Sheet3!F24="ABS",0,SUM(Sheet3!D24:'Sheet3'!F24)),"")</f>
        <v/>
      </c>
      <c r="F47" s="106" t="str">
        <f>IF(C47&lt;&gt;"",IF(Sheet3!L24&lt;&gt;"",Sheet3!L24,""),"")</f>
        <v/>
      </c>
      <c r="G47" s="106" t="str">
        <f>IF(C47&lt;&gt;"",IF(Sheet3!H24="ABS",0,SUM(Sheet3!H24:'Sheet3'!J24)),"")</f>
        <v/>
      </c>
      <c r="H47" s="130" t="str">
        <f>IF(C47&lt;&gt;"",IF(Sheet3!N24="ABS",0,Sheet3!N24),"")</f>
        <v/>
      </c>
      <c r="I47" s="106" t="str">
        <f t="shared" si="0"/>
        <v/>
      </c>
      <c r="J47" s="127" t="str">
        <f>IF(C47&lt;&gt;"",IF(Sheet3!Q17=200,4,IF(Sheet3!Q17=250,5,IF(Sheet3!Q17=300,6,IF(Sheet3!Q17=350,7,IF(Sheet3!Q17=400,8,IF(Sheet3!Q17=450,9,IF(Sheet3!Q17=500,10))))))),"")</f>
        <v/>
      </c>
      <c r="K47" s="127" t="str">
        <f>IF(C47&lt;&gt;"",K2,"")</f>
        <v/>
      </c>
    </row>
    <row r="48" spans="1:11">
      <c r="A48" s="127" t="str">
        <f t="shared" si="3"/>
        <v/>
      </c>
      <c r="B48" s="127" t="str">
        <f t="shared" si="1"/>
        <v/>
      </c>
      <c r="C48" s="127" t="str">
        <f>IF(Sheet3!B25&lt;&gt;"",Sheet3!B25,"")</f>
        <v/>
      </c>
      <c r="D48" s="127" t="str">
        <f>IF(C48&lt;&gt;"",D2,"")</f>
        <v/>
      </c>
      <c r="E48" s="106" t="str">
        <f>IF(C48&lt;&gt;"",IF(Sheet3!F25="ABS",0,SUM(Sheet3!D25:'Sheet3'!F25)),"")</f>
        <v/>
      </c>
      <c r="F48" s="106" t="str">
        <f>IF(C48&lt;&gt;"",IF(Sheet3!L25&lt;&gt;"",Sheet3!L25,""),"")</f>
        <v/>
      </c>
      <c r="G48" s="106" t="str">
        <f>IF(C48&lt;&gt;"",IF(Sheet3!H25="ABS",0,SUM(Sheet3!H25:'Sheet3'!J25)),"")</f>
        <v/>
      </c>
      <c r="H48" s="130" t="str">
        <f>IF(C48&lt;&gt;"",IF(Sheet3!N25="ABS",0,Sheet3!N25),"")</f>
        <v/>
      </c>
      <c r="I48" s="106" t="str">
        <f t="shared" si="0"/>
        <v/>
      </c>
      <c r="J48" s="127" t="str">
        <f>IF(C48&lt;&gt;"",IF(Sheet3!Q17=200,4,IF(Sheet3!Q17=250,5,IF(Sheet3!Q17=300,6,IF(Sheet3!Q17=350,7,IF(Sheet3!Q17=400,8,IF(Sheet3!Q17=450,9,IF(Sheet3!Q17=500,10))))))),"")</f>
        <v/>
      </c>
      <c r="K48" s="127" t="str">
        <f>IF(C48&lt;&gt;"",K2,"")</f>
        <v/>
      </c>
    </row>
    <row r="49" spans="1:11">
      <c r="A49" s="127" t="str">
        <f t="shared" si="3"/>
        <v/>
      </c>
      <c r="B49" s="127" t="str">
        <f t="shared" si="1"/>
        <v/>
      </c>
      <c r="C49" s="127" t="str">
        <f>IF(Sheet3!B26&lt;&gt;"",Sheet3!B26,"")</f>
        <v/>
      </c>
      <c r="D49" s="127" t="str">
        <f>IF(C49&lt;&gt;"",D2,"")</f>
        <v/>
      </c>
      <c r="E49" s="106" t="str">
        <f>IF(C49&lt;&gt;"",IF(Sheet3!F26="ABS",0,SUM(Sheet3!D26:'Sheet3'!F26)),"")</f>
        <v/>
      </c>
      <c r="F49" s="106" t="str">
        <f>IF(C49&lt;&gt;"",IF(Sheet3!L26&lt;&gt;"",Sheet3!L26,""),"")</f>
        <v/>
      </c>
      <c r="G49" s="106" t="str">
        <f>IF(C49&lt;&gt;"",IF(Sheet3!H26="ABS",0,SUM(Sheet3!H26:'Sheet3'!J26)),"")</f>
        <v/>
      </c>
      <c r="H49" s="130" t="str">
        <f>IF(C49&lt;&gt;"",IF(Sheet3!N26="ABS",0,Sheet3!N26),"")</f>
        <v/>
      </c>
      <c r="I49" s="106" t="str">
        <f t="shared" si="0"/>
        <v/>
      </c>
      <c r="J49" s="127" t="str">
        <f>IF(C49&lt;&gt;"",IF(Sheet3!Q17=200,4,IF(Sheet3!Q17=250,5,IF(Sheet3!Q17=300,6,IF(Sheet3!Q17=350,7,IF(Sheet3!Q17=400,8,IF(Sheet3!Q17=450,9,IF(Sheet3!Q17=500,10))))))),"")</f>
        <v/>
      </c>
      <c r="K49" s="127" t="str">
        <f>IF(C49&lt;&gt;"",K2,"")</f>
        <v/>
      </c>
    </row>
    <row r="50" spans="1:11">
      <c r="A50" s="127" t="str">
        <f t="shared" si="3"/>
        <v/>
      </c>
      <c r="B50" s="127" t="str">
        <f t="shared" si="1"/>
        <v/>
      </c>
      <c r="C50" s="127" t="str">
        <f>IF(Sheet3!B27&lt;&gt;"",Sheet3!B27,"")</f>
        <v/>
      </c>
      <c r="D50" s="127" t="str">
        <f>IF(C50&lt;&gt;"",D2,"")</f>
        <v/>
      </c>
      <c r="E50" s="106" t="str">
        <f>IF(C50&lt;&gt;"",IF(Sheet3!F27="ABS",0,SUM(Sheet3!D27:'Sheet3'!F27)),"")</f>
        <v/>
      </c>
      <c r="F50" s="106" t="str">
        <f>IF(C50&lt;&gt;"",IF(Sheet3!L27&lt;&gt;"",Sheet3!L27,""),"")</f>
        <v/>
      </c>
      <c r="G50" s="106" t="str">
        <f>IF(C50&lt;&gt;"",IF(Sheet3!H27="ABS",0,SUM(Sheet3!H27:'Sheet3'!J27)),"")</f>
        <v/>
      </c>
      <c r="H50" s="130" t="str">
        <f>IF(C50&lt;&gt;"",IF(Sheet3!N27="ABS",0,Sheet3!N27),"")</f>
        <v/>
      </c>
      <c r="I50" s="106" t="str">
        <f t="shared" si="0"/>
        <v/>
      </c>
      <c r="J50" s="127" t="str">
        <f>IF(C50&lt;&gt;"",IF(Sheet3!Q17=200,4,IF(Sheet3!Q17=250,5,IF(Sheet3!Q17=300,6,IF(Sheet3!Q17=350,7,IF(Sheet3!Q17=400,8,IF(Sheet3!Q17=450,9,IF(Sheet3!Q17=500,10))))))),"")</f>
        <v/>
      </c>
      <c r="K50" s="127" t="str">
        <f>IF(C50&lt;&gt;"",K2,"")</f>
        <v/>
      </c>
    </row>
    <row r="51" spans="1:11">
      <c r="A51" s="127" t="str">
        <f t="shared" si="3"/>
        <v/>
      </c>
      <c r="B51" s="127" t="str">
        <f t="shared" si="1"/>
        <v/>
      </c>
      <c r="C51" s="127" t="str">
        <f>IF(Sheet3!B28&lt;&gt;"",Sheet3!B28,"")</f>
        <v/>
      </c>
      <c r="D51" s="127" t="str">
        <f>IF(C51&lt;&gt;"",D2,"")</f>
        <v/>
      </c>
      <c r="E51" s="106" t="str">
        <f>IF(C51&lt;&gt;"",IF(Sheet3!F28="ABS",0,SUM(Sheet3!D28:'Sheet3'!F28)),"")</f>
        <v/>
      </c>
      <c r="F51" s="106" t="str">
        <f>IF(C51&lt;&gt;"",IF(Sheet3!L28&lt;&gt;"",Sheet3!L28,""),"")</f>
        <v/>
      </c>
      <c r="G51" s="106" t="str">
        <f>IF(C51&lt;&gt;"",IF(Sheet3!H28="ABS",0,SUM(Sheet3!H28:'Sheet3'!J28)),"")</f>
        <v/>
      </c>
      <c r="H51" s="130" t="str">
        <f>IF(C51&lt;&gt;"",IF(Sheet3!N28="ABS",0,Sheet3!N28),"")</f>
        <v/>
      </c>
      <c r="I51" s="106" t="str">
        <f t="shared" si="0"/>
        <v/>
      </c>
      <c r="J51" s="127" t="str">
        <f>IF(C51&lt;&gt;"",IF(Sheet3!Q17=200,4,IF(Sheet3!Q17=250,5,IF(Sheet3!Q17=300,6,IF(Sheet3!Q17=350,7,IF(Sheet3!Q17=400,8,IF(Sheet3!Q17=450,9,IF(Sheet3!Q17=500,10))))))),"")</f>
        <v/>
      </c>
      <c r="K51" s="127" t="str">
        <f>IF(C51&lt;&gt;"",K2,"")</f>
        <v/>
      </c>
    </row>
    <row r="52" spans="1:11">
      <c r="A52" s="127" t="str">
        <f t="shared" si="3"/>
        <v/>
      </c>
      <c r="B52" s="127" t="str">
        <f t="shared" si="1"/>
        <v/>
      </c>
      <c r="C52" s="127" t="str">
        <f>IF(Sheet3!B29&lt;&gt;"",Sheet3!B29,"")</f>
        <v/>
      </c>
      <c r="D52" s="127" t="str">
        <f>IF(C52&lt;&gt;"",D2,"")</f>
        <v/>
      </c>
      <c r="E52" s="106" t="str">
        <f>IF(C52&lt;&gt;"",IF(Sheet3!F29="ABS",0,SUM(Sheet3!D29:'Sheet3'!F29)),"")</f>
        <v/>
      </c>
      <c r="F52" s="106" t="str">
        <f>IF(C52&lt;&gt;"",IF(Sheet3!L29&lt;&gt;"",Sheet3!L29,""),"")</f>
        <v/>
      </c>
      <c r="G52" s="106" t="str">
        <f>IF(C52&lt;&gt;"",IF(Sheet3!H29="ABS",0,SUM(Sheet3!H29:'Sheet3'!J29)),"")</f>
        <v/>
      </c>
      <c r="H52" s="130" t="str">
        <f>IF(C52&lt;&gt;"",IF(Sheet3!N29="ABS",0,Sheet3!N29),"")</f>
        <v/>
      </c>
      <c r="I52" s="106" t="str">
        <f t="shared" si="0"/>
        <v/>
      </c>
      <c r="J52" s="127" t="str">
        <f>IF(C52&lt;&gt;"",IF(Sheet3!Q17=200,4,IF(Sheet3!Q17=250,5,IF(Sheet3!Q17=300,6,IF(Sheet3!Q17=350,7,IF(Sheet3!Q17=400,8,IF(Sheet3!Q17=450,9,IF(Sheet3!Q17=500,10))))))),"")</f>
        <v/>
      </c>
      <c r="K52" s="127" t="str">
        <f>IF(C52&lt;&gt;"",K2,"")</f>
        <v/>
      </c>
    </row>
    <row r="53" spans="1:11">
      <c r="A53" s="127" t="str">
        <f t="shared" si="3"/>
        <v/>
      </c>
      <c r="B53" s="127" t="str">
        <f t="shared" si="1"/>
        <v/>
      </c>
      <c r="C53" s="127" t="str">
        <f>IF(Sheet3!B30&lt;&gt;"",Sheet3!B30,"")</f>
        <v/>
      </c>
      <c r="D53" s="127" t="str">
        <f>IF(C53&lt;&gt;"",D2,"")</f>
        <v/>
      </c>
      <c r="E53" s="106" t="str">
        <f>IF(C53&lt;&gt;"",IF(Sheet3!F30="ABS",0,SUM(Sheet3!D30:'Sheet3'!F30)),"")</f>
        <v/>
      </c>
      <c r="F53" s="106" t="str">
        <f>IF(C53&lt;&gt;"",IF(Sheet3!L30&lt;&gt;"",Sheet3!L30,""),"")</f>
        <v/>
      </c>
      <c r="G53" s="106" t="str">
        <f>IF(C53&lt;&gt;"",IF(Sheet3!H30="ABS",0,SUM(Sheet3!H30:'Sheet3'!J30)),"")</f>
        <v/>
      </c>
      <c r="H53" s="130" t="str">
        <f>IF(C53&lt;&gt;"",IF(Sheet3!N30="ABS",0,Sheet3!N30),"")</f>
        <v/>
      </c>
      <c r="I53" s="106" t="str">
        <f t="shared" si="0"/>
        <v/>
      </c>
      <c r="J53" s="127" t="str">
        <f>IF(C53&lt;&gt;"",IF(Sheet3!Q17=200,4,IF(Sheet3!Q17=250,5,IF(Sheet3!Q17=300,6,IF(Sheet3!Q17=350,7,IF(Sheet3!Q17=400,8,IF(Sheet3!Q17=450,9,IF(Sheet3!Q17=500,10))))))),"")</f>
        <v/>
      </c>
      <c r="K53" s="127" t="str">
        <f>IF(C53&lt;&gt;"",K2,"")</f>
        <v/>
      </c>
    </row>
    <row r="54" spans="1:11">
      <c r="A54" s="127" t="str">
        <f t="shared" si="3"/>
        <v/>
      </c>
      <c r="B54" s="127" t="str">
        <f t="shared" si="1"/>
        <v/>
      </c>
      <c r="C54" s="127" t="str">
        <f>IF(Sheet3!B31&lt;&gt;"",Sheet3!B31,"")</f>
        <v/>
      </c>
      <c r="D54" s="127" t="str">
        <f>IF(C54&lt;&gt;"",D2,"")</f>
        <v/>
      </c>
      <c r="E54" s="106" t="str">
        <f>IF(C54&lt;&gt;"",IF(Sheet3!F31="ABS",0,SUM(Sheet3!D31:'Sheet3'!F31)),"")</f>
        <v/>
      </c>
      <c r="F54" s="106" t="str">
        <f>IF(C54&lt;&gt;"",IF(Sheet3!L31&lt;&gt;"",Sheet3!L31,""),"")</f>
        <v/>
      </c>
      <c r="G54" s="106" t="str">
        <f>IF(C54&lt;&gt;"",IF(Sheet3!H31="ABS",0,SUM(Sheet3!H31:'Sheet3'!J31)),"")</f>
        <v/>
      </c>
      <c r="H54" s="130" t="str">
        <f>IF(C54&lt;&gt;"",IF(Sheet3!N31="ABS",0,Sheet3!N31),"")</f>
        <v/>
      </c>
      <c r="I54" s="106" t="str">
        <f t="shared" si="0"/>
        <v/>
      </c>
      <c r="J54" s="127" t="str">
        <f>IF(C54&lt;&gt;"",IF(Sheet3!Q17=200,4,IF(Sheet3!Q17=250,5,IF(Sheet3!Q17=300,6,IF(Sheet3!Q17=350,7,IF(Sheet3!Q17=400,8,IF(Sheet3!Q17=450,9,IF(Sheet3!Q17=500,10))))))),"")</f>
        <v/>
      </c>
      <c r="K54" s="127" t="str">
        <f>IF(C54&lt;&gt;"",K2,"")</f>
        <v/>
      </c>
    </row>
    <row r="55" spans="1:11">
      <c r="A55" s="127" t="str">
        <f t="shared" si="3"/>
        <v/>
      </c>
      <c r="B55" s="127" t="str">
        <f t="shared" si="1"/>
        <v/>
      </c>
      <c r="C55" s="127" t="str">
        <f>IF(Sheet3!B32&lt;&gt;"",Sheet3!B32,"")</f>
        <v/>
      </c>
      <c r="D55" s="127" t="str">
        <f>IF(C55&lt;&gt;"",D2,"")</f>
        <v/>
      </c>
      <c r="E55" s="106" t="str">
        <f>IF(C55&lt;&gt;"",IF(Sheet3!F32="ABS",0,SUM(Sheet3!D32:'Sheet3'!F32)),"")</f>
        <v/>
      </c>
      <c r="F55" s="106" t="str">
        <f>IF(C55&lt;&gt;"",IF(Sheet3!L32&lt;&gt;"",Sheet3!L32,""),"")</f>
        <v/>
      </c>
      <c r="G55" s="106" t="str">
        <f>IF(C55&lt;&gt;"",IF(Sheet3!H32="ABS",0,SUM(Sheet3!H32:'Sheet3'!J32)),"")</f>
        <v/>
      </c>
      <c r="H55" s="130" t="str">
        <f>IF(C55&lt;&gt;"",IF(Sheet3!N32="ABS",0,Sheet3!N32),"")</f>
        <v/>
      </c>
      <c r="I55" s="106" t="str">
        <f t="shared" si="0"/>
        <v/>
      </c>
      <c r="J55" s="127" t="str">
        <f>IF(C55&lt;&gt;"",IF(Sheet3!Q17=200,4,IF(Sheet3!Q17=250,5,IF(Sheet3!Q17=300,6,IF(Sheet3!Q17=350,7,IF(Sheet3!Q17=400,8,IF(Sheet3!Q17=450,9,IF(Sheet3!Q17=500,10))))))),"")</f>
        <v/>
      </c>
      <c r="K55" s="127" t="str">
        <f>IF(C55&lt;&gt;"",K2,"")</f>
        <v/>
      </c>
    </row>
    <row r="56" spans="1:11">
      <c r="A56" s="127" t="str">
        <f t="shared" si="3"/>
        <v/>
      </c>
      <c r="B56" s="127" t="str">
        <f t="shared" si="1"/>
        <v/>
      </c>
      <c r="C56" s="127" t="str">
        <f>IF(Sheet3!B33&lt;&gt;"",Sheet3!B33,"")</f>
        <v/>
      </c>
      <c r="D56" s="127" t="str">
        <f>IF(C56&lt;&gt;"",D2,"")</f>
        <v/>
      </c>
      <c r="E56" s="106" t="str">
        <f>IF(C56&lt;&gt;"",IF(Sheet3!F33="ABS",0,SUM(Sheet3!D33:'Sheet3'!F33)),"")</f>
        <v/>
      </c>
      <c r="F56" s="106" t="str">
        <f>IF(C56&lt;&gt;"",IF(Sheet3!L33&lt;&gt;"",Sheet3!L33,""),"")</f>
        <v/>
      </c>
      <c r="G56" s="106" t="str">
        <f>IF(C56&lt;&gt;"",IF(Sheet3!H33="ABS",0,SUM(Sheet3!H33:'Sheet3'!J33)),"")</f>
        <v/>
      </c>
      <c r="H56" s="130" t="str">
        <f>IF(C56&lt;&gt;"",IF(Sheet3!N33="ABS",0,Sheet3!N33),"")</f>
        <v/>
      </c>
      <c r="I56" s="106" t="str">
        <f t="shared" si="0"/>
        <v/>
      </c>
      <c r="J56" s="127" t="str">
        <f>IF(C56&lt;&gt;"",IF(Sheet3!Q17=200,4,IF(Sheet3!Q17=250,5,IF(Sheet3!Q17=300,6,IF(Sheet3!Q17=350,7,IF(Sheet3!Q17=400,8,IF(Sheet3!Q17=450,9,IF(Sheet3!Q17=500,10))))))),"")</f>
        <v/>
      </c>
      <c r="K56" s="127" t="str">
        <f>IF(C56&lt;&gt;"",K2,"")</f>
        <v/>
      </c>
    </row>
    <row r="57" spans="1:11">
      <c r="A57" s="127" t="str">
        <f t="shared" si="3"/>
        <v/>
      </c>
      <c r="B57" s="127" t="str">
        <f t="shared" si="1"/>
        <v/>
      </c>
      <c r="C57" s="127" t="str">
        <f>IF(Sheet3!B34&lt;&gt;"",Sheet3!B34,"")</f>
        <v/>
      </c>
      <c r="D57" s="127" t="str">
        <f>IF(C57&lt;&gt;"",D2,"")</f>
        <v/>
      </c>
      <c r="E57" s="106" t="str">
        <f>IF(C57&lt;&gt;"",IF(Sheet3!F34="ABS",0,SUM(Sheet3!D34:'Sheet3'!F34)),"")</f>
        <v/>
      </c>
      <c r="F57" s="106" t="str">
        <f>IF(C57&lt;&gt;"",IF(Sheet3!L34&lt;&gt;"",Sheet3!L34,""),"")</f>
        <v/>
      </c>
      <c r="G57" s="106" t="str">
        <f>IF(C57&lt;&gt;"",IF(Sheet3!H34="ABS",0,SUM(Sheet3!H34:'Sheet3'!J34)),"")</f>
        <v/>
      </c>
      <c r="H57" s="130" t="str">
        <f>IF(C57&lt;&gt;"",IF(Sheet3!N34="ABS",0,Sheet3!N34),"")</f>
        <v/>
      </c>
      <c r="I57" s="106" t="str">
        <f t="shared" si="0"/>
        <v/>
      </c>
      <c r="J57" s="127" t="str">
        <f>IF(C57&lt;&gt;"",IF(Sheet3!Q17=200,4,IF(Sheet3!Q17=250,5,IF(Sheet3!Q17=300,6,IF(Sheet3!Q17=350,7,IF(Sheet3!Q17=400,8,IF(Sheet3!Q17=450,9,IF(Sheet3!Q17=500,10))))))),"")</f>
        <v/>
      </c>
      <c r="K57" s="127" t="str">
        <f>IF(C57&lt;&gt;"",K2,"")</f>
        <v/>
      </c>
    </row>
    <row r="58" spans="1:11">
      <c r="A58" s="127" t="str">
        <f t="shared" si="3"/>
        <v/>
      </c>
      <c r="B58" s="127" t="str">
        <f t="shared" si="1"/>
        <v/>
      </c>
      <c r="C58" s="127" t="str">
        <f>IF(Sheet3!B35&lt;&gt;"",Sheet3!B35,"")</f>
        <v/>
      </c>
      <c r="D58" s="127" t="str">
        <f>IF(C58&lt;&gt;"",D2,"")</f>
        <v/>
      </c>
      <c r="E58" s="106" t="str">
        <f>IF(C58&lt;&gt;"",IF(Sheet3!F35="ABS",0,SUM(Sheet3!D35:'Sheet3'!F35)),"")</f>
        <v/>
      </c>
      <c r="F58" s="106" t="str">
        <f>IF(C58&lt;&gt;"",IF(Sheet3!L35&lt;&gt;"",Sheet3!L35,""),"")</f>
        <v/>
      </c>
      <c r="G58" s="106" t="str">
        <f>IF(C58&lt;&gt;"",IF(Sheet3!H35="ABS",0,SUM(Sheet3!H35:'Sheet3'!J35)),"")</f>
        <v/>
      </c>
      <c r="H58" s="130" t="str">
        <f>IF(C58&lt;&gt;"",IF(Sheet3!N35="ABS",0,Sheet3!N35),"")</f>
        <v/>
      </c>
      <c r="I58" s="106" t="str">
        <f t="shared" si="0"/>
        <v/>
      </c>
      <c r="J58" s="127" t="str">
        <f>IF(C58&lt;&gt;"",IF(Sheet3!Q17=200,4,IF(Sheet3!Q17=250,5,IF(Sheet3!Q17=300,6,IF(Sheet3!Q17=350,7,IF(Sheet3!Q17=400,8,IF(Sheet3!Q17=450,9,IF(Sheet3!Q17=500,10))))))),"")</f>
        <v/>
      </c>
      <c r="K58" s="127" t="str">
        <f>IF(C58&lt;&gt;"",K2,"")</f>
        <v/>
      </c>
    </row>
    <row r="59" spans="1:11">
      <c r="A59" s="127" t="str">
        <f t="shared" si="3"/>
        <v/>
      </c>
      <c r="B59" s="127" t="str">
        <f t="shared" si="1"/>
        <v/>
      </c>
      <c r="C59" s="127" t="str">
        <f>IF(Sheet3!B36&lt;&gt;"",Sheet3!B36,"")</f>
        <v/>
      </c>
      <c r="D59" s="127" t="str">
        <f>IF(C59&lt;&gt;"",D2,"")</f>
        <v/>
      </c>
      <c r="E59" s="106" t="str">
        <f>IF(C59&lt;&gt;"",IF(Sheet3!F36="ABS",0,SUM(Sheet3!D36:'Sheet3'!F36)),"")</f>
        <v/>
      </c>
      <c r="F59" s="106" t="str">
        <f>IF(C59&lt;&gt;"",IF(Sheet3!L36&lt;&gt;"",Sheet3!L36,""),"")</f>
        <v/>
      </c>
      <c r="G59" s="106" t="str">
        <f>IF(C59&lt;&gt;"",IF(Sheet3!H36="ABS",0,SUM(Sheet3!H36:'Sheet3'!J36)),"")</f>
        <v/>
      </c>
      <c r="H59" s="130" t="str">
        <f>IF(C59&lt;&gt;"",IF(Sheet3!N36="ABS",0,Sheet3!N36),"")</f>
        <v/>
      </c>
      <c r="I59" s="106" t="str">
        <f t="shared" si="0"/>
        <v/>
      </c>
      <c r="J59" s="127" t="str">
        <f>IF(C59&lt;&gt;"",IF(Sheet3!Q17=200,4,IF(Sheet3!Q17=250,5,IF(Sheet3!Q17=300,6,IF(Sheet3!Q17=350,7,IF(Sheet3!Q17=400,8,IF(Sheet3!Q17=450,9,IF(Sheet3!Q17=500,10))))))),"")</f>
        <v/>
      </c>
      <c r="K59" s="127" t="str">
        <f>IF(C59&lt;&gt;"",K2,"")</f>
        <v/>
      </c>
    </row>
    <row r="60" spans="1:11">
      <c r="A60" s="127" t="str">
        <f t="shared" si="3"/>
        <v/>
      </c>
      <c r="B60" s="127" t="str">
        <f t="shared" si="1"/>
        <v/>
      </c>
      <c r="C60" s="127" t="str">
        <f>IF(Sheet3!B37&lt;&gt;"",Sheet3!B37,"")</f>
        <v/>
      </c>
      <c r="D60" s="127" t="str">
        <f>IF(C60&lt;&gt;"",D2,"")</f>
        <v/>
      </c>
      <c r="E60" s="106" t="str">
        <f>IF(C60&lt;&gt;"",IF(Sheet3!F37="ABS",0,SUM(Sheet3!D37:'Sheet3'!F37)),"")</f>
        <v/>
      </c>
      <c r="F60" s="106" t="str">
        <f>IF(C60&lt;&gt;"",IF(Sheet3!L37&lt;&gt;"",Sheet3!L37,""),"")</f>
        <v/>
      </c>
      <c r="G60" s="106" t="str">
        <f>IF(C60&lt;&gt;"",IF(Sheet3!H37="ABS",0,SUM(Sheet3!H37:'Sheet3'!J37)),"")</f>
        <v/>
      </c>
      <c r="H60" s="130" t="str">
        <f>IF(C60&lt;&gt;"",IF(Sheet3!N37="ABS",0,Sheet3!N37),"")</f>
        <v/>
      </c>
      <c r="I60" s="106" t="str">
        <f t="shared" si="0"/>
        <v/>
      </c>
      <c r="J60" s="127" t="str">
        <f>IF(C60&lt;&gt;"",IF(Sheet3!Q17=200,4,IF(Sheet3!Q17=250,5,IF(Sheet3!Q17=300,6,IF(Sheet3!Q17=350,7,IF(Sheet3!Q17=400,8,IF(Sheet3!Q17=450,9,IF(Sheet3!Q17=500,10))))))),"")</f>
        <v/>
      </c>
      <c r="K60" s="127" t="str">
        <f>IF(C60&lt;&gt;"",K2,"")</f>
        <v/>
      </c>
    </row>
    <row r="61" spans="1:11">
      <c r="A61" s="127" t="str">
        <f t="shared" si="3"/>
        <v/>
      </c>
      <c r="B61" s="127" t="str">
        <f t="shared" si="1"/>
        <v/>
      </c>
      <c r="C61" s="127" t="str">
        <f>IF(Sheet3!B38&lt;&gt;"",Sheet3!B38,"")</f>
        <v/>
      </c>
      <c r="D61" s="127" t="str">
        <f>IF(C61&lt;&gt;"",D2,"")</f>
        <v/>
      </c>
      <c r="E61" s="106" t="str">
        <f>IF(C61&lt;&gt;"",IF(Sheet3!F38="ABS",0,SUM(Sheet3!D38:'Sheet3'!F38)),"")</f>
        <v/>
      </c>
      <c r="F61" s="106" t="str">
        <f>IF(C61&lt;&gt;"",IF(Sheet3!L38&lt;&gt;"",Sheet3!L38,""),"")</f>
        <v/>
      </c>
      <c r="G61" s="106" t="str">
        <f>IF(C61&lt;&gt;"",IF(Sheet3!H38="ABS",0,SUM(Sheet3!H38:'Sheet3'!J38)),"")</f>
        <v/>
      </c>
      <c r="H61" s="130" t="str">
        <f>IF(C61&lt;&gt;"",IF(Sheet3!N38="ABS",0,Sheet3!N38),"")</f>
        <v/>
      </c>
      <c r="I61" s="106" t="str">
        <f t="shared" si="0"/>
        <v/>
      </c>
      <c r="J61" s="127" t="str">
        <f>IF(C61&lt;&gt;"",IF(Sheet3!Q17=200,4,IF(Sheet3!Q17=250,5,IF(Sheet3!Q17=300,6,IF(Sheet3!Q17=350,7,IF(Sheet3!Q17=400,8,IF(Sheet3!Q17=450,9,IF(Sheet3!Q17=500,10))))))),"")</f>
        <v/>
      </c>
      <c r="K61" s="127" t="str">
        <f>IF(C61&lt;&gt;"",K2,"")</f>
        <v/>
      </c>
    </row>
  </sheetData>
  <sheetProtection password="B9D8"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dimension ref="A1:CX60"/>
  <sheetViews>
    <sheetView topLeftCell="A6" workbookViewId="0">
      <selection activeCell="A19" sqref="A19"/>
    </sheetView>
  </sheetViews>
  <sheetFormatPr defaultColWidth="9.140625" defaultRowHeight="15.75"/>
  <cols>
    <col min="1" max="1" width="9.7109375" style="2" customWidth="1"/>
    <col min="2" max="2" width="8.7109375" style="8" customWidth="1"/>
    <col min="3" max="3" width="5.7109375" style="8" customWidth="1"/>
    <col min="4" max="4" width="8" style="2" customWidth="1"/>
    <col min="5" max="5" width="3.5703125" style="2" customWidth="1"/>
    <col min="6" max="6" width="7" style="2" customWidth="1"/>
    <col min="7" max="7" width="4.7109375" style="2" customWidth="1"/>
    <col min="8" max="8" width="9.5703125" style="2" customWidth="1"/>
    <col min="9" max="9" width="4.42578125" style="2" bestFit="1"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3" customFormat="1" ht="12" customHeight="1">
      <c r="A1" s="180"/>
      <c r="B1" s="184" t="s">
        <v>859</v>
      </c>
      <c r="C1" s="184"/>
      <c r="D1" s="184"/>
      <c r="E1" s="184"/>
      <c r="F1" s="184"/>
      <c r="G1" s="184"/>
      <c r="H1" s="184"/>
      <c r="I1" s="184"/>
      <c r="J1" s="184"/>
      <c r="K1" s="184"/>
      <c r="L1" s="184"/>
      <c r="M1" s="184"/>
      <c r="N1" s="184"/>
      <c r="O1" s="184"/>
      <c r="P1" s="184"/>
      <c r="Q1" s="194"/>
      <c r="R1" s="194"/>
      <c r="S1" s="194"/>
      <c r="T1" s="326" t="s">
        <v>115</v>
      </c>
      <c r="U1" s="327"/>
      <c r="V1" s="327"/>
      <c r="W1" s="327"/>
      <c r="X1" s="327"/>
      <c r="Y1" s="327"/>
      <c r="Z1" s="327"/>
    </row>
    <row r="2" spans="1:26" s="3" customFormat="1" ht="12" customHeight="1">
      <c r="A2" s="180"/>
      <c r="B2" s="183" t="s">
        <v>0</v>
      </c>
      <c r="C2" s="183"/>
      <c r="D2" s="183"/>
      <c r="E2" s="183"/>
      <c r="F2" s="183"/>
      <c r="G2" s="183"/>
      <c r="H2" s="183"/>
      <c r="I2" s="183"/>
      <c r="J2" s="183"/>
      <c r="K2" s="183"/>
      <c r="L2" s="183"/>
      <c r="M2" s="183"/>
      <c r="N2" s="183"/>
      <c r="O2" s="183"/>
      <c r="P2" s="183"/>
      <c r="Q2" s="194"/>
      <c r="R2" s="194"/>
      <c r="S2" s="194"/>
      <c r="T2" s="328"/>
      <c r="U2" s="329"/>
      <c r="V2" s="329"/>
      <c r="W2" s="329"/>
      <c r="X2" s="329"/>
      <c r="Y2" s="329"/>
      <c r="Z2" s="329"/>
    </row>
    <row r="3" spans="1:26" s="3" customFormat="1" ht="12" customHeight="1">
      <c r="A3" s="180"/>
      <c r="B3" s="183"/>
      <c r="C3" s="183"/>
      <c r="D3" s="183"/>
      <c r="E3" s="183"/>
      <c r="F3" s="183"/>
      <c r="G3" s="183"/>
      <c r="H3" s="183"/>
      <c r="I3" s="183"/>
      <c r="J3" s="183"/>
      <c r="K3" s="183"/>
      <c r="L3" s="183"/>
      <c r="M3" s="183"/>
      <c r="N3" s="183"/>
      <c r="O3" s="183"/>
      <c r="P3" s="183"/>
      <c r="Q3" s="194"/>
      <c r="R3" s="194"/>
      <c r="S3" s="194"/>
      <c r="T3" s="328"/>
      <c r="U3" s="329"/>
      <c r="V3" s="329"/>
      <c r="W3" s="329"/>
      <c r="X3" s="329"/>
      <c r="Y3" s="329"/>
      <c r="Z3" s="329"/>
    </row>
    <row r="4" spans="1:26" s="3" customFormat="1" ht="18" customHeight="1">
      <c r="A4" s="180"/>
      <c r="B4" s="180"/>
      <c r="C4" s="180"/>
      <c r="D4" s="194" t="s">
        <v>16</v>
      </c>
      <c r="E4" s="194"/>
      <c r="F4" s="194"/>
      <c r="G4" s="194"/>
      <c r="H4" s="194"/>
      <c r="I4" s="194"/>
      <c r="J4" s="194"/>
      <c r="K4" s="194"/>
      <c r="L4" s="333"/>
      <c r="M4" s="333"/>
      <c r="N4" s="333"/>
      <c r="O4" s="333"/>
      <c r="P4" s="333"/>
      <c r="Q4" s="333"/>
      <c r="R4" s="333"/>
      <c r="S4" s="194"/>
      <c r="T4" s="328"/>
      <c r="U4" s="329"/>
      <c r="V4" s="329"/>
      <c r="W4" s="329"/>
      <c r="X4" s="329"/>
      <c r="Y4" s="329"/>
      <c r="Z4" s="329"/>
    </row>
    <row r="5" spans="1:26" s="3" customFormat="1" ht="11.25" customHeight="1">
      <c r="A5" s="180"/>
      <c r="B5" s="180"/>
      <c r="C5" s="180"/>
      <c r="D5" s="180"/>
      <c r="E5" s="180"/>
      <c r="F5" s="180"/>
      <c r="G5" s="180"/>
      <c r="H5" s="180"/>
      <c r="I5" s="180"/>
      <c r="J5" s="180"/>
      <c r="K5" s="180"/>
      <c r="L5" s="180"/>
      <c r="M5" s="180"/>
      <c r="N5" s="180"/>
      <c r="O5" s="180"/>
      <c r="P5" s="180"/>
      <c r="Q5" s="180"/>
      <c r="R5" s="180"/>
      <c r="S5" s="194"/>
      <c r="T5" s="328"/>
      <c r="U5" s="329"/>
      <c r="V5" s="329"/>
      <c r="W5" s="329"/>
      <c r="X5" s="329"/>
      <c r="Y5" s="329"/>
      <c r="Z5" s="329"/>
    </row>
    <row r="6" spans="1:26" s="20" customFormat="1" ht="21.95" customHeight="1">
      <c r="A6" s="181" t="s">
        <v>331</v>
      </c>
      <c r="B6" s="181"/>
      <c r="C6" s="181"/>
      <c r="D6" s="181"/>
      <c r="E6" s="182" t="str">
        <f>Sheet1!$E$6</f>
        <v xml:space="preserve">Architecture </v>
      </c>
      <c r="F6" s="182"/>
      <c r="G6" s="182"/>
      <c r="H6" s="182"/>
      <c r="I6" s="182"/>
      <c r="J6" s="182"/>
      <c r="K6" s="182"/>
      <c r="L6" s="182"/>
      <c r="M6" s="182"/>
      <c r="N6" s="182"/>
      <c r="O6" s="182"/>
      <c r="P6" s="182"/>
      <c r="Q6" s="182"/>
      <c r="R6" s="182"/>
      <c r="S6" s="194"/>
      <c r="T6" s="328"/>
      <c r="U6" s="329"/>
      <c r="V6" s="329"/>
      <c r="W6" s="330"/>
      <c r="X6" s="330"/>
      <c r="Y6" s="330"/>
      <c r="Z6" s="330"/>
    </row>
    <row r="7" spans="1:26" s="20" customFormat="1" ht="21.95" customHeight="1">
      <c r="A7" s="181" t="s">
        <v>332</v>
      </c>
      <c r="B7" s="181"/>
      <c r="C7" s="182" t="str">
        <f>Sheet1!$C$7</f>
        <v>B.ARCH</v>
      </c>
      <c r="D7" s="182"/>
      <c r="E7" s="182"/>
      <c r="F7" s="182"/>
      <c r="G7" s="182"/>
      <c r="H7" s="182"/>
      <c r="I7" s="182"/>
      <c r="J7" s="182"/>
      <c r="K7" s="182"/>
      <c r="L7" s="182"/>
      <c r="M7" s="182"/>
      <c r="N7" s="182"/>
      <c r="O7" s="182"/>
      <c r="P7" s="182"/>
      <c r="Q7" s="182"/>
      <c r="R7" s="182"/>
      <c r="S7" s="194"/>
      <c r="T7" s="328"/>
      <c r="U7" s="329"/>
      <c r="V7" s="329"/>
      <c r="W7" s="330"/>
      <c r="X7" s="330"/>
      <c r="Y7" s="330"/>
      <c r="Z7" s="330"/>
    </row>
    <row r="8" spans="1:26" s="20" customFormat="1" ht="21.95" customHeight="1">
      <c r="A8" s="32" t="s">
        <v>1</v>
      </c>
      <c r="B8" s="24" t="str">
        <f>Sheet1!$B$8</f>
        <v>Tenth</v>
      </c>
      <c r="C8" s="23" t="s">
        <v>2</v>
      </c>
      <c r="D8" s="25" t="str">
        <f>Sheet1!$D$8</f>
        <v>Final</v>
      </c>
      <c r="E8" s="335" t="s">
        <v>3</v>
      </c>
      <c r="F8" s="335"/>
      <c r="G8" s="336" t="str">
        <f>Sheet1!$G$8</f>
        <v>18AR</v>
      </c>
      <c r="H8" s="336"/>
      <c r="I8" s="337" t="str">
        <f>Sheet1!$I$8</f>
        <v>Regular Exam</v>
      </c>
      <c r="J8" s="337"/>
      <c r="K8" s="337"/>
      <c r="L8" s="337"/>
      <c r="M8" s="334" t="str">
        <f>Sheet1!$M$8</f>
        <v>April, 2023</v>
      </c>
      <c r="N8" s="334"/>
      <c r="O8" s="334"/>
      <c r="P8" s="334"/>
      <c r="Q8" s="334"/>
      <c r="R8" s="334"/>
      <c r="S8" s="194"/>
      <c r="T8" s="328"/>
      <c r="U8" s="329"/>
      <c r="V8" s="329"/>
      <c r="W8" s="330"/>
      <c r="X8" s="330"/>
      <c r="Y8" s="330"/>
      <c r="Z8" s="330"/>
    </row>
    <row r="9" spans="1:26" s="20" customFormat="1" ht="21.95" customHeight="1">
      <c r="A9" s="22" t="s">
        <v>4</v>
      </c>
      <c r="B9" s="182" t="str">
        <f>Sheet1!$B$9</f>
        <v>Research &amp; Project Development-II</v>
      </c>
      <c r="C9" s="182"/>
      <c r="D9" s="182"/>
      <c r="E9" s="182"/>
      <c r="F9" s="182"/>
      <c r="G9" s="182"/>
      <c r="H9" s="182"/>
      <c r="I9" s="182"/>
      <c r="J9" s="182"/>
      <c r="K9" s="182"/>
      <c r="L9" s="340" t="s">
        <v>5</v>
      </c>
      <c r="M9" s="340"/>
      <c r="N9" s="340"/>
      <c r="O9" s="340"/>
      <c r="P9" s="340"/>
      <c r="Q9" s="339" t="str">
        <f>Sheet1!$Q$9</f>
        <v>05/05/2023</v>
      </c>
      <c r="R9" s="339"/>
      <c r="S9" s="194"/>
      <c r="T9" s="328"/>
      <c r="U9" s="329"/>
      <c r="V9" s="329"/>
      <c r="W9" s="330"/>
      <c r="X9" s="330"/>
      <c r="Y9" s="330"/>
      <c r="Z9" s="330"/>
    </row>
    <row r="10" spans="1:26" s="20" customFormat="1" ht="21.95" customHeight="1">
      <c r="A10" s="181" t="s">
        <v>327</v>
      </c>
      <c r="B10" s="181"/>
      <c r="C10" s="308" t="str">
        <f>Sheet1!$C$10</f>
        <v>Irfan Ahmed Memon</v>
      </c>
      <c r="D10" s="308"/>
      <c r="E10" s="308"/>
      <c r="F10" s="308"/>
      <c r="G10" s="308"/>
      <c r="H10" s="196" t="s">
        <v>328</v>
      </c>
      <c r="I10" s="196"/>
      <c r="J10" s="196"/>
      <c r="K10" s="338" t="str">
        <f>Sheet1!$K$10</f>
        <v>Ar.Farheen Shah and Ar.Makhdoom Jawed Hussain</v>
      </c>
      <c r="L10" s="338"/>
      <c r="M10" s="338"/>
      <c r="N10" s="338"/>
      <c r="O10" s="338"/>
      <c r="P10" s="338"/>
      <c r="Q10" s="338"/>
      <c r="R10" s="338"/>
      <c r="S10" s="194"/>
      <c r="T10" s="328"/>
      <c r="U10" s="329"/>
      <c r="V10" s="329"/>
      <c r="W10" s="330"/>
      <c r="X10" s="330"/>
      <c r="Y10" s="330"/>
      <c r="Z10" s="330"/>
    </row>
    <row r="11" spans="1:26" s="3" customFormat="1" ht="9.9499999999999993" customHeight="1">
      <c r="A11" s="215"/>
      <c r="B11" s="215"/>
      <c r="C11" s="215"/>
      <c r="D11" s="309" t="s">
        <v>372</v>
      </c>
      <c r="E11" s="309"/>
      <c r="F11" s="309" t="s">
        <v>372</v>
      </c>
      <c r="G11" s="309"/>
      <c r="H11" s="227" t="s">
        <v>372</v>
      </c>
      <c r="I11" s="227"/>
      <c r="J11" s="227" t="s">
        <v>372</v>
      </c>
      <c r="K11" s="227"/>
      <c r="L11" s="315"/>
      <c r="M11" s="315"/>
      <c r="N11" s="315"/>
      <c r="O11" s="315"/>
      <c r="P11" s="315"/>
      <c r="Q11" s="315"/>
      <c r="R11" s="315"/>
      <c r="S11" s="194"/>
      <c r="T11" s="328"/>
      <c r="U11" s="329"/>
      <c r="V11" s="329"/>
      <c r="W11" s="330"/>
      <c r="X11" s="330"/>
      <c r="Y11" s="330"/>
      <c r="Z11" s="330"/>
    </row>
    <row r="12" spans="1:26" s="3" customFormat="1" ht="18" customHeight="1">
      <c r="A12" s="228" t="s">
        <v>7</v>
      </c>
      <c r="B12" s="230" t="s">
        <v>8</v>
      </c>
      <c r="C12" s="231"/>
      <c r="D12" s="207" t="s">
        <v>17</v>
      </c>
      <c r="E12" s="207"/>
      <c r="F12" s="207"/>
      <c r="G12" s="207"/>
      <c r="H12" s="164" t="s">
        <v>1017</v>
      </c>
      <c r="I12" s="203"/>
      <c r="J12" s="203"/>
      <c r="K12" s="165"/>
      <c r="L12" s="164" t="s">
        <v>1018</v>
      </c>
      <c r="M12" s="165"/>
      <c r="N12" s="164" t="s">
        <v>1022</v>
      </c>
      <c r="O12" s="165"/>
      <c r="P12" s="207" t="s">
        <v>366</v>
      </c>
      <c r="Q12" s="207"/>
      <c r="R12" s="208" t="s">
        <v>10</v>
      </c>
      <c r="S12" s="194"/>
      <c r="T12" s="328"/>
      <c r="U12" s="329"/>
      <c r="V12" s="329"/>
      <c r="W12" s="330"/>
      <c r="X12" s="330"/>
      <c r="Y12" s="330"/>
      <c r="Z12" s="330"/>
    </row>
    <row r="13" spans="1:26" s="3" customFormat="1" ht="18" customHeight="1">
      <c r="A13" s="229"/>
      <c r="B13" s="232"/>
      <c r="C13" s="233"/>
      <c r="D13" s="207"/>
      <c r="E13" s="207"/>
      <c r="F13" s="207"/>
      <c r="G13" s="207"/>
      <c r="H13" s="168"/>
      <c r="I13" s="204"/>
      <c r="J13" s="204"/>
      <c r="K13" s="169"/>
      <c r="L13" s="166"/>
      <c r="M13" s="167"/>
      <c r="N13" s="166"/>
      <c r="O13" s="167"/>
      <c r="P13" s="207"/>
      <c r="Q13" s="207"/>
      <c r="R13" s="208"/>
      <c r="S13" s="194"/>
      <c r="T13" s="328"/>
      <c r="U13" s="329"/>
      <c r="V13" s="329"/>
      <c r="W13" s="331"/>
      <c r="X13" s="331"/>
      <c r="Y13" s="331"/>
      <c r="Z13" s="331"/>
    </row>
    <row r="14" spans="1:26" s="3" customFormat="1" ht="18" customHeight="1">
      <c r="A14" s="229"/>
      <c r="B14" s="232"/>
      <c r="C14" s="233"/>
      <c r="D14" s="209" t="s">
        <v>364</v>
      </c>
      <c r="E14" s="310"/>
      <c r="F14" s="209" t="s">
        <v>365</v>
      </c>
      <c r="G14" s="310"/>
      <c r="H14" s="164" t="s">
        <v>1019</v>
      </c>
      <c r="I14" s="165"/>
      <c r="J14" s="164" t="s">
        <v>1019</v>
      </c>
      <c r="K14" s="165"/>
      <c r="L14" s="166"/>
      <c r="M14" s="167"/>
      <c r="N14" s="166"/>
      <c r="O14" s="167"/>
      <c r="P14" s="207"/>
      <c r="Q14" s="207"/>
      <c r="R14" s="208"/>
      <c r="S14" s="194"/>
      <c r="T14" s="328"/>
      <c r="U14" s="329"/>
      <c r="V14" s="329"/>
      <c r="W14" s="331"/>
      <c r="X14" s="331"/>
      <c r="Y14" s="331"/>
      <c r="Z14" s="331"/>
    </row>
    <row r="15" spans="1:26" s="3" customFormat="1" ht="12" customHeight="1">
      <c r="A15" s="229"/>
      <c r="B15" s="232"/>
      <c r="C15" s="233"/>
      <c r="D15" s="311"/>
      <c r="E15" s="312"/>
      <c r="F15" s="311"/>
      <c r="G15" s="312"/>
      <c r="H15" s="166"/>
      <c r="I15" s="167"/>
      <c r="J15" s="166"/>
      <c r="K15" s="167"/>
      <c r="L15" s="168"/>
      <c r="M15" s="169"/>
      <c r="N15" s="168"/>
      <c r="O15" s="169"/>
      <c r="P15" s="207"/>
      <c r="Q15" s="207"/>
      <c r="R15" s="208"/>
      <c r="S15" s="194"/>
      <c r="T15" s="328"/>
      <c r="U15" s="329"/>
      <c r="V15" s="329"/>
      <c r="W15" s="331"/>
      <c r="X15" s="331"/>
      <c r="Y15" s="331"/>
      <c r="Z15" s="331"/>
    </row>
    <row r="16" spans="1:26" s="3" customFormat="1" ht="2.25" customHeight="1" thickBot="1">
      <c r="A16" s="229"/>
      <c r="B16" s="232"/>
      <c r="C16" s="233"/>
      <c r="D16" s="313"/>
      <c r="E16" s="314"/>
      <c r="F16" s="313"/>
      <c r="G16" s="314"/>
      <c r="H16" s="168"/>
      <c r="I16" s="169"/>
      <c r="J16" s="168"/>
      <c r="K16" s="169"/>
      <c r="L16" s="108"/>
      <c r="M16" s="109"/>
      <c r="N16" s="97"/>
      <c r="O16" s="97"/>
      <c r="P16" s="307"/>
      <c r="Q16" s="307"/>
      <c r="R16" s="208"/>
      <c r="S16" s="194"/>
      <c r="T16" s="332"/>
      <c r="U16" s="329"/>
      <c r="V16" s="329"/>
      <c r="W16" s="331"/>
      <c r="X16" s="331"/>
      <c r="Y16" s="331"/>
      <c r="Z16" s="331"/>
    </row>
    <row r="17" spans="1:102" s="3" customFormat="1" ht="18" customHeight="1">
      <c r="A17" s="229"/>
      <c r="B17" s="232"/>
      <c r="C17" s="233"/>
      <c r="D17" s="99" t="s">
        <v>9</v>
      </c>
      <c r="E17" s="110">
        <f>IF(Q17=500,50,IF(Q17=250,25,10))</f>
        <v>50</v>
      </c>
      <c r="F17" s="99" t="s">
        <v>9</v>
      </c>
      <c r="G17" s="110">
        <f>IF(Q17=500,50,IF(Q17=250,25,10))</f>
        <v>50</v>
      </c>
      <c r="H17" s="99" t="s">
        <v>9</v>
      </c>
      <c r="I17" s="110">
        <f>IF(Q17=500,120,IF(Q17=250,50,10))</f>
        <v>120</v>
      </c>
      <c r="J17" s="99" t="s">
        <v>9</v>
      </c>
      <c r="K17" s="110">
        <f>IF(Q17=500,120,IF(Q17=250,50,10))</f>
        <v>120</v>
      </c>
      <c r="L17" s="99" t="s">
        <v>9</v>
      </c>
      <c r="M17" s="110">
        <f>IF(Q17=500,80,IF(Q17=250,50,10))</f>
        <v>80</v>
      </c>
      <c r="N17" s="111" t="s">
        <v>1028</v>
      </c>
      <c r="O17" s="110">
        <f>IF(Q17=500,80,IF(Q17=250,50,10))</f>
        <v>80</v>
      </c>
      <c r="P17" s="100" t="s">
        <v>9</v>
      </c>
      <c r="Q17" s="30">
        <f>Sheet1!$Q$17</f>
        <v>500</v>
      </c>
      <c r="R17" s="323"/>
      <c r="S17" s="194"/>
      <c r="T17" s="101" t="s">
        <v>333</v>
      </c>
      <c r="U17" s="208" t="s">
        <v>329</v>
      </c>
      <c r="V17" s="208"/>
      <c r="W17" s="208"/>
      <c r="X17" s="208" t="s">
        <v>330</v>
      </c>
      <c r="Y17" s="208"/>
      <c r="Z17" s="208"/>
    </row>
    <row r="18" spans="1:102" s="41" customFormat="1" hidden="1">
      <c r="A18" s="40"/>
      <c r="B18" s="230"/>
      <c r="C18" s="231"/>
      <c r="D18" s="221" t="s">
        <v>372</v>
      </c>
      <c r="E18" s="222"/>
      <c r="F18" s="221" t="s">
        <v>372</v>
      </c>
      <c r="G18" s="222"/>
      <c r="H18" s="221" t="s">
        <v>372</v>
      </c>
      <c r="I18" s="222"/>
      <c r="J18" s="221" t="s">
        <v>372</v>
      </c>
      <c r="K18" s="222"/>
      <c r="L18" s="324"/>
      <c r="M18" s="325"/>
      <c r="N18" s="107"/>
      <c r="O18" s="107"/>
      <c r="P18" s="341"/>
      <c r="Q18" s="342"/>
      <c r="R18" s="31"/>
      <c r="S18" s="194"/>
      <c r="T18" s="45"/>
      <c r="U18" s="343"/>
      <c r="V18" s="344"/>
      <c r="W18" s="345"/>
      <c r="X18" s="267"/>
      <c r="Y18" s="186"/>
      <c r="Z18" s="268"/>
      <c r="AE18" s="41" t="b">
        <f>Sheet1!$AE$38</f>
        <v>0</v>
      </c>
      <c r="AF18" s="59" t="str">
        <f>IF(AND(AE19=TRUE, AE18=TRUE),IF(A19-Sheet1!A38=1,"OK","INCORRECT"),"")</f>
        <v/>
      </c>
      <c r="BN18" s="41" t="str">
        <f>Sheet1!BN38</f>
        <v/>
      </c>
      <c r="BO18" s="41" t="b">
        <f>Sheet1!BO38</f>
        <v>0</v>
      </c>
      <c r="BP18" s="41" t="b">
        <f>Sheet1!BP38</f>
        <v>0</v>
      </c>
      <c r="BQ18" s="41" t="b">
        <f>Sheet1!BQ38</f>
        <v>0</v>
      </c>
      <c r="BR18" s="41" t="str">
        <f>Sheet1!BR38</f>
        <v/>
      </c>
      <c r="BS18" s="41" t="str">
        <f>Sheet1!BS38</f>
        <v/>
      </c>
      <c r="BT18" s="41" t="str">
        <f>Sheet1!BT38</f>
        <v/>
      </c>
      <c r="BU18" s="41" t="str">
        <f>Sheet1!BU38</f>
        <v/>
      </c>
      <c r="BV18" s="41" t="str">
        <f>Sheet1!BV38</f>
        <v/>
      </c>
      <c r="BW18" s="41" t="str">
        <f>Sheet1!BW38</f>
        <v>INCORRECT</v>
      </c>
      <c r="BX18" s="41" t="b">
        <f>Sheet1!BX38</f>
        <v>0</v>
      </c>
      <c r="BY18" s="41" t="str">
        <f>Sheet1!BY38</f>
        <v/>
      </c>
      <c r="BZ18" s="41" t="b">
        <f>Sheet1!BZ38</f>
        <v>0</v>
      </c>
      <c r="CA18" s="41" t="b">
        <f>Sheet1!CA38</f>
        <v>0</v>
      </c>
      <c r="CB18" s="41" t="b">
        <f>Sheet1!CB38</f>
        <v>0</v>
      </c>
      <c r="CC18" s="41" t="b">
        <f>Sheet1!CC38</f>
        <v>0</v>
      </c>
      <c r="CD18" s="41" t="b">
        <f>Sheet1!CD38</f>
        <v>0</v>
      </c>
      <c r="CE18" s="41" t="b">
        <f>Sheet1!CE38</f>
        <v>0</v>
      </c>
      <c r="CF18" s="41" t="str">
        <f>Sheet1!CF38</f>
        <v/>
      </c>
      <c r="CG18" s="41" t="str">
        <f>Sheet1!CG38</f>
        <v/>
      </c>
      <c r="CH18" s="41" t="str">
        <f>Sheet1!CH38</f>
        <v/>
      </c>
      <c r="CI18" s="41" t="str">
        <f>Sheet1!CI38</f>
        <v/>
      </c>
      <c r="CJ18" s="41" t="str">
        <f>Sheet1!CJ38</f>
        <v/>
      </c>
      <c r="CK18" s="41" t="str">
        <f>Sheet1!CK38</f>
        <v/>
      </c>
      <c r="CL18" s="41" t="str">
        <f>Sheet1!CL38</f>
        <v/>
      </c>
      <c r="CM18" s="41" t="str">
        <f>Sheet1!CM38</f>
        <v/>
      </c>
      <c r="CN18" s="41" t="str">
        <f>Sheet1!CN38</f>
        <v>NO</v>
      </c>
      <c r="CO18" s="41" t="str">
        <f>Sheet1!CO38</f>
        <v>NO</v>
      </c>
      <c r="CP18" s="41" t="str">
        <f>Sheet1!CP38</f>
        <v>NO</v>
      </c>
      <c r="CQ18" s="41" t="str">
        <f>Sheet1!CQ38</f>
        <v>NO</v>
      </c>
      <c r="CR18" s="41" t="str">
        <f>Sheet1!CR38</f>
        <v>OK</v>
      </c>
      <c r="CS18" s="41" t="b">
        <f>Sheet1!CS38</f>
        <v>0</v>
      </c>
      <c r="CT18" s="41" t="b">
        <f>Sheet1!CT38</f>
        <v>0</v>
      </c>
      <c r="CU18" s="41" t="b">
        <f>Sheet1!CU38</f>
        <v>0</v>
      </c>
      <c r="CV18" s="41" t="b">
        <f>Sheet1!CV38</f>
        <v>0</v>
      </c>
      <c r="CW18" s="41" t="str">
        <f>Sheet1!CW38</f>
        <v>SEQUENCE INCORRECT</v>
      </c>
      <c r="CX18" s="41">
        <f>Sheet1!CX38</f>
        <v>19</v>
      </c>
    </row>
    <row r="19" spans="1:102" s="3" customFormat="1" ht="18.95" customHeight="1" thickBot="1">
      <c r="A19" s="145"/>
      <c r="B19" s="152"/>
      <c r="C19" s="153"/>
      <c r="D19" s="154"/>
      <c r="E19" s="154"/>
      <c r="F19" s="154"/>
      <c r="G19" s="154"/>
      <c r="H19" s="154"/>
      <c r="I19" s="154"/>
      <c r="J19" s="154"/>
      <c r="K19" s="154"/>
      <c r="L19" s="206"/>
      <c r="M19" s="206"/>
      <c r="N19" s="206"/>
      <c r="O19" s="206"/>
      <c r="P19" s="319"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20"/>
      <c r="R19" s="115" t="str">
        <f>IF(P19="","",IF(Q17=500,LOOKUP(P19,{"ABS","ZERO",1,250,275,300,330,375,425},{"FAIL","FAIL","FAIL","C","C+","B","B+","A","A+"})))</f>
        <v/>
      </c>
      <c r="S19" s="194"/>
      <c r="T19" s="56" t="str">
        <f>IF(A19&lt;&gt;"",IF(CW19="SEQUENCE CORRECT",IF(OR(T(AA19)="OK",T(AB19)="oOk",T(AC19)="Okk",AD19="ok"),"OK","OK"),"SEQUENCE INCORRECT"),"")</f>
        <v/>
      </c>
      <c r="U19" s="302" t="str">
        <f>IF(AND(A19&lt;&gt;"",B19&lt;&gt;""),IF(OR(D19&lt;&gt;"ABS"),IF(OR(AND(D19&lt;ROUNDDOWN((0.7*E17),0),D19&lt;&gt;0),D19&gt;E17,D19=""),"Attendance Marks incorrect",""),""),"")</f>
        <v/>
      </c>
      <c r="V19" s="303"/>
      <c r="W19" s="303"/>
      <c r="X19" s="170" t="str">
        <f>IF(OR(AND(OR(F19&lt;=G17, F19=0, F19="ABS"),OR(H19&lt;=I17, H19=0, H19="ABS"),OR(J19&lt;=K17, J19=0,J19="ABS"))),IF(OR(AND(A19="",B19="",D19="",F19="",H19="",J19=""),AND(A19&lt;&gt;"",B19&lt;&gt;"",D19&lt;&gt;"",F19&lt;&gt;"",H19&lt;&gt;"",J19&lt;&gt;"", AF19="OK")),"","Given Marks or Format is incorrect"),"Given Marks or Format is incorrect")</f>
        <v/>
      </c>
      <c r="Y19" s="171"/>
      <c r="Z19" s="172"/>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6" t="b">
        <f>IF(ISNUMBER(A19)&lt;&gt;"",AND(ISNUMBER(INT(MID(A19,1,3))),MID(A19,4,1)="",MID(A19,1,1)&lt;&gt;"0"))</f>
        <v>0</v>
      </c>
      <c r="AF19" s="59" t="str">
        <f>IF(AND(AF18="OK",AE19=TRUE),"OK","S# INCORRECT")</f>
        <v>S# INCORRECT</v>
      </c>
      <c r="BN19" s="46" t="str">
        <f>RIGHT(B19,3)</f>
        <v/>
      </c>
      <c r="BO19" s="46" t="b">
        <f>ISNUMBER(INT((MID(BN19,1,1))))</f>
        <v>0</v>
      </c>
      <c r="BP19" s="46" t="b">
        <f>ISNUMBER(INT((MID(BN19,2,1))))</f>
        <v>0</v>
      </c>
      <c r="BQ19" s="46" t="b">
        <f>ISNUMBER(INT((MID(BN19,3,1))))</f>
        <v>0</v>
      </c>
      <c r="BR19" s="46" t="str">
        <f>IF(BO19=TRUE, MID(BN19,1,1),"")</f>
        <v/>
      </c>
      <c r="BS19" s="46" t="str">
        <f>IF(BP19=TRUE, MID(BN19,2,1),"")</f>
        <v/>
      </c>
      <c r="BT19" s="46" t="str">
        <f>IF(BQ19=TRUE, MID(BN19,3,1),"")</f>
        <v/>
      </c>
      <c r="BU19" s="46" t="str">
        <f>T(BR19)&amp;T(BS19)&amp;T(BT19)</f>
        <v/>
      </c>
      <c r="BV19" s="51" t="str">
        <f>IF(BU19="","",INT(TRIM(BU19)))</f>
        <v/>
      </c>
      <c r="BW19" s="52" t="str">
        <f>"OK"</f>
        <v>OK</v>
      </c>
      <c r="BX19" s="46" t="b">
        <f>BV19&gt;BV18</f>
        <v>0</v>
      </c>
      <c r="BY19" s="53" t="str">
        <f>LEFT(B19,6)</f>
        <v/>
      </c>
      <c r="BZ19" s="46" t="b">
        <f>ISNUMBER(INT((MID(BY19,1,1))))</f>
        <v>0</v>
      </c>
      <c r="CA19" s="46" t="b">
        <f>ISNUMBER(INT((MID(BY19,2,1))))</f>
        <v>0</v>
      </c>
      <c r="CB19" s="46" t="b">
        <f>ISNUMBER(INT((MID(BY19,3,1))))</f>
        <v>0</v>
      </c>
      <c r="CC19" s="46" t="b">
        <f>ISNUMBER(INT((MID(BY19,4,1))))</f>
        <v>0</v>
      </c>
      <c r="CD19" s="46" t="b">
        <f>ISNUMBER(INT((MID(BY19,5,1))))</f>
        <v>0</v>
      </c>
      <c r="CE19" s="46" t="b">
        <f>ISNUMBER(INT((MID(BY19,6,1))))</f>
        <v>0</v>
      </c>
      <c r="CF19" s="46" t="str">
        <f>IF(BZ19=TRUE, MID(BY19,1,1),"")</f>
        <v/>
      </c>
      <c r="CG19" s="46" t="str">
        <f>IF(CA19=TRUE, MID(BY19,2,1),"")</f>
        <v/>
      </c>
      <c r="CH19" s="46" t="str">
        <f>IF(CB19=TRUE, MID(BY19,3,1),"")</f>
        <v/>
      </c>
      <c r="CI19" s="46" t="str">
        <f>IF(CC19=TRUE, MID(BY19,4,1),"")</f>
        <v/>
      </c>
      <c r="CJ19" s="46" t="str">
        <f>IF(CD19=TRUE, MID(BY19,5,1),"")</f>
        <v/>
      </c>
      <c r="CK19" s="46" t="str">
        <f>IF(CE19=TRUE, MID(BY19,6,1),"")</f>
        <v/>
      </c>
      <c r="CL19" s="53" t="str">
        <f>TRIM(T(CF19)&amp;T(CG19)&amp;T(CH19))</f>
        <v/>
      </c>
      <c r="CM19" s="53" t="str">
        <f>TRIM(T(CI19)&amp;T(CJ19)&amp;T(CK19))</f>
        <v/>
      </c>
      <c r="CN19" s="54" t="str">
        <f>IF(OR(MID(BY19,3,1)="-",MID(BY19,4,1)="-"),T(CL19),"NO")</f>
        <v>NO</v>
      </c>
      <c r="CO19" s="54" t="str">
        <f>IF(OR(MID(BY19,3,1)="-",MID(BY19,4,1)="-"),T(CM19),"NO")</f>
        <v>NO</v>
      </c>
      <c r="CP19" s="52" t="str">
        <f>IF(AND(CN19&lt;&gt;"NO", CO19&lt;&gt;"NO"),IF(CO19&lt;CN19,"OK","INCORRECT"),"NO")</f>
        <v>NO</v>
      </c>
      <c r="CQ19" s="52" t="str">
        <f>IF(AND(CN19&lt;&gt;"NO", CO19&lt;&gt;"NO"),IF(CO19&lt;=CO18,"OK","INCORRECT"),"NO")</f>
        <v>NO</v>
      </c>
      <c r="CR19" s="54" t="str">
        <f>IF(OR(AND(OR(AND(CP19="NO",CQ19="NO"),AND(CP19="OK", CQ19="OK")),AND(CP18="NO", CQ18="NO")),AND(AND(CP19="OK",CQ19="OK",OR(AND(CP18="NO", CQ18="NO"),AND(CP18="OK", CQ18="OK"))))),"OK","INCORRECT")</f>
        <v>OK</v>
      </c>
      <c r="CS19" s="46" t="b">
        <f>IF(CR19="OK",IF(AND(CN18="NO",CN19="NO"),BV19&gt;BV18))</f>
        <v>0</v>
      </c>
      <c r="CT19" s="46" t="b">
        <f>IF(CR19="OK",AND(CP19="OK",CQ19="OK",CP18="NO",CQ18="NO"))</f>
        <v>0</v>
      </c>
      <c r="CU19" s="46" t="b">
        <f>IF(CR19="OK",IF(AND(EXACT(CM18,CM19)),BV19&gt;BV18))</f>
        <v>0</v>
      </c>
      <c r="CV19" s="46" t="b">
        <f>IF(CR19="OK",CO19&lt;CO18)</f>
        <v>0</v>
      </c>
      <c r="CW19" s="53" t="str">
        <f>IF(AND(CS19=FALSE,CT19=FALSE,CU19=FALSE,CV19=FALSE),"SEQUENCE INCORRECT","SEQUENCE CORRECT")</f>
        <v>SEQUENCE INCORRECT</v>
      </c>
      <c r="CX19" s="55">
        <f>COUNTIF(B18:B18,T(B19))</f>
        <v>1</v>
      </c>
    </row>
    <row r="20" spans="1:102" s="3" customFormat="1" ht="18.95" customHeight="1" thickBot="1">
      <c r="A20" s="145"/>
      <c r="B20" s="152"/>
      <c r="C20" s="153"/>
      <c r="D20" s="154"/>
      <c r="E20" s="154"/>
      <c r="F20" s="152"/>
      <c r="G20" s="153"/>
      <c r="H20" s="152"/>
      <c r="I20" s="153"/>
      <c r="J20" s="305"/>
      <c r="K20" s="306"/>
      <c r="L20" s="206"/>
      <c r="M20" s="206"/>
      <c r="N20" s="206"/>
      <c r="O20" s="206"/>
      <c r="P20" s="319"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20"/>
      <c r="R20" s="146" t="str">
        <f>IF(P20="","",IF(Q17=500,LOOKUP(P20,{"ABS","ZERO",1,250,275,300,330,375,425},{"FAIL","FAIL","FAIL","C","C+","B","B+","A","A+"})))</f>
        <v/>
      </c>
      <c r="S20" s="194"/>
      <c r="T20" s="56" t="str">
        <f t="shared" ref="T20:T38" si="0">IF(A20&lt;&gt;"",IF(CW20="SEQUENCE CORRECT",IF(OR(T(AA20)="OK",T(AB20)="oOk",T(AC20)="Okk",AD20="ok"),"OK","FORMAT INCORRECT"),"SEQUENCE INCORRECT"),"")</f>
        <v/>
      </c>
      <c r="U20" s="172" t="str">
        <f>IF(AND(A20&lt;&gt;"",B20&lt;&gt;""),IF(OR(D20&lt;&gt;"ABS"),IF(OR(AND(D20&lt;ROUNDDOWN((0.7*E17),0),D20&lt;&gt;0),D20&gt;E17,D20=""),"Attendance Marks incorrect",""),""),"")</f>
        <v/>
      </c>
      <c r="V20" s="304"/>
      <c r="W20" s="304"/>
      <c r="X20" s="161" t="str">
        <f>IF(OR(AND(OR(F20&lt;=G17, F20=0, F20="ABS"),OR(H20&lt;=I17, H20=0, H20="ABS"),OR(J20&lt;=K17, J20=0,J20="ABS"))),IF(OR(AND(A20="",B20="",D20="",F20="",H20="",J20=""),AND(A20&lt;&gt;"",B20&lt;&gt;"",D20&lt;&gt;"",F20&lt;&gt;"",H20&lt;&gt;"",J20&lt;&gt;"", AF20="OK")),"","Given Marks or Format is incorrect"),"Given Marks or Format is incorrect")</f>
        <v/>
      </c>
      <c r="Y20" s="162"/>
      <c r="Z20" s="163"/>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6" t="b">
        <f>IF(AND(ISNUMBER(A19)&lt;&gt;"",ISNUMBER(A20)&lt;&gt;""),IF(AND(ISNUMBER(A20),ISNUMBER(A19)),IF(A20-A19=1,AND(ISNUMBER(INT(MID(A20,1,3))),MID(A20,4,1)="",MID(A20,1,1)&lt;&gt;"0"))))</f>
        <v>0</v>
      </c>
      <c r="AF20" s="16" t="str">
        <f t="shared" ref="AF20:AF38" si="1">IF(AE20=TRUE,"OK","S# INCORRECT")</f>
        <v>S# INCORRECT</v>
      </c>
      <c r="BN20" s="46" t="str">
        <f t="shared" ref="BN20:BN37" si="2">RIGHT(B20,3)</f>
        <v/>
      </c>
      <c r="BO20" s="46" t="b">
        <f t="shared" ref="BO20:BO37" si="3">ISNUMBER(INT((MID(BN20,1,1))))</f>
        <v>0</v>
      </c>
      <c r="BP20" s="46" t="b">
        <f t="shared" ref="BP20:BP37" si="4">ISNUMBER(INT((MID(BN20,2,1))))</f>
        <v>0</v>
      </c>
      <c r="BQ20" s="46" t="b">
        <f t="shared" ref="BQ20:BQ37" si="5">ISNUMBER(INT((MID(BN20,3,1))))</f>
        <v>0</v>
      </c>
      <c r="BR20" s="46" t="str">
        <f t="shared" ref="BR20:BR37" si="6">IF(BO20=TRUE, MID(BN20,1,1),"")</f>
        <v/>
      </c>
      <c r="BS20" s="46" t="str">
        <f t="shared" ref="BS20:BS37" si="7">IF(BP20=TRUE, MID(BN20,2,1),"")</f>
        <v/>
      </c>
      <c r="BT20" s="46" t="str">
        <f t="shared" ref="BT20:BT37" si="8">IF(BQ20=TRUE, MID(BN20,3,1),"")</f>
        <v/>
      </c>
      <c r="BU20" s="46" t="str">
        <f t="shared" ref="BU20:BU37" si="9">T(BR20)&amp;T(BS20)&amp;T(BT20)</f>
        <v/>
      </c>
      <c r="BV20" s="51" t="str">
        <f t="shared" ref="BV20:BV37" si="10">IF(BU20="","",INT(TRIM(BU20)))</f>
        <v/>
      </c>
      <c r="BW20" s="52" t="str">
        <f>IF(BV20&gt;BV19,"OK","INCORRECT")</f>
        <v>INCORRECT</v>
      </c>
      <c r="BX20" s="46" t="b">
        <f>BV20&gt;BV19</f>
        <v>0</v>
      </c>
      <c r="BY20" s="53" t="str">
        <f t="shared" ref="BY20:BY37" si="11">LEFT(B20,6)</f>
        <v/>
      </c>
      <c r="BZ20" s="46" t="b">
        <f t="shared" ref="BZ20:BZ37" si="12">ISNUMBER(INT((MID(BY20,1,1))))</f>
        <v>0</v>
      </c>
      <c r="CA20" s="46" t="b">
        <f t="shared" ref="CA20:CA37" si="13">ISNUMBER(INT((MID(BY20,2,1))))</f>
        <v>0</v>
      </c>
      <c r="CB20" s="46" t="b">
        <f t="shared" ref="CB20:CB37" si="14">ISNUMBER(INT((MID(BY20,3,1))))</f>
        <v>0</v>
      </c>
      <c r="CC20" s="46" t="b">
        <f t="shared" ref="CC20:CC37" si="15">ISNUMBER(INT((MID(BY20,4,1))))</f>
        <v>0</v>
      </c>
      <c r="CD20" s="46" t="b">
        <f t="shared" ref="CD20:CD37" si="16">ISNUMBER(INT((MID(BY20,5,1))))</f>
        <v>0</v>
      </c>
      <c r="CE20" s="46" t="b">
        <f t="shared" ref="CE20:CE37" si="17">ISNUMBER(INT((MID(BY20,6,1))))</f>
        <v>0</v>
      </c>
      <c r="CF20" s="46" t="str">
        <f t="shared" ref="CF20:CF37" si="18">IF(BZ20=TRUE, MID(BY20,1,1),"")</f>
        <v/>
      </c>
      <c r="CG20" s="46" t="str">
        <f t="shared" ref="CG20:CG37" si="19">IF(CA20=TRUE, MID(BY20,2,1),"")</f>
        <v/>
      </c>
      <c r="CH20" s="46" t="str">
        <f t="shared" ref="CH20:CH37" si="20">IF(CB20=TRUE, MID(BY20,3,1),"")</f>
        <v/>
      </c>
      <c r="CI20" s="46" t="str">
        <f t="shared" ref="CI20:CI37" si="21">IF(CC20=TRUE, MID(BY20,4,1),"")</f>
        <v/>
      </c>
      <c r="CJ20" s="46" t="str">
        <f t="shared" ref="CJ20:CJ37" si="22">IF(CD20=TRUE, MID(BY20,5,1),"")</f>
        <v/>
      </c>
      <c r="CK20" s="46" t="str">
        <f t="shared" ref="CK20:CK37" si="23">IF(CE20=TRUE, MID(BY20,6,1),"")</f>
        <v/>
      </c>
      <c r="CL20" s="53" t="str">
        <f t="shared" ref="CL20:CL37" si="24">TRIM(T(CF20)&amp;T(CG20)&amp;T(CH20))</f>
        <v/>
      </c>
      <c r="CM20" s="53" t="str">
        <f t="shared" ref="CM20:CM37" si="25">TRIM(T(CI20)&amp;T(CJ20)&amp;T(CK20))</f>
        <v/>
      </c>
      <c r="CN20" s="54" t="str">
        <f t="shared" ref="CN20:CN37" si="26">IF(OR(MID(BY20,3,1)="-",MID(BY20,4,1)="-"),T(CL20),"NO")</f>
        <v>NO</v>
      </c>
      <c r="CO20" s="54" t="str">
        <f t="shared" ref="CO20:CO37" si="27">IF(OR(MID(BY20,3,1)="-",MID(BY20,4,1)="-"),T(CM20),"NO")</f>
        <v>NO</v>
      </c>
      <c r="CP20" s="52" t="str">
        <f>IF(AND(CN20&lt;&gt;"NO", CO20&lt;&gt;"NO"),IF(CO20&lt;CN20,"OK","INCORRECT"),"NO")</f>
        <v>NO</v>
      </c>
      <c r="CQ20" s="52" t="str">
        <f>IF(AND(CN20&lt;&gt;"NO", CO20&lt;&gt;"NO"),IF(CO20&lt;=CO19,"OK","INCORRECT"),"NO")</f>
        <v>NO</v>
      </c>
      <c r="CR20" s="54" t="str">
        <f>IF(OR(AND(OR(AND(CP20="NO",CQ20="NO"),AND(CP20="OK", CQ20="OK")),AND(CP19="NO", CQ19="NO")),AND(AND(CP20="OK",CQ20="OK",OR(AND(CP19="NO", CQ19="NO"),AND(CP19="OK", CQ19="OK"))))),"OK","INCORRECT")</f>
        <v>OK</v>
      </c>
      <c r="CS20" s="46" t="b">
        <f>IF(CR20="OK",IF(AND(CN19="NO",CN20="NO"),BV20&gt;BV19))</f>
        <v>0</v>
      </c>
      <c r="CT20" s="46" t="b">
        <f>IF(CR20="OK",AND(CP20="OK",CQ20="OK",CP19="NO",CQ19="NO"))</f>
        <v>0</v>
      </c>
      <c r="CU20" s="46" t="b">
        <f>IF(CR20="OK",IF(AND(EXACT(CM19,CM20)),BV20&gt;BV19))</f>
        <v>0</v>
      </c>
      <c r="CV20" s="46" t="b">
        <f>IF(CR20="OK",CO20&lt;CO19)</f>
        <v>0</v>
      </c>
      <c r="CW20" s="53" t="str">
        <f>IF(AND(CS20=FALSE,CT20=FALSE,CU20=FALSE,CV20=FALSE),"SEQUENCE INCORRECT","SEQUENCE CORRECT")</f>
        <v>SEQUENCE INCORRECT</v>
      </c>
      <c r="CX20" s="55">
        <f>COUNTIF(B19:B19,T(B20))</f>
        <v>1</v>
      </c>
    </row>
    <row r="21" spans="1:102" s="3" customFormat="1" ht="18.95" customHeight="1" thickBot="1">
      <c r="A21" s="145"/>
      <c r="B21" s="152"/>
      <c r="C21" s="153"/>
      <c r="D21" s="154"/>
      <c r="E21" s="154"/>
      <c r="F21" s="152"/>
      <c r="G21" s="153"/>
      <c r="H21" s="152"/>
      <c r="I21" s="153"/>
      <c r="J21" s="305"/>
      <c r="K21" s="306"/>
      <c r="L21" s="206"/>
      <c r="M21" s="206"/>
      <c r="N21" s="206"/>
      <c r="O21" s="206"/>
      <c r="P21" s="319"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20"/>
      <c r="R21" s="146" t="str">
        <f>IF(P21="","",IF(Q17=500,LOOKUP(P21,{"ABS","ZERO",1,250,275,300,330,375,425},{"FAIL","FAIL","FAIL","C","C+","B","B+","A","A+"})))</f>
        <v/>
      </c>
      <c r="S21" s="194"/>
      <c r="T21" s="56" t="str">
        <f t="shared" si="0"/>
        <v/>
      </c>
      <c r="U21" s="172" t="str">
        <f>IF(AND(A21&lt;&gt;"",B21&lt;&gt;""),IF(OR(D21&lt;&gt;"ABS"),IF(OR(AND(D21&lt;ROUNDDOWN((0.7*E17),0),D21&lt;&gt;0),D21&gt;E17,D21=""),"Attendance Marks incorrect",""),""),"")</f>
        <v/>
      </c>
      <c r="V21" s="304"/>
      <c r="W21" s="304"/>
      <c r="X21" s="161" t="str">
        <f>IF(OR(AND(OR(F21&lt;=G17, F21=0, F21="ABS"),OR(H21&lt;=I17, H21=0, H21="ABS"),OR(J21&lt;=K17, J21=0,J21="ABS"))),IF(OR(AND(A21="",B21="",D21="",F21="",H21="",J21=""),AND(A21&lt;&gt;"",B21&lt;&gt;"",D21&lt;&gt;"",F21&lt;&gt;"",H21&lt;&gt;"",J21&lt;&gt;"", AF21="OK")),"","Given Marks or Format is incorrect"),"Given Marks or Format is incorrect")</f>
        <v/>
      </c>
      <c r="Y21" s="162"/>
      <c r="Z21" s="163"/>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6" t="b">
        <f t="shared" ref="AE21:AE38" si="28">IF(AND(ISNUMBER(A20)&lt;&gt;"",ISNUMBER(A21)&lt;&gt;""),IF(AND(ISNUMBER(A21),ISNUMBER(A20)),IF(A21-A20=1,AND(ISNUMBER(INT(MID(A21,1,3))),MID(A21,4,1)="",MID(A21,1,1)&lt;&gt;"0"))))</f>
        <v>0</v>
      </c>
      <c r="AF21" s="16" t="str">
        <f t="shared" si="1"/>
        <v>S# INCORRECT</v>
      </c>
      <c r="BN21" s="46" t="str">
        <f t="shared" si="2"/>
        <v/>
      </c>
      <c r="BO21" s="46" t="b">
        <f t="shared" si="3"/>
        <v>0</v>
      </c>
      <c r="BP21" s="46" t="b">
        <f t="shared" si="4"/>
        <v>0</v>
      </c>
      <c r="BQ21" s="46" t="b">
        <f t="shared" si="5"/>
        <v>0</v>
      </c>
      <c r="BR21" s="46" t="str">
        <f t="shared" si="6"/>
        <v/>
      </c>
      <c r="BS21" s="46" t="str">
        <f t="shared" si="7"/>
        <v/>
      </c>
      <c r="BT21" s="46" t="str">
        <f t="shared" si="8"/>
        <v/>
      </c>
      <c r="BU21" s="46" t="str">
        <f t="shared" si="9"/>
        <v/>
      </c>
      <c r="BV21" s="51" t="str">
        <f t="shared" si="10"/>
        <v/>
      </c>
      <c r="BW21" s="52" t="str">
        <f t="shared" ref="BW21:BW37" si="29">IF(BV21&gt;BV20,"OK","INCORRECT")</f>
        <v>INCORRECT</v>
      </c>
      <c r="BX21" s="46" t="b">
        <f t="shared" ref="BX21:BX37" si="30">BV21&gt;BV20</f>
        <v>0</v>
      </c>
      <c r="BY21" s="53" t="str">
        <f t="shared" si="11"/>
        <v/>
      </c>
      <c r="BZ21" s="46" t="b">
        <f t="shared" si="12"/>
        <v>0</v>
      </c>
      <c r="CA21" s="46" t="b">
        <f t="shared" si="13"/>
        <v>0</v>
      </c>
      <c r="CB21" s="46" t="b">
        <f t="shared" si="14"/>
        <v>0</v>
      </c>
      <c r="CC21" s="46" t="b">
        <f t="shared" si="15"/>
        <v>0</v>
      </c>
      <c r="CD21" s="46" t="b">
        <f t="shared" si="16"/>
        <v>0</v>
      </c>
      <c r="CE21" s="46" t="b">
        <f t="shared" si="17"/>
        <v>0</v>
      </c>
      <c r="CF21" s="46" t="str">
        <f t="shared" si="18"/>
        <v/>
      </c>
      <c r="CG21" s="46" t="str">
        <f t="shared" si="19"/>
        <v/>
      </c>
      <c r="CH21" s="46" t="str">
        <f t="shared" si="20"/>
        <v/>
      </c>
      <c r="CI21" s="46" t="str">
        <f t="shared" si="21"/>
        <v/>
      </c>
      <c r="CJ21" s="46" t="str">
        <f t="shared" si="22"/>
        <v/>
      </c>
      <c r="CK21" s="46" t="str">
        <f t="shared" si="23"/>
        <v/>
      </c>
      <c r="CL21" s="53" t="str">
        <f t="shared" si="24"/>
        <v/>
      </c>
      <c r="CM21" s="53" t="str">
        <f t="shared" si="25"/>
        <v/>
      </c>
      <c r="CN21" s="54" t="str">
        <f t="shared" si="26"/>
        <v>NO</v>
      </c>
      <c r="CO21" s="54" t="str">
        <f t="shared" si="27"/>
        <v>NO</v>
      </c>
      <c r="CP21" s="52" t="str">
        <f t="shared" ref="CP21:CP37" si="31">IF(AND(CN21&lt;&gt;"NO", CO21&lt;&gt;"NO"),IF(CO21&lt;CN21,"OK","INCORRECT"),"NO")</f>
        <v>NO</v>
      </c>
      <c r="CQ21" s="52" t="str">
        <f t="shared" ref="CQ21:CQ37" si="32">IF(AND(CN21&lt;&gt;"NO", CO21&lt;&gt;"NO"),IF(CO21&lt;=CO20,"OK","INCORRECT"),"NO")</f>
        <v>NO</v>
      </c>
      <c r="CR21" s="54" t="str">
        <f t="shared" ref="CR21:CR37" si="33">IF(OR(AND(OR(AND(CP21="NO",CQ21="NO"),AND(CP21="OK", CQ21="OK")),AND(CP20="NO", CQ20="NO")),AND(AND(CP21="OK",CQ21="OK",OR(AND(CP20="NO", CQ20="NO"),AND(CP20="OK", CQ20="OK"))))),"OK","INCORRECT")</f>
        <v>OK</v>
      </c>
      <c r="CS21" s="46" t="b">
        <f t="shared" ref="CS21:CS37" si="34">IF(CR21="OK",IF(AND(CN20="NO",CN21="NO"),BV21&gt;BV20))</f>
        <v>0</v>
      </c>
      <c r="CT21" s="46" t="b">
        <f t="shared" ref="CT21:CT37" si="35">IF(CR21="OK",AND(CP21="OK",CQ21="OK",CP20="NO",CQ20="NO"))</f>
        <v>0</v>
      </c>
      <c r="CU21" s="46" t="b">
        <f t="shared" ref="CU21:CU37" si="36">IF(CR21="OK",IF(AND(EXACT(CM20,CM21)),BV21&gt;BV20))</f>
        <v>0</v>
      </c>
      <c r="CV21" s="46" t="b">
        <f t="shared" ref="CV21:CV37" si="37">IF(CR21="OK",CO21&lt;CO20)</f>
        <v>0</v>
      </c>
      <c r="CW21" s="53" t="str">
        <f t="shared" ref="CW21:CW37" si="38">IF(AND(CS21=FALSE,CT21=FALSE,CU21=FALSE,CV21=FALSE),"SEQUENCE INCORRECT","SEQUENCE CORRECT")</f>
        <v>SEQUENCE INCORRECT</v>
      </c>
      <c r="CX21" s="55">
        <f>COUNTIF(B19:B20,T(B21))</f>
        <v>2</v>
      </c>
    </row>
    <row r="22" spans="1:102" s="3" customFormat="1" ht="18.95" customHeight="1" thickBot="1">
      <c r="A22" s="145"/>
      <c r="B22" s="152"/>
      <c r="C22" s="153"/>
      <c r="D22" s="154"/>
      <c r="E22" s="154"/>
      <c r="F22" s="152"/>
      <c r="G22" s="153"/>
      <c r="H22" s="152"/>
      <c r="I22" s="153"/>
      <c r="J22" s="305"/>
      <c r="K22" s="306"/>
      <c r="L22" s="206"/>
      <c r="M22" s="206"/>
      <c r="N22" s="206"/>
      <c r="O22" s="206"/>
      <c r="P22" s="319"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20"/>
      <c r="R22" s="146" t="str">
        <f>IF(P22="","",IF(Q17=500,LOOKUP(P22,{"ABS","ZERO",1,250,275,300,330,375,425},{"FAIL","FAIL","FAIL","C","C+","B","B+","A","A+"})))</f>
        <v/>
      </c>
      <c r="S22" s="194"/>
      <c r="T22" s="56" t="str">
        <f t="shared" si="0"/>
        <v/>
      </c>
      <c r="U22" s="172" t="str">
        <f>IF(AND(A22&lt;&gt;"",B22&lt;&gt;""),IF(OR(D22&lt;&gt;"ABS"),IF(OR(AND(D22&lt;ROUNDDOWN((0.7*E17),0),D22&lt;&gt;0),D22&gt;E17,D22=""),"Attendance Marks incorrect",""),""),"")</f>
        <v/>
      </c>
      <c r="V22" s="304"/>
      <c r="W22" s="304"/>
      <c r="X22" s="161" t="str">
        <f>IF(OR(AND(OR(F22&lt;=G17, F22=0, F22="ABS"),OR(H22&lt;=I17, H22=0, H22="ABS"),OR(J22&lt;=K17, J22=0,J22="ABS"))),IF(OR(AND(A22="",B22="",D22="",F22="",H22="",J22=""),AND(A22&lt;&gt;"",B22&lt;&gt;"",D22&lt;&gt;"",F22&lt;&gt;"",H22&lt;&gt;"",J22&lt;&gt;"", AF22="OK")),"","Given Marks or Format is incorrect"),"Given Marks or Format is incorrect")</f>
        <v/>
      </c>
      <c r="Y22" s="162"/>
      <c r="Z22" s="163"/>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6" t="b">
        <f t="shared" si="28"/>
        <v>0</v>
      </c>
      <c r="AF22" s="16" t="str">
        <f t="shared" si="1"/>
        <v>S# INCORRECT</v>
      </c>
      <c r="BN22" s="46" t="str">
        <f t="shared" si="2"/>
        <v/>
      </c>
      <c r="BO22" s="46" t="b">
        <f t="shared" si="3"/>
        <v>0</v>
      </c>
      <c r="BP22" s="46" t="b">
        <f t="shared" si="4"/>
        <v>0</v>
      </c>
      <c r="BQ22" s="46" t="b">
        <f t="shared" si="5"/>
        <v>0</v>
      </c>
      <c r="BR22" s="46" t="str">
        <f t="shared" si="6"/>
        <v/>
      </c>
      <c r="BS22" s="46" t="str">
        <f t="shared" si="7"/>
        <v/>
      </c>
      <c r="BT22" s="46" t="str">
        <f t="shared" si="8"/>
        <v/>
      </c>
      <c r="BU22" s="46" t="str">
        <f t="shared" si="9"/>
        <v/>
      </c>
      <c r="BV22" s="51" t="str">
        <f t="shared" si="10"/>
        <v/>
      </c>
      <c r="BW22" s="52" t="str">
        <f t="shared" si="29"/>
        <v>INCORRECT</v>
      </c>
      <c r="BX22" s="46" t="b">
        <f t="shared" si="30"/>
        <v>0</v>
      </c>
      <c r="BY22" s="53" t="str">
        <f t="shared" si="11"/>
        <v/>
      </c>
      <c r="BZ22" s="46" t="b">
        <f t="shared" si="12"/>
        <v>0</v>
      </c>
      <c r="CA22" s="46" t="b">
        <f t="shared" si="13"/>
        <v>0</v>
      </c>
      <c r="CB22" s="46" t="b">
        <f t="shared" si="14"/>
        <v>0</v>
      </c>
      <c r="CC22" s="46" t="b">
        <f t="shared" si="15"/>
        <v>0</v>
      </c>
      <c r="CD22" s="46" t="b">
        <f t="shared" si="16"/>
        <v>0</v>
      </c>
      <c r="CE22" s="46" t="b">
        <f t="shared" si="17"/>
        <v>0</v>
      </c>
      <c r="CF22" s="46" t="str">
        <f t="shared" si="18"/>
        <v/>
      </c>
      <c r="CG22" s="46" t="str">
        <f t="shared" si="19"/>
        <v/>
      </c>
      <c r="CH22" s="46" t="str">
        <f t="shared" si="20"/>
        <v/>
      </c>
      <c r="CI22" s="46" t="str">
        <f t="shared" si="21"/>
        <v/>
      </c>
      <c r="CJ22" s="46" t="str">
        <f t="shared" si="22"/>
        <v/>
      </c>
      <c r="CK22" s="46" t="str">
        <f t="shared" si="23"/>
        <v/>
      </c>
      <c r="CL22" s="53" t="str">
        <f t="shared" si="24"/>
        <v/>
      </c>
      <c r="CM22" s="53" t="str">
        <f t="shared" si="25"/>
        <v/>
      </c>
      <c r="CN22" s="54" t="str">
        <f t="shared" si="26"/>
        <v>NO</v>
      </c>
      <c r="CO22" s="54" t="str">
        <f t="shared" si="27"/>
        <v>NO</v>
      </c>
      <c r="CP22" s="52" t="str">
        <f t="shared" si="31"/>
        <v>NO</v>
      </c>
      <c r="CQ22" s="52" t="str">
        <f t="shared" si="32"/>
        <v>NO</v>
      </c>
      <c r="CR22" s="54" t="str">
        <f t="shared" si="33"/>
        <v>OK</v>
      </c>
      <c r="CS22" s="46" t="b">
        <f t="shared" si="34"/>
        <v>0</v>
      </c>
      <c r="CT22" s="46" t="b">
        <f t="shared" si="35"/>
        <v>0</v>
      </c>
      <c r="CU22" s="46" t="b">
        <f t="shared" si="36"/>
        <v>0</v>
      </c>
      <c r="CV22" s="46" t="b">
        <f t="shared" si="37"/>
        <v>0</v>
      </c>
      <c r="CW22" s="53" t="str">
        <f t="shared" si="38"/>
        <v>SEQUENCE INCORRECT</v>
      </c>
      <c r="CX22" s="55">
        <f>COUNTIF(B19:B21,T(B22))</f>
        <v>3</v>
      </c>
    </row>
    <row r="23" spans="1:102" s="3" customFormat="1" ht="18.95" customHeight="1" thickBot="1">
      <c r="A23" s="145"/>
      <c r="B23" s="152"/>
      <c r="C23" s="153"/>
      <c r="D23" s="154"/>
      <c r="E23" s="154"/>
      <c r="F23" s="152"/>
      <c r="G23" s="153"/>
      <c r="H23" s="152"/>
      <c r="I23" s="153"/>
      <c r="J23" s="305"/>
      <c r="K23" s="306"/>
      <c r="L23" s="206"/>
      <c r="M23" s="206"/>
      <c r="N23" s="206"/>
      <c r="O23" s="206"/>
      <c r="P23" s="319"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20"/>
      <c r="R23" s="146" t="str">
        <f>IF(P23="","",IF(Q17=500,LOOKUP(P23,{"ABS","ZERO",1,250,275,300,330,375,425},{"FAIL","FAIL","FAIL","C","C+","B","B+","A","A+"})))</f>
        <v/>
      </c>
      <c r="S23" s="194"/>
      <c r="T23" s="56" t="str">
        <f t="shared" si="0"/>
        <v/>
      </c>
      <c r="U23" s="172" t="str">
        <f>IF(AND(A23&lt;&gt;"",B23&lt;&gt;""),IF(OR(D23&lt;&gt;"ABS"),IF(OR(AND(D23&lt;ROUNDDOWN((0.7*E17),0),D23&lt;&gt;0),D23&gt;E17,D23=""),"Attendance Marks incorrect",""),""),"")</f>
        <v/>
      </c>
      <c r="V23" s="304"/>
      <c r="W23" s="304"/>
      <c r="X23" s="161" t="str">
        <f>IF(OR(AND(OR(F23&lt;=G17, F23=0, F23="ABS"),OR(H23&lt;=I17, H23=0, H23="ABS"),OR(J23&lt;=K17, J23=0,J23="ABS"))),IF(OR(AND(A23="",B23="",D23="",F23="",H23="",J23=""),AND(A23&lt;&gt;"",B23&lt;&gt;"",D23&lt;&gt;"",F23&lt;&gt;"",H23&lt;&gt;"",J23&lt;&gt;"", AF23="OK")),"","Given Marks or Format is incorrect"),"Given Marks or Format is incorrect")</f>
        <v/>
      </c>
      <c r="Y23" s="162"/>
      <c r="Z23" s="163"/>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6" t="b">
        <f t="shared" si="28"/>
        <v>0</v>
      </c>
      <c r="AF23" s="16" t="str">
        <f t="shared" si="1"/>
        <v>S# INCORRECT</v>
      </c>
      <c r="BN23" s="46" t="str">
        <f t="shared" si="2"/>
        <v/>
      </c>
      <c r="BO23" s="46" t="b">
        <f t="shared" si="3"/>
        <v>0</v>
      </c>
      <c r="BP23" s="46" t="b">
        <f t="shared" si="4"/>
        <v>0</v>
      </c>
      <c r="BQ23" s="46" t="b">
        <f t="shared" si="5"/>
        <v>0</v>
      </c>
      <c r="BR23" s="46" t="str">
        <f t="shared" si="6"/>
        <v/>
      </c>
      <c r="BS23" s="46" t="str">
        <f t="shared" si="7"/>
        <v/>
      </c>
      <c r="BT23" s="46" t="str">
        <f t="shared" si="8"/>
        <v/>
      </c>
      <c r="BU23" s="46" t="str">
        <f t="shared" si="9"/>
        <v/>
      </c>
      <c r="BV23" s="51" t="str">
        <f t="shared" si="10"/>
        <v/>
      </c>
      <c r="BW23" s="52" t="str">
        <f t="shared" si="29"/>
        <v>INCORRECT</v>
      </c>
      <c r="BX23" s="46" t="b">
        <f t="shared" si="30"/>
        <v>0</v>
      </c>
      <c r="BY23" s="53" t="str">
        <f t="shared" si="11"/>
        <v/>
      </c>
      <c r="BZ23" s="46" t="b">
        <f t="shared" si="12"/>
        <v>0</v>
      </c>
      <c r="CA23" s="46" t="b">
        <f t="shared" si="13"/>
        <v>0</v>
      </c>
      <c r="CB23" s="46" t="b">
        <f t="shared" si="14"/>
        <v>0</v>
      </c>
      <c r="CC23" s="46" t="b">
        <f t="shared" si="15"/>
        <v>0</v>
      </c>
      <c r="CD23" s="46" t="b">
        <f t="shared" si="16"/>
        <v>0</v>
      </c>
      <c r="CE23" s="46" t="b">
        <f t="shared" si="17"/>
        <v>0</v>
      </c>
      <c r="CF23" s="46" t="str">
        <f t="shared" si="18"/>
        <v/>
      </c>
      <c r="CG23" s="46" t="str">
        <f t="shared" si="19"/>
        <v/>
      </c>
      <c r="CH23" s="46" t="str">
        <f t="shared" si="20"/>
        <v/>
      </c>
      <c r="CI23" s="46" t="str">
        <f t="shared" si="21"/>
        <v/>
      </c>
      <c r="CJ23" s="46" t="str">
        <f t="shared" si="22"/>
        <v/>
      </c>
      <c r="CK23" s="46" t="str">
        <f t="shared" si="23"/>
        <v/>
      </c>
      <c r="CL23" s="53" t="str">
        <f t="shared" si="24"/>
        <v/>
      </c>
      <c r="CM23" s="53" t="str">
        <f t="shared" si="25"/>
        <v/>
      </c>
      <c r="CN23" s="54" t="str">
        <f t="shared" si="26"/>
        <v>NO</v>
      </c>
      <c r="CO23" s="54" t="str">
        <f t="shared" si="27"/>
        <v>NO</v>
      </c>
      <c r="CP23" s="52" t="str">
        <f t="shared" si="31"/>
        <v>NO</v>
      </c>
      <c r="CQ23" s="52" t="str">
        <f t="shared" si="32"/>
        <v>NO</v>
      </c>
      <c r="CR23" s="54" t="str">
        <f t="shared" si="33"/>
        <v>OK</v>
      </c>
      <c r="CS23" s="46" t="b">
        <f t="shared" si="34"/>
        <v>0</v>
      </c>
      <c r="CT23" s="46" t="b">
        <f t="shared" si="35"/>
        <v>0</v>
      </c>
      <c r="CU23" s="46" t="b">
        <f t="shared" si="36"/>
        <v>0</v>
      </c>
      <c r="CV23" s="46" t="b">
        <f t="shared" si="37"/>
        <v>0</v>
      </c>
      <c r="CW23" s="53" t="str">
        <f t="shared" si="38"/>
        <v>SEQUENCE INCORRECT</v>
      </c>
      <c r="CX23" s="55">
        <f>COUNTIF(B19:B22,T(B23))</f>
        <v>4</v>
      </c>
    </row>
    <row r="24" spans="1:102" s="3" customFormat="1" ht="18.95" customHeight="1" thickBot="1">
      <c r="A24" s="145"/>
      <c r="B24" s="152"/>
      <c r="C24" s="153"/>
      <c r="D24" s="154"/>
      <c r="E24" s="154"/>
      <c r="F24" s="152"/>
      <c r="G24" s="153"/>
      <c r="H24" s="152"/>
      <c r="I24" s="153"/>
      <c r="J24" s="305"/>
      <c r="K24" s="306"/>
      <c r="L24" s="206"/>
      <c r="M24" s="206"/>
      <c r="N24" s="206"/>
      <c r="O24" s="206"/>
      <c r="P24" s="319"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20"/>
      <c r="R24" s="146" t="str">
        <f>IF(P24="","",IF(Q17=500,LOOKUP(P24,{"ABS","ZERO",1,250,275,300,330,375,425},{"FAIL","FAIL","FAIL","C","C+","B","B+","A","A+"})))</f>
        <v/>
      </c>
      <c r="S24" s="194"/>
      <c r="T24" s="56" t="str">
        <f t="shared" si="0"/>
        <v/>
      </c>
      <c r="U24" s="172" t="str">
        <f>IF(AND(A24&lt;&gt;"",B24&lt;&gt;""),IF(OR(D24&lt;&gt;"ABS"),IF(OR(AND(D24&lt;ROUNDDOWN((0.7*E17),0),D24&lt;&gt;0),D24&gt;E17,D24=""),"Attendance Marks incorrect",""),""),"")</f>
        <v/>
      </c>
      <c r="V24" s="304"/>
      <c r="W24" s="304"/>
      <c r="X24" s="161" t="str">
        <f>IF(OR(AND(OR(F24&lt;=G17, F24=0, F24="ABS"),OR(H24&lt;=I17, H24=0, H24="ABS"),OR(J24&lt;=K17, J24=0,J24="ABS"))),IF(OR(AND(A24="",B24="",D24="",F24="",H24="",J24=""),AND(A24&lt;&gt;"",B24&lt;&gt;"",D24&lt;&gt;"",F24&lt;&gt;"",H24&lt;&gt;"",J24&lt;&gt;"", AF24="OK")),"","Given Marks or Format is incorrect"),"Given Marks or Format is incorrect")</f>
        <v/>
      </c>
      <c r="Y24" s="162"/>
      <c r="Z24" s="163"/>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6" t="b">
        <f t="shared" si="28"/>
        <v>0</v>
      </c>
      <c r="AF24" s="16" t="str">
        <f t="shared" si="1"/>
        <v>S# INCORRECT</v>
      </c>
      <c r="BN24" s="46" t="str">
        <f t="shared" si="2"/>
        <v/>
      </c>
      <c r="BO24" s="46" t="b">
        <f t="shared" si="3"/>
        <v>0</v>
      </c>
      <c r="BP24" s="46" t="b">
        <f t="shared" si="4"/>
        <v>0</v>
      </c>
      <c r="BQ24" s="46" t="b">
        <f t="shared" si="5"/>
        <v>0</v>
      </c>
      <c r="BR24" s="46" t="str">
        <f t="shared" si="6"/>
        <v/>
      </c>
      <c r="BS24" s="46" t="str">
        <f t="shared" si="7"/>
        <v/>
      </c>
      <c r="BT24" s="46" t="str">
        <f t="shared" si="8"/>
        <v/>
      </c>
      <c r="BU24" s="46" t="str">
        <f t="shared" si="9"/>
        <v/>
      </c>
      <c r="BV24" s="51" t="str">
        <f t="shared" si="10"/>
        <v/>
      </c>
      <c r="BW24" s="52" t="str">
        <f t="shared" si="29"/>
        <v>INCORRECT</v>
      </c>
      <c r="BX24" s="46" t="b">
        <f t="shared" si="30"/>
        <v>0</v>
      </c>
      <c r="BY24" s="53" t="str">
        <f t="shared" si="11"/>
        <v/>
      </c>
      <c r="BZ24" s="46" t="b">
        <f t="shared" si="12"/>
        <v>0</v>
      </c>
      <c r="CA24" s="46" t="b">
        <f t="shared" si="13"/>
        <v>0</v>
      </c>
      <c r="CB24" s="46" t="b">
        <f t="shared" si="14"/>
        <v>0</v>
      </c>
      <c r="CC24" s="46" t="b">
        <f t="shared" si="15"/>
        <v>0</v>
      </c>
      <c r="CD24" s="46" t="b">
        <f t="shared" si="16"/>
        <v>0</v>
      </c>
      <c r="CE24" s="46" t="b">
        <f t="shared" si="17"/>
        <v>0</v>
      </c>
      <c r="CF24" s="46" t="str">
        <f t="shared" si="18"/>
        <v/>
      </c>
      <c r="CG24" s="46" t="str">
        <f t="shared" si="19"/>
        <v/>
      </c>
      <c r="CH24" s="46" t="str">
        <f t="shared" si="20"/>
        <v/>
      </c>
      <c r="CI24" s="46" t="str">
        <f t="shared" si="21"/>
        <v/>
      </c>
      <c r="CJ24" s="46" t="str">
        <f t="shared" si="22"/>
        <v/>
      </c>
      <c r="CK24" s="46" t="str">
        <f t="shared" si="23"/>
        <v/>
      </c>
      <c r="CL24" s="53" t="str">
        <f t="shared" si="24"/>
        <v/>
      </c>
      <c r="CM24" s="53" t="str">
        <f t="shared" si="25"/>
        <v/>
      </c>
      <c r="CN24" s="54" t="str">
        <f t="shared" si="26"/>
        <v>NO</v>
      </c>
      <c r="CO24" s="54" t="str">
        <f t="shared" si="27"/>
        <v>NO</v>
      </c>
      <c r="CP24" s="52" t="str">
        <f t="shared" si="31"/>
        <v>NO</v>
      </c>
      <c r="CQ24" s="52" t="str">
        <f t="shared" si="32"/>
        <v>NO</v>
      </c>
      <c r="CR24" s="54" t="str">
        <f t="shared" si="33"/>
        <v>OK</v>
      </c>
      <c r="CS24" s="46" t="b">
        <f t="shared" si="34"/>
        <v>0</v>
      </c>
      <c r="CT24" s="46" t="b">
        <f t="shared" si="35"/>
        <v>0</v>
      </c>
      <c r="CU24" s="46" t="b">
        <f t="shared" si="36"/>
        <v>0</v>
      </c>
      <c r="CV24" s="46" t="b">
        <f t="shared" si="37"/>
        <v>0</v>
      </c>
      <c r="CW24" s="53" t="str">
        <f t="shared" si="38"/>
        <v>SEQUENCE INCORRECT</v>
      </c>
      <c r="CX24" s="55">
        <f>COUNTIF(B19:B23,T(B24))</f>
        <v>5</v>
      </c>
    </row>
    <row r="25" spans="1:102" s="3" customFormat="1" ht="18.95" customHeight="1" thickBot="1">
      <c r="A25" s="145"/>
      <c r="B25" s="152"/>
      <c r="C25" s="153"/>
      <c r="D25" s="154"/>
      <c r="E25" s="154"/>
      <c r="F25" s="152"/>
      <c r="G25" s="153"/>
      <c r="H25" s="152"/>
      <c r="I25" s="153"/>
      <c r="J25" s="305"/>
      <c r="K25" s="306"/>
      <c r="L25" s="206"/>
      <c r="M25" s="206"/>
      <c r="N25" s="206"/>
      <c r="O25" s="206"/>
      <c r="P25" s="319"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20"/>
      <c r="R25" s="146" t="str">
        <f>IF(P25="","",IF(Q17=500,LOOKUP(P25,{"ABS","ZERO",1,250,275,300,330,375,425},{"FAIL","FAIL","FAIL","C","C+","B","B+","A","A+"})))</f>
        <v/>
      </c>
      <c r="S25" s="194"/>
      <c r="T25" s="56" t="str">
        <f t="shared" si="0"/>
        <v/>
      </c>
      <c r="U25" s="172" t="str">
        <f>IF(AND(A25&lt;&gt;"",B25&lt;&gt;""),IF(OR(D25&lt;&gt;"ABS"),IF(OR(AND(D25&lt;ROUNDDOWN((0.7*E17),0),D25&lt;&gt;0),D25&gt;E17,D25=""),"Attendance Marks incorrect",""),""),"")</f>
        <v/>
      </c>
      <c r="V25" s="304"/>
      <c r="W25" s="304"/>
      <c r="X25" s="161" t="str">
        <f>IF(OR(AND(OR(F25&lt;=G17, F25=0, F25="ABS"),OR(H25&lt;=I17, H25=0, H25="ABS"),OR(J25&lt;=K17, J25=0,J25="ABS"))),IF(OR(AND(A25="",B25="", D25="",F25="",H25="",J25=""),AND(A25&lt;&gt;"",B25&lt;&gt;"",D25&lt;&gt;"",F25&lt;&gt;"",H25&lt;&gt;"",J25&lt;&gt;"", AF25="OK")),"","Given Marks or Format is incorrect"),"Given Marks or Format is incorrect")</f>
        <v/>
      </c>
      <c r="Y25" s="162"/>
      <c r="Z25" s="163"/>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6" t="b">
        <f t="shared" si="28"/>
        <v>0</v>
      </c>
      <c r="AF25" s="16" t="str">
        <f t="shared" si="1"/>
        <v>S# INCORRECT</v>
      </c>
      <c r="BN25" s="46" t="str">
        <f t="shared" si="2"/>
        <v/>
      </c>
      <c r="BO25" s="46" t="b">
        <f t="shared" si="3"/>
        <v>0</v>
      </c>
      <c r="BP25" s="46" t="b">
        <f t="shared" si="4"/>
        <v>0</v>
      </c>
      <c r="BQ25" s="46" t="b">
        <f t="shared" si="5"/>
        <v>0</v>
      </c>
      <c r="BR25" s="46" t="str">
        <f t="shared" si="6"/>
        <v/>
      </c>
      <c r="BS25" s="46" t="str">
        <f t="shared" si="7"/>
        <v/>
      </c>
      <c r="BT25" s="46" t="str">
        <f t="shared" si="8"/>
        <v/>
      </c>
      <c r="BU25" s="46" t="str">
        <f t="shared" si="9"/>
        <v/>
      </c>
      <c r="BV25" s="51" t="str">
        <f t="shared" si="10"/>
        <v/>
      </c>
      <c r="BW25" s="52" t="str">
        <f t="shared" si="29"/>
        <v>INCORRECT</v>
      </c>
      <c r="BX25" s="46" t="b">
        <f t="shared" si="30"/>
        <v>0</v>
      </c>
      <c r="BY25" s="53" t="str">
        <f t="shared" si="11"/>
        <v/>
      </c>
      <c r="BZ25" s="46" t="b">
        <f t="shared" si="12"/>
        <v>0</v>
      </c>
      <c r="CA25" s="46" t="b">
        <f t="shared" si="13"/>
        <v>0</v>
      </c>
      <c r="CB25" s="46" t="b">
        <f t="shared" si="14"/>
        <v>0</v>
      </c>
      <c r="CC25" s="46" t="b">
        <f t="shared" si="15"/>
        <v>0</v>
      </c>
      <c r="CD25" s="46" t="b">
        <f t="shared" si="16"/>
        <v>0</v>
      </c>
      <c r="CE25" s="46" t="b">
        <f t="shared" si="17"/>
        <v>0</v>
      </c>
      <c r="CF25" s="46" t="str">
        <f t="shared" si="18"/>
        <v/>
      </c>
      <c r="CG25" s="46" t="str">
        <f t="shared" si="19"/>
        <v/>
      </c>
      <c r="CH25" s="46" t="str">
        <f t="shared" si="20"/>
        <v/>
      </c>
      <c r="CI25" s="46" t="str">
        <f t="shared" si="21"/>
        <v/>
      </c>
      <c r="CJ25" s="46" t="str">
        <f t="shared" si="22"/>
        <v/>
      </c>
      <c r="CK25" s="46" t="str">
        <f t="shared" si="23"/>
        <v/>
      </c>
      <c r="CL25" s="53" t="str">
        <f t="shared" si="24"/>
        <v/>
      </c>
      <c r="CM25" s="53" t="str">
        <f t="shared" si="25"/>
        <v/>
      </c>
      <c r="CN25" s="54" t="str">
        <f t="shared" si="26"/>
        <v>NO</v>
      </c>
      <c r="CO25" s="54" t="str">
        <f t="shared" si="27"/>
        <v>NO</v>
      </c>
      <c r="CP25" s="52" t="str">
        <f t="shared" si="31"/>
        <v>NO</v>
      </c>
      <c r="CQ25" s="52" t="str">
        <f t="shared" si="32"/>
        <v>NO</v>
      </c>
      <c r="CR25" s="54" t="str">
        <f t="shared" si="33"/>
        <v>OK</v>
      </c>
      <c r="CS25" s="46" t="b">
        <f t="shared" si="34"/>
        <v>0</v>
      </c>
      <c r="CT25" s="46" t="b">
        <f t="shared" si="35"/>
        <v>0</v>
      </c>
      <c r="CU25" s="46" t="b">
        <f t="shared" si="36"/>
        <v>0</v>
      </c>
      <c r="CV25" s="46" t="b">
        <f t="shared" si="37"/>
        <v>0</v>
      </c>
      <c r="CW25" s="53" t="str">
        <f t="shared" si="38"/>
        <v>SEQUENCE INCORRECT</v>
      </c>
      <c r="CX25" s="55">
        <f>COUNTIF(B19:B24,T(B25))</f>
        <v>6</v>
      </c>
    </row>
    <row r="26" spans="1:102" s="3" customFormat="1" ht="18.95" customHeight="1" thickBot="1">
      <c r="A26" s="145"/>
      <c r="B26" s="152"/>
      <c r="C26" s="153"/>
      <c r="D26" s="154"/>
      <c r="E26" s="154"/>
      <c r="F26" s="152"/>
      <c r="G26" s="153"/>
      <c r="H26" s="152"/>
      <c r="I26" s="153"/>
      <c r="J26" s="305"/>
      <c r="K26" s="306"/>
      <c r="L26" s="206"/>
      <c r="M26" s="206"/>
      <c r="N26" s="206"/>
      <c r="O26" s="206"/>
      <c r="P26" s="319"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20"/>
      <c r="R26" s="146" t="str">
        <f>IF(P26="","",IF(Q17=500,LOOKUP(P26,{"ABS","ZERO",1,250,275,300,330,375,425},{"FAIL","FAIL","FAIL","C","C+","B","B+","A","A+"})))</f>
        <v/>
      </c>
      <c r="S26" s="194"/>
      <c r="T26" s="56" t="str">
        <f t="shared" si="0"/>
        <v/>
      </c>
      <c r="U26" s="172" t="str">
        <f>IF(AND(A26&lt;&gt;"",B26&lt;&gt;""),IF(OR(D26&lt;&gt;"ABS"),IF(OR(AND(D26&lt;ROUNDDOWN((0.7*E17),0),D26&lt;&gt;0),D26&gt;E17,D26=""),"Attendance Marks incorrect",""),""),"")</f>
        <v/>
      </c>
      <c r="V26" s="304"/>
      <c r="W26" s="304"/>
      <c r="X26" s="161" t="str">
        <f>IF(OR(AND(OR(F26&lt;=G17, F26=0, F26="ABS"),OR(H26&lt;=I17, H26=0, H26="ABS"),OR(J26&lt;=K17, J26=0,J26="ABS"))),IF(OR(AND(A26="",B26="",D26="",F26="",H26="",J26=""),AND(A26&lt;&gt;"",B26&lt;&gt;"",D26&lt;&gt;"",F26&lt;&gt;"",H26&lt;&gt;"",J26&lt;&gt;"", AF26="OK")),"","Given Marks or Format is incorrect"),"Given Marks or Format is incorrect")</f>
        <v/>
      </c>
      <c r="Y26" s="162"/>
      <c r="Z26" s="163"/>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6" t="b">
        <f t="shared" si="28"/>
        <v>0</v>
      </c>
      <c r="AF26" s="16" t="str">
        <f t="shared" si="1"/>
        <v>S# INCORRECT</v>
      </c>
      <c r="BN26" s="46" t="str">
        <f t="shared" si="2"/>
        <v/>
      </c>
      <c r="BO26" s="46" t="b">
        <f t="shared" si="3"/>
        <v>0</v>
      </c>
      <c r="BP26" s="46" t="b">
        <f t="shared" si="4"/>
        <v>0</v>
      </c>
      <c r="BQ26" s="46" t="b">
        <f t="shared" si="5"/>
        <v>0</v>
      </c>
      <c r="BR26" s="46" t="str">
        <f t="shared" si="6"/>
        <v/>
      </c>
      <c r="BS26" s="46" t="str">
        <f t="shared" si="7"/>
        <v/>
      </c>
      <c r="BT26" s="46" t="str">
        <f t="shared" si="8"/>
        <v/>
      </c>
      <c r="BU26" s="46" t="str">
        <f t="shared" si="9"/>
        <v/>
      </c>
      <c r="BV26" s="51" t="str">
        <f t="shared" si="10"/>
        <v/>
      </c>
      <c r="BW26" s="52" t="str">
        <f t="shared" si="29"/>
        <v>INCORRECT</v>
      </c>
      <c r="BX26" s="46" t="b">
        <f t="shared" si="30"/>
        <v>0</v>
      </c>
      <c r="BY26" s="53" t="str">
        <f t="shared" si="11"/>
        <v/>
      </c>
      <c r="BZ26" s="46" t="b">
        <f t="shared" si="12"/>
        <v>0</v>
      </c>
      <c r="CA26" s="46" t="b">
        <f t="shared" si="13"/>
        <v>0</v>
      </c>
      <c r="CB26" s="46" t="b">
        <f t="shared" si="14"/>
        <v>0</v>
      </c>
      <c r="CC26" s="46" t="b">
        <f t="shared" si="15"/>
        <v>0</v>
      </c>
      <c r="CD26" s="46" t="b">
        <f t="shared" si="16"/>
        <v>0</v>
      </c>
      <c r="CE26" s="46" t="b">
        <f t="shared" si="17"/>
        <v>0</v>
      </c>
      <c r="CF26" s="46" t="str">
        <f t="shared" si="18"/>
        <v/>
      </c>
      <c r="CG26" s="46" t="str">
        <f t="shared" si="19"/>
        <v/>
      </c>
      <c r="CH26" s="46" t="str">
        <f t="shared" si="20"/>
        <v/>
      </c>
      <c r="CI26" s="46" t="str">
        <f t="shared" si="21"/>
        <v/>
      </c>
      <c r="CJ26" s="46" t="str">
        <f t="shared" si="22"/>
        <v/>
      </c>
      <c r="CK26" s="46" t="str">
        <f t="shared" si="23"/>
        <v/>
      </c>
      <c r="CL26" s="53" t="str">
        <f t="shared" si="24"/>
        <v/>
      </c>
      <c r="CM26" s="53" t="str">
        <f t="shared" si="25"/>
        <v/>
      </c>
      <c r="CN26" s="54" t="str">
        <f t="shared" si="26"/>
        <v>NO</v>
      </c>
      <c r="CO26" s="54" t="str">
        <f t="shared" si="27"/>
        <v>NO</v>
      </c>
      <c r="CP26" s="52" t="str">
        <f t="shared" si="31"/>
        <v>NO</v>
      </c>
      <c r="CQ26" s="52" t="str">
        <f t="shared" si="32"/>
        <v>NO</v>
      </c>
      <c r="CR26" s="54" t="str">
        <f t="shared" si="33"/>
        <v>OK</v>
      </c>
      <c r="CS26" s="46" t="b">
        <f t="shared" si="34"/>
        <v>0</v>
      </c>
      <c r="CT26" s="46" t="b">
        <f t="shared" si="35"/>
        <v>0</v>
      </c>
      <c r="CU26" s="46" t="b">
        <f t="shared" si="36"/>
        <v>0</v>
      </c>
      <c r="CV26" s="46" t="b">
        <f t="shared" si="37"/>
        <v>0</v>
      </c>
      <c r="CW26" s="53" t="str">
        <f t="shared" si="38"/>
        <v>SEQUENCE INCORRECT</v>
      </c>
      <c r="CX26" s="55">
        <f>COUNTIF(B19:B25,T(B26))</f>
        <v>7</v>
      </c>
    </row>
    <row r="27" spans="1:102" s="3" customFormat="1" ht="18.95" customHeight="1" thickBot="1">
      <c r="A27" s="145"/>
      <c r="B27" s="152"/>
      <c r="C27" s="153"/>
      <c r="D27" s="154"/>
      <c r="E27" s="154"/>
      <c r="F27" s="152"/>
      <c r="G27" s="153"/>
      <c r="H27" s="152"/>
      <c r="I27" s="153"/>
      <c r="J27" s="305"/>
      <c r="K27" s="306"/>
      <c r="L27" s="206"/>
      <c r="M27" s="206"/>
      <c r="N27" s="206"/>
      <c r="O27" s="206"/>
      <c r="P27" s="319"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20"/>
      <c r="R27" s="146" t="str">
        <f>IF(P27="","",IF(Q17=500,LOOKUP(P27,{"ABS","ZERO",1,250,275,300,330,375,425},{"FAIL","FAIL","FAIL","C","C+","B","B+","A","A+"})))</f>
        <v/>
      </c>
      <c r="S27" s="194"/>
      <c r="T27" s="56" t="str">
        <f t="shared" si="0"/>
        <v/>
      </c>
      <c r="U27" s="172" t="str">
        <f>IF(AND(A27&lt;&gt;"",B27&lt;&gt;""),IF(OR(D27&lt;&gt;"ABS"),IF(OR(AND(D27&lt;ROUNDDOWN((0.7*E17),0),D27&lt;&gt;0),D27&gt;E17,D27=""),"Attendance Marks incorrect",""),""),"")</f>
        <v/>
      </c>
      <c r="V27" s="304"/>
      <c r="W27" s="304"/>
      <c r="X27" s="161" t="str">
        <f>IF(OR(AND(OR(F27&lt;=G17, F27=0, F27="ABS"),OR(H27&lt;=I17, H27=0, H27="ABS"),OR(J27&lt;=K17, J27=0,J27="ABS"))),IF(OR(AND(A27="",B27="",D27="",F27="",H27="",J27=""),AND(A27&lt;&gt;"",B27&lt;&gt;"",D27&lt;&gt;"",F27&lt;&gt;"",H27&lt;&gt;"",J27&lt;&gt;"", AF27="OK")),"","Given Marks or Format is incorrect"),"Given Marks or Format is incorrect")</f>
        <v/>
      </c>
      <c r="Y27" s="162"/>
      <c r="Z27" s="163"/>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6" t="b">
        <f t="shared" si="28"/>
        <v>0</v>
      </c>
      <c r="AF27" s="16" t="str">
        <f t="shared" si="1"/>
        <v>S# INCORRECT</v>
      </c>
      <c r="BN27" s="46" t="str">
        <f t="shared" si="2"/>
        <v/>
      </c>
      <c r="BO27" s="46" t="b">
        <f t="shared" si="3"/>
        <v>0</v>
      </c>
      <c r="BP27" s="46" t="b">
        <f t="shared" si="4"/>
        <v>0</v>
      </c>
      <c r="BQ27" s="46" t="b">
        <f t="shared" si="5"/>
        <v>0</v>
      </c>
      <c r="BR27" s="46" t="str">
        <f t="shared" si="6"/>
        <v/>
      </c>
      <c r="BS27" s="46" t="str">
        <f t="shared" si="7"/>
        <v/>
      </c>
      <c r="BT27" s="46" t="str">
        <f t="shared" si="8"/>
        <v/>
      </c>
      <c r="BU27" s="46" t="str">
        <f t="shared" si="9"/>
        <v/>
      </c>
      <c r="BV27" s="51" t="str">
        <f t="shared" si="10"/>
        <v/>
      </c>
      <c r="BW27" s="52" t="str">
        <f t="shared" si="29"/>
        <v>INCORRECT</v>
      </c>
      <c r="BX27" s="46" t="b">
        <f t="shared" si="30"/>
        <v>0</v>
      </c>
      <c r="BY27" s="53" t="str">
        <f t="shared" si="11"/>
        <v/>
      </c>
      <c r="BZ27" s="46" t="b">
        <f t="shared" si="12"/>
        <v>0</v>
      </c>
      <c r="CA27" s="46" t="b">
        <f t="shared" si="13"/>
        <v>0</v>
      </c>
      <c r="CB27" s="46" t="b">
        <f t="shared" si="14"/>
        <v>0</v>
      </c>
      <c r="CC27" s="46" t="b">
        <f t="shared" si="15"/>
        <v>0</v>
      </c>
      <c r="CD27" s="46" t="b">
        <f t="shared" si="16"/>
        <v>0</v>
      </c>
      <c r="CE27" s="46" t="b">
        <f t="shared" si="17"/>
        <v>0</v>
      </c>
      <c r="CF27" s="46" t="str">
        <f t="shared" si="18"/>
        <v/>
      </c>
      <c r="CG27" s="46" t="str">
        <f t="shared" si="19"/>
        <v/>
      </c>
      <c r="CH27" s="46" t="str">
        <f t="shared" si="20"/>
        <v/>
      </c>
      <c r="CI27" s="46" t="str">
        <f t="shared" si="21"/>
        <v/>
      </c>
      <c r="CJ27" s="46" t="str">
        <f t="shared" si="22"/>
        <v/>
      </c>
      <c r="CK27" s="46" t="str">
        <f t="shared" si="23"/>
        <v/>
      </c>
      <c r="CL27" s="53" t="str">
        <f t="shared" si="24"/>
        <v/>
      </c>
      <c r="CM27" s="53" t="str">
        <f t="shared" si="25"/>
        <v/>
      </c>
      <c r="CN27" s="54" t="str">
        <f t="shared" si="26"/>
        <v>NO</v>
      </c>
      <c r="CO27" s="54" t="str">
        <f t="shared" si="27"/>
        <v>NO</v>
      </c>
      <c r="CP27" s="52" t="str">
        <f t="shared" si="31"/>
        <v>NO</v>
      </c>
      <c r="CQ27" s="52" t="str">
        <f t="shared" si="32"/>
        <v>NO</v>
      </c>
      <c r="CR27" s="54" t="str">
        <f t="shared" si="33"/>
        <v>OK</v>
      </c>
      <c r="CS27" s="46" t="b">
        <f t="shared" si="34"/>
        <v>0</v>
      </c>
      <c r="CT27" s="46" t="b">
        <f t="shared" si="35"/>
        <v>0</v>
      </c>
      <c r="CU27" s="46" t="b">
        <f t="shared" si="36"/>
        <v>0</v>
      </c>
      <c r="CV27" s="46" t="b">
        <f t="shared" si="37"/>
        <v>0</v>
      </c>
      <c r="CW27" s="53" t="str">
        <f t="shared" si="38"/>
        <v>SEQUENCE INCORRECT</v>
      </c>
      <c r="CX27" s="55">
        <f>COUNTIF(B19:B26,T(B27))</f>
        <v>8</v>
      </c>
    </row>
    <row r="28" spans="1:102" s="3" customFormat="1" ht="18.95" customHeight="1" thickBot="1">
      <c r="A28" s="145"/>
      <c r="B28" s="152"/>
      <c r="C28" s="153"/>
      <c r="D28" s="154"/>
      <c r="E28" s="154"/>
      <c r="F28" s="152"/>
      <c r="G28" s="153"/>
      <c r="H28" s="152"/>
      <c r="I28" s="153"/>
      <c r="J28" s="305"/>
      <c r="K28" s="306"/>
      <c r="L28" s="206"/>
      <c r="M28" s="206"/>
      <c r="N28" s="206"/>
      <c r="O28" s="206"/>
      <c r="P28" s="319"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20"/>
      <c r="R28" s="146" t="str">
        <f>IF(P28="","",IF(Q17=500,LOOKUP(P28,{"ABS","ZERO",1,250,275,300,330,375,425},{"FAIL","FAIL","FAIL","C","C+","B","B+","A","A+"})))</f>
        <v/>
      </c>
      <c r="S28" s="194"/>
      <c r="T28" s="56" t="str">
        <f t="shared" si="0"/>
        <v/>
      </c>
      <c r="U28" s="172" t="str">
        <f>IF(AND(A28&lt;&gt;"",B28&lt;&gt;""),IF(OR(D28&lt;&gt;"ABS"),IF(OR(AND(D28&lt;ROUNDDOWN((0.7*E17),0),D28&lt;&gt;0),D28&gt;E17,D28=""),"Attendance Marks incorrect",""),""),"")</f>
        <v/>
      </c>
      <c r="V28" s="304"/>
      <c r="W28" s="304"/>
      <c r="X28" s="161" t="str">
        <f>IF(OR(AND(OR(F28&lt;=G17, F28=0, F28="ABS"),OR(H28&lt;=I17, H28=0, H28="ABS"),OR(J28&lt;=K17, J28=0,J28="ABS"))),IF(OR(AND(A28="",B28="",D28="",F28="",H28="",J28=""),AND(A28&lt;&gt;"",B28&lt;&gt;"",D28&lt;&gt;"",F28&lt;&gt;"",H28&lt;&gt;"",J28&lt;&gt;"", AF28="OK")),"","Given Marks or Format is incorrect"),"Given Marks or Format is incorrect")</f>
        <v/>
      </c>
      <c r="Y28" s="162"/>
      <c r="Z28" s="163"/>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6" t="b">
        <f t="shared" si="28"/>
        <v>0</v>
      </c>
      <c r="AF28" s="16" t="str">
        <f t="shared" si="1"/>
        <v>S# INCORRECT</v>
      </c>
      <c r="BN28" s="46" t="str">
        <f t="shared" si="2"/>
        <v/>
      </c>
      <c r="BO28" s="46" t="b">
        <f t="shared" si="3"/>
        <v>0</v>
      </c>
      <c r="BP28" s="46" t="b">
        <f t="shared" si="4"/>
        <v>0</v>
      </c>
      <c r="BQ28" s="46" t="b">
        <f t="shared" si="5"/>
        <v>0</v>
      </c>
      <c r="BR28" s="46" t="str">
        <f t="shared" si="6"/>
        <v/>
      </c>
      <c r="BS28" s="46" t="str">
        <f t="shared" si="7"/>
        <v/>
      </c>
      <c r="BT28" s="46" t="str">
        <f t="shared" si="8"/>
        <v/>
      </c>
      <c r="BU28" s="46" t="str">
        <f t="shared" si="9"/>
        <v/>
      </c>
      <c r="BV28" s="51" t="str">
        <f t="shared" si="10"/>
        <v/>
      </c>
      <c r="BW28" s="52" t="str">
        <f t="shared" si="29"/>
        <v>INCORRECT</v>
      </c>
      <c r="BX28" s="46" t="b">
        <f t="shared" si="30"/>
        <v>0</v>
      </c>
      <c r="BY28" s="53" t="str">
        <f t="shared" si="11"/>
        <v/>
      </c>
      <c r="BZ28" s="46" t="b">
        <f t="shared" si="12"/>
        <v>0</v>
      </c>
      <c r="CA28" s="46" t="b">
        <f t="shared" si="13"/>
        <v>0</v>
      </c>
      <c r="CB28" s="46" t="b">
        <f t="shared" si="14"/>
        <v>0</v>
      </c>
      <c r="CC28" s="46" t="b">
        <f t="shared" si="15"/>
        <v>0</v>
      </c>
      <c r="CD28" s="46" t="b">
        <f t="shared" si="16"/>
        <v>0</v>
      </c>
      <c r="CE28" s="46" t="b">
        <f t="shared" si="17"/>
        <v>0</v>
      </c>
      <c r="CF28" s="46" t="str">
        <f t="shared" si="18"/>
        <v/>
      </c>
      <c r="CG28" s="46" t="str">
        <f t="shared" si="19"/>
        <v/>
      </c>
      <c r="CH28" s="46" t="str">
        <f t="shared" si="20"/>
        <v/>
      </c>
      <c r="CI28" s="46" t="str">
        <f t="shared" si="21"/>
        <v/>
      </c>
      <c r="CJ28" s="46" t="str">
        <f t="shared" si="22"/>
        <v/>
      </c>
      <c r="CK28" s="46" t="str">
        <f t="shared" si="23"/>
        <v/>
      </c>
      <c r="CL28" s="53" t="str">
        <f t="shared" si="24"/>
        <v/>
      </c>
      <c r="CM28" s="53" t="str">
        <f t="shared" si="25"/>
        <v/>
      </c>
      <c r="CN28" s="54" t="str">
        <f t="shared" si="26"/>
        <v>NO</v>
      </c>
      <c r="CO28" s="54" t="str">
        <f t="shared" si="27"/>
        <v>NO</v>
      </c>
      <c r="CP28" s="52" t="str">
        <f t="shared" si="31"/>
        <v>NO</v>
      </c>
      <c r="CQ28" s="52" t="str">
        <f t="shared" si="32"/>
        <v>NO</v>
      </c>
      <c r="CR28" s="54" t="str">
        <f t="shared" si="33"/>
        <v>OK</v>
      </c>
      <c r="CS28" s="46" t="b">
        <f t="shared" si="34"/>
        <v>0</v>
      </c>
      <c r="CT28" s="46" t="b">
        <f t="shared" si="35"/>
        <v>0</v>
      </c>
      <c r="CU28" s="46" t="b">
        <f t="shared" si="36"/>
        <v>0</v>
      </c>
      <c r="CV28" s="46" t="b">
        <f t="shared" si="37"/>
        <v>0</v>
      </c>
      <c r="CW28" s="53" t="str">
        <f t="shared" si="38"/>
        <v>SEQUENCE INCORRECT</v>
      </c>
      <c r="CX28" s="55">
        <f>COUNTIF(B19:B27,T(B28))</f>
        <v>9</v>
      </c>
    </row>
    <row r="29" spans="1:102" s="3" customFormat="1" ht="18.95" customHeight="1" thickBot="1">
      <c r="A29" s="145"/>
      <c r="B29" s="152"/>
      <c r="C29" s="153"/>
      <c r="D29" s="154"/>
      <c r="E29" s="154"/>
      <c r="F29" s="152"/>
      <c r="G29" s="153"/>
      <c r="H29" s="152"/>
      <c r="I29" s="153"/>
      <c r="J29" s="305"/>
      <c r="K29" s="306"/>
      <c r="L29" s="206"/>
      <c r="M29" s="206"/>
      <c r="N29" s="206"/>
      <c r="O29" s="206"/>
      <c r="P29" s="319"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20"/>
      <c r="R29" s="146" t="str">
        <f>IF(P29="","",IF(Q17=500,LOOKUP(P29,{"ABS","ZERO",1,250,275,300,330,375,425},{"FAIL","FAIL","FAIL","C","C+","B","B+","A","A+"})))</f>
        <v/>
      </c>
      <c r="S29" s="194"/>
      <c r="T29" s="56" t="str">
        <f t="shared" si="0"/>
        <v/>
      </c>
      <c r="U29" s="172" t="str">
        <f>IF(AND(A29&lt;&gt;"",B29&lt;&gt;""),IF(OR(D29&lt;&gt;"ABS"),IF(OR(AND(D29&lt;ROUNDDOWN((0.7*E17),0),D29&lt;&gt;0),D29&gt;E17,D29=""),"Attendance Marks incorrect",""),""),"")</f>
        <v/>
      </c>
      <c r="V29" s="304"/>
      <c r="W29" s="304"/>
      <c r="X29" s="161" t="str">
        <f>IF(OR(AND(OR(F29&lt;=G17, F29=0, F29="ABS"),OR(H29&lt;=I17, H29=0, H29="ABS"),OR(J29&lt;=K17, J29=0,J29="ABS"))),IF(OR(AND(A29="",B29="",D29="",F29="",H29="",J29=""),AND(A29&lt;&gt;"",B29&lt;&gt;"",D29&lt;&gt;"",F29&lt;&gt;"",H29&lt;&gt;"",J29&lt;&gt;"", AF29="OK")),"","Given Marks or Format is incorrect"),"Given Marks or Format is incorrect")</f>
        <v/>
      </c>
      <c r="Y29" s="162"/>
      <c r="Z29" s="163"/>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6" t="b">
        <f t="shared" si="28"/>
        <v>0</v>
      </c>
      <c r="AF29" s="16" t="str">
        <f t="shared" si="1"/>
        <v>S# INCORRECT</v>
      </c>
      <c r="BN29" s="46" t="str">
        <f t="shared" si="2"/>
        <v/>
      </c>
      <c r="BO29" s="46" t="b">
        <f t="shared" si="3"/>
        <v>0</v>
      </c>
      <c r="BP29" s="46" t="b">
        <f t="shared" si="4"/>
        <v>0</v>
      </c>
      <c r="BQ29" s="46" t="b">
        <f t="shared" si="5"/>
        <v>0</v>
      </c>
      <c r="BR29" s="46" t="str">
        <f t="shared" si="6"/>
        <v/>
      </c>
      <c r="BS29" s="46" t="str">
        <f t="shared" si="7"/>
        <v/>
      </c>
      <c r="BT29" s="46" t="str">
        <f t="shared" si="8"/>
        <v/>
      </c>
      <c r="BU29" s="46" t="str">
        <f t="shared" si="9"/>
        <v/>
      </c>
      <c r="BV29" s="51" t="str">
        <f t="shared" si="10"/>
        <v/>
      </c>
      <c r="BW29" s="52" t="str">
        <f t="shared" si="29"/>
        <v>INCORRECT</v>
      </c>
      <c r="BX29" s="46" t="b">
        <f t="shared" si="30"/>
        <v>0</v>
      </c>
      <c r="BY29" s="53" t="str">
        <f t="shared" si="11"/>
        <v/>
      </c>
      <c r="BZ29" s="46" t="b">
        <f t="shared" si="12"/>
        <v>0</v>
      </c>
      <c r="CA29" s="46" t="b">
        <f t="shared" si="13"/>
        <v>0</v>
      </c>
      <c r="CB29" s="46" t="b">
        <f t="shared" si="14"/>
        <v>0</v>
      </c>
      <c r="CC29" s="46" t="b">
        <f t="shared" si="15"/>
        <v>0</v>
      </c>
      <c r="CD29" s="46" t="b">
        <f t="shared" si="16"/>
        <v>0</v>
      </c>
      <c r="CE29" s="46" t="b">
        <f t="shared" si="17"/>
        <v>0</v>
      </c>
      <c r="CF29" s="46" t="str">
        <f t="shared" si="18"/>
        <v/>
      </c>
      <c r="CG29" s="46" t="str">
        <f t="shared" si="19"/>
        <v/>
      </c>
      <c r="CH29" s="46" t="str">
        <f t="shared" si="20"/>
        <v/>
      </c>
      <c r="CI29" s="46" t="str">
        <f t="shared" si="21"/>
        <v/>
      </c>
      <c r="CJ29" s="46" t="str">
        <f t="shared" si="22"/>
        <v/>
      </c>
      <c r="CK29" s="46" t="str">
        <f t="shared" si="23"/>
        <v/>
      </c>
      <c r="CL29" s="53" t="str">
        <f t="shared" si="24"/>
        <v/>
      </c>
      <c r="CM29" s="53" t="str">
        <f t="shared" si="25"/>
        <v/>
      </c>
      <c r="CN29" s="54" t="str">
        <f t="shared" si="26"/>
        <v>NO</v>
      </c>
      <c r="CO29" s="54" t="str">
        <f t="shared" si="27"/>
        <v>NO</v>
      </c>
      <c r="CP29" s="52" t="str">
        <f t="shared" si="31"/>
        <v>NO</v>
      </c>
      <c r="CQ29" s="52" t="str">
        <f t="shared" si="32"/>
        <v>NO</v>
      </c>
      <c r="CR29" s="54" t="str">
        <f t="shared" si="33"/>
        <v>OK</v>
      </c>
      <c r="CS29" s="46" t="b">
        <f t="shared" si="34"/>
        <v>0</v>
      </c>
      <c r="CT29" s="46" t="b">
        <f t="shared" si="35"/>
        <v>0</v>
      </c>
      <c r="CU29" s="46" t="b">
        <f t="shared" si="36"/>
        <v>0</v>
      </c>
      <c r="CV29" s="46" t="b">
        <f t="shared" si="37"/>
        <v>0</v>
      </c>
      <c r="CW29" s="53" t="str">
        <f t="shared" si="38"/>
        <v>SEQUENCE INCORRECT</v>
      </c>
      <c r="CX29" s="55">
        <f>COUNTIF(B19:B28,T(B29))</f>
        <v>10</v>
      </c>
    </row>
    <row r="30" spans="1:102" s="3" customFormat="1" ht="18.95" customHeight="1" thickBot="1">
      <c r="A30" s="145"/>
      <c r="B30" s="152"/>
      <c r="C30" s="153"/>
      <c r="D30" s="154"/>
      <c r="E30" s="154"/>
      <c r="F30" s="152"/>
      <c r="G30" s="153"/>
      <c r="H30" s="152"/>
      <c r="I30" s="153"/>
      <c r="J30" s="305"/>
      <c r="K30" s="306"/>
      <c r="L30" s="206"/>
      <c r="M30" s="206"/>
      <c r="N30" s="206"/>
      <c r="O30" s="206"/>
      <c r="P30" s="319"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20"/>
      <c r="R30" s="146" t="str">
        <f>IF(P30="","",IF(Q17=500,LOOKUP(P30,{"ABS","ZERO",1,250,275,300,330,375,425},{"FAIL","FAIL","FAIL","C","C+","B","B+","A","A+"})))</f>
        <v/>
      </c>
      <c r="S30" s="194"/>
      <c r="T30" s="56" t="str">
        <f t="shared" si="0"/>
        <v/>
      </c>
      <c r="U30" s="172" t="str">
        <f>IF(AND(A30&lt;&gt;"",B30&lt;&gt;""),IF(OR(D30&lt;&gt;"ABS"),IF(OR(AND(D30&lt;ROUNDDOWN((0.7*E17),0),D30&lt;&gt;0),D30&gt;E17,D30=""),"Attendance Marks incorrect",""),""),"")</f>
        <v/>
      </c>
      <c r="V30" s="304"/>
      <c r="W30" s="304"/>
      <c r="X30" s="161" t="str">
        <f>IF(OR(AND(OR(F30&lt;=G17, F30=0, F30="ABS"),OR(H30&lt;=I17, H30=0, H30="ABS"),OR(J30&lt;=K17, J30=0,J30="ABS"))),IF(OR(AND(A30="",B30="",D30="",F30="",H30="",J30=""),AND(A30&lt;&gt;"",B30&lt;&gt;"",D30&lt;&gt;"",F30&lt;&gt;"",H30&lt;&gt;"",J30&lt;&gt;"", AF30="OK")),"","Given Marks or Format is incorrect"),"Given Marks or Format is incorrect")</f>
        <v/>
      </c>
      <c r="Y30" s="162"/>
      <c r="Z30" s="163"/>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6" t="b">
        <f t="shared" si="28"/>
        <v>0</v>
      </c>
      <c r="AF30" s="16" t="str">
        <f t="shared" si="1"/>
        <v>S# INCORRECT</v>
      </c>
      <c r="BN30" s="46" t="str">
        <f t="shared" si="2"/>
        <v/>
      </c>
      <c r="BO30" s="46" t="b">
        <f t="shared" si="3"/>
        <v>0</v>
      </c>
      <c r="BP30" s="46" t="b">
        <f t="shared" si="4"/>
        <v>0</v>
      </c>
      <c r="BQ30" s="46" t="b">
        <f t="shared" si="5"/>
        <v>0</v>
      </c>
      <c r="BR30" s="46" t="str">
        <f t="shared" si="6"/>
        <v/>
      </c>
      <c r="BS30" s="46" t="str">
        <f t="shared" si="7"/>
        <v/>
      </c>
      <c r="BT30" s="46" t="str">
        <f t="shared" si="8"/>
        <v/>
      </c>
      <c r="BU30" s="46" t="str">
        <f t="shared" si="9"/>
        <v/>
      </c>
      <c r="BV30" s="51" t="str">
        <f t="shared" si="10"/>
        <v/>
      </c>
      <c r="BW30" s="52" t="str">
        <f t="shared" si="29"/>
        <v>INCORRECT</v>
      </c>
      <c r="BX30" s="46" t="b">
        <f t="shared" si="30"/>
        <v>0</v>
      </c>
      <c r="BY30" s="53" t="str">
        <f t="shared" si="11"/>
        <v/>
      </c>
      <c r="BZ30" s="46" t="b">
        <f t="shared" si="12"/>
        <v>0</v>
      </c>
      <c r="CA30" s="46" t="b">
        <f t="shared" si="13"/>
        <v>0</v>
      </c>
      <c r="CB30" s="46" t="b">
        <f t="shared" si="14"/>
        <v>0</v>
      </c>
      <c r="CC30" s="46" t="b">
        <f t="shared" si="15"/>
        <v>0</v>
      </c>
      <c r="CD30" s="46" t="b">
        <f t="shared" si="16"/>
        <v>0</v>
      </c>
      <c r="CE30" s="46" t="b">
        <f t="shared" si="17"/>
        <v>0</v>
      </c>
      <c r="CF30" s="46" t="str">
        <f t="shared" si="18"/>
        <v/>
      </c>
      <c r="CG30" s="46" t="str">
        <f t="shared" si="19"/>
        <v/>
      </c>
      <c r="CH30" s="46" t="str">
        <f t="shared" si="20"/>
        <v/>
      </c>
      <c r="CI30" s="46" t="str">
        <f t="shared" si="21"/>
        <v/>
      </c>
      <c r="CJ30" s="46" t="str">
        <f t="shared" si="22"/>
        <v/>
      </c>
      <c r="CK30" s="46" t="str">
        <f t="shared" si="23"/>
        <v/>
      </c>
      <c r="CL30" s="53" t="str">
        <f t="shared" si="24"/>
        <v/>
      </c>
      <c r="CM30" s="53" t="str">
        <f t="shared" si="25"/>
        <v/>
      </c>
      <c r="CN30" s="54" t="str">
        <f t="shared" si="26"/>
        <v>NO</v>
      </c>
      <c r="CO30" s="54" t="str">
        <f t="shared" si="27"/>
        <v>NO</v>
      </c>
      <c r="CP30" s="52" t="str">
        <f t="shared" si="31"/>
        <v>NO</v>
      </c>
      <c r="CQ30" s="52" t="str">
        <f t="shared" si="32"/>
        <v>NO</v>
      </c>
      <c r="CR30" s="54" t="str">
        <f t="shared" si="33"/>
        <v>OK</v>
      </c>
      <c r="CS30" s="46" t="b">
        <f t="shared" si="34"/>
        <v>0</v>
      </c>
      <c r="CT30" s="46" t="b">
        <f t="shared" si="35"/>
        <v>0</v>
      </c>
      <c r="CU30" s="46" t="b">
        <f t="shared" si="36"/>
        <v>0</v>
      </c>
      <c r="CV30" s="46" t="b">
        <f t="shared" si="37"/>
        <v>0</v>
      </c>
      <c r="CW30" s="53" t="str">
        <f t="shared" si="38"/>
        <v>SEQUENCE INCORRECT</v>
      </c>
      <c r="CX30" s="55">
        <f>COUNTIF(B19:B29,T(B30))</f>
        <v>11</v>
      </c>
    </row>
    <row r="31" spans="1:102" s="3" customFormat="1" ht="18.95" customHeight="1" thickBot="1">
      <c r="A31" s="145"/>
      <c r="B31" s="152"/>
      <c r="C31" s="153"/>
      <c r="D31" s="154"/>
      <c r="E31" s="154"/>
      <c r="F31" s="152"/>
      <c r="G31" s="153"/>
      <c r="H31" s="152"/>
      <c r="I31" s="153"/>
      <c r="J31" s="305"/>
      <c r="K31" s="306"/>
      <c r="L31" s="206"/>
      <c r="M31" s="206"/>
      <c r="N31" s="206"/>
      <c r="O31" s="206"/>
      <c r="P31" s="319"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20"/>
      <c r="R31" s="146" t="str">
        <f>IF(P31="","",IF(Q17=500,LOOKUP(P31,{"ABS","ZERO",1,250,275,300,330,375,425},{"FAIL","FAIL","FAIL","C","C+","B","B+","A","A+"})))</f>
        <v/>
      </c>
      <c r="S31" s="194"/>
      <c r="T31" s="56" t="str">
        <f t="shared" si="0"/>
        <v/>
      </c>
      <c r="U31" s="172" t="str">
        <f>IF(AND(A31&lt;&gt;"",B31&lt;&gt;""),IF(OR(D31&lt;&gt;"ABS"),IF(OR(AND(D31&lt;ROUNDDOWN((0.7*E17),0),D31&lt;&gt;0),D31&gt;E17,D31=""),"Attendance Marks incorrect",""),""),"")</f>
        <v/>
      </c>
      <c r="V31" s="304"/>
      <c r="W31" s="304"/>
      <c r="X31" s="161" t="str">
        <f>IF(OR(AND(OR(F31&lt;=G17, F31=0, F31="ABS"),OR(H31&lt;=I17, H31=0, H31="ABS"),OR(J31&lt;=K17, J31=0,J31="ABS"))),IF(OR(AND(A31="",B31="",D31="",F31="",H31="",J31=""),AND(A31&lt;&gt;"",B31&lt;&gt;"",D31&lt;&gt;"",F31&lt;&gt;"",H31&lt;&gt;"",J31&lt;&gt;"", AF31="OK")),"","Given Marks or Format is incorrect"),"Given Marks or Format is incorrect")</f>
        <v/>
      </c>
      <c r="Y31" s="162"/>
      <c r="Z31" s="163"/>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6" t="b">
        <f t="shared" si="28"/>
        <v>0</v>
      </c>
      <c r="AF31" s="16" t="str">
        <f t="shared" si="1"/>
        <v>S# INCORRECT</v>
      </c>
      <c r="BN31" s="46" t="str">
        <f t="shared" si="2"/>
        <v/>
      </c>
      <c r="BO31" s="46" t="b">
        <f t="shared" si="3"/>
        <v>0</v>
      </c>
      <c r="BP31" s="46" t="b">
        <f t="shared" si="4"/>
        <v>0</v>
      </c>
      <c r="BQ31" s="46" t="b">
        <f t="shared" si="5"/>
        <v>0</v>
      </c>
      <c r="BR31" s="46" t="str">
        <f t="shared" si="6"/>
        <v/>
      </c>
      <c r="BS31" s="46" t="str">
        <f t="shared" si="7"/>
        <v/>
      </c>
      <c r="BT31" s="46" t="str">
        <f t="shared" si="8"/>
        <v/>
      </c>
      <c r="BU31" s="46" t="str">
        <f t="shared" si="9"/>
        <v/>
      </c>
      <c r="BV31" s="51" t="str">
        <f t="shared" si="10"/>
        <v/>
      </c>
      <c r="BW31" s="52" t="str">
        <f t="shared" si="29"/>
        <v>INCORRECT</v>
      </c>
      <c r="BX31" s="46" t="b">
        <f t="shared" si="30"/>
        <v>0</v>
      </c>
      <c r="BY31" s="53" t="str">
        <f t="shared" si="11"/>
        <v/>
      </c>
      <c r="BZ31" s="46" t="b">
        <f t="shared" si="12"/>
        <v>0</v>
      </c>
      <c r="CA31" s="46" t="b">
        <f t="shared" si="13"/>
        <v>0</v>
      </c>
      <c r="CB31" s="46" t="b">
        <f t="shared" si="14"/>
        <v>0</v>
      </c>
      <c r="CC31" s="46" t="b">
        <f t="shared" si="15"/>
        <v>0</v>
      </c>
      <c r="CD31" s="46" t="b">
        <f t="shared" si="16"/>
        <v>0</v>
      </c>
      <c r="CE31" s="46" t="b">
        <f t="shared" si="17"/>
        <v>0</v>
      </c>
      <c r="CF31" s="46" t="str">
        <f t="shared" si="18"/>
        <v/>
      </c>
      <c r="CG31" s="46" t="str">
        <f t="shared" si="19"/>
        <v/>
      </c>
      <c r="CH31" s="46" t="str">
        <f t="shared" si="20"/>
        <v/>
      </c>
      <c r="CI31" s="46" t="str">
        <f t="shared" si="21"/>
        <v/>
      </c>
      <c r="CJ31" s="46" t="str">
        <f t="shared" si="22"/>
        <v/>
      </c>
      <c r="CK31" s="46" t="str">
        <f t="shared" si="23"/>
        <v/>
      </c>
      <c r="CL31" s="53" t="str">
        <f t="shared" si="24"/>
        <v/>
      </c>
      <c r="CM31" s="53" t="str">
        <f t="shared" si="25"/>
        <v/>
      </c>
      <c r="CN31" s="54" t="str">
        <f t="shared" si="26"/>
        <v>NO</v>
      </c>
      <c r="CO31" s="54" t="str">
        <f t="shared" si="27"/>
        <v>NO</v>
      </c>
      <c r="CP31" s="52" t="str">
        <f t="shared" si="31"/>
        <v>NO</v>
      </c>
      <c r="CQ31" s="52" t="str">
        <f t="shared" si="32"/>
        <v>NO</v>
      </c>
      <c r="CR31" s="54" t="str">
        <f t="shared" si="33"/>
        <v>OK</v>
      </c>
      <c r="CS31" s="46" t="b">
        <f t="shared" si="34"/>
        <v>0</v>
      </c>
      <c r="CT31" s="46" t="b">
        <f t="shared" si="35"/>
        <v>0</v>
      </c>
      <c r="CU31" s="46" t="b">
        <f t="shared" si="36"/>
        <v>0</v>
      </c>
      <c r="CV31" s="46" t="b">
        <f t="shared" si="37"/>
        <v>0</v>
      </c>
      <c r="CW31" s="53" t="str">
        <f t="shared" si="38"/>
        <v>SEQUENCE INCORRECT</v>
      </c>
      <c r="CX31" s="55">
        <f>COUNTIF(B19:B30,T(B31))</f>
        <v>12</v>
      </c>
    </row>
    <row r="32" spans="1:102" s="3" customFormat="1" ht="18.95" customHeight="1" thickBot="1">
      <c r="A32" s="145"/>
      <c r="B32" s="152"/>
      <c r="C32" s="153"/>
      <c r="D32" s="154"/>
      <c r="E32" s="154"/>
      <c r="F32" s="152"/>
      <c r="G32" s="153"/>
      <c r="H32" s="152"/>
      <c r="I32" s="153"/>
      <c r="J32" s="305"/>
      <c r="K32" s="306"/>
      <c r="L32" s="206"/>
      <c r="M32" s="206"/>
      <c r="N32" s="206"/>
      <c r="O32" s="206"/>
      <c r="P32" s="319"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20"/>
      <c r="R32" s="146" t="str">
        <f>IF(P32="","",IF(Q17=500,LOOKUP(P32,{"ABS","ZERO",1,250,275,300,330,375,425},{"FAIL","FAIL","FAIL","C","C+","B","B+","A","A+"})))</f>
        <v/>
      </c>
      <c r="S32" s="194"/>
      <c r="T32" s="56" t="str">
        <f t="shared" si="0"/>
        <v/>
      </c>
      <c r="U32" s="172" t="str">
        <f>IF(AND(A32&lt;&gt;"",B32&lt;&gt;""),IF(OR(D32&lt;&gt;"ABS"),IF(OR(AND(D32&lt;ROUNDDOWN((0.7*E17),0),D32&lt;&gt;0),D32&gt;E17,D32=""),"Attendance Marks incorrect",""),""),"")</f>
        <v/>
      </c>
      <c r="V32" s="304"/>
      <c r="W32" s="304"/>
      <c r="X32" s="161" t="str">
        <f>IF(OR(AND(OR(F32&lt;=G17, F32=0, F32="ABS"),OR(H32&lt;=I17, H32=0, H32="ABS"),OR(J32&lt;=K17, J32=0,J32="ABS"))),IF(OR(AND(A32="",B32="",D32="",F32="",H32="",J32=""),AND(A32&lt;&gt;"",B32&lt;&gt;"",D32&lt;&gt;"",F32&lt;&gt;"",H32&lt;&gt;"",J32&lt;&gt;"", AF32="OK")),"","Given Marks or Format is incorrect"),"Given Marks or Format is incorrect")</f>
        <v/>
      </c>
      <c r="Y32" s="162"/>
      <c r="Z32" s="163"/>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6" t="b">
        <f t="shared" si="28"/>
        <v>0</v>
      </c>
      <c r="AF32" s="16" t="str">
        <f t="shared" si="1"/>
        <v>S# INCORRECT</v>
      </c>
      <c r="BN32" s="46" t="str">
        <f t="shared" si="2"/>
        <v/>
      </c>
      <c r="BO32" s="46" t="b">
        <f t="shared" si="3"/>
        <v>0</v>
      </c>
      <c r="BP32" s="46" t="b">
        <f t="shared" si="4"/>
        <v>0</v>
      </c>
      <c r="BQ32" s="46" t="b">
        <f t="shared" si="5"/>
        <v>0</v>
      </c>
      <c r="BR32" s="46" t="str">
        <f t="shared" si="6"/>
        <v/>
      </c>
      <c r="BS32" s="46" t="str">
        <f t="shared" si="7"/>
        <v/>
      </c>
      <c r="BT32" s="46" t="str">
        <f t="shared" si="8"/>
        <v/>
      </c>
      <c r="BU32" s="46" t="str">
        <f t="shared" si="9"/>
        <v/>
      </c>
      <c r="BV32" s="51" t="str">
        <f t="shared" si="10"/>
        <v/>
      </c>
      <c r="BW32" s="52" t="str">
        <f t="shared" si="29"/>
        <v>INCORRECT</v>
      </c>
      <c r="BX32" s="46" t="b">
        <f t="shared" si="30"/>
        <v>0</v>
      </c>
      <c r="BY32" s="53" t="str">
        <f t="shared" si="11"/>
        <v/>
      </c>
      <c r="BZ32" s="46" t="b">
        <f t="shared" si="12"/>
        <v>0</v>
      </c>
      <c r="CA32" s="46" t="b">
        <f t="shared" si="13"/>
        <v>0</v>
      </c>
      <c r="CB32" s="46" t="b">
        <f t="shared" si="14"/>
        <v>0</v>
      </c>
      <c r="CC32" s="46" t="b">
        <f t="shared" si="15"/>
        <v>0</v>
      </c>
      <c r="CD32" s="46" t="b">
        <f t="shared" si="16"/>
        <v>0</v>
      </c>
      <c r="CE32" s="46" t="b">
        <f t="shared" si="17"/>
        <v>0</v>
      </c>
      <c r="CF32" s="46" t="str">
        <f t="shared" si="18"/>
        <v/>
      </c>
      <c r="CG32" s="46" t="str">
        <f t="shared" si="19"/>
        <v/>
      </c>
      <c r="CH32" s="46" t="str">
        <f t="shared" si="20"/>
        <v/>
      </c>
      <c r="CI32" s="46" t="str">
        <f t="shared" si="21"/>
        <v/>
      </c>
      <c r="CJ32" s="46" t="str">
        <f t="shared" si="22"/>
        <v/>
      </c>
      <c r="CK32" s="46" t="str">
        <f t="shared" si="23"/>
        <v/>
      </c>
      <c r="CL32" s="53" t="str">
        <f t="shared" si="24"/>
        <v/>
      </c>
      <c r="CM32" s="53" t="str">
        <f t="shared" si="25"/>
        <v/>
      </c>
      <c r="CN32" s="54" t="str">
        <f t="shared" si="26"/>
        <v>NO</v>
      </c>
      <c r="CO32" s="54" t="str">
        <f t="shared" si="27"/>
        <v>NO</v>
      </c>
      <c r="CP32" s="52" t="str">
        <f t="shared" si="31"/>
        <v>NO</v>
      </c>
      <c r="CQ32" s="52" t="str">
        <f t="shared" si="32"/>
        <v>NO</v>
      </c>
      <c r="CR32" s="54" t="str">
        <f t="shared" si="33"/>
        <v>OK</v>
      </c>
      <c r="CS32" s="46" t="b">
        <f t="shared" si="34"/>
        <v>0</v>
      </c>
      <c r="CT32" s="46" t="b">
        <f t="shared" si="35"/>
        <v>0</v>
      </c>
      <c r="CU32" s="46" t="b">
        <f t="shared" si="36"/>
        <v>0</v>
      </c>
      <c r="CV32" s="46" t="b">
        <f t="shared" si="37"/>
        <v>0</v>
      </c>
      <c r="CW32" s="53" t="str">
        <f t="shared" si="38"/>
        <v>SEQUENCE INCORRECT</v>
      </c>
      <c r="CX32" s="55">
        <f>COUNTIF(B19:B31,T(B32))</f>
        <v>13</v>
      </c>
    </row>
    <row r="33" spans="1:102" s="3" customFormat="1" ht="18.95" customHeight="1" thickBot="1">
      <c r="A33" s="145"/>
      <c r="B33" s="152"/>
      <c r="C33" s="153"/>
      <c r="D33" s="154"/>
      <c r="E33" s="154"/>
      <c r="F33" s="152"/>
      <c r="G33" s="153"/>
      <c r="H33" s="152"/>
      <c r="I33" s="153"/>
      <c r="J33" s="305"/>
      <c r="K33" s="306"/>
      <c r="L33" s="206"/>
      <c r="M33" s="206"/>
      <c r="N33" s="206"/>
      <c r="O33" s="206"/>
      <c r="P33" s="319"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20"/>
      <c r="R33" s="146" t="str">
        <f>IF(P33="","",IF(Q17=500,LOOKUP(P33,{"ABS","ZERO",1,250,275,300,330,375,425},{"FAIL","FAIL","FAIL","C","C+","B","B+","A","A+"})))</f>
        <v/>
      </c>
      <c r="S33" s="194"/>
      <c r="T33" s="56" t="str">
        <f t="shared" si="0"/>
        <v/>
      </c>
      <c r="U33" s="172" t="str">
        <f>IF(AND(A33&lt;&gt;"",B33&lt;&gt;""),IF(OR(D33&lt;&gt;"ABS"),IF(OR(AND(D33&lt;ROUNDDOWN((0.7*E17),0),D33&lt;&gt;0),D33&gt;E17,D33=""),"Attendance Marks incorrect",""),""),"")</f>
        <v/>
      </c>
      <c r="V33" s="304"/>
      <c r="W33" s="304"/>
      <c r="X33" s="161" t="str">
        <f>IF(OR(AND(OR(F33&lt;=G17, F33=0, F33="ABS"),OR(H33&lt;=I17, H33=0, H33="ABS"),OR(J33&lt;=K17, J33=0,J33="ABS"))),IF(OR(AND(A33="",B33="",D33="",F33="",H33="",J33=""),AND(A33&lt;&gt;"",B33&lt;&gt;"",D33&lt;&gt;"",F33&lt;&gt;"",H33&lt;&gt;"",J33&lt;&gt;"", AF33="OK")),"","Given Marks or Format is incorrect"),"Given Marks or Format is incorrect")</f>
        <v/>
      </c>
      <c r="Y33" s="162"/>
      <c r="Z33" s="163"/>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6" t="b">
        <f t="shared" si="28"/>
        <v>0</v>
      </c>
      <c r="AF33" s="16" t="str">
        <f t="shared" si="1"/>
        <v>S# INCORRECT</v>
      </c>
      <c r="BN33" s="46" t="str">
        <f t="shared" si="2"/>
        <v/>
      </c>
      <c r="BO33" s="46" t="b">
        <f t="shared" si="3"/>
        <v>0</v>
      </c>
      <c r="BP33" s="46" t="b">
        <f t="shared" si="4"/>
        <v>0</v>
      </c>
      <c r="BQ33" s="46" t="b">
        <f t="shared" si="5"/>
        <v>0</v>
      </c>
      <c r="BR33" s="46" t="str">
        <f t="shared" si="6"/>
        <v/>
      </c>
      <c r="BS33" s="46" t="str">
        <f t="shared" si="7"/>
        <v/>
      </c>
      <c r="BT33" s="46" t="str">
        <f t="shared" si="8"/>
        <v/>
      </c>
      <c r="BU33" s="46" t="str">
        <f t="shared" si="9"/>
        <v/>
      </c>
      <c r="BV33" s="51" t="str">
        <f t="shared" si="10"/>
        <v/>
      </c>
      <c r="BW33" s="52" t="str">
        <f t="shared" si="29"/>
        <v>INCORRECT</v>
      </c>
      <c r="BX33" s="46" t="b">
        <f t="shared" si="30"/>
        <v>0</v>
      </c>
      <c r="BY33" s="53" t="str">
        <f t="shared" si="11"/>
        <v/>
      </c>
      <c r="BZ33" s="46" t="b">
        <f t="shared" si="12"/>
        <v>0</v>
      </c>
      <c r="CA33" s="46" t="b">
        <f t="shared" si="13"/>
        <v>0</v>
      </c>
      <c r="CB33" s="46" t="b">
        <f t="shared" si="14"/>
        <v>0</v>
      </c>
      <c r="CC33" s="46" t="b">
        <f t="shared" si="15"/>
        <v>0</v>
      </c>
      <c r="CD33" s="46" t="b">
        <f t="shared" si="16"/>
        <v>0</v>
      </c>
      <c r="CE33" s="46" t="b">
        <f t="shared" si="17"/>
        <v>0</v>
      </c>
      <c r="CF33" s="46" t="str">
        <f t="shared" si="18"/>
        <v/>
      </c>
      <c r="CG33" s="46" t="str">
        <f t="shared" si="19"/>
        <v/>
      </c>
      <c r="CH33" s="46" t="str">
        <f t="shared" si="20"/>
        <v/>
      </c>
      <c r="CI33" s="46" t="str">
        <f t="shared" si="21"/>
        <v/>
      </c>
      <c r="CJ33" s="46" t="str">
        <f t="shared" si="22"/>
        <v/>
      </c>
      <c r="CK33" s="46" t="str">
        <f t="shared" si="23"/>
        <v/>
      </c>
      <c r="CL33" s="53" t="str">
        <f t="shared" si="24"/>
        <v/>
      </c>
      <c r="CM33" s="53" t="str">
        <f t="shared" si="25"/>
        <v/>
      </c>
      <c r="CN33" s="54" t="str">
        <f t="shared" si="26"/>
        <v>NO</v>
      </c>
      <c r="CO33" s="54" t="str">
        <f t="shared" si="27"/>
        <v>NO</v>
      </c>
      <c r="CP33" s="52" t="str">
        <f t="shared" si="31"/>
        <v>NO</v>
      </c>
      <c r="CQ33" s="52" t="str">
        <f t="shared" si="32"/>
        <v>NO</v>
      </c>
      <c r="CR33" s="54" t="str">
        <f t="shared" si="33"/>
        <v>OK</v>
      </c>
      <c r="CS33" s="46" t="b">
        <f t="shared" si="34"/>
        <v>0</v>
      </c>
      <c r="CT33" s="46" t="b">
        <f t="shared" si="35"/>
        <v>0</v>
      </c>
      <c r="CU33" s="46" t="b">
        <f t="shared" si="36"/>
        <v>0</v>
      </c>
      <c r="CV33" s="46" t="b">
        <f t="shared" si="37"/>
        <v>0</v>
      </c>
      <c r="CW33" s="53" t="str">
        <f t="shared" si="38"/>
        <v>SEQUENCE INCORRECT</v>
      </c>
      <c r="CX33" s="55">
        <f>COUNTIF(B19:B32,T(B33))</f>
        <v>14</v>
      </c>
    </row>
    <row r="34" spans="1:102" s="3" customFormat="1" ht="18.95" customHeight="1" thickBot="1">
      <c r="A34" s="145"/>
      <c r="B34" s="152"/>
      <c r="C34" s="153"/>
      <c r="D34" s="154"/>
      <c r="E34" s="154"/>
      <c r="F34" s="152"/>
      <c r="G34" s="153"/>
      <c r="H34" s="152"/>
      <c r="I34" s="153"/>
      <c r="J34" s="305"/>
      <c r="K34" s="306"/>
      <c r="L34" s="206"/>
      <c r="M34" s="206"/>
      <c r="N34" s="206"/>
      <c r="O34" s="206"/>
      <c r="P34" s="319"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20"/>
      <c r="R34" s="146" t="str">
        <f>IF(P34="","",IF(Q17=500,LOOKUP(P34,{"ABS","ZERO",1,250,275,300,330,375,425},{"FAIL","FAIL","FAIL","C","C+","B","B+","A","A+"})))</f>
        <v/>
      </c>
      <c r="S34" s="194"/>
      <c r="T34" s="56" t="str">
        <f t="shared" si="0"/>
        <v/>
      </c>
      <c r="U34" s="172" t="str">
        <f>IF(AND(A34&lt;&gt;"",B34&lt;&gt;""),IF(OR(D34&lt;&gt;"ABS"),IF(OR(AND(D34&lt;ROUNDDOWN((0.7*E17),0),D34&lt;&gt;0),D34&gt;E17,D34=""),"Attendance Marks incorrect",""),""),"")</f>
        <v/>
      </c>
      <c r="V34" s="304"/>
      <c r="W34" s="304"/>
      <c r="X34" s="161" t="str">
        <f>IF(OR(AND(OR(F34&lt;=G17, F34=0, F34="ABS"),OR(H34&lt;=I17, H34=0, H34="ABS"),OR(J34&lt;=K17, J34=0,J34="ABS"))),IF(OR(AND(A34="",B34="",D34="",F34="",H34="",J34=""),AND(A34&lt;&gt;"",B34&lt;&gt;"",D34&lt;&gt;"",F34&lt;&gt;"",H34&lt;&gt;"",J34&lt;&gt;"", AF34="OK")),"","Given Marks or Format is incorrect"),"Given Marks or Format is incorrect")</f>
        <v/>
      </c>
      <c r="Y34" s="162"/>
      <c r="Z34" s="163"/>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6" t="b">
        <f t="shared" si="28"/>
        <v>0</v>
      </c>
      <c r="AF34" s="16" t="str">
        <f t="shared" si="1"/>
        <v>S# INCORRECT</v>
      </c>
      <c r="BN34" s="46" t="str">
        <f t="shared" si="2"/>
        <v/>
      </c>
      <c r="BO34" s="46" t="b">
        <f t="shared" si="3"/>
        <v>0</v>
      </c>
      <c r="BP34" s="46" t="b">
        <f t="shared" si="4"/>
        <v>0</v>
      </c>
      <c r="BQ34" s="46" t="b">
        <f t="shared" si="5"/>
        <v>0</v>
      </c>
      <c r="BR34" s="46" t="str">
        <f t="shared" si="6"/>
        <v/>
      </c>
      <c r="BS34" s="46" t="str">
        <f t="shared" si="7"/>
        <v/>
      </c>
      <c r="BT34" s="46" t="str">
        <f t="shared" si="8"/>
        <v/>
      </c>
      <c r="BU34" s="46" t="str">
        <f t="shared" si="9"/>
        <v/>
      </c>
      <c r="BV34" s="51" t="str">
        <f t="shared" si="10"/>
        <v/>
      </c>
      <c r="BW34" s="52" t="str">
        <f t="shared" si="29"/>
        <v>INCORRECT</v>
      </c>
      <c r="BX34" s="46" t="b">
        <f t="shared" si="30"/>
        <v>0</v>
      </c>
      <c r="BY34" s="53" t="str">
        <f t="shared" si="11"/>
        <v/>
      </c>
      <c r="BZ34" s="46" t="b">
        <f t="shared" si="12"/>
        <v>0</v>
      </c>
      <c r="CA34" s="46" t="b">
        <f t="shared" si="13"/>
        <v>0</v>
      </c>
      <c r="CB34" s="46" t="b">
        <f t="shared" si="14"/>
        <v>0</v>
      </c>
      <c r="CC34" s="46" t="b">
        <f t="shared" si="15"/>
        <v>0</v>
      </c>
      <c r="CD34" s="46" t="b">
        <f t="shared" si="16"/>
        <v>0</v>
      </c>
      <c r="CE34" s="46" t="b">
        <f t="shared" si="17"/>
        <v>0</v>
      </c>
      <c r="CF34" s="46" t="str">
        <f t="shared" si="18"/>
        <v/>
      </c>
      <c r="CG34" s="46" t="str">
        <f t="shared" si="19"/>
        <v/>
      </c>
      <c r="CH34" s="46" t="str">
        <f t="shared" si="20"/>
        <v/>
      </c>
      <c r="CI34" s="46" t="str">
        <f t="shared" si="21"/>
        <v/>
      </c>
      <c r="CJ34" s="46" t="str">
        <f t="shared" si="22"/>
        <v/>
      </c>
      <c r="CK34" s="46" t="str">
        <f t="shared" si="23"/>
        <v/>
      </c>
      <c r="CL34" s="53" t="str">
        <f t="shared" si="24"/>
        <v/>
      </c>
      <c r="CM34" s="53" t="str">
        <f t="shared" si="25"/>
        <v/>
      </c>
      <c r="CN34" s="54" t="str">
        <f t="shared" si="26"/>
        <v>NO</v>
      </c>
      <c r="CO34" s="54" t="str">
        <f t="shared" si="27"/>
        <v>NO</v>
      </c>
      <c r="CP34" s="52" t="str">
        <f t="shared" si="31"/>
        <v>NO</v>
      </c>
      <c r="CQ34" s="52" t="str">
        <f t="shared" si="32"/>
        <v>NO</v>
      </c>
      <c r="CR34" s="54" t="str">
        <f t="shared" si="33"/>
        <v>OK</v>
      </c>
      <c r="CS34" s="46" t="b">
        <f t="shared" si="34"/>
        <v>0</v>
      </c>
      <c r="CT34" s="46" t="b">
        <f t="shared" si="35"/>
        <v>0</v>
      </c>
      <c r="CU34" s="46" t="b">
        <f t="shared" si="36"/>
        <v>0</v>
      </c>
      <c r="CV34" s="46" t="b">
        <f t="shared" si="37"/>
        <v>0</v>
      </c>
      <c r="CW34" s="53" t="str">
        <f t="shared" si="38"/>
        <v>SEQUENCE INCORRECT</v>
      </c>
      <c r="CX34" s="55">
        <f>COUNTIF(B19:B33,T(B34))</f>
        <v>15</v>
      </c>
    </row>
    <row r="35" spans="1:102" s="3" customFormat="1" ht="18.95" customHeight="1" thickBot="1">
      <c r="A35" s="145"/>
      <c r="B35" s="152"/>
      <c r="C35" s="153"/>
      <c r="D35" s="154"/>
      <c r="E35" s="154"/>
      <c r="F35" s="152"/>
      <c r="G35" s="153"/>
      <c r="H35" s="152"/>
      <c r="I35" s="153"/>
      <c r="J35" s="305"/>
      <c r="K35" s="306"/>
      <c r="L35" s="206"/>
      <c r="M35" s="206"/>
      <c r="N35" s="206"/>
      <c r="O35" s="206"/>
      <c r="P35" s="319"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20"/>
      <c r="R35" s="146" t="str">
        <f>IF(P35="","",IF(Q17=500,LOOKUP(P35,{"ABS","ZERO",1,250,275,300,330,375,425},{"FAIL","FAIL","FAIL","C","C+","B","B+","A","A+"})))</f>
        <v/>
      </c>
      <c r="S35" s="194"/>
      <c r="T35" s="56" t="str">
        <f t="shared" si="0"/>
        <v/>
      </c>
      <c r="U35" s="172" t="str">
        <f>IF(AND(A35&lt;&gt;"",B35&lt;&gt;""),IF(OR(D35&lt;&gt;"ABS"),IF(OR(AND(D35&lt;ROUNDDOWN((0.7*E17),0),D35&lt;&gt;0),D35&gt;E17,D35=""),"Attendance Marks incorrect",""),""),"")</f>
        <v/>
      </c>
      <c r="V35" s="304"/>
      <c r="W35" s="304"/>
      <c r="X35" s="161" t="str">
        <f>IF(OR(AND(OR(F35&lt;=G17, F35=0, F35="ABS"),OR(H35&lt;=I17, H35=0, H35="ABS"),OR(J35&lt;=K17, J35=0,J35="ABS"))),IF(OR(AND(A35="",B35="",D35="",F35="",H35="",J35=""),AND(A35&lt;&gt;"",B35&lt;&gt;"",D35&lt;&gt;"",F35&lt;&gt;"",H35&lt;&gt;"",J35&lt;&gt;"", AF35="OK")),"","Given Marks or Format is incorrect"),"Given Marks or Format is incorrect")</f>
        <v/>
      </c>
      <c r="Y35" s="162"/>
      <c r="Z35" s="163"/>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6" t="b">
        <f t="shared" si="28"/>
        <v>0</v>
      </c>
      <c r="AF35" s="16" t="str">
        <f t="shared" si="1"/>
        <v>S# INCORRECT</v>
      </c>
      <c r="BN35" s="46" t="str">
        <f t="shared" si="2"/>
        <v/>
      </c>
      <c r="BO35" s="46" t="b">
        <f t="shared" si="3"/>
        <v>0</v>
      </c>
      <c r="BP35" s="46" t="b">
        <f t="shared" si="4"/>
        <v>0</v>
      </c>
      <c r="BQ35" s="46" t="b">
        <f t="shared" si="5"/>
        <v>0</v>
      </c>
      <c r="BR35" s="46" t="str">
        <f t="shared" si="6"/>
        <v/>
      </c>
      <c r="BS35" s="46" t="str">
        <f t="shared" si="7"/>
        <v/>
      </c>
      <c r="BT35" s="46" t="str">
        <f t="shared" si="8"/>
        <v/>
      </c>
      <c r="BU35" s="46" t="str">
        <f t="shared" si="9"/>
        <v/>
      </c>
      <c r="BV35" s="51" t="str">
        <f t="shared" si="10"/>
        <v/>
      </c>
      <c r="BW35" s="52" t="str">
        <f t="shared" si="29"/>
        <v>INCORRECT</v>
      </c>
      <c r="BX35" s="46" t="b">
        <f t="shared" si="30"/>
        <v>0</v>
      </c>
      <c r="BY35" s="53" t="str">
        <f t="shared" si="11"/>
        <v/>
      </c>
      <c r="BZ35" s="46" t="b">
        <f t="shared" si="12"/>
        <v>0</v>
      </c>
      <c r="CA35" s="46" t="b">
        <f t="shared" si="13"/>
        <v>0</v>
      </c>
      <c r="CB35" s="46" t="b">
        <f t="shared" si="14"/>
        <v>0</v>
      </c>
      <c r="CC35" s="46" t="b">
        <f t="shared" si="15"/>
        <v>0</v>
      </c>
      <c r="CD35" s="46" t="b">
        <f t="shared" si="16"/>
        <v>0</v>
      </c>
      <c r="CE35" s="46" t="b">
        <f t="shared" si="17"/>
        <v>0</v>
      </c>
      <c r="CF35" s="46" t="str">
        <f t="shared" si="18"/>
        <v/>
      </c>
      <c r="CG35" s="46" t="str">
        <f t="shared" si="19"/>
        <v/>
      </c>
      <c r="CH35" s="46" t="str">
        <f t="shared" si="20"/>
        <v/>
      </c>
      <c r="CI35" s="46" t="str">
        <f t="shared" si="21"/>
        <v/>
      </c>
      <c r="CJ35" s="46" t="str">
        <f t="shared" si="22"/>
        <v/>
      </c>
      <c r="CK35" s="46" t="str">
        <f t="shared" si="23"/>
        <v/>
      </c>
      <c r="CL35" s="53" t="str">
        <f t="shared" si="24"/>
        <v/>
      </c>
      <c r="CM35" s="53" t="str">
        <f t="shared" si="25"/>
        <v/>
      </c>
      <c r="CN35" s="54" t="str">
        <f t="shared" si="26"/>
        <v>NO</v>
      </c>
      <c r="CO35" s="54" t="str">
        <f t="shared" si="27"/>
        <v>NO</v>
      </c>
      <c r="CP35" s="52" t="str">
        <f t="shared" si="31"/>
        <v>NO</v>
      </c>
      <c r="CQ35" s="52" t="str">
        <f t="shared" si="32"/>
        <v>NO</v>
      </c>
      <c r="CR35" s="54" t="str">
        <f t="shared" si="33"/>
        <v>OK</v>
      </c>
      <c r="CS35" s="46" t="b">
        <f t="shared" si="34"/>
        <v>0</v>
      </c>
      <c r="CT35" s="46" t="b">
        <f t="shared" si="35"/>
        <v>0</v>
      </c>
      <c r="CU35" s="46" t="b">
        <f t="shared" si="36"/>
        <v>0</v>
      </c>
      <c r="CV35" s="46" t="b">
        <f t="shared" si="37"/>
        <v>0</v>
      </c>
      <c r="CW35" s="53" t="str">
        <f t="shared" si="38"/>
        <v>SEQUENCE INCORRECT</v>
      </c>
      <c r="CX35" s="55">
        <f>COUNTIF(B19:B34,T(B35))</f>
        <v>16</v>
      </c>
    </row>
    <row r="36" spans="1:102" s="3" customFormat="1" ht="18.95" customHeight="1" thickBot="1">
      <c r="A36" s="145"/>
      <c r="B36" s="152"/>
      <c r="C36" s="153"/>
      <c r="D36" s="154"/>
      <c r="E36" s="154"/>
      <c r="F36" s="152"/>
      <c r="G36" s="153"/>
      <c r="H36" s="152"/>
      <c r="I36" s="153"/>
      <c r="J36" s="305"/>
      <c r="K36" s="306"/>
      <c r="L36" s="206"/>
      <c r="M36" s="206"/>
      <c r="N36" s="206"/>
      <c r="O36" s="206"/>
      <c r="P36" s="319"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20"/>
      <c r="R36" s="146" t="str">
        <f>IF(P36="","",IF(Q17=500,LOOKUP(P36,{"ABS","ZERO",1,250,275,300,330,375,425},{"FAIL","FAIL","FAIL","C","C+","B","B+","A","A+"})))</f>
        <v/>
      </c>
      <c r="S36" s="194"/>
      <c r="T36" s="56" t="str">
        <f t="shared" si="0"/>
        <v/>
      </c>
      <c r="U36" s="172" t="str">
        <f>IF(AND(A36&lt;&gt;"",B36&lt;&gt;""),IF(OR(D36&lt;&gt;"ABS"),IF(OR(AND(D36&lt;ROUNDDOWN((0.7*E17),0),D36&lt;&gt;0),D36&gt;E17,D36=""),"Attendance Marks incorrect",""),""),"")</f>
        <v/>
      </c>
      <c r="V36" s="304"/>
      <c r="W36" s="304"/>
      <c r="X36" s="161" t="str">
        <f>IF(OR(AND(OR(F36&lt;=G17, F36=0, F36="ABS"),OR(H36&lt;=I17, H36=0, H36="ABS"),OR(J36&lt;=K17, J36=0,J36="ABS"))),IF(OR(AND(A36="",B36="",D36="",F36="",H36="",J36=""),AND(A36&lt;&gt;"",B36&lt;&gt;"",D36&lt;&gt;"",F36&lt;&gt;"",H36&lt;&gt;"",J36&lt;&gt;"", AF36="OK")),"","Given Marks or Format is incorrect"),"Given Marks or Format is incorrect")</f>
        <v/>
      </c>
      <c r="Y36" s="162"/>
      <c r="Z36" s="163"/>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6" t="b">
        <f t="shared" si="28"/>
        <v>0</v>
      </c>
      <c r="AF36" s="16" t="str">
        <f t="shared" si="1"/>
        <v>S# INCORRECT</v>
      </c>
      <c r="BN36" s="46" t="str">
        <f t="shared" si="2"/>
        <v/>
      </c>
      <c r="BO36" s="46" t="b">
        <f t="shared" si="3"/>
        <v>0</v>
      </c>
      <c r="BP36" s="46" t="b">
        <f t="shared" si="4"/>
        <v>0</v>
      </c>
      <c r="BQ36" s="46" t="b">
        <f t="shared" si="5"/>
        <v>0</v>
      </c>
      <c r="BR36" s="46" t="str">
        <f t="shared" si="6"/>
        <v/>
      </c>
      <c r="BS36" s="46" t="str">
        <f t="shared" si="7"/>
        <v/>
      </c>
      <c r="BT36" s="46" t="str">
        <f t="shared" si="8"/>
        <v/>
      </c>
      <c r="BU36" s="46" t="str">
        <f t="shared" si="9"/>
        <v/>
      </c>
      <c r="BV36" s="51" t="str">
        <f t="shared" si="10"/>
        <v/>
      </c>
      <c r="BW36" s="52" t="str">
        <f t="shared" si="29"/>
        <v>INCORRECT</v>
      </c>
      <c r="BX36" s="46" t="b">
        <f t="shared" si="30"/>
        <v>0</v>
      </c>
      <c r="BY36" s="53" t="str">
        <f t="shared" si="11"/>
        <v/>
      </c>
      <c r="BZ36" s="46" t="b">
        <f t="shared" si="12"/>
        <v>0</v>
      </c>
      <c r="CA36" s="46" t="b">
        <f t="shared" si="13"/>
        <v>0</v>
      </c>
      <c r="CB36" s="46" t="b">
        <f t="shared" si="14"/>
        <v>0</v>
      </c>
      <c r="CC36" s="46" t="b">
        <f t="shared" si="15"/>
        <v>0</v>
      </c>
      <c r="CD36" s="46" t="b">
        <f t="shared" si="16"/>
        <v>0</v>
      </c>
      <c r="CE36" s="46" t="b">
        <f t="shared" si="17"/>
        <v>0</v>
      </c>
      <c r="CF36" s="46" t="str">
        <f t="shared" si="18"/>
        <v/>
      </c>
      <c r="CG36" s="46" t="str">
        <f t="shared" si="19"/>
        <v/>
      </c>
      <c r="CH36" s="46" t="str">
        <f t="shared" si="20"/>
        <v/>
      </c>
      <c r="CI36" s="46" t="str">
        <f t="shared" si="21"/>
        <v/>
      </c>
      <c r="CJ36" s="46" t="str">
        <f t="shared" si="22"/>
        <v/>
      </c>
      <c r="CK36" s="46" t="str">
        <f t="shared" si="23"/>
        <v/>
      </c>
      <c r="CL36" s="53" t="str">
        <f t="shared" si="24"/>
        <v/>
      </c>
      <c r="CM36" s="53" t="str">
        <f t="shared" si="25"/>
        <v/>
      </c>
      <c r="CN36" s="54" t="str">
        <f t="shared" si="26"/>
        <v>NO</v>
      </c>
      <c r="CO36" s="54" t="str">
        <f t="shared" si="27"/>
        <v>NO</v>
      </c>
      <c r="CP36" s="52" t="str">
        <f t="shared" si="31"/>
        <v>NO</v>
      </c>
      <c r="CQ36" s="52" t="str">
        <f t="shared" si="32"/>
        <v>NO</v>
      </c>
      <c r="CR36" s="54" t="str">
        <f t="shared" si="33"/>
        <v>OK</v>
      </c>
      <c r="CS36" s="46" t="b">
        <f t="shared" si="34"/>
        <v>0</v>
      </c>
      <c r="CT36" s="46" t="b">
        <f t="shared" si="35"/>
        <v>0</v>
      </c>
      <c r="CU36" s="46" t="b">
        <f t="shared" si="36"/>
        <v>0</v>
      </c>
      <c r="CV36" s="46" t="b">
        <f t="shared" si="37"/>
        <v>0</v>
      </c>
      <c r="CW36" s="53" t="str">
        <f t="shared" si="38"/>
        <v>SEQUENCE INCORRECT</v>
      </c>
      <c r="CX36" s="55">
        <f>COUNTIF(B19:B35,T(B36))</f>
        <v>17</v>
      </c>
    </row>
    <row r="37" spans="1:102" s="3" customFormat="1" ht="18.95" customHeight="1" thickBot="1">
      <c r="A37" s="145"/>
      <c r="B37" s="152"/>
      <c r="C37" s="153"/>
      <c r="D37" s="154"/>
      <c r="E37" s="154"/>
      <c r="F37" s="152"/>
      <c r="G37" s="153"/>
      <c r="H37" s="152"/>
      <c r="I37" s="153"/>
      <c r="J37" s="305"/>
      <c r="K37" s="306"/>
      <c r="L37" s="206"/>
      <c r="M37" s="206"/>
      <c r="N37" s="206"/>
      <c r="O37" s="206"/>
      <c r="P37" s="319"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20"/>
      <c r="R37" s="146" t="str">
        <f>IF(P37="","",IF(Q17=500,LOOKUP(P37,{"ABS","ZERO",1,250,275,300,330,375,425},{"FAIL","FAIL","FAIL","C","C+","B","B+","A","A+"})))</f>
        <v/>
      </c>
      <c r="S37" s="194"/>
      <c r="T37" s="56" t="str">
        <f t="shared" si="0"/>
        <v/>
      </c>
      <c r="U37" s="172" t="str">
        <f>IF(AND(A37&lt;&gt;"",B37&lt;&gt;""),IF(OR(D37&lt;&gt;"ABS"),IF(OR(AND(D37&lt;ROUNDDOWN((0.7*E17),0),D37&lt;&gt;0),D37&gt;E17,D37=""),"Attendance Marks incorrect",""),""),"")</f>
        <v/>
      </c>
      <c r="V37" s="304"/>
      <c r="W37" s="304"/>
      <c r="X37" s="161" t="str">
        <f>IF(OR(AND(OR(F37&lt;=G17, F37=0, F37="ABS"),OR(H37&lt;=I17, H37=0, H37="ABS"),OR(J37&lt;=K17, J37=0,J37="ABS"))),IF(OR(AND(A37="",B37="",D37="",F37="",H37="",J37=""),AND(A37&lt;&gt;"",B37&lt;&gt;"",D37&lt;&gt;"",F37&lt;&gt;"",H37&lt;&gt;"",J37&lt;&gt;"", AF37="OK")),"","Given Marks or Format is incorrect"),"Given Marks or Format is incorrect")</f>
        <v/>
      </c>
      <c r="Y37" s="162"/>
      <c r="Z37" s="163"/>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6" t="b">
        <f t="shared" si="28"/>
        <v>0</v>
      </c>
      <c r="AF37" s="16" t="str">
        <f t="shared" si="1"/>
        <v>S# INCORRECT</v>
      </c>
      <c r="BN37" s="46" t="str">
        <f t="shared" si="2"/>
        <v/>
      </c>
      <c r="BO37" s="46" t="b">
        <f t="shared" si="3"/>
        <v>0</v>
      </c>
      <c r="BP37" s="46" t="b">
        <f t="shared" si="4"/>
        <v>0</v>
      </c>
      <c r="BQ37" s="46" t="b">
        <f t="shared" si="5"/>
        <v>0</v>
      </c>
      <c r="BR37" s="46" t="str">
        <f t="shared" si="6"/>
        <v/>
      </c>
      <c r="BS37" s="46" t="str">
        <f t="shared" si="7"/>
        <v/>
      </c>
      <c r="BT37" s="46" t="str">
        <f t="shared" si="8"/>
        <v/>
      </c>
      <c r="BU37" s="46" t="str">
        <f t="shared" si="9"/>
        <v/>
      </c>
      <c r="BV37" s="51" t="str">
        <f t="shared" si="10"/>
        <v/>
      </c>
      <c r="BW37" s="52" t="str">
        <f t="shared" si="29"/>
        <v>INCORRECT</v>
      </c>
      <c r="BX37" s="46" t="b">
        <f t="shared" si="30"/>
        <v>0</v>
      </c>
      <c r="BY37" s="53" t="str">
        <f t="shared" si="11"/>
        <v/>
      </c>
      <c r="BZ37" s="46" t="b">
        <f t="shared" si="12"/>
        <v>0</v>
      </c>
      <c r="CA37" s="46" t="b">
        <f t="shared" si="13"/>
        <v>0</v>
      </c>
      <c r="CB37" s="46" t="b">
        <f t="shared" si="14"/>
        <v>0</v>
      </c>
      <c r="CC37" s="46" t="b">
        <f t="shared" si="15"/>
        <v>0</v>
      </c>
      <c r="CD37" s="46" t="b">
        <f t="shared" si="16"/>
        <v>0</v>
      </c>
      <c r="CE37" s="46" t="b">
        <f t="shared" si="17"/>
        <v>0</v>
      </c>
      <c r="CF37" s="46" t="str">
        <f t="shared" si="18"/>
        <v/>
      </c>
      <c r="CG37" s="46" t="str">
        <f t="shared" si="19"/>
        <v/>
      </c>
      <c r="CH37" s="46" t="str">
        <f t="shared" si="20"/>
        <v/>
      </c>
      <c r="CI37" s="46" t="str">
        <f t="shared" si="21"/>
        <v/>
      </c>
      <c r="CJ37" s="46" t="str">
        <f t="shared" si="22"/>
        <v/>
      </c>
      <c r="CK37" s="46" t="str">
        <f t="shared" si="23"/>
        <v/>
      </c>
      <c r="CL37" s="53" t="str">
        <f t="shared" si="24"/>
        <v/>
      </c>
      <c r="CM37" s="53" t="str">
        <f t="shared" si="25"/>
        <v/>
      </c>
      <c r="CN37" s="54" t="str">
        <f t="shared" si="26"/>
        <v>NO</v>
      </c>
      <c r="CO37" s="54" t="str">
        <f t="shared" si="27"/>
        <v>NO</v>
      </c>
      <c r="CP37" s="52" t="str">
        <f t="shared" si="31"/>
        <v>NO</v>
      </c>
      <c r="CQ37" s="52" t="str">
        <f t="shared" si="32"/>
        <v>NO</v>
      </c>
      <c r="CR37" s="54" t="str">
        <f t="shared" si="33"/>
        <v>OK</v>
      </c>
      <c r="CS37" s="46" t="b">
        <f t="shared" si="34"/>
        <v>0</v>
      </c>
      <c r="CT37" s="46" t="b">
        <f t="shared" si="35"/>
        <v>0</v>
      </c>
      <c r="CU37" s="46" t="b">
        <f t="shared" si="36"/>
        <v>0</v>
      </c>
      <c r="CV37" s="46" t="b">
        <f t="shared" si="37"/>
        <v>0</v>
      </c>
      <c r="CW37" s="53" t="str">
        <f t="shared" si="38"/>
        <v>SEQUENCE INCORRECT</v>
      </c>
      <c r="CX37" s="55">
        <f>COUNTIF(B19:B36,T(B37))</f>
        <v>18</v>
      </c>
    </row>
    <row r="38" spans="1:102" s="3" customFormat="1" ht="18.95" customHeight="1" thickBot="1">
      <c r="A38" s="145"/>
      <c r="B38" s="152"/>
      <c r="C38" s="153"/>
      <c r="D38" s="154"/>
      <c r="E38" s="154"/>
      <c r="F38" s="152"/>
      <c r="G38" s="153"/>
      <c r="H38" s="152"/>
      <c r="I38" s="153"/>
      <c r="J38" s="305"/>
      <c r="K38" s="306"/>
      <c r="L38" s="206"/>
      <c r="M38" s="206"/>
      <c r="N38" s="206"/>
      <c r="O38" s="206"/>
      <c r="P38" s="319"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20"/>
      <c r="R38" s="146" t="str">
        <f>IF(P38="","",IF(Q17=500,LOOKUP(P38,{"ABS","ZERO",1,250,275,300,330,375,425},{"FAIL","FAIL","FAIL","C","C+","B","B+","A","A+"})))</f>
        <v/>
      </c>
      <c r="S38" s="194"/>
      <c r="T38" s="56" t="str">
        <f t="shared" si="0"/>
        <v/>
      </c>
      <c r="U38" s="317" t="str">
        <f>IF(AND(A38&lt;&gt;"",B38&lt;&gt;""),IF(OR(D38&lt;&gt;"ABS"),IF(OR(AND(D38&lt;ROUNDDOWN((0.7*E17),0),D38&lt;&gt;0),D38&gt;E17,D38=""),"Attendance Marks incorrect",""),""),"")</f>
        <v/>
      </c>
      <c r="V38" s="318"/>
      <c r="W38" s="318"/>
      <c r="X38" s="275" t="str">
        <f>IF(OR(AND(OR(F38&lt;=G17, F38=0, F38="ABS"),OR(H38&lt;=I17, H38=0, H38="ABS"),OR(J38&lt;=K17, J38=0,J38="ABS"))),IF(OR(AND(A38="",B38="",D38="",F38="",H38="",J38=""),AND(A38&lt;&gt;"",B38&lt;&gt;"",D38&lt;&gt;"",F38&lt;&gt;"",H38&lt;&gt;"",J38&lt;&gt;"", AF38="OK")),"","Given Marks or Format is incorrect"),"Given Marks or Format is incorrect")</f>
        <v/>
      </c>
      <c r="Y38" s="265"/>
      <c r="Z38" s="266"/>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6" t="b">
        <f t="shared" si="28"/>
        <v>0</v>
      </c>
      <c r="AF38" s="16" t="str">
        <f t="shared" si="1"/>
        <v>S# INCORRECT</v>
      </c>
      <c r="BN38" s="46" t="str">
        <f>RIGHT(B38,3)</f>
        <v/>
      </c>
      <c r="BO38" s="46" t="b">
        <f>ISNUMBER(INT((MID(BN38,1,1))))</f>
        <v>0</v>
      </c>
      <c r="BP38" s="46" t="b">
        <f>ISNUMBER(INT((MID(BN38,2,1))))</f>
        <v>0</v>
      </c>
      <c r="BQ38" s="46" t="b">
        <f>ISNUMBER(INT((MID(BN38,3,1))))</f>
        <v>0</v>
      </c>
      <c r="BR38" s="46" t="str">
        <f>IF(BO38=TRUE, MID(BN38,1,1),"")</f>
        <v/>
      </c>
      <c r="BS38" s="46" t="str">
        <f>IF(BP38=TRUE, MID(BN38,2,1),"")</f>
        <v/>
      </c>
      <c r="BT38" s="46" t="str">
        <f>IF(BQ38=TRUE, MID(BN38,3,1),"")</f>
        <v/>
      </c>
      <c r="BU38" s="46" t="str">
        <f>T(BR38)&amp;T(BS38)&amp;T(BT38)</f>
        <v/>
      </c>
      <c r="BV38" s="51" t="str">
        <f>IF(BU38="","",INT(TRIM(BU38)))</f>
        <v/>
      </c>
      <c r="BW38" s="52" t="str">
        <f>IF(BV38&gt;BV37,"OK","INCORRECT")</f>
        <v>INCORRECT</v>
      </c>
      <c r="BX38" s="46" t="b">
        <f>BV38&gt;BV37</f>
        <v>0</v>
      </c>
      <c r="BY38" s="53" t="str">
        <f>LEFT(B38,6)</f>
        <v/>
      </c>
      <c r="BZ38" s="46" t="b">
        <f>ISNUMBER(INT((MID(BY38,1,1))))</f>
        <v>0</v>
      </c>
      <c r="CA38" s="46" t="b">
        <f>ISNUMBER(INT((MID(BY38,2,1))))</f>
        <v>0</v>
      </c>
      <c r="CB38" s="46" t="b">
        <f>ISNUMBER(INT((MID(BY38,3,1))))</f>
        <v>0</v>
      </c>
      <c r="CC38" s="46" t="b">
        <f>ISNUMBER(INT((MID(BY38,4,1))))</f>
        <v>0</v>
      </c>
      <c r="CD38" s="46" t="b">
        <f>ISNUMBER(INT((MID(BY38,5,1))))</f>
        <v>0</v>
      </c>
      <c r="CE38" s="46" t="b">
        <f>ISNUMBER(INT((MID(BY38,6,1))))</f>
        <v>0</v>
      </c>
      <c r="CF38" s="46" t="str">
        <f>IF(BZ38=TRUE, MID(BY38,1,1),"")</f>
        <v/>
      </c>
      <c r="CG38" s="46" t="str">
        <f>IF(CA38=TRUE, MID(BY38,2,1),"")</f>
        <v/>
      </c>
      <c r="CH38" s="46" t="str">
        <f>IF(CB38=TRUE, MID(BY38,3,1),"")</f>
        <v/>
      </c>
      <c r="CI38" s="46" t="str">
        <f>IF(CC38=TRUE, MID(BY38,4,1),"")</f>
        <v/>
      </c>
      <c r="CJ38" s="46" t="str">
        <f>IF(CD38=TRUE, MID(BY38,5,1),"")</f>
        <v/>
      </c>
      <c r="CK38" s="46" t="str">
        <f>IF(CE38=TRUE, MID(BY38,6,1),"")</f>
        <v/>
      </c>
      <c r="CL38" s="53" t="str">
        <f>TRIM(T(CF38)&amp;T(CG38)&amp;T(CH38))</f>
        <v/>
      </c>
      <c r="CM38" s="53" t="str">
        <f>TRIM(T(CI38)&amp;T(CJ38)&amp;T(CK38))</f>
        <v/>
      </c>
      <c r="CN38" s="54" t="str">
        <f>IF(OR(MID(BY38,3,1)="-",MID(BY38,4,1)="-"),T(CL38),"NO")</f>
        <v>NO</v>
      </c>
      <c r="CO38" s="54" t="str">
        <f>IF(OR(MID(BY38,3,1)="-",MID(BY38,4,1)="-"),T(CM38),"NO")</f>
        <v>NO</v>
      </c>
      <c r="CP38" s="52" t="str">
        <f>IF(AND(CN38&lt;&gt;"NO", CO38&lt;&gt;"NO"),IF(CO38&lt;CN38,"OK","INCORRECT"),"NO")</f>
        <v>NO</v>
      </c>
      <c r="CQ38" s="52" t="str">
        <f>IF(AND(CN38&lt;&gt;"NO", CO38&lt;&gt;"NO"),IF(CO38&lt;=CO37,"OK","INCORRECT"),"NO")</f>
        <v>NO</v>
      </c>
      <c r="CR38" s="54" t="str">
        <f>IF(OR(AND(OR(AND(CP38="NO",CQ38="NO"),AND(CP38="OK", CQ38="OK")),AND(CP37="NO", CQ37="NO")),AND(AND(CP38="OK",CQ38="OK",OR(AND(CP37="NO", CQ37="NO"),AND(CP37="OK", CQ37="OK"))))),"OK","INCORRECT")</f>
        <v>OK</v>
      </c>
      <c r="CS38" s="46" t="b">
        <f>IF(CR38="OK",IF(AND(CN37="NO",CN38="NO"),BV38&gt;BV37))</f>
        <v>0</v>
      </c>
      <c r="CT38" s="46" t="b">
        <f>IF(CR38="OK",AND(CP38="OK",CQ38="OK",CP37="NO",CQ37="NO"))</f>
        <v>0</v>
      </c>
      <c r="CU38" s="46" t="b">
        <f>IF(CR38="OK",IF(AND(EXACT(CM37,CM38)),BV38&gt;BV37))</f>
        <v>0</v>
      </c>
      <c r="CV38" s="46" t="b">
        <f>IF(CR38="OK",CO38&lt;CO37)</f>
        <v>0</v>
      </c>
      <c r="CW38" s="53" t="str">
        <f>IF(AND(CS38=FALSE,CT38=FALSE,CU38=FALSE,CV38=FALSE),"SEQUENCE INCORRECT","SEQUENCE CORRECT")</f>
        <v>SEQUENCE INCORRECT</v>
      </c>
      <c r="CX38" s="55">
        <f>COUNTIF(B20:B37,T(B38))</f>
        <v>18</v>
      </c>
    </row>
    <row r="39" spans="1:102" ht="18" customHeight="1" thickBot="1">
      <c r="A39" s="47" t="s">
        <v>456</v>
      </c>
      <c r="B39" s="48" t="s">
        <v>456</v>
      </c>
      <c r="C39" s="321" t="s">
        <v>335</v>
      </c>
      <c r="D39" s="321"/>
      <c r="E39" s="321"/>
      <c r="F39" s="321"/>
      <c r="G39" s="321"/>
      <c r="H39" s="321"/>
      <c r="I39" s="321"/>
      <c r="J39" s="321"/>
      <c r="K39" s="321"/>
      <c r="L39" s="321"/>
      <c r="M39" s="321"/>
      <c r="N39" s="321"/>
      <c r="O39" s="321"/>
      <c r="P39" s="321"/>
      <c r="Q39" s="321"/>
      <c r="R39" s="321"/>
      <c r="S39" s="194"/>
      <c r="T39" s="18">
        <f>COUNTIF(T19:T38,"FORMAT INCORRECT")+(COUNTIF(T19:T38,"SEQUENCE INCORRECT"))</f>
        <v>0</v>
      </c>
      <c r="U39" s="253">
        <f>COUNTIF(U19:U38,"Attendance Marks incorrect")</f>
        <v>0</v>
      </c>
      <c r="V39" s="254"/>
      <c r="W39" s="254"/>
      <c r="X39" s="253">
        <f>COUNTIF(X19:AB38,"Given Marks or Format is incorrect")</f>
        <v>0</v>
      </c>
      <c r="Y39" s="254"/>
      <c r="Z39" s="254"/>
      <c r="AA39" s="254"/>
      <c r="AB39" s="255"/>
    </row>
    <row r="40" spans="1:102" ht="11.25" customHeight="1" thickBot="1">
      <c r="A40" s="49" t="s">
        <v>456</v>
      </c>
      <c r="B40" s="50" t="s">
        <v>456</v>
      </c>
      <c r="C40" s="322"/>
      <c r="D40" s="322"/>
      <c r="E40" s="322"/>
      <c r="F40" s="322"/>
      <c r="G40" s="322"/>
      <c r="H40" s="322"/>
      <c r="I40" s="322"/>
      <c r="J40" s="322"/>
      <c r="K40" s="322"/>
      <c r="L40" s="322"/>
      <c r="M40" s="322"/>
      <c r="N40" s="322"/>
      <c r="O40" s="322"/>
      <c r="P40" s="322"/>
      <c r="Q40" s="322"/>
      <c r="R40" s="322"/>
      <c r="S40" s="194"/>
      <c r="T40" s="316"/>
      <c r="U40" s="316"/>
      <c r="V40" s="316"/>
      <c r="W40" s="316"/>
      <c r="X40" s="316"/>
      <c r="Y40" s="316"/>
      <c r="Z40" s="316"/>
    </row>
    <row r="41" spans="1:102" ht="17.25" customHeight="1">
      <c r="A41" s="300"/>
      <c r="B41" s="300"/>
      <c r="C41" s="300"/>
      <c r="D41" s="300"/>
      <c r="E41" s="300"/>
      <c r="F41" s="300"/>
      <c r="G41" s="300"/>
      <c r="H41" s="300"/>
      <c r="I41" s="300"/>
      <c r="J41" s="300"/>
      <c r="K41" s="300"/>
      <c r="L41" s="300"/>
      <c r="M41" s="300"/>
      <c r="N41" s="300"/>
      <c r="O41" s="300"/>
      <c r="P41" s="300"/>
      <c r="Q41" s="300"/>
      <c r="R41" s="300"/>
      <c r="S41" s="194"/>
      <c r="T41" s="257" t="s">
        <v>336</v>
      </c>
      <c r="U41" s="258"/>
      <c r="V41" s="259"/>
      <c r="W41" s="247">
        <f>SUM(T39:AB39)</f>
        <v>0</v>
      </c>
      <c r="X41" s="248"/>
      <c r="Y41" s="256"/>
      <c r="Z41" s="251"/>
    </row>
    <row r="42" spans="1:102" ht="20.25" customHeight="1" thickBot="1">
      <c r="A42" s="301"/>
      <c r="B42" s="301"/>
      <c r="C42" s="301"/>
      <c r="D42" s="301"/>
      <c r="E42" s="301"/>
      <c r="F42" s="301"/>
      <c r="G42" s="301"/>
      <c r="H42" s="301"/>
      <c r="I42" s="301"/>
      <c r="J42" s="301"/>
      <c r="K42" s="301"/>
      <c r="L42" s="301"/>
      <c r="M42" s="301"/>
      <c r="N42" s="301"/>
      <c r="O42" s="301"/>
      <c r="P42" s="301"/>
      <c r="Q42" s="301"/>
      <c r="R42" s="301"/>
      <c r="S42" s="194"/>
      <c r="T42" s="260"/>
      <c r="U42" s="261"/>
      <c r="V42" s="262"/>
      <c r="W42" s="249"/>
      <c r="X42" s="250"/>
      <c r="Y42" s="256"/>
      <c r="Z42" s="251"/>
    </row>
    <row r="43" spans="1:102" ht="15.75" customHeight="1">
      <c r="A43" s="148" t="s">
        <v>1029</v>
      </c>
      <c r="B43" s="148"/>
      <c r="C43" s="148" t="s">
        <v>1031</v>
      </c>
      <c r="D43" s="148"/>
      <c r="E43" s="148"/>
      <c r="F43" s="148" t="s">
        <v>1030</v>
      </c>
      <c r="G43" s="148"/>
      <c r="H43" s="148"/>
      <c r="I43" s="148"/>
      <c r="J43" s="251"/>
      <c r="K43" s="251"/>
      <c r="L43" s="148" t="s">
        <v>19</v>
      </c>
      <c r="M43" s="148"/>
      <c r="N43" s="148"/>
      <c r="O43" s="148"/>
      <c r="P43" s="148"/>
      <c r="Q43" s="148"/>
      <c r="R43" s="148"/>
      <c r="S43" s="194"/>
      <c r="T43" s="235" t="s">
        <v>475</v>
      </c>
      <c r="U43" s="236"/>
      <c r="V43" s="236"/>
      <c r="W43" s="236"/>
      <c r="X43" s="236"/>
      <c r="Y43" s="236"/>
      <c r="Z43" s="237"/>
    </row>
    <row r="44" spans="1:102">
      <c r="A44" s="149"/>
      <c r="B44" s="149"/>
      <c r="C44" s="149"/>
      <c r="D44" s="149"/>
      <c r="E44" s="149"/>
      <c r="F44" s="149"/>
      <c r="G44" s="149"/>
      <c r="H44" s="149"/>
      <c r="I44" s="149"/>
      <c r="J44" s="251"/>
      <c r="K44" s="251"/>
      <c r="L44" s="149"/>
      <c r="M44" s="149"/>
      <c r="N44" s="149"/>
      <c r="O44" s="149"/>
      <c r="P44" s="149"/>
      <c r="Q44" s="149"/>
      <c r="R44" s="149"/>
      <c r="S44" s="194"/>
      <c r="T44" s="175"/>
      <c r="U44" s="173"/>
      <c r="V44" s="173"/>
      <c r="W44" s="173"/>
      <c r="X44" s="173"/>
      <c r="Y44" s="173"/>
      <c r="Z44" s="174"/>
    </row>
    <row r="45" spans="1:102">
      <c r="A45" s="150"/>
      <c r="B45" s="150"/>
      <c r="C45" s="150"/>
      <c r="D45" s="150"/>
      <c r="E45" s="150"/>
      <c r="F45" s="150"/>
      <c r="G45" s="150"/>
      <c r="H45" s="150"/>
      <c r="I45" s="150"/>
      <c r="J45" s="252"/>
      <c r="K45" s="252"/>
      <c r="L45" s="150"/>
      <c r="M45" s="150"/>
      <c r="N45" s="150"/>
      <c r="O45" s="150"/>
      <c r="P45" s="150"/>
      <c r="Q45" s="150"/>
      <c r="R45" s="150"/>
      <c r="S45" s="194"/>
      <c r="T45" s="175"/>
      <c r="U45" s="173"/>
      <c r="V45" s="173"/>
      <c r="W45" s="173"/>
      <c r="X45" s="173"/>
      <c r="Y45" s="173"/>
      <c r="Z45" s="174"/>
    </row>
    <row r="46" spans="1:102" ht="12" customHeight="1">
      <c r="A46" s="36" t="s">
        <v>15</v>
      </c>
      <c r="B46" s="241" t="s">
        <v>14</v>
      </c>
      <c r="C46" s="242"/>
      <c r="D46" s="242"/>
      <c r="E46" s="242"/>
      <c r="F46" s="242"/>
      <c r="G46" s="242"/>
      <c r="H46" s="242"/>
      <c r="I46" s="242"/>
      <c r="J46" s="242"/>
      <c r="K46" s="242"/>
      <c r="L46" s="242"/>
      <c r="M46" s="242"/>
      <c r="N46" s="242"/>
      <c r="O46" s="242"/>
      <c r="P46" s="242"/>
      <c r="Q46" s="242"/>
      <c r="R46" s="243"/>
      <c r="S46" s="194"/>
      <c r="T46" s="175"/>
      <c r="U46" s="173"/>
      <c r="V46" s="173"/>
      <c r="W46" s="173"/>
      <c r="X46" s="173"/>
      <c r="Y46" s="173"/>
      <c r="Z46" s="174"/>
    </row>
    <row r="47" spans="1:102" ht="12" customHeight="1" thickBot="1">
      <c r="A47" s="38">
        <f>$W$41</f>
        <v>0</v>
      </c>
      <c r="B47" s="244"/>
      <c r="C47" s="245"/>
      <c r="D47" s="245"/>
      <c r="E47" s="245"/>
      <c r="F47" s="245"/>
      <c r="G47" s="245"/>
      <c r="H47" s="245"/>
      <c r="I47" s="245"/>
      <c r="J47" s="245"/>
      <c r="K47" s="245"/>
      <c r="L47" s="245"/>
      <c r="M47" s="245"/>
      <c r="N47" s="245"/>
      <c r="O47" s="245"/>
      <c r="P47" s="245"/>
      <c r="Q47" s="245"/>
      <c r="R47" s="246"/>
      <c r="S47" s="194"/>
      <c r="T47" s="238"/>
      <c r="U47" s="239"/>
      <c r="V47" s="239"/>
      <c r="W47" s="239"/>
      <c r="X47" s="239"/>
      <c r="Y47" s="239"/>
      <c r="Z47" s="240"/>
    </row>
    <row r="48" spans="1:102">
      <c r="A48" s="300"/>
      <c r="B48" s="300"/>
      <c r="C48" s="300"/>
      <c r="D48" s="300"/>
      <c r="E48" s="300"/>
      <c r="F48" s="300"/>
      <c r="G48" s="300"/>
      <c r="H48" s="300"/>
      <c r="I48" s="300"/>
      <c r="J48" s="300"/>
      <c r="K48" s="300"/>
      <c r="L48" s="300"/>
      <c r="M48" s="300"/>
      <c r="N48" s="300"/>
      <c r="O48" s="300"/>
      <c r="P48" s="300"/>
      <c r="Q48" s="300"/>
      <c r="R48" s="300"/>
      <c r="S48" s="251"/>
      <c r="T48" s="291" t="s">
        <v>457</v>
      </c>
      <c r="U48" s="291"/>
      <c r="V48" s="291"/>
      <c r="W48" s="291"/>
      <c r="X48" s="291"/>
      <c r="Y48" s="291"/>
      <c r="Z48" s="291"/>
      <c r="AA48" s="291"/>
      <c r="AB48" s="291"/>
    </row>
    <row r="49" spans="1:28">
      <c r="A49" s="251"/>
      <c r="B49" s="251"/>
      <c r="C49" s="251"/>
      <c r="D49" s="251"/>
      <c r="E49" s="251"/>
      <c r="F49" s="251"/>
      <c r="G49" s="251"/>
      <c r="H49" s="251"/>
      <c r="I49" s="251"/>
      <c r="J49" s="251"/>
      <c r="K49" s="251"/>
      <c r="L49" s="251"/>
      <c r="M49" s="251"/>
      <c r="N49" s="251"/>
      <c r="O49" s="251"/>
      <c r="P49" s="251"/>
      <c r="Q49" s="251"/>
      <c r="R49" s="251"/>
      <c r="S49" s="251"/>
      <c r="T49" s="292"/>
      <c r="U49" s="292"/>
      <c r="V49" s="292"/>
      <c r="W49" s="292"/>
      <c r="X49" s="292"/>
      <c r="Y49" s="292"/>
      <c r="Z49" s="292"/>
      <c r="AA49" s="292"/>
      <c r="AB49" s="292"/>
    </row>
    <row r="50" spans="1:28">
      <c r="A50" s="251"/>
      <c r="B50" s="251"/>
      <c r="C50" s="251"/>
      <c r="D50" s="251"/>
      <c r="E50" s="251"/>
      <c r="F50" s="251"/>
      <c r="G50" s="251"/>
      <c r="H50" s="251"/>
      <c r="I50" s="251"/>
      <c r="J50" s="251"/>
      <c r="K50" s="251"/>
      <c r="L50" s="251"/>
      <c r="M50" s="251"/>
      <c r="N50" s="251"/>
      <c r="O50" s="251"/>
      <c r="P50" s="251"/>
      <c r="Q50" s="251"/>
      <c r="R50" s="251"/>
      <c r="S50" s="251"/>
      <c r="T50" s="293"/>
      <c r="U50" s="293"/>
      <c r="V50" s="293"/>
      <c r="W50" s="293"/>
      <c r="X50" s="293"/>
      <c r="Y50" s="293"/>
      <c r="Z50" s="293"/>
      <c r="AA50" s="293"/>
      <c r="AB50" s="293"/>
    </row>
    <row r="51" spans="1:28">
      <c r="A51" s="251"/>
      <c r="B51" s="251"/>
      <c r="C51" s="251"/>
      <c r="D51" s="251"/>
      <c r="E51" s="251"/>
      <c r="F51" s="251"/>
      <c r="G51" s="251"/>
      <c r="H51" s="251"/>
      <c r="I51" s="251"/>
      <c r="J51" s="251"/>
      <c r="K51" s="251"/>
      <c r="L51" s="251"/>
      <c r="M51" s="251"/>
      <c r="N51" s="251"/>
      <c r="O51" s="251"/>
      <c r="P51" s="251"/>
      <c r="Q51" s="251"/>
      <c r="R51" s="251"/>
      <c r="S51" s="251"/>
      <c r="T51" s="294" t="s">
        <v>458</v>
      </c>
      <c r="U51" s="295"/>
      <c r="V51" s="295"/>
      <c r="W51" s="295"/>
      <c r="X51" s="295"/>
      <c r="Y51" s="295"/>
      <c r="Z51" s="295"/>
      <c r="AA51" s="295"/>
      <c r="AB51" s="296"/>
    </row>
    <row r="52" spans="1:28" ht="16.5" thickBot="1">
      <c r="A52" s="251"/>
      <c r="B52" s="251"/>
      <c r="C52" s="251"/>
      <c r="D52" s="251"/>
      <c r="E52" s="251"/>
      <c r="F52" s="251"/>
      <c r="G52" s="251"/>
      <c r="H52" s="251"/>
      <c r="I52" s="251"/>
      <c r="J52" s="251"/>
      <c r="K52" s="251"/>
      <c r="L52" s="251"/>
      <c r="M52" s="251"/>
      <c r="N52" s="251"/>
      <c r="O52" s="251"/>
      <c r="P52" s="251"/>
      <c r="Q52" s="251"/>
      <c r="R52" s="251"/>
      <c r="S52" s="251"/>
      <c r="T52" s="297"/>
      <c r="U52" s="298"/>
      <c r="V52" s="298"/>
      <c r="W52" s="298"/>
      <c r="X52" s="298"/>
      <c r="Y52" s="298"/>
      <c r="Z52" s="298"/>
      <c r="AA52" s="298"/>
      <c r="AB52" s="299"/>
    </row>
    <row r="53" spans="1:28" ht="21" thickBot="1">
      <c r="A53" s="251"/>
      <c r="B53" s="251"/>
      <c r="C53" s="251"/>
      <c r="D53" s="251"/>
      <c r="E53" s="251"/>
      <c r="F53" s="251"/>
      <c r="G53" s="251"/>
      <c r="H53" s="251"/>
      <c r="I53" s="251"/>
      <c r="J53" s="251"/>
      <c r="K53" s="251"/>
      <c r="L53" s="251"/>
      <c r="M53" s="251"/>
      <c r="N53" s="251"/>
      <c r="O53" s="251"/>
      <c r="P53" s="251"/>
      <c r="Q53" s="251"/>
      <c r="R53" s="251"/>
      <c r="S53" s="251"/>
      <c r="T53" s="57" t="s">
        <v>7</v>
      </c>
      <c r="U53" s="289" t="s">
        <v>8</v>
      </c>
      <c r="V53" s="289"/>
      <c r="W53" s="289"/>
      <c r="X53" s="290" t="s">
        <v>459</v>
      </c>
      <c r="Y53" s="290"/>
      <c r="Z53" s="290"/>
      <c r="AA53" s="290"/>
      <c r="AB53" s="290"/>
    </row>
    <row r="54" spans="1:28" ht="16.5" thickBot="1">
      <c r="A54" s="251"/>
      <c r="B54" s="251"/>
      <c r="C54" s="251"/>
      <c r="D54" s="251"/>
      <c r="E54" s="251"/>
      <c r="F54" s="251"/>
      <c r="G54" s="251"/>
      <c r="H54" s="251"/>
      <c r="I54" s="251"/>
      <c r="J54" s="251"/>
      <c r="K54" s="251"/>
      <c r="L54" s="251"/>
      <c r="M54" s="251"/>
      <c r="N54" s="251"/>
      <c r="O54" s="251"/>
      <c r="P54" s="251"/>
      <c r="Q54" s="251"/>
      <c r="R54" s="251"/>
      <c r="S54" s="251"/>
      <c r="T54" s="58">
        <v>1</v>
      </c>
      <c r="U54" s="272" t="s">
        <v>460</v>
      </c>
      <c r="V54" s="272"/>
      <c r="W54" s="272"/>
      <c r="X54" s="273">
        <v>1</v>
      </c>
      <c r="Y54" s="274"/>
      <c r="Z54" s="272" t="s">
        <v>461</v>
      </c>
      <c r="AA54" s="272"/>
      <c r="AB54" s="272"/>
    </row>
    <row r="55" spans="1:28" ht="16.5" thickBot="1">
      <c r="A55" s="251"/>
      <c r="B55" s="251"/>
      <c r="C55" s="251"/>
      <c r="D55" s="251"/>
      <c r="E55" s="251"/>
      <c r="F55" s="251"/>
      <c r="G55" s="251"/>
      <c r="H55" s="251"/>
      <c r="I55" s="251"/>
      <c r="J55" s="251"/>
      <c r="K55" s="251"/>
      <c r="L55" s="251"/>
      <c r="M55" s="251"/>
      <c r="N55" s="251"/>
      <c r="O55" s="251"/>
      <c r="P55" s="251"/>
      <c r="Q55" s="251"/>
      <c r="R55" s="251"/>
      <c r="S55" s="251"/>
      <c r="T55" s="58">
        <v>2</v>
      </c>
      <c r="U55" s="272" t="s">
        <v>462</v>
      </c>
      <c r="V55" s="272"/>
      <c r="W55" s="272"/>
      <c r="X55" s="273">
        <v>2</v>
      </c>
      <c r="Y55" s="274"/>
      <c r="Z55" s="272" t="s">
        <v>463</v>
      </c>
      <c r="AA55" s="272"/>
      <c r="AB55" s="272"/>
    </row>
    <row r="56" spans="1:28" ht="16.5" thickBot="1">
      <c r="A56" s="251"/>
      <c r="B56" s="251"/>
      <c r="C56" s="251"/>
      <c r="D56" s="251"/>
      <c r="E56" s="251"/>
      <c r="F56" s="251"/>
      <c r="G56" s="251"/>
      <c r="H56" s="251"/>
      <c r="I56" s="251"/>
      <c r="J56" s="251"/>
      <c r="K56" s="251"/>
      <c r="L56" s="251"/>
      <c r="M56" s="251"/>
      <c r="N56" s="251"/>
      <c r="O56" s="251"/>
      <c r="P56" s="251"/>
      <c r="Q56" s="251"/>
      <c r="R56" s="251"/>
      <c r="S56" s="251"/>
      <c r="T56" s="58">
        <v>3</v>
      </c>
      <c r="U56" s="272" t="s">
        <v>464</v>
      </c>
      <c r="V56" s="272"/>
      <c r="W56" s="272"/>
      <c r="X56" s="273">
        <v>3</v>
      </c>
      <c r="Y56" s="274"/>
      <c r="Z56" s="272" t="s">
        <v>465</v>
      </c>
      <c r="AA56" s="272"/>
      <c r="AB56" s="272"/>
    </row>
    <row r="57" spans="1:28" ht="16.5" thickBot="1">
      <c r="A57" s="251"/>
      <c r="B57" s="251"/>
      <c r="C57" s="251"/>
      <c r="D57" s="251"/>
      <c r="E57" s="251"/>
      <c r="F57" s="251"/>
      <c r="G57" s="251"/>
      <c r="H57" s="251"/>
      <c r="I57" s="251"/>
      <c r="J57" s="251"/>
      <c r="K57" s="251"/>
      <c r="L57" s="251"/>
      <c r="M57" s="251"/>
      <c r="N57" s="251"/>
      <c r="O57" s="251"/>
      <c r="P57" s="251"/>
      <c r="Q57" s="251"/>
      <c r="R57" s="251"/>
      <c r="S57" s="251"/>
      <c r="T57" s="58">
        <v>4</v>
      </c>
      <c r="U57" s="272" t="s">
        <v>466</v>
      </c>
      <c r="V57" s="272"/>
      <c r="W57" s="272"/>
      <c r="X57" s="273">
        <v>4</v>
      </c>
      <c r="Y57" s="274"/>
      <c r="Z57" s="272" t="s">
        <v>467</v>
      </c>
      <c r="AA57" s="272"/>
      <c r="AB57" s="272"/>
    </row>
    <row r="58" spans="1:28" ht="16.5" thickBot="1">
      <c r="A58" s="251"/>
      <c r="B58" s="251"/>
      <c r="C58" s="251"/>
      <c r="D58" s="251"/>
      <c r="E58" s="251"/>
      <c r="F58" s="251"/>
      <c r="G58" s="251"/>
      <c r="H58" s="251"/>
      <c r="I58" s="251"/>
      <c r="J58" s="251"/>
      <c r="K58" s="251"/>
      <c r="L58" s="251"/>
      <c r="M58" s="251"/>
      <c r="N58" s="251"/>
      <c r="O58" s="251"/>
      <c r="P58" s="251"/>
      <c r="Q58" s="251"/>
      <c r="R58" s="251"/>
      <c r="S58" s="251"/>
      <c r="T58" s="58">
        <v>5</v>
      </c>
      <c r="U58" s="272" t="s">
        <v>468</v>
      </c>
      <c r="V58" s="272"/>
      <c r="W58" s="272"/>
      <c r="X58" s="273">
        <v>5</v>
      </c>
      <c r="Y58" s="274"/>
      <c r="Z58" s="272" t="s">
        <v>469</v>
      </c>
      <c r="AA58" s="272"/>
      <c r="AB58" s="272"/>
    </row>
    <row r="59" spans="1:28" ht="16.5" thickBot="1">
      <c r="A59" s="251"/>
      <c r="B59" s="251"/>
      <c r="C59" s="251"/>
      <c r="D59" s="251"/>
      <c r="E59" s="251"/>
      <c r="F59" s="251"/>
      <c r="G59" s="251"/>
      <c r="H59" s="251"/>
      <c r="I59" s="251"/>
      <c r="J59" s="251"/>
      <c r="K59" s="251"/>
      <c r="L59" s="251"/>
      <c r="M59" s="251"/>
      <c r="N59" s="251"/>
      <c r="O59" s="251"/>
      <c r="P59" s="251"/>
      <c r="Q59" s="251"/>
      <c r="R59" s="251"/>
      <c r="S59" s="251"/>
      <c r="T59" s="58">
        <v>6</v>
      </c>
      <c r="U59" s="272" t="s">
        <v>470</v>
      </c>
      <c r="V59" s="272"/>
      <c r="W59" s="272"/>
      <c r="X59" s="273">
        <v>6</v>
      </c>
      <c r="Y59" s="274"/>
      <c r="Z59" s="272" t="s">
        <v>471</v>
      </c>
      <c r="AA59" s="272"/>
      <c r="AB59" s="272"/>
    </row>
    <row r="60" spans="1:28" ht="16.5" thickBot="1">
      <c r="A60" s="251"/>
      <c r="B60" s="251"/>
      <c r="C60" s="251"/>
      <c r="D60" s="251"/>
      <c r="E60" s="251"/>
      <c r="F60" s="251"/>
      <c r="G60" s="251"/>
      <c r="H60" s="251"/>
      <c r="I60" s="251"/>
      <c r="J60" s="251"/>
      <c r="K60" s="251"/>
      <c r="L60" s="251"/>
      <c r="M60" s="251"/>
      <c r="N60" s="251"/>
      <c r="O60" s="251"/>
      <c r="P60" s="251"/>
      <c r="Q60" s="251"/>
      <c r="R60" s="251"/>
      <c r="S60" s="251"/>
      <c r="T60" s="58">
        <v>7</v>
      </c>
      <c r="U60" s="272" t="s">
        <v>472</v>
      </c>
      <c r="V60" s="272"/>
      <c r="W60" s="272"/>
      <c r="X60" s="273">
        <v>7</v>
      </c>
      <c r="Y60" s="274"/>
      <c r="Z60" s="272" t="s">
        <v>473</v>
      </c>
      <c r="AA60" s="272"/>
      <c r="AB60" s="272"/>
    </row>
  </sheetData>
  <sheetProtection password="EDD8" sheet="1" objects="1" scenarios="1" selectLockedCells="1" autoFilter="0"/>
  <autoFilter ref="A18:C18">
    <filterColumn colId="1" showButton="0"/>
  </autoFilter>
  <mergeCells count="296">
    <mergeCell ref="A48:R60"/>
    <mergeCell ref="S48:S60"/>
    <mergeCell ref="U55:W55"/>
    <mergeCell ref="X55:Y55"/>
    <mergeCell ref="L43:R45"/>
    <mergeCell ref="B46:R47"/>
    <mergeCell ref="Z59:AB59"/>
    <mergeCell ref="U60:W60"/>
    <mergeCell ref="X60:Y60"/>
    <mergeCell ref="Z60:AB60"/>
    <mergeCell ref="U57:W57"/>
    <mergeCell ref="X57:Y57"/>
    <mergeCell ref="Z57:AB57"/>
    <mergeCell ref="U58:W58"/>
    <mergeCell ref="X58:Y58"/>
    <mergeCell ref="Z58:AB58"/>
    <mergeCell ref="U59:W59"/>
    <mergeCell ref="X59:Y59"/>
    <mergeCell ref="Z55:AB55"/>
    <mergeCell ref="U56:W56"/>
    <mergeCell ref="X56:Y56"/>
    <mergeCell ref="Z56:AB56"/>
    <mergeCell ref="T48:AB50"/>
    <mergeCell ref="T51:AB52"/>
    <mergeCell ref="U53:W53"/>
    <mergeCell ref="X53:AB53"/>
    <mergeCell ref="U54:W54"/>
    <mergeCell ref="X54:Y54"/>
    <mergeCell ref="Z54:AB54"/>
    <mergeCell ref="P18:Q18"/>
    <mergeCell ref="U18:W18"/>
    <mergeCell ref="X18:Z18"/>
    <mergeCell ref="P21:Q21"/>
    <mergeCell ref="P22:Q22"/>
    <mergeCell ref="P25:Q25"/>
    <mergeCell ref="P33:Q33"/>
    <mergeCell ref="A41:R42"/>
    <mergeCell ref="X24:Z24"/>
    <mergeCell ref="X25:Z25"/>
    <mergeCell ref="X26:Z26"/>
    <mergeCell ref="X27:Z27"/>
    <mergeCell ref="X28:Z28"/>
    <mergeCell ref="X29:Z29"/>
    <mergeCell ref="U27:W27"/>
    <mergeCell ref="X36:Z36"/>
    <mergeCell ref="X37:Z37"/>
    <mergeCell ref="T43:Z47"/>
    <mergeCell ref="S1:S47"/>
    <mergeCell ref="B19:C19"/>
    <mergeCell ref="D19:E19"/>
    <mergeCell ref="F19:G19"/>
    <mergeCell ref="H19:I19"/>
    <mergeCell ref="J19:K19"/>
    <mergeCell ref="U17:W17"/>
    <mergeCell ref="D14:E16"/>
    <mergeCell ref="T1:Z16"/>
    <mergeCell ref="X17:Z17"/>
    <mergeCell ref="L19:M19"/>
    <mergeCell ref="P19:Q19"/>
    <mergeCell ref="L4:R4"/>
    <mergeCell ref="M8:R8"/>
    <mergeCell ref="C7:R7"/>
    <mergeCell ref="E6:R6"/>
    <mergeCell ref="E8:F8"/>
    <mergeCell ref="G8:H8"/>
    <mergeCell ref="A6:D6"/>
    <mergeCell ref="A7:B7"/>
    <mergeCell ref="I8:L8"/>
    <mergeCell ref="K10:R10"/>
    <mergeCell ref="Q9:R9"/>
    <mergeCell ref="L9:P9"/>
    <mergeCell ref="B9:K9"/>
    <mergeCell ref="H21:I21"/>
    <mergeCell ref="J21:K21"/>
    <mergeCell ref="L21:M21"/>
    <mergeCell ref="L20:M20"/>
    <mergeCell ref="P20:Q20"/>
    <mergeCell ref="R12:R17"/>
    <mergeCell ref="B24:C24"/>
    <mergeCell ref="D24:E24"/>
    <mergeCell ref="F24:G24"/>
    <mergeCell ref="H24:I24"/>
    <mergeCell ref="J24:K24"/>
    <mergeCell ref="B20:C20"/>
    <mergeCell ref="D20:E20"/>
    <mergeCell ref="F20:G20"/>
    <mergeCell ref="H20:I20"/>
    <mergeCell ref="J20:K20"/>
    <mergeCell ref="J14:K16"/>
    <mergeCell ref="H12:K13"/>
    <mergeCell ref="B18:C18"/>
    <mergeCell ref="D18:E18"/>
    <mergeCell ref="F18:G18"/>
    <mergeCell ref="H18:I18"/>
    <mergeCell ref="J18:K18"/>
    <mergeCell ref="L18:M18"/>
    <mergeCell ref="F25:G25"/>
    <mergeCell ref="H25:I25"/>
    <mergeCell ref="J25:K25"/>
    <mergeCell ref="L25:M25"/>
    <mergeCell ref="P23:Q23"/>
    <mergeCell ref="P26:Q26"/>
    <mergeCell ref="B25:C25"/>
    <mergeCell ref="D25:E25"/>
    <mergeCell ref="B21:C21"/>
    <mergeCell ref="D21:E21"/>
    <mergeCell ref="L24:M24"/>
    <mergeCell ref="P24:Q24"/>
    <mergeCell ref="B23:C23"/>
    <mergeCell ref="D23:E23"/>
    <mergeCell ref="F23:G23"/>
    <mergeCell ref="H23:I23"/>
    <mergeCell ref="J23:K23"/>
    <mergeCell ref="B22:C22"/>
    <mergeCell ref="D22:E22"/>
    <mergeCell ref="F22:G22"/>
    <mergeCell ref="H22:I22"/>
    <mergeCell ref="J22:K22"/>
    <mergeCell ref="L22:M22"/>
    <mergeCell ref="F21:G21"/>
    <mergeCell ref="B28:C28"/>
    <mergeCell ref="D28:E28"/>
    <mergeCell ref="F28:G28"/>
    <mergeCell ref="H28:I28"/>
    <mergeCell ref="J28:K28"/>
    <mergeCell ref="L27:M27"/>
    <mergeCell ref="P27:Q27"/>
    <mergeCell ref="N27:O27"/>
    <mergeCell ref="N28:O28"/>
    <mergeCell ref="B27:C27"/>
    <mergeCell ref="D27:E27"/>
    <mergeCell ref="F27:G27"/>
    <mergeCell ref="H27:I27"/>
    <mergeCell ref="J27:K27"/>
    <mergeCell ref="B26:C26"/>
    <mergeCell ref="D26:E26"/>
    <mergeCell ref="F26:G26"/>
    <mergeCell ref="H26:I26"/>
    <mergeCell ref="J26:K26"/>
    <mergeCell ref="B29:C29"/>
    <mergeCell ref="D29:E29"/>
    <mergeCell ref="L32:M32"/>
    <mergeCell ref="P32:Q32"/>
    <mergeCell ref="B31:C31"/>
    <mergeCell ref="D31:E31"/>
    <mergeCell ref="F31:G31"/>
    <mergeCell ref="H31:I31"/>
    <mergeCell ref="J31:K31"/>
    <mergeCell ref="B30:C30"/>
    <mergeCell ref="D30:E30"/>
    <mergeCell ref="F30:G30"/>
    <mergeCell ref="H30:I30"/>
    <mergeCell ref="J30:K30"/>
    <mergeCell ref="L30:M30"/>
    <mergeCell ref="P29:Q29"/>
    <mergeCell ref="F29:G29"/>
    <mergeCell ref="H29:I29"/>
    <mergeCell ref="J29:K29"/>
    <mergeCell ref="L29:M29"/>
    <mergeCell ref="L31:M31"/>
    <mergeCell ref="B32:C32"/>
    <mergeCell ref="D32:E32"/>
    <mergeCell ref="F32:G32"/>
    <mergeCell ref="F37:G37"/>
    <mergeCell ref="J43:K45"/>
    <mergeCell ref="C39:R40"/>
    <mergeCell ref="L37:M37"/>
    <mergeCell ref="P35:Q35"/>
    <mergeCell ref="P34:Q34"/>
    <mergeCell ref="B33:C33"/>
    <mergeCell ref="D33:E33"/>
    <mergeCell ref="L36:M36"/>
    <mergeCell ref="P36:Q36"/>
    <mergeCell ref="B35:C35"/>
    <mergeCell ref="D35:E35"/>
    <mergeCell ref="F35:G35"/>
    <mergeCell ref="H35:I35"/>
    <mergeCell ref="J35:K35"/>
    <mergeCell ref="B34:C34"/>
    <mergeCell ref="F43:I45"/>
    <mergeCell ref="D34:E34"/>
    <mergeCell ref="F34:G34"/>
    <mergeCell ref="L34:M34"/>
    <mergeCell ref="A43:B45"/>
    <mergeCell ref="P31:Q31"/>
    <mergeCell ref="P30:Q30"/>
    <mergeCell ref="T41:V42"/>
    <mergeCell ref="N38:O38"/>
    <mergeCell ref="H37:I37"/>
    <mergeCell ref="J37:K37"/>
    <mergeCell ref="F36:G36"/>
    <mergeCell ref="D37:E37"/>
    <mergeCell ref="X19:Z19"/>
    <mergeCell ref="X20:Z20"/>
    <mergeCell ref="X21:Z21"/>
    <mergeCell ref="X22:Z22"/>
    <mergeCell ref="X23:Z23"/>
    <mergeCell ref="P38:Q38"/>
    <mergeCell ref="H38:I38"/>
    <mergeCell ref="J38:K38"/>
    <mergeCell ref="L38:M38"/>
    <mergeCell ref="H36:I36"/>
    <mergeCell ref="J36:K36"/>
    <mergeCell ref="P37:Q37"/>
    <mergeCell ref="L35:M35"/>
    <mergeCell ref="L28:M28"/>
    <mergeCell ref="P28:Q28"/>
    <mergeCell ref="L26:M26"/>
    <mergeCell ref="L23:M23"/>
    <mergeCell ref="U25:W25"/>
    <mergeCell ref="U26:W26"/>
    <mergeCell ref="N19:O19"/>
    <mergeCell ref="N20:O20"/>
    <mergeCell ref="N21:O21"/>
    <mergeCell ref="H34:I34"/>
    <mergeCell ref="J34:K34"/>
    <mergeCell ref="W41:X42"/>
    <mergeCell ref="X39:AB39"/>
    <mergeCell ref="Y41:Z42"/>
    <mergeCell ref="U39:W39"/>
    <mergeCell ref="T40:Z40"/>
    <mergeCell ref="U37:W37"/>
    <mergeCell ref="U28:W28"/>
    <mergeCell ref="U38:W38"/>
    <mergeCell ref="U31:W31"/>
    <mergeCell ref="U32:W32"/>
    <mergeCell ref="U33:W33"/>
    <mergeCell ref="U34:W34"/>
    <mergeCell ref="U35:W35"/>
    <mergeCell ref="U36:W36"/>
    <mergeCell ref="U29:W29"/>
    <mergeCell ref="U30:W30"/>
    <mergeCell ref="X38:Z38"/>
    <mergeCell ref="X30:Z30"/>
    <mergeCell ref="X31:Z31"/>
    <mergeCell ref="X32:Z32"/>
    <mergeCell ref="X33:Z33"/>
    <mergeCell ref="X34:Z34"/>
    <mergeCell ref="X35:Z35"/>
    <mergeCell ref="B2:P3"/>
    <mergeCell ref="B1:P1"/>
    <mergeCell ref="P12:Q16"/>
    <mergeCell ref="C10:G10"/>
    <mergeCell ref="H10:J10"/>
    <mergeCell ref="D11:E11"/>
    <mergeCell ref="F11:G11"/>
    <mergeCell ref="H11:I11"/>
    <mergeCell ref="J11:K11"/>
    <mergeCell ref="A11:C11"/>
    <mergeCell ref="D12:G13"/>
    <mergeCell ref="F14:G16"/>
    <mergeCell ref="H14:I16"/>
    <mergeCell ref="A1:A4"/>
    <mergeCell ref="Q1:R3"/>
    <mergeCell ref="B4:C4"/>
    <mergeCell ref="D4:K4"/>
    <mergeCell ref="A5:R5"/>
    <mergeCell ref="B12:C17"/>
    <mergeCell ref="A10:B10"/>
    <mergeCell ref="L11:R11"/>
    <mergeCell ref="A12:A17"/>
    <mergeCell ref="L12:M15"/>
    <mergeCell ref="N12:O15"/>
    <mergeCell ref="N22:O22"/>
    <mergeCell ref="N23:O23"/>
    <mergeCell ref="N24:O24"/>
    <mergeCell ref="N25:O25"/>
    <mergeCell ref="N26:O26"/>
    <mergeCell ref="U21:W21"/>
    <mergeCell ref="U22:W22"/>
    <mergeCell ref="U23:W23"/>
    <mergeCell ref="U24:W24"/>
    <mergeCell ref="U19:W19"/>
    <mergeCell ref="U20:W20"/>
    <mergeCell ref="C43:E45"/>
    <mergeCell ref="N29:O29"/>
    <mergeCell ref="N30:O30"/>
    <mergeCell ref="N31:O31"/>
    <mergeCell ref="N32:O32"/>
    <mergeCell ref="N33:O33"/>
    <mergeCell ref="N34:O34"/>
    <mergeCell ref="N35:O35"/>
    <mergeCell ref="N36:O36"/>
    <mergeCell ref="N37:O37"/>
    <mergeCell ref="H32:I32"/>
    <mergeCell ref="J32:K32"/>
    <mergeCell ref="F33:G33"/>
    <mergeCell ref="H33:I33"/>
    <mergeCell ref="J33:K33"/>
    <mergeCell ref="L33:M33"/>
    <mergeCell ref="B37:C37"/>
    <mergeCell ref="B38:C38"/>
    <mergeCell ref="D38:E38"/>
    <mergeCell ref="F38:G38"/>
    <mergeCell ref="B36:C36"/>
    <mergeCell ref="D36:E36"/>
  </mergeCells>
  <printOptions horizontalCentered="1"/>
  <pageMargins left="0.35" right="0.35" top="0.3" bottom="0.3" header="0.3" footer="0.3"/>
  <pageSetup paperSize="9" scale="80" orientation="portrait" errors="blank" r:id="rId1"/>
  <headerFooter>
    <oddFooter>&amp;R&amp;A</oddFooter>
  </headerFooter>
  <legacyDrawing r:id="rId2"/>
  <oleObjects>
    <oleObject progId="PBrush" shapeId="5121" r:id="rId3"/>
    <oleObject progId="PBrush" shapeId="5122" r:id="rId4"/>
  </oleObjects>
</worksheet>
</file>

<file path=xl/worksheets/sheet3.xml><?xml version="1.0" encoding="utf-8"?>
<worksheet xmlns="http://schemas.openxmlformats.org/spreadsheetml/2006/main" xmlns:r="http://schemas.openxmlformats.org/officeDocument/2006/relationships">
  <sheetPr codeName="Sheet1"/>
  <dimension ref="A1:CX60"/>
  <sheetViews>
    <sheetView workbookViewId="0">
      <selection activeCell="N19" sqref="N19:O19"/>
    </sheetView>
  </sheetViews>
  <sheetFormatPr defaultColWidth="9.140625" defaultRowHeight="15.75"/>
  <cols>
    <col min="1" max="1" width="9.7109375" style="2" customWidth="1"/>
    <col min="2" max="2" width="8.7109375" style="119" customWidth="1"/>
    <col min="3" max="3" width="5.7109375" style="119"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23" customFormat="1" ht="12" customHeight="1">
      <c r="A1" s="180"/>
      <c r="B1" s="184" t="s">
        <v>859</v>
      </c>
      <c r="C1" s="184"/>
      <c r="D1" s="184"/>
      <c r="E1" s="184"/>
      <c r="F1" s="184"/>
      <c r="G1" s="184"/>
      <c r="H1" s="184"/>
      <c r="I1" s="184"/>
      <c r="J1" s="184"/>
      <c r="K1" s="184"/>
      <c r="L1" s="184"/>
      <c r="M1" s="184"/>
      <c r="N1" s="184"/>
      <c r="O1" s="184"/>
      <c r="P1" s="184"/>
      <c r="Q1" s="194"/>
      <c r="R1" s="194"/>
      <c r="S1" s="194"/>
      <c r="T1" s="326" t="s">
        <v>115</v>
      </c>
      <c r="U1" s="327"/>
      <c r="V1" s="327"/>
      <c r="W1" s="327"/>
      <c r="X1" s="327"/>
      <c r="Y1" s="327"/>
      <c r="Z1" s="327"/>
    </row>
    <row r="2" spans="1:26" s="123" customFormat="1" ht="12" customHeight="1">
      <c r="A2" s="180"/>
      <c r="B2" s="183" t="s">
        <v>0</v>
      </c>
      <c r="C2" s="183"/>
      <c r="D2" s="183"/>
      <c r="E2" s="183"/>
      <c r="F2" s="183"/>
      <c r="G2" s="183"/>
      <c r="H2" s="183"/>
      <c r="I2" s="183"/>
      <c r="J2" s="183"/>
      <c r="K2" s="183"/>
      <c r="L2" s="183"/>
      <c r="M2" s="183"/>
      <c r="N2" s="183"/>
      <c r="O2" s="183"/>
      <c r="P2" s="183"/>
      <c r="Q2" s="194"/>
      <c r="R2" s="194"/>
      <c r="S2" s="194"/>
      <c r="T2" s="328"/>
      <c r="U2" s="329"/>
      <c r="V2" s="329"/>
      <c r="W2" s="329"/>
      <c r="X2" s="329"/>
      <c r="Y2" s="329"/>
      <c r="Z2" s="329"/>
    </row>
    <row r="3" spans="1:26" s="123" customFormat="1" ht="12" customHeight="1">
      <c r="A3" s="180"/>
      <c r="B3" s="183"/>
      <c r="C3" s="183"/>
      <c r="D3" s="183"/>
      <c r="E3" s="183"/>
      <c r="F3" s="183"/>
      <c r="G3" s="183"/>
      <c r="H3" s="183"/>
      <c r="I3" s="183"/>
      <c r="J3" s="183"/>
      <c r="K3" s="183"/>
      <c r="L3" s="183"/>
      <c r="M3" s="183"/>
      <c r="N3" s="183"/>
      <c r="O3" s="183"/>
      <c r="P3" s="183"/>
      <c r="Q3" s="194"/>
      <c r="R3" s="194"/>
      <c r="S3" s="194"/>
      <c r="T3" s="328"/>
      <c r="U3" s="329"/>
      <c r="V3" s="329"/>
      <c r="W3" s="329"/>
      <c r="X3" s="329"/>
      <c r="Y3" s="329"/>
      <c r="Z3" s="329"/>
    </row>
    <row r="4" spans="1:26" s="123" customFormat="1" ht="18" customHeight="1">
      <c r="A4" s="180"/>
      <c r="B4" s="180"/>
      <c r="C4" s="180"/>
      <c r="D4" s="194" t="s">
        <v>16</v>
      </c>
      <c r="E4" s="194"/>
      <c r="F4" s="194"/>
      <c r="G4" s="194"/>
      <c r="H4" s="194"/>
      <c r="I4" s="194"/>
      <c r="J4" s="194"/>
      <c r="K4" s="194"/>
      <c r="L4" s="333"/>
      <c r="M4" s="333"/>
      <c r="N4" s="333"/>
      <c r="O4" s="333"/>
      <c r="P4" s="333"/>
      <c r="Q4" s="333"/>
      <c r="R4" s="333"/>
      <c r="S4" s="194"/>
      <c r="T4" s="328"/>
      <c r="U4" s="329"/>
      <c r="V4" s="329"/>
      <c r="W4" s="329"/>
      <c r="X4" s="329"/>
      <c r="Y4" s="329"/>
      <c r="Z4" s="329"/>
    </row>
    <row r="5" spans="1:26" s="123" customFormat="1" ht="11.25" customHeight="1">
      <c r="A5" s="180"/>
      <c r="B5" s="180"/>
      <c r="C5" s="180"/>
      <c r="D5" s="180"/>
      <c r="E5" s="180"/>
      <c r="F5" s="180"/>
      <c r="G5" s="180"/>
      <c r="H5" s="180"/>
      <c r="I5" s="180"/>
      <c r="J5" s="180"/>
      <c r="K5" s="180"/>
      <c r="L5" s="180"/>
      <c r="M5" s="180"/>
      <c r="N5" s="180"/>
      <c r="O5" s="180"/>
      <c r="P5" s="180"/>
      <c r="Q5" s="180"/>
      <c r="R5" s="180"/>
      <c r="S5" s="194"/>
      <c r="T5" s="328"/>
      <c r="U5" s="329"/>
      <c r="V5" s="329"/>
      <c r="W5" s="329"/>
      <c r="X5" s="329"/>
      <c r="Y5" s="329"/>
      <c r="Z5" s="329"/>
    </row>
    <row r="6" spans="1:26" s="114" customFormat="1" ht="21.95" customHeight="1">
      <c r="A6" s="181" t="s">
        <v>331</v>
      </c>
      <c r="B6" s="181"/>
      <c r="C6" s="181"/>
      <c r="D6" s="181"/>
      <c r="E6" s="182" t="str">
        <f>Sheet1!$E$6</f>
        <v xml:space="preserve">Architecture </v>
      </c>
      <c r="F6" s="182"/>
      <c r="G6" s="182"/>
      <c r="H6" s="182"/>
      <c r="I6" s="182"/>
      <c r="J6" s="182"/>
      <c r="K6" s="182"/>
      <c r="L6" s="182"/>
      <c r="M6" s="182"/>
      <c r="N6" s="182"/>
      <c r="O6" s="182"/>
      <c r="P6" s="182"/>
      <c r="Q6" s="182"/>
      <c r="R6" s="182"/>
      <c r="S6" s="194"/>
      <c r="T6" s="328"/>
      <c r="U6" s="329"/>
      <c r="V6" s="329"/>
      <c r="W6" s="330"/>
      <c r="X6" s="330"/>
      <c r="Y6" s="330"/>
      <c r="Z6" s="330"/>
    </row>
    <row r="7" spans="1:26" s="114" customFormat="1" ht="21.95" customHeight="1">
      <c r="A7" s="181" t="s">
        <v>332</v>
      </c>
      <c r="B7" s="181"/>
      <c r="C7" s="182" t="str">
        <f>Sheet1!$C$7</f>
        <v>B.ARCH</v>
      </c>
      <c r="D7" s="182"/>
      <c r="E7" s="182"/>
      <c r="F7" s="182"/>
      <c r="G7" s="182"/>
      <c r="H7" s="182"/>
      <c r="I7" s="182"/>
      <c r="J7" s="182"/>
      <c r="K7" s="182"/>
      <c r="L7" s="182"/>
      <c r="M7" s="182"/>
      <c r="N7" s="182"/>
      <c r="O7" s="182"/>
      <c r="P7" s="182"/>
      <c r="Q7" s="182"/>
      <c r="R7" s="182"/>
      <c r="S7" s="194"/>
      <c r="T7" s="328"/>
      <c r="U7" s="329"/>
      <c r="V7" s="329"/>
      <c r="W7" s="330"/>
      <c r="X7" s="330"/>
      <c r="Y7" s="330"/>
      <c r="Z7" s="330"/>
    </row>
    <row r="8" spans="1:26" s="114" customFormat="1" ht="21.95" customHeight="1">
      <c r="A8" s="113" t="s">
        <v>1</v>
      </c>
      <c r="B8" s="24" t="str">
        <f>Sheet1!$B$8</f>
        <v>Tenth</v>
      </c>
      <c r="C8" s="124" t="s">
        <v>2</v>
      </c>
      <c r="D8" s="125" t="str">
        <f>Sheet1!$D$8</f>
        <v>Final</v>
      </c>
      <c r="E8" s="335" t="s">
        <v>3</v>
      </c>
      <c r="F8" s="335"/>
      <c r="G8" s="336" t="str">
        <f>Sheet1!$G$8</f>
        <v>18AR</v>
      </c>
      <c r="H8" s="336"/>
      <c r="I8" s="337" t="str">
        <f>Sheet1!$I$8</f>
        <v>Regular Exam</v>
      </c>
      <c r="J8" s="337"/>
      <c r="K8" s="337"/>
      <c r="L8" s="337"/>
      <c r="M8" s="334" t="str">
        <f>Sheet1!$M$8</f>
        <v>April, 2023</v>
      </c>
      <c r="N8" s="334"/>
      <c r="O8" s="334"/>
      <c r="P8" s="334"/>
      <c r="Q8" s="334"/>
      <c r="R8" s="334"/>
      <c r="S8" s="194"/>
      <c r="T8" s="328"/>
      <c r="U8" s="329"/>
      <c r="V8" s="329"/>
      <c r="W8" s="330"/>
      <c r="X8" s="330"/>
      <c r="Y8" s="330"/>
      <c r="Z8" s="330"/>
    </row>
    <row r="9" spans="1:26" s="114" customFormat="1" ht="21.95" customHeight="1">
      <c r="A9" s="113" t="s">
        <v>4</v>
      </c>
      <c r="B9" s="182" t="str">
        <f>Sheet1!$B$9</f>
        <v>Research &amp; Project Development-II</v>
      </c>
      <c r="C9" s="182"/>
      <c r="D9" s="182"/>
      <c r="E9" s="182"/>
      <c r="F9" s="182"/>
      <c r="G9" s="182"/>
      <c r="H9" s="182"/>
      <c r="I9" s="182"/>
      <c r="J9" s="182"/>
      <c r="K9" s="182"/>
      <c r="L9" s="340" t="s">
        <v>5</v>
      </c>
      <c r="M9" s="340"/>
      <c r="N9" s="340"/>
      <c r="O9" s="340"/>
      <c r="P9" s="340"/>
      <c r="Q9" s="339" t="str">
        <f>Sheet1!$Q$9</f>
        <v>05/05/2023</v>
      </c>
      <c r="R9" s="339"/>
      <c r="S9" s="194"/>
      <c r="T9" s="328"/>
      <c r="U9" s="329"/>
      <c r="V9" s="329"/>
      <c r="W9" s="330"/>
      <c r="X9" s="330"/>
      <c r="Y9" s="330"/>
      <c r="Z9" s="330"/>
    </row>
    <row r="10" spans="1:26" s="114" customFormat="1" ht="21.95" customHeight="1">
      <c r="A10" s="181" t="s">
        <v>327</v>
      </c>
      <c r="B10" s="181"/>
      <c r="C10" s="308" t="str">
        <f>Sheet1!$C$10</f>
        <v>Irfan Ahmed Memon</v>
      </c>
      <c r="D10" s="308"/>
      <c r="E10" s="308"/>
      <c r="F10" s="308"/>
      <c r="G10" s="308"/>
      <c r="H10" s="196" t="s">
        <v>328</v>
      </c>
      <c r="I10" s="196"/>
      <c r="J10" s="196"/>
      <c r="K10" s="338" t="str">
        <f>Sheet1!$K$10</f>
        <v>Ar.Farheen Shah and Ar.Makhdoom Jawed Hussain</v>
      </c>
      <c r="L10" s="338"/>
      <c r="M10" s="338"/>
      <c r="N10" s="338"/>
      <c r="O10" s="338"/>
      <c r="P10" s="338"/>
      <c r="Q10" s="338"/>
      <c r="R10" s="338"/>
      <c r="S10" s="194"/>
      <c r="T10" s="328"/>
      <c r="U10" s="329"/>
      <c r="V10" s="329"/>
      <c r="W10" s="330"/>
      <c r="X10" s="330"/>
      <c r="Y10" s="330"/>
      <c r="Z10" s="330"/>
    </row>
    <row r="11" spans="1:26" s="123" customFormat="1" ht="9.9499999999999993" customHeight="1">
      <c r="A11" s="215"/>
      <c r="B11" s="215"/>
      <c r="C11" s="215"/>
      <c r="D11" s="309" t="s">
        <v>372</v>
      </c>
      <c r="E11" s="309"/>
      <c r="F11" s="309" t="s">
        <v>372</v>
      </c>
      <c r="G11" s="309"/>
      <c r="H11" s="227" t="s">
        <v>372</v>
      </c>
      <c r="I11" s="227"/>
      <c r="J11" s="227" t="s">
        <v>372</v>
      </c>
      <c r="K11" s="227"/>
      <c r="L11" s="315"/>
      <c r="M11" s="315"/>
      <c r="N11" s="315"/>
      <c r="O11" s="315"/>
      <c r="P11" s="315"/>
      <c r="Q11" s="315"/>
      <c r="R11" s="315"/>
      <c r="S11" s="194"/>
      <c r="T11" s="328"/>
      <c r="U11" s="329"/>
      <c r="V11" s="329"/>
      <c r="W11" s="330"/>
      <c r="X11" s="330"/>
      <c r="Y11" s="330"/>
      <c r="Z11" s="330"/>
    </row>
    <row r="12" spans="1:26" s="123" customFormat="1" ht="18" customHeight="1">
      <c r="A12" s="228" t="s">
        <v>7</v>
      </c>
      <c r="B12" s="230" t="s">
        <v>8</v>
      </c>
      <c r="C12" s="231"/>
      <c r="D12" s="207" t="s">
        <v>17</v>
      </c>
      <c r="E12" s="207"/>
      <c r="F12" s="207"/>
      <c r="G12" s="207"/>
      <c r="H12" s="164" t="s">
        <v>1017</v>
      </c>
      <c r="I12" s="203"/>
      <c r="J12" s="203"/>
      <c r="K12" s="165"/>
      <c r="L12" s="164" t="s">
        <v>1018</v>
      </c>
      <c r="M12" s="165"/>
      <c r="N12" s="164" t="s">
        <v>1022</v>
      </c>
      <c r="O12" s="165"/>
      <c r="P12" s="207" t="s">
        <v>366</v>
      </c>
      <c r="Q12" s="207"/>
      <c r="R12" s="208" t="s">
        <v>10</v>
      </c>
      <c r="S12" s="194"/>
      <c r="T12" s="328"/>
      <c r="U12" s="329"/>
      <c r="V12" s="329"/>
      <c r="W12" s="330"/>
      <c r="X12" s="330"/>
      <c r="Y12" s="330"/>
      <c r="Z12" s="330"/>
    </row>
    <row r="13" spans="1:26" s="123" customFormat="1" ht="18" customHeight="1">
      <c r="A13" s="229"/>
      <c r="B13" s="232"/>
      <c r="C13" s="233"/>
      <c r="D13" s="207"/>
      <c r="E13" s="207"/>
      <c r="F13" s="207"/>
      <c r="G13" s="207"/>
      <c r="H13" s="168"/>
      <c r="I13" s="204"/>
      <c r="J13" s="204"/>
      <c r="K13" s="169"/>
      <c r="L13" s="166"/>
      <c r="M13" s="167"/>
      <c r="N13" s="166"/>
      <c r="O13" s="167"/>
      <c r="P13" s="207"/>
      <c r="Q13" s="207"/>
      <c r="R13" s="208"/>
      <c r="S13" s="194"/>
      <c r="T13" s="328"/>
      <c r="U13" s="329"/>
      <c r="V13" s="329"/>
      <c r="W13" s="331"/>
      <c r="X13" s="331"/>
      <c r="Y13" s="331"/>
      <c r="Z13" s="331"/>
    </row>
    <row r="14" spans="1:26" s="123" customFormat="1" ht="18" customHeight="1">
      <c r="A14" s="229"/>
      <c r="B14" s="232"/>
      <c r="C14" s="233"/>
      <c r="D14" s="209" t="s">
        <v>364</v>
      </c>
      <c r="E14" s="310"/>
      <c r="F14" s="209" t="s">
        <v>365</v>
      </c>
      <c r="G14" s="310"/>
      <c r="H14" s="164" t="s">
        <v>1019</v>
      </c>
      <c r="I14" s="165"/>
      <c r="J14" s="164" t="s">
        <v>1019</v>
      </c>
      <c r="K14" s="165"/>
      <c r="L14" s="166"/>
      <c r="M14" s="167"/>
      <c r="N14" s="166"/>
      <c r="O14" s="167"/>
      <c r="P14" s="207"/>
      <c r="Q14" s="207"/>
      <c r="R14" s="208"/>
      <c r="S14" s="194"/>
      <c r="T14" s="328"/>
      <c r="U14" s="329"/>
      <c r="V14" s="329"/>
      <c r="W14" s="331"/>
      <c r="X14" s="331"/>
      <c r="Y14" s="331"/>
      <c r="Z14" s="331"/>
    </row>
    <row r="15" spans="1:26" s="123" customFormat="1" ht="12" customHeight="1">
      <c r="A15" s="229"/>
      <c r="B15" s="232"/>
      <c r="C15" s="233"/>
      <c r="D15" s="311"/>
      <c r="E15" s="312"/>
      <c r="F15" s="311"/>
      <c r="G15" s="312"/>
      <c r="H15" s="166"/>
      <c r="I15" s="167"/>
      <c r="J15" s="166"/>
      <c r="K15" s="167"/>
      <c r="L15" s="168"/>
      <c r="M15" s="169"/>
      <c r="N15" s="168"/>
      <c r="O15" s="169"/>
      <c r="P15" s="207"/>
      <c r="Q15" s="207"/>
      <c r="R15" s="208"/>
      <c r="S15" s="194"/>
      <c r="T15" s="328"/>
      <c r="U15" s="329"/>
      <c r="V15" s="329"/>
      <c r="W15" s="331"/>
      <c r="X15" s="331"/>
      <c r="Y15" s="331"/>
      <c r="Z15" s="331"/>
    </row>
    <row r="16" spans="1:26" s="123" customFormat="1" ht="2.25" customHeight="1" thickBot="1">
      <c r="A16" s="229"/>
      <c r="B16" s="232"/>
      <c r="C16" s="233"/>
      <c r="D16" s="313"/>
      <c r="E16" s="314"/>
      <c r="F16" s="313"/>
      <c r="G16" s="314"/>
      <c r="H16" s="168"/>
      <c r="I16" s="169"/>
      <c r="J16" s="168"/>
      <c r="K16" s="169"/>
      <c r="L16" s="108"/>
      <c r="M16" s="109"/>
      <c r="N16" s="97"/>
      <c r="O16" s="97"/>
      <c r="P16" s="307"/>
      <c r="Q16" s="307"/>
      <c r="R16" s="208"/>
      <c r="S16" s="194"/>
      <c r="T16" s="332"/>
      <c r="U16" s="329"/>
      <c r="V16" s="329"/>
      <c r="W16" s="331"/>
      <c r="X16" s="331"/>
      <c r="Y16" s="331"/>
      <c r="Z16" s="331"/>
    </row>
    <row r="17" spans="1:102" s="123" customFormat="1" ht="18" customHeight="1">
      <c r="A17" s="229"/>
      <c r="B17" s="232"/>
      <c r="C17" s="233"/>
      <c r="D17" s="117" t="s">
        <v>9</v>
      </c>
      <c r="E17" s="110">
        <f>IF(Q17=500,50,IF(Q17=250,25,10))</f>
        <v>50</v>
      </c>
      <c r="F17" s="117" t="s">
        <v>9</v>
      </c>
      <c r="G17" s="110">
        <f>IF(Q17=500,50,IF(Q17=250,25,10))</f>
        <v>50</v>
      </c>
      <c r="H17" s="117" t="s">
        <v>9</v>
      </c>
      <c r="I17" s="110">
        <f>IF(Q17=500,120,IF(Q17=250,50,10))</f>
        <v>120</v>
      </c>
      <c r="J17" s="117" t="s">
        <v>9</v>
      </c>
      <c r="K17" s="110">
        <f>IF(Q17=500,120,IF(Q17=250,50,10))</f>
        <v>120</v>
      </c>
      <c r="L17" s="117" t="s">
        <v>9</v>
      </c>
      <c r="M17" s="110">
        <f>IF(Q17=500,80,IF(Q17=250,50,10))</f>
        <v>80</v>
      </c>
      <c r="N17" s="111" t="s">
        <v>1028</v>
      </c>
      <c r="O17" s="110">
        <f>IF(Q17=500,80,IF(Q17=250,50,10))</f>
        <v>80</v>
      </c>
      <c r="P17" s="118" t="s">
        <v>9</v>
      </c>
      <c r="Q17" s="30">
        <f>Sheet1!$Q$17</f>
        <v>500</v>
      </c>
      <c r="R17" s="323"/>
      <c r="S17" s="194"/>
      <c r="T17" s="101" t="s">
        <v>333</v>
      </c>
      <c r="U17" s="208" t="s">
        <v>329</v>
      </c>
      <c r="V17" s="208"/>
      <c r="W17" s="208"/>
      <c r="X17" s="208" t="s">
        <v>330</v>
      </c>
      <c r="Y17" s="208"/>
      <c r="Z17" s="208"/>
    </row>
    <row r="18" spans="1:102" s="123" customFormat="1" hidden="1">
      <c r="A18" s="116"/>
      <c r="B18" s="230"/>
      <c r="C18" s="231"/>
      <c r="D18" s="221" t="s">
        <v>372</v>
      </c>
      <c r="E18" s="222"/>
      <c r="F18" s="221" t="s">
        <v>372</v>
      </c>
      <c r="G18" s="222"/>
      <c r="H18" s="221" t="s">
        <v>372</v>
      </c>
      <c r="I18" s="222"/>
      <c r="J18" s="221" t="s">
        <v>372</v>
      </c>
      <c r="K18" s="222"/>
      <c r="L18" s="324"/>
      <c r="M18" s="325"/>
      <c r="N18" s="107"/>
      <c r="O18" s="107"/>
      <c r="P18" s="341"/>
      <c r="Q18" s="342"/>
      <c r="R18" s="31"/>
      <c r="S18" s="194"/>
      <c r="T18" s="45"/>
      <c r="U18" s="343"/>
      <c r="V18" s="344"/>
      <c r="W18" s="345"/>
      <c r="X18" s="267"/>
      <c r="Y18" s="186"/>
      <c r="Z18" s="268"/>
      <c r="AE18" s="123" t="b">
        <f>Sheet1!$AE$38</f>
        <v>0</v>
      </c>
      <c r="AF18" s="123" t="str">
        <f>IF(AND(AE19=TRUE, AE18=TRUE),IF(A34-Sheet1!A38=1,"OK","INCORRECT"),"")</f>
        <v/>
      </c>
      <c r="BN18" s="123" t="str">
        <f>Sheet1!BN38</f>
        <v/>
      </c>
      <c r="BO18" s="123" t="b">
        <f>Sheet1!BO38</f>
        <v>0</v>
      </c>
      <c r="BP18" s="123" t="b">
        <f>Sheet1!BP38</f>
        <v>0</v>
      </c>
      <c r="BQ18" s="123" t="b">
        <f>Sheet1!BQ38</f>
        <v>0</v>
      </c>
      <c r="BR18" s="123" t="str">
        <f>Sheet1!BR38</f>
        <v/>
      </c>
      <c r="BS18" s="123" t="str">
        <f>Sheet1!BS38</f>
        <v/>
      </c>
      <c r="BT18" s="123" t="str">
        <f>Sheet1!BT38</f>
        <v/>
      </c>
      <c r="BU18" s="123" t="str">
        <f>Sheet1!BU38</f>
        <v/>
      </c>
      <c r="BV18" s="123" t="str">
        <f>Sheet1!BV38</f>
        <v/>
      </c>
      <c r="BW18" s="123" t="str">
        <f>Sheet1!BW38</f>
        <v>INCORRECT</v>
      </c>
      <c r="BX18" s="123" t="b">
        <f>Sheet1!BX38</f>
        <v>0</v>
      </c>
      <c r="BY18" s="123" t="str">
        <f>Sheet1!BY38</f>
        <v/>
      </c>
      <c r="BZ18" s="123" t="b">
        <f>Sheet1!BZ38</f>
        <v>0</v>
      </c>
      <c r="CA18" s="123" t="b">
        <f>Sheet1!CA38</f>
        <v>0</v>
      </c>
      <c r="CB18" s="123" t="b">
        <f>Sheet1!CB38</f>
        <v>0</v>
      </c>
      <c r="CC18" s="123" t="b">
        <f>Sheet1!CC38</f>
        <v>0</v>
      </c>
      <c r="CD18" s="123" t="b">
        <f>Sheet1!CD38</f>
        <v>0</v>
      </c>
      <c r="CE18" s="123" t="b">
        <f>Sheet1!CE38</f>
        <v>0</v>
      </c>
      <c r="CF18" s="123" t="str">
        <f>Sheet1!CF38</f>
        <v/>
      </c>
      <c r="CG18" s="123" t="str">
        <f>Sheet1!CG38</f>
        <v/>
      </c>
      <c r="CH18" s="123" t="str">
        <f>Sheet1!CH38</f>
        <v/>
      </c>
      <c r="CI18" s="123" t="str">
        <f>Sheet1!CI38</f>
        <v/>
      </c>
      <c r="CJ18" s="123" t="str">
        <f>Sheet1!CJ38</f>
        <v/>
      </c>
      <c r="CK18" s="123" t="str">
        <f>Sheet1!CK38</f>
        <v/>
      </c>
      <c r="CL18" s="123" t="str">
        <f>Sheet1!CL38</f>
        <v/>
      </c>
      <c r="CM18" s="123" t="str">
        <f>Sheet1!CM38</f>
        <v/>
      </c>
      <c r="CN18" s="123" t="str">
        <f>Sheet1!CN38</f>
        <v>NO</v>
      </c>
      <c r="CO18" s="123" t="str">
        <f>Sheet1!CO38</f>
        <v>NO</v>
      </c>
      <c r="CP18" s="123" t="str">
        <f>Sheet1!CP38</f>
        <v>NO</v>
      </c>
      <c r="CQ18" s="123" t="str">
        <f>Sheet1!CQ38</f>
        <v>NO</v>
      </c>
      <c r="CR18" s="123" t="str">
        <f>Sheet1!CR38</f>
        <v>OK</v>
      </c>
      <c r="CS18" s="123" t="b">
        <f>Sheet1!CS38</f>
        <v>0</v>
      </c>
      <c r="CT18" s="123" t="b">
        <f>Sheet1!CT38</f>
        <v>0</v>
      </c>
      <c r="CU18" s="123" t="b">
        <f>Sheet1!CU38</f>
        <v>0</v>
      </c>
      <c r="CV18" s="123" t="b">
        <f>Sheet1!CV38</f>
        <v>0</v>
      </c>
      <c r="CW18" s="123" t="str">
        <f>Sheet1!CW38</f>
        <v>SEQUENCE INCORRECT</v>
      </c>
      <c r="CX18" s="123">
        <f>Sheet1!CX38</f>
        <v>19</v>
      </c>
    </row>
    <row r="19" spans="1:102" s="123" customFormat="1" ht="18.95" customHeight="1" thickBot="1">
      <c r="A19" s="147"/>
      <c r="B19" s="152"/>
      <c r="C19" s="153"/>
      <c r="D19" s="154"/>
      <c r="E19" s="154"/>
      <c r="F19" s="154"/>
      <c r="G19" s="154"/>
      <c r="H19" s="154"/>
      <c r="I19" s="154"/>
      <c r="J19" s="154"/>
      <c r="K19" s="154"/>
      <c r="L19" s="206"/>
      <c r="M19" s="206"/>
      <c r="N19" s="206"/>
      <c r="O19" s="206"/>
      <c r="P19" s="348"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49"/>
      <c r="R19" s="115" t="str">
        <f>IF(P19="","",IF(Q17=500,LOOKUP(P19,{"ABS","ZERO",1,250,275,300,330,375,425},{"FAIL","FAIL","FAIL","C","C+","B","B+","A","A+"})))</f>
        <v/>
      </c>
      <c r="S19" s="194"/>
      <c r="T19" s="56" t="str">
        <f>IF(A34&lt;&gt;"",IF(CW19="SEQUENCE CORRECT",IF(OR(T(AA19)="OK",T(AB19)="oOk",T(AC19)="Okk",AD19="ok"),"OK","OK"),"SEQUENCE INCORRECT"),"")</f>
        <v/>
      </c>
      <c r="U19" s="302" t="str">
        <f>IF(AND(A34&lt;&gt;"",B19&lt;&gt;""),IF(OR(D19&lt;&gt;"ABS"),IF(OR(AND(D19&lt;ROUNDDOWN((0.7*E17),0),D19&lt;&gt;0),D19&gt;E17,D19=""),"Attendance Marks incorrect",""),""),"")</f>
        <v/>
      </c>
      <c r="V19" s="303"/>
      <c r="W19" s="303"/>
      <c r="X19" s="170" t="str">
        <f>IF(OR(AND(OR(F19&lt;=G17, F19=0, F19="ABS"),OR(H19&lt;=I17, H19=0, H19="ABS"),OR(J19&lt;=K17, J19=0,J19="ABS"))),IF(OR(AND(A34="",B19="",D19="",F19="",H19="",J19=""),,AND(A34&lt;&gt;"",B19&lt;&gt;"",D19&lt;&gt;"",F19&lt;&gt;"",H19&lt;&gt;"",J19&lt;&gt;"", T19="OK")),"","Given Marks or Format is incorrect"),"Given Marks or Format is incorrect.")</f>
        <v/>
      </c>
      <c r="Y19" s="171"/>
      <c r="Z19" s="172"/>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23" t="b">
        <f>IF(ISNUMBER(A34)&lt;&gt;"",AND(ISNUMBER(INT(MID(A34,1,3))),MID(A34,4,1)="",MID(A34,1,1)&lt;&gt;"0"))</f>
        <v>0</v>
      </c>
      <c r="AF19" s="123" t="str">
        <f>IF(AND(AF18="OK",AE19=TRUE),"OK","S# INCORRECT")</f>
        <v>S# INCORRECT</v>
      </c>
      <c r="BN19" s="123" t="str">
        <f>RIGHT(B19,3)</f>
        <v/>
      </c>
      <c r="BO19" s="123" t="b">
        <f>ISNUMBER(INT((MID(BN19,1,1))))</f>
        <v>0</v>
      </c>
      <c r="BP19" s="123" t="b">
        <f>ISNUMBER(INT((MID(BN19,2,1))))</f>
        <v>0</v>
      </c>
      <c r="BQ19" s="123" t="b">
        <f>ISNUMBER(INT((MID(BN19,3,1))))</f>
        <v>0</v>
      </c>
      <c r="BR19" s="123" t="str">
        <f>IF(BO19=TRUE, MID(BN19,1,1),"")</f>
        <v/>
      </c>
      <c r="BS19" s="123" t="str">
        <f>IF(BP19=TRUE, MID(BN19,2,1),"")</f>
        <v/>
      </c>
      <c r="BT19" s="123" t="str">
        <f>IF(BQ19=TRUE, MID(BN19,3,1),"")</f>
        <v/>
      </c>
      <c r="BU19" s="123" t="str">
        <f>T(BR19)&amp;T(BS19)&amp;T(BT19)</f>
        <v/>
      </c>
      <c r="BV19" s="51" t="str">
        <f>IF(BU19="","",INT(TRIM(BU19)))</f>
        <v/>
      </c>
      <c r="BW19" s="52" t="str">
        <f>"OK"</f>
        <v>OK</v>
      </c>
      <c r="BX19" s="123" t="b">
        <f>BV19&gt;BV18</f>
        <v>0</v>
      </c>
      <c r="BY19" s="53" t="str">
        <f>LEFT(B19,6)</f>
        <v/>
      </c>
      <c r="BZ19" s="123" t="b">
        <f>ISNUMBER(INT((MID(BY19,1,1))))</f>
        <v>0</v>
      </c>
      <c r="CA19" s="123" t="b">
        <f>ISNUMBER(INT((MID(BY19,2,1))))</f>
        <v>0</v>
      </c>
      <c r="CB19" s="123" t="b">
        <f>ISNUMBER(INT((MID(BY19,3,1))))</f>
        <v>0</v>
      </c>
      <c r="CC19" s="123" t="b">
        <f>ISNUMBER(INT((MID(BY19,4,1))))</f>
        <v>0</v>
      </c>
      <c r="CD19" s="123" t="b">
        <f>ISNUMBER(INT((MID(BY19,5,1))))</f>
        <v>0</v>
      </c>
      <c r="CE19" s="123" t="b">
        <f>ISNUMBER(INT((MID(BY19,6,1))))</f>
        <v>0</v>
      </c>
      <c r="CF19" s="123" t="str">
        <f>IF(BZ19=TRUE, MID(BY19,1,1),"")</f>
        <v/>
      </c>
      <c r="CG19" s="123" t="str">
        <f>IF(CA19=TRUE, MID(BY19,2,1),"")</f>
        <v/>
      </c>
      <c r="CH19" s="123" t="str">
        <f>IF(CB19=TRUE, MID(BY19,3,1),"")</f>
        <v/>
      </c>
      <c r="CI19" s="123" t="str">
        <f>IF(CC19=TRUE, MID(BY19,4,1),"")</f>
        <v/>
      </c>
      <c r="CJ19" s="123" t="str">
        <f>IF(CD19=TRUE, MID(BY19,5,1),"")</f>
        <v/>
      </c>
      <c r="CK19" s="123" t="str">
        <f>IF(CE19=TRUE, MID(BY19,6,1),"")</f>
        <v/>
      </c>
      <c r="CL19" s="53" t="str">
        <f>TRIM(T(CF19)&amp;T(CG19)&amp;T(CH19))</f>
        <v/>
      </c>
      <c r="CM19" s="53" t="str">
        <f>TRIM(T(CI19)&amp;T(CJ19)&amp;T(CK19))</f>
        <v/>
      </c>
      <c r="CN19" s="54" t="str">
        <f>IF(OR(MID(BY19,3,1)="-",MID(BY19,4,1)="-"),T(CL19),"NO")</f>
        <v>NO</v>
      </c>
      <c r="CO19" s="54" t="str">
        <f>IF(OR(MID(BY19,3,1)="-",MID(BY19,4,1)="-"),T(CM19),"NO")</f>
        <v>NO</v>
      </c>
      <c r="CP19" s="52" t="str">
        <f>IF(AND(CN19&lt;&gt;"NO", CO19&lt;&gt;"NO"),IF(CO19&lt;CN19,"OK","INCORRECT"),"NO")</f>
        <v>NO</v>
      </c>
      <c r="CQ19" s="52" t="str">
        <f>IF(AND(CN19&lt;&gt;"NO", CO19&lt;&gt;"NO"),IF(CO19&lt;=CO18,"OK","INCORRECT"),"NO")</f>
        <v>NO</v>
      </c>
      <c r="CR19" s="54" t="str">
        <f>IF(OR(AND(OR(AND(CP19="NO",CQ19="NO"),AND(CP19="OK", CQ19="OK")),AND(CP18="NO", CQ18="NO")),AND(AND(CP19="OK",CQ19="OK",OR(AND(CP18="NO", CQ18="NO"),AND(CP18="OK", CQ18="OK"))))),"OK","INCORRECT")</f>
        <v>OK</v>
      </c>
      <c r="CS19" s="123" t="b">
        <f>IF(CR19="OK",IF(AND(CN18="NO",CN19="NO"),BV19&gt;BV18))</f>
        <v>0</v>
      </c>
      <c r="CT19" s="123" t="b">
        <f>IF(CR19="OK",AND(CP19="OK",CQ19="OK",CP18="NO",CQ18="NO"))</f>
        <v>0</v>
      </c>
      <c r="CU19" s="123" t="b">
        <f>IF(CR19="OK",IF(AND(EXACT(CM18,CM19)),BV19&gt;BV18))</f>
        <v>0</v>
      </c>
      <c r="CV19" s="123" t="b">
        <f>IF(CR19="OK",CO19&lt;CO18)</f>
        <v>0</v>
      </c>
      <c r="CW19" s="53" t="str">
        <f>IF(AND(CS19=FALSE,CT19=FALSE,CU19=FALSE,CV19=FALSE),"SEQUENCE INCORRECT","SEQUENCE CORRECT")</f>
        <v>SEQUENCE INCORRECT</v>
      </c>
      <c r="CX19" s="55">
        <f>COUNTIF(B18:B18,T(B19))</f>
        <v>1</v>
      </c>
    </row>
    <row r="20" spans="1:102" s="123" customFormat="1" ht="18.95" customHeight="1" thickBot="1">
      <c r="A20" s="144"/>
      <c r="B20" s="152"/>
      <c r="C20" s="153"/>
      <c r="D20" s="155"/>
      <c r="E20" s="156"/>
      <c r="F20" s="155"/>
      <c r="G20" s="156"/>
      <c r="H20" s="155"/>
      <c r="I20" s="156"/>
      <c r="J20" s="155"/>
      <c r="K20" s="156"/>
      <c r="L20" s="346"/>
      <c r="M20" s="347"/>
      <c r="N20" s="346"/>
      <c r="O20" s="347"/>
      <c r="P20" s="319"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20"/>
      <c r="R20" s="146" t="str">
        <f>IF(P20="","",IF(Q17=500,LOOKUP(P20,{"ABS","ZERO",1,250,275,300,330,375,425},{"FAIL","FAIL","FAIL","C","C+","B","B+","A","A+"})))</f>
        <v/>
      </c>
      <c r="S20" s="194"/>
      <c r="T20" s="56" t="str">
        <f>IF(A20&lt;&gt;"",IF(CW20="SEQUENCE CORRECT",IF(OR(T(AA20)="OK",T(AB20)="oOk",T(AC20)="Okk",AD20="ok"),"OK","FORMAT INCORRECT"),"SEQUENCE INCORRECT"),"")</f>
        <v/>
      </c>
      <c r="U20" s="172" t="str">
        <f>IF(AND(A20&lt;&gt;"",B20&lt;&gt;""),IF(OR(D20&lt;&gt;"ABS"),IF(OR(AND(D20&lt;ROUNDDOWN((0.7*E17),0),D20&lt;&gt;0),D20&gt;E17,D20=""),"Attendance Marks incorrect",""),""),"")</f>
        <v/>
      </c>
      <c r="V20" s="304"/>
      <c r="W20" s="304"/>
      <c r="X20" s="161" t="str">
        <f>IF(OR(AND(OR(F20&lt;=G17, F20=0, F20="ABS"),OR(H20&lt;=I17, H20=0, H20="ABS"),OR(J20&lt;=K17, J20=0,J20="ABS"))),IF(OR(AND(A20="",B20="",D20="",F20="",H20="",J20=""),AND(A20&lt;&gt;"",B20&lt;&gt;"",D20&lt;&gt;"",F20&lt;&gt;"",H20&lt;&gt;"",J20&lt;&gt;"", AF20="OK")),"","Given Marks or Format is incorrect"),"Given Marks or Format is incorrect")</f>
        <v/>
      </c>
      <c r="Y20" s="162"/>
      <c r="Z20" s="163"/>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23" t="b">
        <f>IF(AND(ISNUMBER(A34)&lt;&gt;"",ISNUMBER(A20)&lt;&gt;""),IF(AND(ISNUMBER(A20),ISNUMBER(A34)),IF(A20-A34=1,AND(ISNUMBER(INT(MID(A20,1,3))),MID(A20,4,1)="",MID(A20,1,1)&lt;&gt;"0"))))</f>
        <v>0</v>
      </c>
      <c r="AF20" s="123" t="str">
        <f t="shared" ref="AF20:AF38" si="0">IF(AE20=TRUE,"OK","S# INCORRECT")</f>
        <v>S# INCORRECT</v>
      </c>
      <c r="BN20" s="123" t="str">
        <f>RIGHT(B20,3)</f>
        <v/>
      </c>
      <c r="BO20" s="123" t="b">
        <f t="shared" ref="BO20:BO37" si="1">ISNUMBER(INT((MID(BN20,1,1))))</f>
        <v>0</v>
      </c>
      <c r="BP20" s="123" t="b">
        <f t="shared" ref="BP20:BP37" si="2">ISNUMBER(INT((MID(BN20,2,1))))</f>
        <v>0</v>
      </c>
      <c r="BQ20" s="123" t="b">
        <f t="shared" ref="BQ20:BQ37" si="3">ISNUMBER(INT((MID(BN20,3,1))))</f>
        <v>0</v>
      </c>
      <c r="BR20" s="123" t="str">
        <f t="shared" ref="BR20:BR37" si="4">IF(BO20=TRUE, MID(BN20,1,1),"")</f>
        <v/>
      </c>
      <c r="BS20" s="123" t="str">
        <f t="shared" ref="BS20:BS37" si="5">IF(BP20=TRUE, MID(BN20,2,1),"")</f>
        <v/>
      </c>
      <c r="BT20" s="123" t="str">
        <f t="shared" ref="BT20:BT37" si="6">IF(BQ20=TRUE, MID(BN20,3,1),"")</f>
        <v/>
      </c>
      <c r="BU20" s="123" t="str">
        <f t="shared" ref="BU20:BU37" si="7">T(BR20)&amp;T(BS20)&amp;T(BT20)</f>
        <v/>
      </c>
      <c r="BV20" s="51" t="str">
        <f t="shared" ref="BV20:BV37" si="8">IF(BU20="","",INT(TRIM(BU20)))</f>
        <v/>
      </c>
      <c r="BW20" s="52" t="str">
        <f>IF(BV20&gt;BV19,"OK","INCORRECT")</f>
        <v>INCORRECT</v>
      </c>
      <c r="BX20" s="123" t="b">
        <f>BV20&gt;BV19</f>
        <v>0</v>
      </c>
      <c r="BY20" s="53" t="str">
        <f>LEFT(B20,6)</f>
        <v/>
      </c>
      <c r="BZ20" s="123" t="b">
        <f t="shared" ref="BZ20:BZ37" si="9">ISNUMBER(INT((MID(BY20,1,1))))</f>
        <v>0</v>
      </c>
      <c r="CA20" s="123" t="b">
        <f t="shared" ref="CA20:CA37" si="10">ISNUMBER(INT((MID(BY20,2,1))))</f>
        <v>0</v>
      </c>
      <c r="CB20" s="123" t="b">
        <f t="shared" ref="CB20:CB37" si="11">ISNUMBER(INT((MID(BY20,3,1))))</f>
        <v>0</v>
      </c>
      <c r="CC20" s="123" t="b">
        <f t="shared" ref="CC20:CC37" si="12">ISNUMBER(INT((MID(BY20,4,1))))</f>
        <v>0</v>
      </c>
      <c r="CD20" s="123" t="b">
        <f t="shared" ref="CD20:CD37" si="13">ISNUMBER(INT((MID(BY20,5,1))))</f>
        <v>0</v>
      </c>
      <c r="CE20" s="123" t="b">
        <f t="shared" ref="CE20:CE37" si="14">ISNUMBER(INT((MID(BY20,6,1))))</f>
        <v>0</v>
      </c>
      <c r="CF20" s="123" t="str">
        <f t="shared" ref="CF20:CF37" si="15">IF(BZ20=TRUE, MID(BY20,1,1),"")</f>
        <v/>
      </c>
      <c r="CG20" s="123" t="str">
        <f t="shared" ref="CG20:CG37" si="16">IF(CA20=TRUE, MID(BY20,2,1),"")</f>
        <v/>
      </c>
      <c r="CH20" s="123" t="str">
        <f t="shared" ref="CH20:CH37" si="17">IF(CB20=TRUE, MID(BY20,3,1),"")</f>
        <v/>
      </c>
      <c r="CI20" s="123" t="str">
        <f t="shared" ref="CI20:CI37" si="18">IF(CC20=TRUE, MID(BY20,4,1),"")</f>
        <v/>
      </c>
      <c r="CJ20" s="123" t="str">
        <f t="shared" ref="CJ20:CJ37" si="19">IF(CD20=TRUE, MID(BY20,5,1),"")</f>
        <v/>
      </c>
      <c r="CK20" s="123" t="str">
        <f t="shared" ref="CK20:CK37" si="20">IF(CE20=TRUE, MID(BY20,6,1),"")</f>
        <v/>
      </c>
      <c r="CL20" s="53" t="str">
        <f t="shared" ref="CL20:CL37" si="21">TRIM(T(CF20)&amp;T(CG20)&amp;T(CH20))</f>
        <v/>
      </c>
      <c r="CM20" s="53" t="str">
        <f t="shared" ref="CM20:CM37" si="22">TRIM(T(CI20)&amp;T(CJ20)&amp;T(CK20))</f>
        <v/>
      </c>
      <c r="CN20" s="54" t="str">
        <f t="shared" ref="CN20:CN37" si="23">IF(OR(MID(BY20,3,1)="-",MID(BY20,4,1)="-"),T(CL20),"NO")</f>
        <v>NO</v>
      </c>
      <c r="CO20" s="54" t="str">
        <f t="shared" ref="CO20:CO37" si="24">IF(OR(MID(BY20,3,1)="-",MID(BY20,4,1)="-"),T(CM20),"NO")</f>
        <v>NO</v>
      </c>
      <c r="CP20" s="52" t="str">
        <f>IF(AND(CN20&lt;&gt;"NO", CO20&lt;&gt;"NO"),IF(CO20&lt;CN20,"OK","INCORRECT"),"NO")</f>
        <v>NO</v>
      </c>
      <c r="CQ20" s="52" t="str">
        <f>IF(AND(CN20&lt;&gt;"NO", CO20&lt;&gt;"NO"),IF(CO20&lt;=CO19,"OK","INCORRECT"),"NO")</f>
        <v>NO</v>
      </c>
      <c r="CR20" s="54" t="str">
        <f>IF(OR(AND(OR(AND(CP20="NO",CQ20="NO"),AND(CP20="OK", CQ20="OK")),AND(CP19="NO", CQ19="NO")),AND(AND(CP20="OK",CQ20="OK",OR(AND(CP19="NO", CQ19="NO"),AND(CP19="OK", CQ19="OK"))))),"OK","INCORRECT")</f>
        <v>OK</v>
      </c>
      <c r="CS20" s="123" t="b">
        <f>IF(CR20="OK",IF(AND(CN19="NO",CN20="NO"),BV20&gt;BV19))</f>
        <v>0</v>
      </c>
      <c r="CT20" s="123" t="b">
        <f>IF(CR20="OK",AND(CP20="OK",CQ20="OK",CP19="NO",CQ19="NO"))</f>
        <v>0</v>
      </c>
      <c r="CU20" s="123" t="b">
        <f>IF(CR20="OK",IF(AND(EXACT(CM19,CM20)),BV20&gt;BV19))</f>
        <v>0</v>
      </c>
      <c r="CV20" s="123" t="b">
        <f>IF(CR20="OK",CO20&lt;CO19)</f>
        <v>0</v>
      </c>
      <c r="CW20" s="53" t="str">
        <f>IF(AND(CS20=FALSE,CT20=FALSE,CU20=FALSE,CV20=FALSE),"SEQUENCE INCORRECT","SEQUENCE CORRECT")</f>
        <v>SEQUENCE INCORRECT</v>
      </c>
      <c r="CX20" s="55">
        <f>COUNTIF(B19:B19,T(B20))</f>
        <v>1</v>
      </c>
    </row>
    <row r="21" spans="1:102" s="123" customFormat="1" ht="18.95" customHeight="1" thickBot="1">
      <c r="A21" s="43"/>
      <c r="B21" s="152"/>
      <c r="C21" s="153"/>
      <c r="D21" s="154"/>
      <c r="E21" s="154"/>
      <c r="F21" s="152"/>
      <c r="G21" s="153"/>
      <c r="H21" s="152"/>
      <c r="I21" s="153"/>
      <c r="J21" s="305"/>
      <c r="K21" s="306"/>
      <c r="L21" s="206"/>
      <c r="M21" s="206"/>
      <c r="N21" s="206"/>
      <c r="O21" s="206"/>
      <c r="P21" s="319"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20"/>
      <c r="R21" s="146" t="str">
        <f>IF(P21="","",IF(Q17=500,LOOKUP(P21,{"ABS","ZERO",1,250,275,300,330,375,425},{"FAIL","FAIL","FAIL","C","C+","B","B+","A","A+"})))</f>
        <v/>
      </c>
      <c r="S21" s="194"/>
      <c r="T21" s="56" t="str">
        <f>IF(A21&lt;&gt;"",IF(CW21="SEQUENCE CORRECT",IF(OR(T(AA21)="OK",T(AB21)="oOk",T(AC21)="Okk",AD21="ok"),"OK","FORMAT INCORRECT"),"SEQUENCE INCORRECT"),"")</f>
        <v/>
      </c>
      <c r="U21" s="172" t="str">
        <f>IF(AND(A21&lt;&gt;"",B21&lt;&gt;""),IF(OR(D21&lt;&gt;"ABS"),IF(OR(AND(D21&lt;ROUNDDOWN((0.7*E17),0),D21&lt;&gt;0),D21&gt;E17,D21=""),"Attendance Marks incorrect",""),""),"")</f>
        <v/>
      </c>
      <c r="V21" s="304"/>
      <c r="W21" s="304"/>
      <c r="X21" s="161" t="str">
        <f>IF(OR(AND(OR(F21&lt;=G17, F21=0, F21="ABS"),OR(H21&lt;=I17, H21=0, H21="ABS"),OR(J21&lt;=K17, J21=0,J21="ABS"))),IF(OR(AND(A21="",B21="",D21="",F21="",H21="",J21=""),AND(A21&lt;&gt;"",B21&lt;&gt;"",D21&lt;&gt;"",F21&lt;&gt;"",H21&lt;&gt;"",J21&lt;&gt;"", AF21="OK")),"","Given Marks or Format is incorrect"),"Given Marks or Format is incorrect")</f>
        <v/>
      </c>
      <c r="Y21" s="162"/>
      <c r="Z21" s="163"/>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23" t="b">
        <f>IF(AND(ISNUMBER(A20)&lt;&gt;"",ISNUMBER(A21)&lt;&gt;""),IF(AND(ISNUMBER(A21),ISNUMBER(A20)),IF(A21-A20=1,AND(ISNUMBER(INT(MID(A21,1,3))),MID(A21,4,1)="",MID(A21,1,1)&lt;&gt;"0"))))</f>
        <v>0</v>
      </c>
      <c r="AF21" s="123" t="str">
        <f t="shared" si="0"/>
        <v>S# INCORRECT</v>
      </c>
      <c r="BN21" s="123" t="str">
        <f>RIGHT(B21,3)</f>
        <v/>
      </c>
      <c r="BO21" s="123" t="b">
        <f t="shared" si="1"/>
        <v>0</v>
      </c>
      <c r="BP21" s="123" t="b">
        <f t="shared" si="2"/>
        <v>0</v>
      </c>
      <c r="BQ21" s="123" t="b">
        <f t="shared" si="3"/>
        <v>0</v>
      </c>
      <c r="BR21" s="123" t="str">
        <f t="shared" si="4"/>
        <v/>
      </c>
      <c r="BS21" s="123" t="str">
        <f t="shared" si="5"/>
        <v/>
      </c>
      <c r="BT21" s="123" t="str">
        <f t="shared" si="6"/>
        <v/>
      </c>
      <c r="BU21" s="123" t="str">
        <f t="shared" si="7"/>
        <v/>
      </c>
      <c r="BV21" s="51" t="str">
        <f t="shared" si="8"/>
        <v/>
      </c>
      <c r="BW21" s="52" t="str">
        <f t="shared" ref="BW21:BW37" si="25">IF(BV21&gt;BV20,"OK","INCORRECT")</f>
        <v>INCORRECT</v>
      </c>
      <c r="BX21" s="123" t="b">
        <f t="shared" ref="BX21:BX37" si="26">BV21&gt;BV20</f>
        <v>0</v>
      </c>
      <c r="BY21" s="53" t="str">
        <f>LEFT(B21,6)</f>
        <v/>
      </c>
      <c r="BZ21" s="123" t="b">
        <f t="shared" si="9"/>
        <v>0</v>
      </c>
      <c r="CA21" s="123" t="b">
        <f t="shared" si="10"/>
        <v>0</v>
      </c>
      <c r="CB21" s="123" t="b">
        <f t="shared" si="11"/>
        <v>0</v>
      </c>
      <c r="CC21" s="123" t="b">
        <f t="shared" si="12"/>
        <v>0</v>
      </c>
      <c r="CD21" s="123" t="b">
        <f t="shared" si="13"/>
        <v>0</v>
      </c>
      <c r="CE21" s="123" t="b">
        <f t="shared" si="14"/>
        <v>0</v>
      </c>
      <c r="CF21" s="123" t="str">
        <f t="shared" si="15"/>
        <v/>
      </c>
      <c r="CG21" s="123" t="str">
        <f t="shared" si="16"/>
        <v/>
      </c>
      <c r="CH21" s="123" t="str">
        <f t="shared" si="17"/>
        <v/>
      </c>
      <c r="CI21" s="123" t="str">
        <f t="shared" si="18"/>
        <v/>
      </c>
      <c r="CJ21" s="123" t="str">
        <f t="shared" si="19"/>
        <v/>
      </c>
      <c r="CK21" s="123" t="str">
        <f t="shared" si="20"/>
        <v/>
      </c>
      <c r="CL21" s="53" t="str">
        <f t="shared" si="21"/>
        <v/>
      </c>
      <c r="CM21" s="53" t="str">
        <f t="shared" si="22"/>
        <v/>
      </c>
      <c r="CN21" s="54" t="str">
        <f t="shared" si="23"/>
        <v>NO</v>
      </c>
      <c r="CO21" s="54" t="str">
        <f t="shared" si="24"/>
        <v>NO</v>
      </c>
      <c r="CP21" s="52" t="str">
        <f t="shared" ref="CP21:CP37" si="27">IF(AND(CN21&lt;&gt;"NO", CO21&lt;&gt;"NO"),IF(CO21&lt;CN21,"OK","INCORRECT"),"NO")</f>
        <v>NO</v>
      </c>
      <c r="CQ21" s="52" t="str">
        <f t="shared" ref="CQ21:CQ37" si="28">IF(AND(CN21&lt;&gt;"NO", CO21&lt;&gt;"NO"),IF(CO21&lt;=CO20,"OK","INCORRECT"),"NO")</f>
        <v>NO</v>
      </c>
      <c r="CR21" s="54" t="str">
        <f t="shared" ref="CR21:CR37" si="29">IF(OR(AND(OR(AND(CP21="NO",CQ21="NO"),AND(CP21="OK", CQ21="OK")),AND(CP20="NO", CQ20="NO")),AND(AND(CP21="OK",CQ21="OK",OR(AND(CP20="NO", CQ20="NO"),AND(CP20="OK", CQ20="OK"))))),"OK","INCORRECT")</f>
        <v>OK</v>
      </c>
      <c r="CS21" s="123" t="b">
        <f t="shared" ref="CS21:CS37" si="30">IF(CR21="OK",IF(AND(CN20="NO",CN21="NO"),BV21&gt;BV20))</f>
        <v>0</v>
      </c>
      <c r="CT21" s="123" t="b">
        <f t="shared" ref="CT21:CT37" si="31">IF(CR21="OK",AND(CP21="OK",CQ21="OK",CP20="NO",CQ20="NO"))</f>
        <v>0</v>
      </c>
      <c r="CU21" s="123" t="b">
        <f t="shared" ref="CU21:CU37" si="32">IF(CR21="OK",IF(AND(EXACT(CM20,CM21)),BV21&gt;BV20))</f>
        <v>0</v>
      </c>
      <c r="CV21" s="123" t="b">
        <f t="shared" ref="CV21:CV37" si="33">IF(CR21="OK",CO21&lt;CO20)</f>
        <v>0</v>
      </c>
      <c r="CW21" s="53" t="str">
        <f t="shared" ref="CW21:CW37" si="34">IF(AND(CS21=FALSE,CT21=FALSE,CU21=FALSE,CV21=FALSE),"SEQUENCE INCORRECT","SEQUENCE CORRECT")</f>
        <v>SEQUENCE INCORRECT</v>
      </c>
      <c r="CX21" s="55">
        <f>COUNTIF(B19:B20,T(B21))</f>
        <v>2</v>
      </c>
    </row>
    <row r="22" spans="1:102" s="123" customFormat="1" ht="18.95" customHeight="1" thickBot="1">
      <c r="A22" s="112"/>
      <c r="B22" s="152"/>
      <c r="C22" s="153"/>
      <c r="D22" s="154"/>
      <c r="E22" s="154"/>
      <c r="F22" s="152"/>
      <c r="G22" s="153"/>
      <c r="H22" s="152"/>
      <c r="I22" s="153"/>
      <c r="J22" s="305"/>
      <c r="K22" s="306"/>
      <c r="L22" s="206"/>
      <c r="M22" s="206"/>
      <c r="N22" s="206"/>
      <c r="O22" s="206"/>
      <c r="P22" s="319"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20"/>
      <c r="R22" s="146" t="str">
        <f>IF(P22="","",IF(Q17=500,LOOKUP(P22,{"ABS","ZERO",1,250,275,300,330,375,425},{"FAIL","FAIL","FAIL","C","C+","B","B+","A","A+"})))</f>
        <v/>
      </c>
      <c r="S22" s="194"/>
      <c r="T22" s="56" t="str">
        <f t="shared" ref="T22:T38" si="35">IF(A22&lt;&gt;"",IF(CW22="SEQUENCE CORRECT",IF(OR(T(AA22)="OK",T(AB22)="oOk",T(AC22)="Okk",AD22="ok"),"OK","FORMAT INCORRECT"),"SEQUENCE INCORRECT"),"")</f>
        <v/>
      </c>
      <c r="U22" s="172" t="str">
        <f>IF(AND(A22&lt;&gt;"",B22&lt;&gt;""),IF(OR(D22&lt;&gt;"ABS"),IF(OR(AND(D22&lt;ROUNDDOWN((0.7*E17),0),D22&lt;&gt;0),D22&gt;E17,D22=""),"Attendance Marks incorrect",""),""),"")</f>
        <v/>
      </c>
      <c r="V22" s="304"/>
      <c r="W22" s="304"/>
      <c r="X22" s="161" t="str">
        <f>IF(OR(AND(OR(F22&lt;=G17, F22=0, F22="ABS"),OR(H22&lt;=I17, H22=0, H22="ABS"),OR(J22&lt;=K17, J22=0,J22="ABS"))),IF(OR(AND(A22="",B22="",D22="",F22="",H22="",J22=""),AND(A22&lt;&gt;"",B22&lt;&gt;"",D22&lt;&gt;"",F22&lt;&gt;"",H22&lt;&gt;"",J22&lt;&gt;"", AF22="OK")),"","Given Marks or Format is incorrect"),"Given Marks or Format is incorrect")</f>
        <v/>
      </c>
      <c r="Y22" s="162"/>
      <c r="Z22" s="163"/>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23" t="b">
        <f>IF(AND(ISNUMBER(A21)&lt;&gt;"",ISNUMBER(A22)&lt;&gt;""),IF(AND(ISNUMBER(A22),ISNUMBER(A21)),IF(A22-A21=1,AND(ISNUMBER(INT(MID(A22,1,3))),MID(A22,4,1)="",MID(A22,1,1)&lt;&gt;"0"))))</f>
        <v>0</v>
      </c>
      <c r="AF22" s="123" t="str">
        <f t="shared" si="0"/>
        <v>S# INCORRECT</v>
      </c>
      <c r="BN22" s="123" t="str">
        <f t="shared" ref="BN22:BN37" si="36">RIGHT(B22,3)</f>
        <v/>
      </c>
      <c r="BO22" s="123" t="b">
        <f t="shared" si="1"/>
        <v>0</v>
      </c>
      <c r="BP22" s="123" t="b">
        <f t="shared" si="2"/>
        <v>0</v>
      </c>
      <c r="BQ22" s="123" t="b">
        <f t="shared" si="3"/>
        <v>0</v>
      </c>
      <c r="BR22" s="123" t="str">
        <f t="shared" si="4"/>
        <v/>
      </c>
      <c r="BS22" s="123" t="str">
        <f t="shared" si="5"/>
        <v/>
      </c>
      <c r="BT22" s="123" t="str">
        <f t="shared" si="6"/>
        <v/>
      </c>
      <c r="BU22" s="123" t="str">
        <f t="shared" si="7"/>
        <v/>
      </c>
      <c r="BV22" s="51" t="str">
        <f t="shared" si="8"/>
        <v/>
      </c>
      <c r="BW22" s="52" t="str">
        <f t="shared" si="25"/>
        <v>INCORRECT</v>
      </c>
      <c r="BX22" s="123" t="b">
        <f t="shared" si="26"/>
        <v>0</v>
      </c>
      <c r="BY22" s="53" t="str">
        <f t="shared" ref="BY22:BY37" si="37">LEFT(B22,6)</f>
        <v/>
      </c>
      <c r="BZ22" s="123" t="b">
        <f t="shared" si="9"/>
        <v>0</v>
      </c>
      <c r="CA22" s="123" t="b">
        <f t="shared" si="10"/>
        <v>0</v>
      </c>
      <c r="CB22" s="123" t="b">
        <f t="shared" si="11"/>
        <v>0</v>
      </c>
      <c r="CC22" s="123" t="b">
        <f t="shared" si="12"/>
        <v>0</v>
      </c>
      <c r="CD22" s="123" t="b">
        <f t="shared" si="13"/>
        <v>0</v>
      </c>
      <c r="CE22" s="123" t="b">
        <f t="shared" si="14"/>
        <v>0</v>
      </c>
      <c r="CF22" s="123" t="str">
        <f t="shared" si="15"/>
        <v/>
      </c>
      <c r="CG22" s="123" t="str">
        <f t="shared" si="16"/>
        <v/>
      </c>
      <c r="CH22" s="123" t="str">
        <f t="shared" si="17"/>
        <v/>
      </c>
      <c r="CI22" s="123" t="str">
        <f t="shared" si="18"/>
        <v/>
      </c>
      <c r="CJ22" s="123" t="str">
        <f t="shared" si="19"/>
        <v/>
      </c>
      <c r="CK22" s="123" t="str">
        <f t="shared" si="20"/>
        <v/>
      </c>
      <c r="CL22" s="53" t="str">
        <f t="shared" si="21"/>
        <v/>
      </c>
      <c r="CM22" s="53" t="str">
        <f t="shared" si="22"/>
        <v/>
      </c>
      <c r="CN22" s="54" t="str">
        <f t="shared" si="23"/>
        <v>NO</v>
      </c>
      <c r="CO22" s="54" t="str">
        <f t="shared" si="24"/>
        <v>NO</v>
      </c>
      <c r="CP22" s="52" t="str">
        <f t="shared" si="27"/>
        <v>NO</v>
      </c>
      <c r="CQ22" s="52" t="str">
        <f t="shared" si="28"/>
        <v>NO</v>
      </c>
      <c r="CR22" s="54" t="str">
        <f t="shared" si="29"/>
        <v>OK</v>
      </c>
      <c r="CS22" s="123" t="b">
        <f t="shared" si="30"/>
        <v>0</v>
      </c>
      <c r="CT22" s="123" t="b">
        <f t="shared" si="31"/>
        <v>0</v>
      </c>
      <c r="CU22" s="123" t="b">
        <f t="shared" si="32"/>
        <v>0</v>
      </c>
      <c r="CV22" s="123" t="b">
        <f t="shared" si="33"/>
        <v>0</v>
      </c>
      <c r="CW22" s="53" t="str">
        <f t="shared" si="34"/>
        <v>SEQUENCE INCORRECT</v>
      </c>
      <c r="CX22" s="55">
        <f>COUNTIF(B19:B21,T(B22))</f>
        <v>3</v>
      </c>
    </row>
    <row r="23" spans="1:102" s="123" customFormat="1" ht="18.95" customHeight="1" thickBot="1">
      <c r="A23" s="144"/>
      <c r="B23" s="152"/>
      <c r="C23" s="153"/>
      <c r="D23" s="154"/>
      <c r="E23" s="154"/>
      <c r="F23" s="152"/>
      <c r="G23" s="153"/>
      <c r="H23" s="152"/>
      <c r="I23" s="153"/>
      <c r="J23" s="305"/>
      <c r="K23" s="306"/>
      <c r="L23" s="206"/>
      <c r="M23" s="206"/>
      <c r="N23" s="206"/>
      <c r="O23" s="206"/>
      <c r="P23" s="319"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20"/>
      <c r="R23" s="146" t="str">
        <f>IF(P23="","",IF(Q17=500,LOOKUP(P23,{"ABS","ZERO",1,250,275,300,330,375,425},{"FAIL","FAIL","FAIL","C","C+","B","B+","A","A+"})))</f>
        <v/>
      </c>
      <c r="S23" s="194"/>
      <c r="T23" s="56" t="str">
        <f t="shared" si="35"/>
        <v/>
      </c>
      <c r="U23" s="172" t="str">
        <f>IF(AND(A23&lt;&gt;"",B23&lt;&gt;""),IF(OR(D23&lt;&gt;"ABS"),IF(OR(AND(D23&lt;ROUNDDOWN((0.7*E17),0),D23&lt;&gt;0),D23&gt;E17,D23=""),"Attendance Marks incorrect",""),""),"")</f>
        <v/>
      </c>
      <c r="V23" s="304"/>
      <c r="W23" s="304"/>
      <c r="X23" s="161" t="str">
        <f>IF(OR(AND(OR(F23&lt;=G17, F23=0, F23="ABS"),OR(H23&lt;=I17, H23=0, H23="ABS"),OR(J23&lt;=K17, J23=0,J23="ABS"))),IF(OR(AND(A23="",B23="",D23="",F23="",H23="",J23=""),AND(A23&lt;&gt;"",B23&lt;&gt;"",D23&lt;&gt;"",F23&lt;&gt;"",H23&lt;&gt;"",J23&lt;&gt;"", AF23="OK")),"","Given Marks or Format is incorrect"),"Given Marks or Format is incorrect")</f>
        <v/>
      </c>
      <c r="Y23" s="162"/>
      <c r="Z23" s="163"/>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23" t="b">
        <f t="shared" ref="AE23:AE38" si="38">IF(AND(ISNUMBER(A22)&lt;&gt;"",ISNUMBER(A23)&lt;&gt;""),IF(AND(ISNUMBER(A23),ISNUMBER(A22)),IF(A23-A22=1,AND(ISNUMBER(INT(MID(A23,1,3))),MID(A23,4,1)="",MID(A23,1,1)&lt;&gt;"0"))))</f>
        <v>0</v>
      </c>
      <c r="AF23" s="123" t="str">
        <f t="shared" si="0"/>
        <v>S# INCORRECT</v>
      </c>
      <c r="BN23" s="123" t="str">
        <f t="shared" si="36"/>
        <v/>
      </c>
      <c r="BO23" s="123" t="b">
        <f t="shared" si="1"/>
        <v>0</v>
      </c>
      <c r="BP23" s="123" t="b">
        <f t="shared" si="2"/>
        <v>0</v>
      </c>
      <c r="BQ23" s="123" t="b">
        <f t="shared" si="3"/>
        <v>0</v>
      </c>
      <c r="BR23" s="123" t="str">
        <f t="shared" si="4"/>
        <v/>
      </c>
      <c r="BS23" s="123" t="str">
        <f t="shared" si="5"/>
        <v/>
      </c>
      <c r="BT23" s="123" t="str">
        <f t="shared" si="6"/>
        <v/>
      </c>
      <c r="BU23" s="123" t="str">
        <f t="shared" si="7"/>
        <v/>
      </c>
      <c r="BV23" s="51" t="str">
        <f t="shared" si="8"/>
        <v/>
      </c>
      <c r="BW23" s="52" t="str">
        <f t="shared" si="25"/>
        <v>INCORRECT</v>
      </c>
      <c r="BX23" s="123" t="b">
        <f t="shared" si="26"/>
        <v>0</v>
      </c>
      <c r="BY23" s="53" t="str">
        <f t="shared" si="37"/>
        <v/>
      </c>
      <c r="BZ23" s="123" t="b">
        <f t="shared" si="9"/>
        <v>0</v>
      </c>
      <c r="CA23" s="123" t="b">
        <f t="shared" si="10"/>
        <v>0</v>
      </c>
      <c r="CB23" s="123" t="b">
        <f t="shared" si="11"/>
        <v>0</v>
      </c>
      <c r="CC23" s="123" t="b">
        <f t="shared" si="12"/>
        <v>0</v>
      </c>
      <c r="CD23" s="123" t="b">
        <f t="shared" si="13"/>
        <v>0</v>
      </c>
      <c r="CE23" s="123" t="b">
        <f t="shared" si="14"/>
        <v>0</v>
      </c>
      <c r="CF23" s="123" t="str">
        <f t="shared" si="15"/>
        <v/>
      </c>
      <c r="CG23" s="123" t="str">
        <f t="shared" si="16"/>
        <v/>
      </c>
      <c r="CH23" s="123" t="str">
        <f t="shared" si="17"/>
        <v/>
      </c>
      <c r="CI23" s="123" t="str">
        <f t="shared" si="18"/>
        <v/>
      </c>
      <c r="CJ23" s="123" t="str">
        <f t="shared" si="19"/>
        <v/>
      </c>
      <c r="CK23" s="123" t="str">
        <f t="shared" si="20"/>
        <v/>
      </c>
      <c r="CL23" s="53" t="str">
        <f t="shared" si="21"/>
        <v/>
      </c>
      <c r="CM23" s="53" t="str">
        <f t="shared" si="22"/>
        <v/>
      </c>
      <c r="CN23" s="54" t="str">
        <f t="shared" si="23"/>
        <v>NO</v>
      </c>
      <c r="CO23" s="54" t="str">
        <f t="shared" si="24"/>
        <v>NO</v>
      </c>
      <c r="CP23" s="52" t="str">
        <f t="shared" si="27"/>
        <v>NO</v>
      </c>
      <c r="CQ23" s="52" t="str">
        <f t="shared" si="28"/>
        <v>NO</v>
      </c>
      <c r="CR23" s="54" t="str">
        <f t="shared" si="29"/>
        <v>OK</v>
      </c>
      <c r="CS23" s="123" t="b">
        <f t="shared" si="30"/>
        <v>0</v>
      </c>
      <c r="CT23" s="123" t="b">
        <f t="shared" si="31"/>
        <v>0</v>
      </c>
      <c r="CU23" s="123" t="b">
        <f t="shared" si="32"/>
        <v>0</v>
      </c>
      <c r="CV23" s="123" t="b">
        <f t="shared" si="33"/>
        <v>0</v>
      </c>
      <c r="CW23" s="53" t="str">
        <f t="shared" si="34"/>
        <v>SEQUENCE INCORRECT</v>
      </c>
      <c r="CX23" s="55">
        <f>COUNTIF(B19:B22,T(B23))</f>
        <v>4</v>
      </c>
    </row>
    <row r="24" spans="1:102" s="123" customFormat="1" ht="18.95" customHeight="1" thickBot="1">
      <c r="A24" s="112"/>
      <c r="B24" s="155"/>
      <c r="C24" s="156"/>
      <c r="D24" s="152"/>
      <c r="E24" s="153"/>
      <c r="F24" s="152"/>
      <c r="G24" s="153"/>
      <c r="H24" s="152"/>
      <c r="I24" s="153"/>
      <c r="J24" s="305"/>
      <c r="K24" s="306"/>
      <c r="L24" s="206"/>
      <c r="M24" s="206"/>
      <c r="N24" s="206"/>
      <c r="O24" s="206"/>
      <c r="P24" s="319"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20"/>
      <c r="R24" s="146" t="str">
        <f>IF(P24="","",IF(Q17=500,LOOKUP(P24,{"ABS","ZERO",1,250,275,300,330,375,425},{"FAIL","FAIL","FAIL","C","C+","B","B+","A","A+"})))</f>
        <v/>
      </c>
      <c r="S24" s="194"/>
      <c r="T24" s="56" t="str">
        <f t="shared" si="35"/>
        <v/>
      </c>
      <c r="U24" s="172" t="str">
        <f>IF(AND(A24&lt;&gt;"",B24&lt;&gt;""),IF(OR(D24&lt;&gt;"ABS"),IF(OR(AND(D24&lt;ROUNDDOWN((0.7*E17),0),D24&lt;&gt;0),D24&gt;E17,D24=""),"Attendance Marks incorrect",""),""),"")</f>
        <v/>
      </c>
      <c r="V24" s="304"/>
      <c r="W24" s="304"/>
      <c r="X24" s="161" t="str">
        <f>IF(OR(AND(OR(F24&lt;=G17, F24=0, F24="ABS"),OR(H24&lt;=I17, H24=0, H24="ABS"),OR(J24&lt;=K17, J24=0,J24="ABS"))),IF(OR(AND(A24="",B24="",D24="",F24="",H24="",J24=""),AND(A24&lt;&gt;"",B24&lt;&gt;"",D24&lt;&gt;"",F24&lt;&gt;"",H24&lt;&gt;"",J24&lt;&gt;"", AF24="OK")),"","Given Marks or Format is incorrect"),"Given Marks or Format is incorrect")</f>
        <v/>
      </c>
      <c r="Y24" s="162"/>
      <c r="Z24" s="163"/>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23" t="b">
        <f t="shared" si="38"/>
        <v>0</v>
      </c>
      <c r="AF24" s="123" t="str">
        <f t="shared" si="0"/>
        <v>S# INCORRECT</v>
      </c>
      <c r="BN24" s="123" t="str">
        <f t="shared" si="36"/>
        <v/>
      </c>
      <c r="BO24" s="123" t="b">
        <f t="shared" si="1"/>
        <v>0</v>
      </c>
      <c r="BP24" s="123" t="b">
        <f t="shared" si="2"/>
        <v>0</v>
      </c>
      <c r="BQ24" s="123" t="b">
        <f t="shared" si="3"/>
        <v>0</v>
      </c>
      <c r="BR24" s="123" t="str">
        <f t="shared" si="4"/>
        <v/>
      </c>
      <c r="BS24" s="123" t="str">
        <f t="shared" si="5"/>
        <v/>
      </c>
      <c r="BT24" s="123" t="str">
        <f t="shared" si="6"/>
        <v/>
      </c>
      <c r="BU24" s="123" t="str">
        <f t="shared" si="7"/>
        <v/>
      </c>
      <c r="BV24" s="51" t="str">
        <f t="shared" si="8"/>
        <v/>
      </c>
      <c r="BW24" s="52" t="str">
        <f t="shared" si="25"/>
        <v>INCORRECT</v>
      </c>
      <c r="BX24" s="123" t="b">
        <f t="shared" si="26"/>
        <v>0</v>
      </c>
      <c r="BY24" s="53" t="str">
        <f t="shared" si="37"/>
        <v/>
      </c>
      <c r="BZ24" s="123" t="b">
        <f t="shared" si="9"/>
        <v>0</v>
      </c>
      <c r="CA24" s="123" t="b">
        <f t="shared" si="10"/>
        <v>0</v>
      </c>
      <c r="CB24" s="123" t="b">
        <f t="shared" si="11"/>
        <v>0</v>
      </c>
      <c r="CC24" s="123" t="b">
        <f t="shared" si="12"/>
        <v>0</v>
      </c>
      <c r="CD24" s="123" t="b">
        <f t="shared" si="13"/>
        <v>0</v>
      </c>
      <c r="CE24" s="123" t="b">
        <f t="shared" si="14"/>
        <v>0</v>
      </c>
      <c r="CF24" s="123" t="str">
        <f t="shared" si="15"/>
        <v/>
      </c>
      <c r="CG24" s="123" t="str">
        <f t="shared" si="16"/>
        <v/>
      </c>
      <c r="CH24" s="123" t="str">
        <f t="shared" si="17"/>
        <v/>
      </c>
      <c r="CI24" s="123" t="str">
        <f t="shared" si="18"/>
        <v/>
      </c>
      <c r="CJ24" s="123" t="str">
        <f t="shared" si="19"/>
        <v/>
      </c>
      <c r="CK24" s="123" t="str">
        <f t="shared" si="20"/>
        <v/>
      </c>
      <c r="CL24" s="53" t="str">
        <f t="shared" si="21"/>
        <v/>
      </c>
      <c r="CM24" s="53" t="str">
        <f t="shared" si="22"/>
        <v/>
      </c>
      <c r="CN24" s="54" t="str">
        <f t="shared" si="23"/>
        <v>NO</v>
      </c>
      <c r="CO24" s="54" t="str">
        <f t="shared" si="24"/>
        <v>NO</v>
      </c>
      <c r="CP24" s="52" t="str">
        <f t="shared" si="27"/>
        <v>NO</v>
      </c>
      <c r="CQ24" s="52" t="str">
        <f t="shared" si="28"/>
        <v>NO</v>
      </c>
      <c r="CR24" s="54" t="str">
        <f t="shared" si="29"/>
        <v>OK</v>
      </c>
      <c r="CS24" s="123" t="b">
        <f t="shared" si="30"/>
        <v>0</v>
      </c>
      <c r="CT24" s="123" t="b">
        <f t="shared" si="31"/>
        <v>0</v>
      </c>
      <c r="CU24" s="123" t="b">
        <f t="shared" si="32"/>
        <v>0</v>
      </c>
      <c r="CV24" s="123" t="b">
        <f t="shared" si="33"/>
        <v>0</v>
      </c>
      <c r="CW24" s="53" t="str">
        <f t="shared" si="34"/>
        <v>SEQUENCE INCORRECT</v>
      </c>
      <c r="CX24" s="55">
        <f>COUNTIF(B19:B23,T(B24))</f>
        <v>5</v>
      </c>
    </row>
    <row r="25" spans="1:102" s="123" customFormat="1" ht="18.95" customHeight="1" thickBot="1">
      <c r="A25" s="43"/>
      <c r="B25" s="152"/>
      <c r="C25" s="153"/>
      <c r="D25" s="152"/>
      <c r="E25" s="153"/>
      <c r="F25" s="152"/>
      <c r="G25" s="153"/>
      <c r="H25" s="152"/>
      <c r="I25" s="153"/>
      <c r="J25" s="305"/>
      <c r="K25" s="306"/>
      <c r="L25" s="206"/>
      <c r="M25" s="206"/>
      <c r="N25" s="206"/>
      <c r="O25" s="206"/>
      <c r="P25" s="319"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20"/>
      <c r="R25" s="146" t="str">
        <f>IF(P25="","",IF(Q17=500,LOOKUP(P25,{"ABS","ZERO",1,250,275,300,330,375,425},{"FAIL","FAIL","FAIL","C","C+","B","B+","A","A+"})))</f>
        <v/>
      </c>
      <c r="S25" s="194"/>
      <c r="T25" s="56" t="str">
        <f t="shared" si="35"/>
        <v/>
      </c>
      <c r="U25" s="172" t="str">
        <f>IF(AND(A25&lt;&gt;"",B25&lt;&gt;""),IF(OR(D25&lt;&gt;"ABS"),IF(OR(AND(D25&lt;ROUNDDOWN((0.7*E17),0),D25&lt;&gt;0),D25&gt;E17,D25=""),"Attendance Marks incorrect",""),""),"")</f>
        <v/>
      </c>
      <c r="V25" s="304"/>
      <c r="W25" s="304"/>
      <c r="X25" s="161" t="str">
        <f>IF(OR(AND(OR(F25&lt;=G17, F25=0, F25="ABS"),OR(H25&lt;=I17, H25=0, H25="ABS"),OR(J25&lt;=K17, J25=0,J25="ABS"))),IF(OR(AND(A25="",B25="", D25="",F25="",H25="",J25=""),AND(A25&lt;&gt;"",B25&lt;&gt;"",D25&lt;&gt;"",F25&lt;&gt;"",H25&lt;&gt;"",J25&lt;&gt;"", AF25="OK")),"","Given Marks or Format is incorrect"),"Given Marks or Format is incorrect")</f>
        <v/>
      </c>
      <c r="Y25" s="162"/>
      <c r="Z25" s="163"/>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23" t="b">
        <f t="shared" si="38"/>
        <v>0</v>
      </c>
      <c r="AF25" s="123" t="str">
        <f t="shared" si="0"/>
        <v>S# INCORRECT</v>
      </c>
      <c r="BN25" s="123" t="str">
        <f t="shared" si="36"/>
        <v/>
      </c>
      <c r="BO25" s="123" t="b">
        <f t="shared" si="1"/>
        <v>0</v>
      </c>
      <c r="BP25" s="123" t="b">
        <f t="shared" si="2"/>
        <v>0</v>
      </c>
      <c r="BQ25" s="123" t="b">
        <f t="shared" si="3"/>
        <v>0</v>
      </c>
      <c r="BR25" s="123" t="str">
        <f t="shared" si="4"/>
        <v/>
      </c>
      <c r="BS25" s="123" t="str">
        <f t="shared" si="5"/>
        <v/>
      </c>
      <c r="BT25" s="123" t="str">
        <f t="shared" si="6"/>
        <v/>
      </c>
      <c r="BU25" s="123" t="str">
        <f t="shared" si="7"/>
        <v/>
      </c>
      <c r="BV25" s="51" t="str">
        <f t="shared" si="8"/>
        <v/>
      </c>
      <c r="BW25" s="52" t="str">
        <f t="shared" si="25"/>
        <v>INCORRECT</v>
      </c>
      <c r="BX25" s="123" t="b">
        <f t="shared" si="26"/>
        <v>0</v>
      </c>
      <c r="BY25" s="53" t="str">
        <f t="shared" si="37"/>
        <v/>
      </c>
      <c r="BZ25" s="123" t="b">
        <f t="shared" si="9"/>
        <v>0</v>
      </c>
      <c r="CA25" s="123" t="b">
        <f t="shared" si="10"/>
        <v>0</v>
      </c>
      <c r="CB25" s="123" t="b">
        <f t="shared" si="11"/>
        <v>0</v>
      </c>
      <c r="CC25" s="123" t="b">
        <f t="shared" si="12"/>
        <v>0</v>
      </c>
      <c r="CD25" s="123" t="b">
        <f t="shared" si="13"/>
        <v>0</v>
      </c>
      <c r="CE25" s="123" t="b">
        <f t="shared" si="14"/>
        <v>0</v>
      </c>
      <c r="CF25" s="123" t="str">
        <f t="shared" si="15"/>
        <v/>
      </c>
      <c r="CG25" s="123" t="str">
        <f t="shared" si="16"/>
        <v/>
      </c>
      <c r="CH25" s="123" t="str">
        <f t="shared" si="17"/>
        <v/>
      </c>
      <c r="CI25" s="123" t="str">
        <f t="shared" si="18"/>
        <v/>
      </c>
      <c r="CJ25" s="123" t="str">
        <f t="shared" si="19"/>
        <v/>
      </c>
      <c r="CK25" s="123" t="str">
        <f t="shared" si="20"/>
        <v/>
      </c>
      <c r="CL25" s="53" t="str">
        <f t="shared" si="21"/>
        <v/>
      </c>
      <c r="CM25" s="53" t="str">
        <f t="shared" si="22"/>
        <v/>
      </c>
      <c r="CN25" s="54" t="str">
        <f t="shared" si="23"/>
        <v>NO</v>
      </c>
      <c r="CO25" s="54" t="str">
        <f t="shared" si="24"/>
        <v>NO</v>
      </c>
      <c r="CP25" s="52" t="str">
        <f t="shared" si="27"/>
        <v>NO</v>
      </c>
      <c r="CQ25" s="52" t="str">
        <f t="shared" si="28"/>
        <v>NO</v>
      </c>
      <c r="CR25" s="54" t="str">
        <f t="shared" si="29"/>
        <v>OK</v>
      </c>
      <c r="CS25" s="123" t="b">
        <f t="shared" si="30"/>
        <v>0</v>
      </c>
      <c r="CT25" s="123" t="b">
        <f t="shared" si="31"/>
        <v>0</v>
      </c>
      <c r="CU25" s="123" t="b">
        <f t="shared" si="32"/>
        <v>0</v>
      </c>
      <c r="CV25" s="123" t="b">
        <f t="shared" si="33"/>
        <v>0</v>
      </c>
      <c r="CW25" s="53" t="str">
        <f t="shared" si="34"/>
        <v>SEQUENCE INCORRECT</v>
      </c>
      <c r="CX25" s="55">
        <f>COUNTIF(B19:B24,T(B25))</f>
        <v>6</v>
      </c>
    </row>
    <row r="26" spans="1:102" s="123" customFormat="1" ht="18.95" customHeight="1" thickBot="1">
      <c r="A26" s="112"/>
      <c r="B26" s="152"/>
      <c r="C26" s="153"/>
      <c r="D26" s="152"/>
      <c r="E26" s="153"/>
      <c r="F26" s="152"/>
      <c r="G26" s="153"/>
      <c r="H26" s="152"/>
      <c r="I26" s="153"/>
      <c r="J26" s="305"/>
      <c r="K26" s="306"/>
      <c r="L26" s="206"/>
      <c r="M26" s="206"/>
      <c r="N26" s="206"/>
      <c r="O26" s="206"/>
      <c r="P26" s="319"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20"/>
      <c r="R26" s="146" t="str">
        <f>IF(P26="","",IF(Q17=500,LOOKUP(P26,{"ABS","ZERO",1,250,275,300,330,375,425},{"FAIL","FAIL","FAIL","C","C+","B","B+","A","A+"})))</f>
        <v/>
      </c>
      <c r="S26" s="194"/>
      <c r="T26" s="56" t="str">
        <f t="shared" si="35"/>
        <v/>
      </c>
      <c r="U26" s="172" t="str">
        <f>IF(AND(A26&lt;&gt;"",B26&lt;&gt;""),IF(OR(D26&lt;&gt;"ABS"),IF(OR(AND(D26&lt;ROUNDDOWN((0.7*E17),0),D26&lt;&gt;0),D26&gt;E17,D26=""),"Attendance Marks incorrect",""),""),"")</f>
        <v/>
      </c>
      <c r="V26" s="304"/>
      <c r="W26" s="304"/>
      <c r="X26" s="161" t="str">
        <f>IF(OR(AND(OR(F26&lt;=G17, F26=0, F26="ABS"),OR(H26&lt;=I17, H26=0, H26="ABS"),OR(J26&lt;=K17, J26=0,J26="ABS"))),IF(OR(AND(A26="",B26="",D26="",F26="",H26="",J26=""),AND(A26&lt;&gt;"",B26&lt;&gt;"",D26&lt;&gt;"",F26&lt;&gt;"",H26&lt;&gt;"",J26&lt;&gt;"", AF26="OK")),"","Given Marks or Format is incorrect"),"Given Marks or Format is incorrect")</f>
        <v/>
      </c>
      <c r="Y26" s="162"/>
      <c r="Z26" s="163"/>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23" t="b">
        <f t="shared" si="38"/>
        <v>0</v>
      </c>
      <c r="AF26" s="123" t="str">
        <f t="shared" si="0"/>
        <v>S# INCORRECT</v>
      </c>
      <c r="BN26" s="123" t="str">
        <f t="shared" si="36"/>
        <v/>
      </c>
      <c r="BO26" s="123" t="b">
        <f t="shared" si="1"/>
        <v>0</v>
      </c>
      <c r="BP26" s="123" t="b">
        <f t="shared" si="2"/>
        <v>0</v>
      </c>
      <c r="BQ26" s="123" t="b">
        <f t="shared" si="3"/>
        <v>0</v>
      </c>
      <c r="BR26" s="123" t="str">
        <f t="shared" si="4"/>
        <v/>
      </c>
      <c r="BS26" s="123" t="str">
        <f t="shared" si="5"/>
        <v/>
      </c>
      <c r="BT26" s="123" t="str">
        <f t="shared" si="6"/>
        <v/>
      </c>
      <c r="BU26" s="123" t="str">
        <f t="shared" si="7"/>
        <v/>
      </c>
      <c r="BV26" s="51" t="str">
        <f t="shared" si="8"/>
        <v/>
      </c>
      <c r="BW26" s="52" t="str">
        <f t="shared" si="25"/>
        <v>INCORRECT</v>
      </c>
      <c r="BX26" s="123" t="b">
        <f t="shared" si="26"/>
        <v>0</v>
      </c>
      <c r="BY26" s="53" t="str">
        <f t="shared" si="37"/>
        <v/>
      </c>
      <c r="BZ26" s="123" t="b">
        <f t="shared" si="9"/>
        <v>0</v>
      </c>
      <c r="CA26" s="123" t="b">
        <f t="shared" si="10"/>
        <v>0</v>
      </c>
      <c r="CB26" s="123" t="b">
        <f t="shared" si="11"/>
        <v>0</v>
      </c>
      <c r="CC26" s="123" t="b">
        <f t="shared" si="12"/>
        <v>0</v>
      </c>
      <c r="CD26" s="123" t="b">
        <f t="shared" si="13"/>
        <v>0</v>
      </c>
      <c r="CE26" s="123" t="b">
        <f t="shared" si="14"/>
        <v>0</v>
      </c>
      <c r="CF26" s="123" t="str">
        <f t="shared" si="15"/>
        <v/>
      </c>
      <c r="CG26" s="123" t="str">
        <f t="shared" si="16"/>
        <v/>
      </c>
      <c r="CH26" s="123" t="str">
        <f t="shared" si="17"/>
        <v/>
      </c>
      <c r="CI26" s="123" t="str">
        <f t="shared" si="18"/>
        <v/>
      </c>
      <c r="CJ26" s="123" t="str">
        <f t="shared" si="19"/>
        <v/>
      </c>
      <c r="CK26" s="123" t="str">
        <f t="shared" si="20"/>
        <v/>
      </c>
      <c r="CL26" s="53" t="str">
        <f t="shared" si="21"/>
        <v/>
      </c>
      <c r="CM26" s="53" t="str">
        <f t="shared" si="22"/>
        <v/>
      </c>
      <c r="CN26" s="54" t="str">
        <f t="shared" si="23"/>
        <v>NO</v>
      </c>
      <c r="CO26" s="54" t="str">
        <f t="shared" si="24"/>
        <v>NO</v>
      </c>
      <c r="CP26" s="52" t="str">
        <f t="shared" si="27"/>
        <v>NO</v>
      </c>
      <c r="CQ26" s="52" t="str">
        <f t="shared" si="28"/>
        <v>NO</v>
      </c>
      <c r="CR26" s="54" t="str">
        <f t="shared" si="29"/>
        <v>OK</v>
      </c>
      <c r="CS26" s="123" t="b">
        <f t="shared" si="30"/>
        <v>0</v>
      </c>
      <c r="CT26" s="123" t="b">
        <f t="shared" si="31"/>
        <v>0</v>
      </c>
      <c r="CU26" s="123" t="b">
        <f t="shared" si="32"/>
        <v>0</v>
      </c>
      <c r="CV26" s="123" t="b">
        <f t="shared" si="33"/>
        <v>0</v>
      </c>
      <c r="CW26" s="53" t="str">
        <f t="shared" si="34"/>
        <v>SEQUENCE INCORRECT</v>
      </c>
      <c r="CX26" s="55">
        <f>COUNTIF(B19:B25,T(B26))</f>
        <v>7</v>
      </c>
    </row>
    <row r="27" spans="1:102" s="123" customFormat="1" ht="18.95" customHeight="1" thickBot="1">
      <c r="A27" s="43"/>
      <c r="B27" s="152"/>
      <c r="C27" s="153"/>
      <c r="D27" s="152"/>
      <c r="E27" s="153"/>
      <c r="F27" s="152"/>
      <c r="G27" s="153"/>
      <c r="H27" s="152"/>
      <c r="I27" s="153"/>
      <c r="J27" s="305"/>
      <c r="K27" s="306"/>
      <c r="L27" s="206"/>
      <c r="M27" s="206"/>
      <c r="N27" s="206"/>
      <c r="O27" s="206"/>
      <c r="P27" s="319"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20"/>
      <c r="R27" s="146" t="str">
        <f>IF(P27="","",IF(Q17=500,LOOKUP(P27,{"ABS","ZERO",1,250,275,300,330,375,425},{"FAIL","FAIL","FAIL","C","C+","B","B+","A","A+"})))</f>
        <v/>
      </c>
      <c r="S27" s="194"/>
      <c r="T27" s="56" t="str">
        <f t="shared" si="35"/>
        <v/>
      </c>
      <c r="U27" s="172" t="str">
        <f>IF(AND(A27&lt;&gt;"",B27&lt;&gt;""),IF(OR(D27&lt;&gt;"ABS"),IF(OR(AND(D27&lt;ROUNDDOWN((0.7*E17),0),D27&lt;&gt;0),D27&gt;E17,D27=""),"Attendance Marks incorrect",""),""),"")</f>
        <v/>
      </c>
      <c r="V27" s="304"/>
      <c r="W27" s="304"/>
      <c r="X27" s="161" t="str">
        <f>IF(OR(AND(OR(F27&lt;=G17, F27=0, F27="ABS"),OR(H27&lt;=I17, H27=0, H27="ABS"),OR(J27&lt;=K17, J27=0,J27="ABS"))),IF(OR(AND(A27="",B27="",D27="",F27="",H27="",J27=""),AND(A27&lt;&gt;"",B27&lt;&gt;"",D27&lt;&gt;"",F27&lt;&gt;"",H27&lt;&gt;"",J27&lt;&gt;"", AF27="OK")),"","Given Marks or Format is incorrect"),"Given Marks or Format is incorrect")</f>
        <v/>
      </c>
      <c r="Y27" s="162"/>
      <c r="Z27" s="163"/>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23" t="b">
        <f t="shared" si="38"/>
        <v>0</v>
      </c>
      <c r="AF27" s="123" t="str">
        <f t="shared" si="0"/>
        <v>S# INCORRECT</v>
      </c>
      <c r="BN27" s="123" t="str">
        <f t="shared" si="36"/>
        <v/>
      </c>
      <c r="BO27" s="123" t="b">
        <f t="shared" si="1"/>
        <v>0</v>
      </c>
      <c r="BP27" s="123" t="b">
        <f t="shared" si="2"/>
        <v>0</v>
      </c>
      <c r="BQ27" s="123" t="b">
        <f t="shared" si="3"/>
        <v>0</v>
      </c>
      <c r="BR27" s="123" t="str">
        <f t="shared" si="4"/>
        <v/>
      </c>
      <c r="BS27" s="123" t="str">
        <f t="shared" si="5"/>
        <v/>
      </c>
      <c r="BT27" s="123" t="str">
        <f t="shared" si="6"/>
        <v/>
      </c>
      <c r="BU27" s="123" t="str">
        <f t="shared" si="7"/>
        <v/>
      </c>
      <c r="BV27" s="51" t="str">
        <f t="shared" si="8"/>
        <v/>
      </c>
      <c r="BW27" s="52" t="str">
        <f t="shared" si="25"/>
        <v>INCORRECT</v>
      </c>
      <c r="BX27" s="123" t="b">
        <f t="shared" si="26"/>
        <v>0</v>
      </c>
      <c r="BY27" s="53" t="str">
        <f t="shared" si="37"/>
        <v/>
      </c>
      <c r="BZ27" s="123" t="b">
        <f t="shared" si="9"/>
        <v>0</v>
      </c>
      <c r="CA27" s="123" t="b">
        <f t="shared" si="10"/>
        <v>0</v>
      </c>
      <c r="CB27" s="123" t="b">
        <f t="shared" si="11"/>
        <v>0</v>
      </c>
      <c r="CC27" s="123" t="b">
        <f t="shared" si="12"/>
        <v>0</v>
      </c>
      <c r="CD27" s="123" t="b">
        <f t="shared" si="13"/>
        <v>0</v>
      </c>
      <c r="CE27" s="123" t="b">
        <f t="shared" si="14"/>
        <v>0</v>
      </c>
      <c r="CF27" s="123" t="str">
        <f t="shared" si="15"/>
        <v/>
      </c>
      <c r="CG27" s="123" t="str">
        <f t="shared" si="16"/>
        <v/>
      </c>
      <c r="CH27" s="123" t="str">
        <f t="shared" si="17"/>
        <v/>
      </c>
      <c r="CI27" s="123" t="str">
        <f t="shared" si="18"/>
        <v/>
      </c>
      <c r="CJ27" s="123" t="str">
        <f t="shared" si="19"/>
        <v/>
      </c>
      <c r="CK27" s="123" t="str">
        <f t="shared" si="20"/>
        <v/>
      </c>
      <c r="CL27" s="53" t="str">
        <f t="shared" si="21"/>
        <v/>
      </c>
      <c r="CM27" s="53" t="str">
        <f t="shared" si="22"/>
        <v/>
      </c>
      <c r="CN27" s="54" t="str">
        <f t="shared" si="23"/>
        <v>NO</v>
      </c>
      <c r="CO27" s="54" t="str">
        <f t="shared" si="24"/>
        <v>NO</v>
      </c>
      <c r="CP27" s="52" t="str">
        <f t="shared" si="27"/>
        <v>NO</v>
      </c>
      <c r="CQ27" s="52" t="str">
        <f t="shared" si="28"/>
        <v>NO</v>
      </c>
      <c r="CR27" s="54" t="str">
        <f t="shared" si="29"/>
        <v>OK</v>
      </c>
      <c r="CS27" s="123" t="b">
        <f t="shared" si="30"/>
        <v>0</v>
      </c>
      <c r="CT27" s="123" t="b">
        <f t="shared" si="31"/>
        <v>0</v>
      </c>
      <c r="CU27" s="123" t="b">
        <f t="shared" si="32"/>
        <v>0</v>
      </c>
      <c r="CV27" s="123" t="b">
        <f t="shared" si="33"/>
        <v>0</v>
      </c>
      <c r="CW27" s="53" t="str">
        <f t="shared" si="34"/>
        <v>SEQUENCE INCORRECT</v>
      </c>
      <c r="CX27" s="55">
        <f>COUNTIF(B19:B26,T(B27))</f>
        <v>8</v>
      </c>
    </row>
    <row r="28" spans="1:102" s="123" customFormat="1" ht="18.95" customHeight="1" thickBot="1">
      <c r="A28" s="112"/>
      <c r="B28" s="152"/>
      <c r="C28" s="153"/>
      <c r="D28" s="152"/>
      <c r="E28" s="153"/>
      <c r="F28" s="152"/>
      <c r="G28" s="153"/>
      <c r="H28" s="152"/>
      <c r="I28" s="153"/>
      <c r="J28" s="305"/>
      <c r="K28" s="306"/>
      <c r="L28" s="206"/>
      <c r="M28" s="206"/>
      <c r="N28" s="206"/>
      <c r="O28" s="206"/>
      <c r="P28" s="319"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20"/>
      <c r="R28" s="146" t="str">
        <f>IF(P28="","",IF(Q17=500,LOOKUP(P28,{"ABS","ZERO",1,250,275,300,330,375,425},{"FAIL","FAIL","FAIL","C","C+","B","B+","A","A+"})))</f>
        <v/>
      </c>
      <c r="S28" s="194"/>
      <c r="T28" s="56" t="str">
        <f t="shared" si="35"/>
        <v/>
      </c>
      <c r="U28" s="172" t="str">
        <f>IF(AND(A28&lt;&gt;"",B28&lt;&gt;""),IF(OR(D28&lt;&gt;"ABS"),IF(OR(AND(D28&lt;ROUNDDOWN((0.7*E17),0),D28&lt;&gt;0),D28&gt;E17,D28=""),"Attendance Marks incorrect",""),""),"")</f>
        <v/>
      </c>
      <c r="V28" s="304"/>
      <c r="W28" s="304"/>
      <c r="X28" s="161" t="str">
        <f>IF(OR(AND(OR(F28&lt;=G17, F28=0, F28="ABS"),OR(H28&lt;=I17, H28=0, H28="ABS"),OR(J28&lt;=K17, J28=0,J28="ABS"))),IF(OR(AND(A28="",B28="",D28="",F28="",H28="",J28=""),AND(A28&lt;&gt;"",B28&lt;&gt;"",D28&lt;&gt;"",F28&lt;&gt;"",H28&lt;&gt;"",J28&lt;&gt;"", AF28="OK")),"","Given Marks or Format is incorrect"),"Given Marks or Format is incorrect")</f>
        <v/>
      </c>
      <c r="Y28" s="162"/>
      <c r="Z28" s="163"/>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23" t="b">
        <f t="shared" si="38"/>
        <v>0</v>
      </c>
      <c r="AF28" s="123" t="str">
        <f t="shared" si="0"/>
        <v>S# INCORRECT</v>
      </c>
      <c r="BN28" s="123" t="str">
        <f t="shared" si="36"/>
        <v/>
      </c>
      <c r="BO28" s="123" t="b">
        <f t="shared" si="1"/>
        <v>0</v>
      </c>
      <c r="BP28" s="123" t="b">
        <f t="shared" si="2"/>
        <v>0</v>
      </c>
      <c r="BQ28" s="123" t="b">
        <f t="shared" si="3"/>
        <v>0</v>
      </c>
      <c r="BR28" s="123" t="str">
        <f t="shared" si="4"/>
        <v/>
      </c>
      <c r="BS28" s="123" t="str">
        <f t="shared" si="5"/>
        <v/>
      </c>
      <c r="BT28" s="123" t="str">
        <f t="shared" si="6"/>
        <v/>
      </c>
      <c r="BU28" s="123" t="str">
        <f t="shared" si="7"/>
        <v/>
      </c>
      <c r="BV28" s="51" t="str">
        <f t="shared" si="8"/>
        <v/>
      </c>
      <c r="BW28" s="52" t="str">
        <f t="shared" si="25"/>
        <v>INCORRECT</v>
      </c>
      <c r="BX28" s="123" t="b">
        <f t="shared" si="26"/>
        <v>0</v>
      </c>
      <c r="BY28" s="53" t="str">
        <f t="shared" si="37"/>
        <v/>
      </c>
      <c r="BZ28" s="123" t="b">
        <f t="shared" si="9"/>
        <v>0</v>
      </c>
      <c r="CA28" s="123" t="b">
        <f t="shared" si="10"/>
        <v>0</v>
      </c>
      <c r="CB28" s="123" t="b">
        <f t="shared" si="11"/>
        <v>0</v>
      </c>
      <c r="CC28" s="123" t="b">
        <f t="shared" si="12"/>
        <v>0</v>
      </c>
      <c r="CD28" s="123" t="b">
        <f t="shared" si="13"/>
        <v>0</v>
      </c>
      <c r="CE28" s="123" t="b">
        <f t="shared" si="14"/>
        <v>0</v>
      </c>
      <c r="CF28" s="123" t="str">
        <f t="shared" si="15"/>
        <v/>
      </c>
      <c r="CG28" s="123" t="str">
        <f t="shared" si="16"/>
        <v/>
      </c>
      <c r="CH28" s="123" t="str">
        <f t="shared" si="17"/>
        <v/>
      </c>
      <c r="CI28" s="123" t="str">
        <f t="shared" si="18"/>
        <v/>
      </c>
      <c r="CJ28" s="123" t="str">
        <f t="shared" si="19"/>
        <v/>
      </c>
      <c r="CK28" s="123" t="str">
        <f t="shared" si="20"/>
        <v/>
      </c>
      <c r="CL28" s="53" t="str">
        <f t="shared" si="21"/>
        <v/>
      </c>
      <c r="CM28" s="53" t="str">
        <f t="shared" si="22"/>
        <v/>
      </c>
      <c r="CN28" s="54" t="str">
        <f t="shared" si="23"/>
        <v>NO</v>
      </c>
      <c r="CO28" s="54" t="str">
        <f t="shared" si="24"/>
        <v>NO</v>
      </c>
      <c r="CP28" s="52" t="str">
        <f t="shared" si="27"/>
        <v>NO</v>
      </c>
      <c r="CQ28" s="52" t="str">
        <f t="shared" si="28"/>
        <v>NO</v>
      </c>
      <c r="CR28" s="54" t="str">
        <f t="shared" si="29"/>
        <v>OK</v>
      </c>
      <c r="CS28" s="123" t="b">
        <f t="shared" si="30"/>
        <v>0</v>
      </c>
      <c r="CT28" s="123" t="b">
        <f t="shared" si="31"/>
        <v>0</v>
      </c>
      <c r="CU28" s="123" t="b">
        <f t="shared" si="32"/>
        <v>0</v>
      </c>
      <c r="CV28" s="123" t="b">
        <f t="shared" si="33"/>
        <v>0</v>
      </c>
      <c r="CW28" s="53" t="str">
        <f t="shared" si="34"/>
        <v>SEQUENCE INCORRECT</v>
      </c>
      <c r="CX28" s="55">
        <f>COUNTIF(B19:B27,T(B28))</f>
        <v>9</v>
      </c>
    </row>
    <row r="29" spans="1:102" s="123" customFormat="1" ht="18.95" customHeight="1" thickBot="1">
      <c r="A29" s="43"/>
      <c r="B29" s="152"/>
      <c r="C29" s="153"/>
      <c r="D29" s="152"/>
      <c r="E29" s="153"/>
      <c r="F29" s="152"/>
      <c r="G29" s="153"/>
      <c r="H29" s="152"/>
      <c r="I29" s="153"/>
      <c r="J29" s="305"/>
      <c r="K29" s="306"/>
      <c r="L29" s="206"/>
      <c r="M29" s="206"/>
      <c r="N29" s="206"/>
      <c r="O29" s="206"/>
      <c r="P29" s="319"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20"/>
      <c r="R29" s="146" t="str">
        <f>IF(P29="","",IF(Q17=500,LOOKUP(P29,{"ABS","ZERO",1,250,275,300,330,375,425},{"FAIL","FAIL","FAIL","C","C+","B","B+","A","A+"})))</f>
        <v/>
      </c>
      <c r="S29" s="194"/>
      <c r="T29" s="56" t="str">
        <f t="shared" si="35"/>
        <v/>
      </c>
      <c r="U29" s="172" t="str">
        <f>IF(AND(A29&lt;&gt;"",B29&lt;&gt;""),IF(OR(D29&lt;&gt;"ABS"),IF(OR(AND(D29&lt;ROUNDDOWN((0.7*E17),0),D29&lt;&gt;0),D29&gt;E17,D29=""),"Attendance Marks incorrect",""),""),"")</f>
        <v/>
      </c>
      <c r="V29" s="304"/>
      <c r="W29" s="304"/>
      <c r="X29" s="161" t="str">
        <f>IF(OR(AND(OR(F29&lt;=G17, F29=0, F29="ABS"),OR(H29&lt;=I17, H29=0, H29="ABS"),OR(J29&lt;=K17, J29=0,J29="ABS"))),IF(OR(AND(A29="",B29="",D29="",F29="",H29="",J29=""),AND(A29&lt;&gt;"",B29&lt;&gt;"",D29&lt;&gt;"",F29&lt;&gt;"",H29&lt;&gt;"",J29&lt;&gt;"", AF29="OK")),"","Given Marks or Format is incorrect"),"Given Marks or Format is incorrect")</f>
        <v/>
      </c>
      <c r="Y29" s="162"/>
      <c r="Z29" s="163"/>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23" t="b">
        <f t="shared" si="38"/>
        <v>0</v>
      </c>
      <c r="AF29" s="123" t="str">
        <f t="shared" si="0"/>
        <v>S# INCORRECT</v>
      </c>
      <c r="BN29" s="123" t="str">
        <f t="shared" si="36"/>
        <v/>
      </c>
      <c r="BO29" s="123" t="b">
        <f t="shared" si="1"/>
        <v>0</v>
      </c>
      <c r="BP29" s="123" t="b">
        <f t="shared" si="2"/>
        <v>0</v>
      </c>
      <c r="BQ29" s="123" t="b">
        <f t="shared" si="3"/>
        <v>0</v>
      </c>
      <c r="BR29" s="123" t="str">
        <f t="shared" si="4"/>
        <v/>
      </c>
      <c r="BS29" s="123" t="str">
        <f t="shared" si="5"/>
        <v/>
      </c>
      <c r="BT29" s="123" t="str">
        <f t="shared" si="6"/>
        <v/>
      </c>
      <c r="BU29" s="123" t="str">
        <f t="shared" si="7"/>
        <v/>
      </c>
      <c r="BV29" s="51" t="str">
        <f t="shared" si="8"/>
        <v/>
      </c>
      <c r="BW29" s="52" t="str">
        <f t="shared" si="25"/>
        <v>INCORRECT</v>
      </c>
      <c r="BX29" s="123" t="b">
        <f t="shared" si="26"/>
        <v>0</v>
      </c>
      <c r="BY29" s="53" t="str">
        <f t="shared" si="37"/>
        <v/>
      </c>
      <c r="BZ29" s="123" t="b">
        <f t="shared" si="9"/>
        <v>0</v>
      </c>
      <c r="CA29" s="123" t="b">
        <f t="shared" si="10"/>
        <v>0</v>
      </c>
      <c r="CB29" s="123" t="b">
        <f t="shared" si="11"/>
        <v>0</v>
      </c>
      <c r="CC29" s="123" t="b">
        <f t="shared" si="12"/>
        <v>0</v>
      </c>
      <c r="CD29" s="123" t="b">
        <f t="shared" si="13"/>
        <v>0</v>
      </c>
      <c r="CE29" s="123" t="b">
        <f t="shared" si="14"/>
        <v>0</v>
      </c>
      <c r="CF29" s="123" t="str">
        <f t="shared" si="15"/>
        <v/>
      </c>
      <c r="CG29" s="123" t="str">
        <f t="shared" si="16"/>
        <v/>
      </c>
      <c r="CH29" s="123" t="str">
        <f t="shared" si="17"/>
        <v/>
      </c>
      <c r="CI29" s="123" t="str">
        <f t="shared" si="18"/>
        <v/>
      </c>
      <c r="CJ29" s="123" t="str">
        <f t="shared" si="19"/>
        <v/>
      </c>
      <c r="CK29" s="123" t="str">
        <f t="shared" si="20"/>
        <v/>
      </c>
      <c r="CL29" s="53" t="str">
        <f t="shared" si="21"/>
        <v/>
      </c>
      <c r="CM29" s="53" t="str">
        <f t="shared" si="22"/>
        <v/>
      </c>
      <c r="CN29" s="54" t="str">
        <f t="shared" si="23"/>
        <v>NO</v>
      </c>
      <c r="CO29" s="54" t="str">
        <f t="shared" si="24"/>
        <v>NO</v>
      </c>
      <c r="CP29" s="52" t="str">
        <f t="shared" si="27"/>
        <v>NO</v>
      </c>
      <c r="CQ29" s="52" t="str">
        <f t="shared" si="28"/>
        <v>NO</v>
      </c>
      <c r="CR29" s="54" t="str">
        <f t="shared" si="29"/>
        <v>OK</v>
      </c>
      <c r="CS29" s="123" t="b">
        <f t="shared" si="30"/>
        <v>0</v>
      </c>
      <c r="CT29" s="123" t="b">
        <f t="shared" si="31"/>
        <v>0</v>
      </c>
      <c r="CU29" s="123" t="b">
        <f t="shared" si="32"/>
        <v>0</v>
      </c>
      <c r="CV29" s="123" t="b">
        <f t="shared" si="33"/>
        <v>0</v>
      </c>
      <c r="CW29" s="53" t="str">
        <f t="shared" si="34"/>
        <v>SEQUENCE INCORRECT</v>
      </c>
      <c r="CX29" s="55">
        <f>COUNTIF(B19:B28,T(B29))</f>
        <v>10</v>
      </c>
    </row>
    <row r="30" spans="1:102" s="123" customFormat="1" ht="18.95" customHeight="1" thickBot="1">
      <c r="A30" s="112"/>
      <c r="B30" s="152"/>
      <c r="C30" s="153"/>
      <c r="D30" s="152"/>
      <c r="E30" s="153"/>
      <c r="F30" s="152"/>
      <c r="G30" s="153"/>
      <c r="H30" s="152"/>
      <c r="I30" s="153"/>
      <c r="J30" s="305"/>
      <c r="K30" s="306"/>
      <c r="L30" s="206"/>
      <c r="M30" s="206"/>
      <c r="N30" s="206"/>
      <c r="O30" s="206"/>
      <c r="P30" s="319"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20"/>
      <c r="R30" s="146" t="str">
        <f>IF(P30="","",IF(Q17=500,LOOKUP(P30,{"ABS","ZERO",1,250,275,300,330,375,425},{"FAIL","FAIL","FAIL","C","C+","B","B+","A","A+"})))</f>
        <v/>
      </c>
      <c r="S30" s="194"/>
      <c r="T30" s="56" t="str">
        <f t="shared" si="35"/>
        <v/>
      </c>
      <c r="U30" s="172" t="str">
        <f>IF(AND(A30&lt;&gt;"",B30&lt;&gt;""),IF(OR(D30&lt;&gt;"ABS"),IF(OR(AND(D30&lt;ROUNDDOWN((0.7*E17),0),D30&lt;&gt;0),D30&gt;E17,D30=""),"Attendance Marks incorrect",""),""),"")</f>
        <v/>
      </c>
      <c r="V30" s="304"/>
      <c r="W30" s="304"/>
      <c r="X30" s="161" t="str">
        <f>IF(OR(AND(OR(F30&lt;=G17, F30=0, F30="ABS"),OR(H30&lt;=I17, H30=0, H30="ABS"),OR(J30&lt;=K17, J30=0,J30="ABS"))),IF(OR(AND(A30="",B30="",D30="",F30="",H30="",J30=""),AND(A30&lt;&gt;"",B30&lt;&gt;"",D30&lt;&gt;"",F30&lt;&gt;"",H30&lt;&gt;"",J30&lt;&gt;"", AF30="OK")),"","Given Marks or Format is incorrect"),"Given Marks or Format is incorrect")</f>
        <v/>
      </c>
      <c r="Y30" s="162"/>
      <c r="Z30" s="163"/>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23" t="b">
        <f t="shared" si="38"/>
        <v>0</v>
      </c>
      <c r="AF30" s="123" t="str">
        <f t="shared" si="0"/>
        <v>S# INCORRECT</v>
      </c>
      <c r="BN30" s="123" t="str">
        <f t="shared" si="36"/>
        <v/>
      </c>
      <c r="BO30" s="123" t="b">
        <f t="shared" si="1"/>
        <v>0</v>
      </c>
      <c r="BP30" s="123" t="b">
        <f t="shared" si="2"/>
        <v>0</v>
      </c>
      <c r="BQ30" s="123" t="b">
        <f t="shared" si="3"/>
        <v>0</v>
      </c>
      <c r="BR30" s="123" t="str">
        <f t="shared" si="4"/>
        <v/>
      </c>
      <c r="BS30" s="123" t="str">
        <f t="shared" si="5"/>
        <v/>
      </c>
      <c r="BT30" s="123" t="str">
        <f t="shared" si="6"/>
        <v/>
      </c>
      <c r="BU30" s="123" t="str">
        <f t="shared" si="7"/>
        <v/>
      </c>
      <c r="BV30" s="51" t="str">
        <f t="shared" si="8"/>
        <v/>
      </c>
      <c r="BW30" s="52" t="str">
        <f t="shared" si="25"/>
        <v>INCORRECT</v>
      </c>
      <c r="BX30" s="123" t="b">
        <f t="shared" si="26"/>
        <v>0</v>
      </c>
      <c r="BY30" s="53" t="str">
        <f t="shared" si="37"/>
        <v/>
      </c>
      <c r="BZ30" s="123" t="b">
        <f t="shared" si="9"/>
        <v>0</v>
      </c>
      <c r="CA30" s="123" t="b">
        <f t="shared" si="10"/>
        <v>0</v>
      </c>
      <c r="CB30" s="123" t="b">
        <f t="shared" si="11"/>
        <v>0</v>
      </c>
      <c r="CC30" s="123" t="b">
        <f t="shared" si="12"/>
        <v>0</v>
      </c>
      <c r="CD30" s="123" t="b">
        <f t="shared" si="13"/>
        <v>0</v>
      </c>
      <c r="CE30" s="123" t="b">
        <f t="shared" si="14"/>
        <v>0</v>
      </c>
      <c r="CF30" s="123" t="str">
        <f t="shared" si="15"/>
        <v/>
      </c>
      <c r="CG30" s="123" t="str">
        <f t="shared" si="16"/>
        <v/>
      </c>
      <c r="CH30" s="123" t="str">
        <f t="shared" si="17"/>
        <v/>
      </c>
      <c r="CI30" s="123" t="str">
        <f t="shared" si="18"/>
        <v/>
      </c>
      <c r="CJ30" s="123" t="str">
        <f t="shared" si="19"/>
        <v/>
      </c>
      <c r="CK30" s="123" t="str">
        <f t="shared" si="20"/>
        <v/>
      </c>
      <c r="CL30" s="53" t="str">
        <f t="shared" si="21"/>
        <v/>
      </c>
      <c r="CM30" s="53" t="str">
        <f t="shared" si="22"/>
        <v/>
      </c>
      <c r="CN30" s="54" t="str">
        <f t="shared" si="23"/>
        <v>NO</v>
      </c>
      <c r="CO30" s="54" t="str">
        <f t="shared" si="24"/>
        <v>NO</v>
      </c>
      <c r="CP30" s="52" t="str">
        <f t="shared" si="27"/>
        <v>NO</v>
      </c>
      <c r="CQ30" s="52" t="str">
        <f t="shared" si="28"/>
        <v>NO</v>
      </c>
      <c r="CR30" s="54" t="str">
        <f t="shared" si="29"/>
        <v>OK</v>
      </c>
      <c r="CS30" s="123" t="b">
        <f t="shared" si="30"/>
        <v>0</v>
      </c>
      <c r="CT30" s="123" t="b">
        <f t="shared" si="31"/>
        <v>0</v>
      </c>
      <c r="CU30" s="123" t="b">
        <f t="shared" si="32"/>
        <v>0</v>
      </c>
      <c r="CV30" s="123" t="b">
        <f t="shared" si="33"/>
        <v>0</v>
      </c>
      <c r="CW30" s="53" t="str">
        <f t="shared" si="34"/>
        <v>SEQUENCE INCORRECT</v>
      </c>
      <c r="CX30" s="55">
        <f>COUNTIF(B19:B29,T(B30))</f>
        <v>11</v>
      </c>
    </row>
    <row r="31" spans="1:102" s="123" customFormat="1" ht="18.95" customHeight="1" thickBot="1">
      <c r="A31" s="43"/>
      <c r="B31" s="152"/>
      <c r="C31" s="153"/>
      <c r="D31" s="152"/>
      <c r="E31" s="153"/>
      <c r="F31" s="152"/>
      <c r="G31" s="153"/>
      <c r="H31" s="152"/>
      <c r="I31" s="153"/>
      <c r="J31" s="305"/>
      <c r="K31" s="306"/>
      <c r="L31" s="206"/>
      <c r="M31" s="206"/>
      <c r="N31" s="206"/>
      <c r="O31" s="206"/>
      <c r="P31" s="319"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20"/>
      <c r="R31" s="146" t="str">
        <f>IF(P31="","",IF(Q17=500,LOOKUP(P31,{"ABS","ZERO",1,250,275,300,330,375,425},{"FAIL","FAIL","FAIL","C","C+","B","B+","A","A+"})))</f>
        <v/>
      </c>
      <c r="S31" s="194"/>
      <c r="T31" s="56" t="str">
        <f t="shared" si="35"/>
        <v/>
      </c>
      <c r="U31" s="172" t="str">
        <f>IF(AND(A31&lt;&gt;"",B31&lt;&gt;""),IF(OR(D31&lt;&gt;"ABS"),IF(OR(AND(D31&lt;ROUNDDOWN((0.7*E17),0),D31&lt;&gt;0),D31&gt;E17,D31=""),"Attendance Marks incorrect",""),""),"")</f>
        <v/>
      </c>
      <c r="V31" s="304"/>
      <c r="W31" s="304"/>
      <c r="X31" s="161" t="str">
        <f>IF(OR(AND(OR(F31&lt;=G17, F31=0, F31="ABS"),OR(H31&lt;=I17, H31=0, H31="ABS"),OR(J31&lt;=K17, J31=0,J31="ABS"))),IF(OR(AND(A31="",B31="",D31="",F31="",H31="",J31=""),AND(A31&lt;&gt;"",B31&lt;&gt;"",D31&lt;&gt;"",F31&lt;&gt;"",H31&lt;&gt;"",J31&lt;&gt;"", AF31="OK")),"","Given Marks or Format is incorrect"),"Given Marks or Format is incorrect")</f>
        <v/>
      </c>
      <c r="Y31" s="162"/>
      <c r="Z31" s="163"/>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23" t="b">
        <f t="shared" si="38"/>
        <v>0</v>
      </c>
      <c r="AF31" s="123" t="str">
        <f t="shared" si="0"/>
        <v>S# INCORRECT</v>
      </c>
      <c r="BN31" s="123" t="str">
        <f t="shared" si="36"/>
        <v/>
      </c>
      <c r="BO31" s="123" t="b">
        <f t="shared" si="1"/>
        <v>0</v>
      </c>
      <c r="BP31" s="123" t="b">
        <f t="shared" si="2"/>
        <v>0</v>
      </c>
      <c r="BQ31" s="123" t="b">
        <f t="shared" si="3"/>
        <v>0</v>
      </c>
      <c r="BR31" s="123" t="str">
        <f t="shared" si="4"/>
        <v/>
      </c>
      <c r="BS31" s="123" t="str">
        <f t="shared" si="5"/>
        <v/>
      </c>
      <c r="BT31" s="123" t="str">
        <f t="shared" si="6"/>
        <v/>
      </c>
      <c r="BU31" s="123" t="str">
        <f t="shared" si="7"/>
        <v/>
      </c>
      <c r="BV31" s="51" t="str">
        <f t="shared" si="8"/>
        <v/>
      </c>
      <c r="BW31" s="52" t="str">
        <f t="shared" si="25"/>
        <v>INCORRECT</v>
      </c>
      <c r="BX31" s="123" t="b">
        <f t="shared" si="26"/>
        <v>0</v>
      </c>
      <c r="BY31" s="53" t="str">
        <f t="shared" si="37"/>
        <v/>
      </c>
      <c r="BZ31" s="123" t="b">
        <f t="shared" si="9"/>
        <v>0</v>
      </c>
      <c r="CA31" s="123" t="b">
        <f t="shared" si="10"/>
        <v>0</v>
      </c>
      <c r="CB31" s="123" t="b">
        <f t="shared" si="11"/>
        <v>0</v>
      </c>
      <c r="CC31" s="123" t="b">
        <f t="shared" si="12"/>
        <v>0</v>
      </c>
      <c r="CD31" s="123" t="b">
        <f t="shared" si="13"/>
        <v>0</v>
      </c>
      <c r="CE31" s="123" t="b">
        <f t="shared" si="14"/>
        <v>0</v>
      </c>
      <c r="CF31" s="123" t="str">
        <f t="shared" si="15"/>
        <v/>
      </c>
      <c r="CG31" s="123" t="str">
        <f t="shared" si="16"/>
        <v/>
      </c>
      <c r="CH31" s="123" t="str">
        <f t="shared" si="17"/>
        <v/>
      </c>
      <c r="CI31" s="123" t="str">
        <f t="shared" si="18"/>
        <v/>
      </c>
      <c r="CJ31" s="123" t="str">
        <f t="shared" si="19"/>
        <v/>
      </c>
      <c r="CK31" s="123" t="str">
        <f t="shared" si="20"/>
        <v/>
      </c>
      <c r="CL31" s="53" t="str">
        <f t="shared" si="21"/>
        <v/>
      </c>
      <c r="CM31" s="53" t="str">
        <f t="shared" si="22"/>
        <v/>
      </c>
      <c r="CN31" s="54" t="str">
        <f t="shared" si="23"/>
        <v>NO</v>
      </c>
      <c r="CO31" s="54" t="str">
        <f t="shared" si="24"/>
        <v>NO</v>
      </c>
      <c r="CP31" s="52" t="str">
        <f t="shared" si="27"/>
        <v>NO</v>
      </c>
      <c r="CQ31" s="52" t="str">
        <f t="shared" si="28"/>
        <v>NO</v>
      </c>
      <c r="CR31" s="54" t="str">
        <f t="shared" si="29"/>
        <v>OK</v>
      </c>
      <c r="CS31" s="123" t="b">
        <f t="shared" si="30"/>
        <v>0</v>
      </c>
      <c r="CT31" s="123" t="b">
        <f t="shared" si="31"/>
        <v>0</v>
      </c>
      <c r="CU31" s="123" t="b">
        <f t="shared" si="32"/>
        <v>0</v>
      </c>
      <c r="CV31" s="123" t="b">
        <f t="shared" si="33"/>
        <v>0</v>
      </c>
      <c r="CW31" s="53" t="str">
        <f t="shared" si="34"/>
        <v>SEQUENCE INCORRECT</v>
      </c>
      <c r="CX31" s="55">
        <f>COUNTIF(B19:B30,T(B31))</f>
        <v>12</v>
      </c>
    </row>
    <row r="32" spans="1:102" s="123" customFormat="1" ht="18.95" customHeight="1" thickBot="1">
      <c r="A32" s="112"/>
      <c r="B32" s="152"/>
      <c r="C32" s="153"/>
      <c r="D32" s="152"/>
      <c r="E32" s="153"/>
      <c r="F32" s="152"/>
      <c r="G32" s="153"/>
      <c r="H32" s="152"/>
      <c r="I32" s="153"/>
      <c r="J32" s="305"/>
      <c r="K32" s="306"/>
      <c r="L32" s="206"/>
      <c r="M32" s="206"/>
      <c r="N32" s="206"/>
      <c r="O32" s="206"/>
      <c r="P32" s="319"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20"/>
      <c r="R32" s="146" t="str">
        <f>IF(P32="","",IF(Q17=500,LOOKUP(P32,{"ABS","ZERO",1,250,275,300,330,375,425},{"FAIL","FAIL","FAIL","C","C+","B","B+","A","A+"})))</f>
        <v/>
      </c>
      <c r="S32" s="194"/>
      <c r="T32" s="56" t="str">
        <f t="shared" si="35"/>
        <v/>
      </c>
      <c r="U32" s="172" t="str">
        <f>IF(AND(A32&lt;&gt;"",B32&lt;&gt;""),IF(OR(D32&lt;&gt;"ABS"),IF(OR(AND(D32&lt;ROUNDDOWN((0.7*E17),0),D32&lt;&gt;0),D32&gt;E17,D32=""),"Attendance Marks incorrect",""),""),"")</f>
        <v/>
      </c>
      <c r="V32" s="304"/>
      <c r="W32" s="304"/>
      <c r="X32" s="161" t="str">
        <f>IF(OR(AND(OR(F32&lt;=G17, F32=0, F32="ABS"),OR(H32&lt;=I17, H32=0, H32="ABS"),OR(J32&lt;=K17, J32=0,J32="ABS"))),IF(OR(AND(A32="",B32="",D32="",F32="",H32="",J32=""),AND(A32&lt;&gt;"",B32&lt;&gt;"",D32&lt;&gt;"",F32&lt;&gt;"",H32&lt;&gt;"",J32&lt;&gt;"", AF32="OK")),"","Given Marks or Format is incorrect"),"Given Marks or Format is incorrect")</f>
        <v/>
      </c>
      <c r="Y32" s="162"/>
      <c r="Z32" s="163"/>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23" t="b">
        <f t="shared" si="38"/>
        <v>0</v>
      </c>
      <c r="AF32" s="123" t="str">
        <f t="shared" si="0"/>
        <v>S# INCORRECT</v>
      </c>
      <c r="BN32" s="123" t="str">
        <f t="shared" si="36"/>
        <v/>
      </c>
      <c r="BO32" s="123" t="b">
        <f t="shared" si="1"/>
        <v>0</v>
      </c>
      <c r="BP32" s="123" t="b">
        <f t="shared" si="2"/>
        <v>0</v>
      </c>
      <c r="BQ32" s="123" t="b">
        <f t="shared" si="3"/>
        <v>0</v>
      </c>
      <c r="BR32" s="123" t="str">
        <f t="shared" si="4"/>
        <v/>
      </c>
      <c r="BS32" s="123" t="str">
        <f t="shared" si="5"/>
        <v/>
      </c>
      <c r="BT32" s="123" t="str">
        <f t="shared" si="6"/>
        <v/>
      </c>
      <c r="BU32" s="123" t="str">
        <f t="shared" si="7"/>
        <v/>
      </c>
      <c r="BV32" s="51" t="str">
        <f t="shared" si="8"/>
        <v/>
      </c>
      <c r="BW32" s="52" t="str">
        <f t="shared" si="25"/>
        <v>INCORRECT</v>
      </c>
      <c r="BX32" s="123" t="b">
        <f t="shared" si="26"/>
        <v>0</v>
      </c>
      <c r="BY32" s="53" t="str">
        <f t="shared" si="37"/>
        <v/>
      </c>
      <c r="BZ32" s="123" t="b">
        <f t="shared" si="9"/>
        <v>0</v>
      </c>
      <c r="CA32" s="123" t="b">
        <f t="shared" si="10"/>
        <v>0</v>
      </c>
      <c r="CB32" s="123" t="b">
        <f t="shared" si="11"/>
        <v>0</v>
      </c>
      <c r="CC32" s="123" t="b">
        <f t="shared" si="12"/>
        <v>0</v>
      </c>
      <c r="CD32" s="123" t="b">
        <f t="shared" si="13"/>
        <v>0</v>
      </c>
      <c r="CE32" s="123" t="b">
        <f t="shared" si="14"/>
        <v>0</v>
      </c>
      <c r="CF32" s="123" t="str">
        <f t="shared" si="15"/>
        <v/>
      </c>
      <c r="CG32" s="123" t="str">
        <f t="shared" si="16"/>
        <v/>
      </c>
      <c r="CH32" s="123" t="str">
        <f t="shared" si="17"/>
        <v/>
      </c>
      <c r="CI32" s="123" t="str">
        <f t="shared" si="18"/>
        <v/>
      </c>
      <c r="CJ32" s="123" t="str">
        <f t="shared" si="19"/>
        <v/>
      </c>
      <c r="CK32" s="123" t="str">
        <f t="shared" si="20"/>
        <v/>
      </c>
      <c r="CL32" s="53" t="str">
        <f t="shared" si="21"/>
        <v/>
      </c>
      <c r="CM32" s="53" t="str">
        <f t="shared" si="22"/>
        <v/>
      </c>
      <c r="CN32" s="54" t="str">
        <f t="shared" si="23"/>
        <v>NO</v>
      </c>
      <c r="CO32" s="54" t="str">
        <f t="shared" si="24"/>
        <v>NO</v>
      </c>
      <c r="CP32" s="52" t="str">
        <f t="shared" si="27"/>
        <v>NO</v>
      </c>
      <c r="CQ32" s="52" t="str">
        <f t="shared" si="28"/>
        <v>NO</v>
      </c>
      <c r="CR32" s="54" t="str">
        <f t="shared" si="29"/>
        <v>OK</v>
      </c>
      <c r="CS32" s="123" t="b">
        <f t="shared" si="30"/>
        <v>0</v>
      </c>
      <c r="CT32" s="123" t="b">
        <f t="shared" si="31"/>
        <v>0</v>
      </c>
      <c r="CU32" s="123" t="b">
        <f t="shared" si="32"/>
        <v>0</v>
      </c>
      <c r="CV32" s="123" t="b">
        <f t="shared" si="33"/>
        <v>0</v>
      </c>
      <c r="CW32" s="53" t="str">
        <f t="shared" si="34"/>
        <v>SEQUENCE INCORRECT</v>
      </c>
      <c r="CX32" s="55">
        <f>COUNTIF(B19:B31,T(B32))</f>
        <v>13</v>
      </c>
    </row>
    <row r="33" spans="1:102" s="123" customFormat="1" ht="18.95" customHeight="1" thickBot="1">
      <c r="A33" s="43"/>
      <c r="B33" s="152"/>
      <c r="C33" s="153"/>
      <c r="D33" s="152"/>
      <c r="E33" s="153"/>
      <c r="F33" s="152"/>
      <c r="G33" s="153"/>
      <c r="H33" s="152"/>
      <c r="I33" s="153"/>
      <c r="J33" s="305"/>
      <c r="K33" s="306"/>
      <c r="L33" s="206"/>
      <c r="M33" s="206"/>
      <c r="N33" s="206"/>
      <c r="O33" s="206"/>
      <c r="P33" s="319"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20"/>
      <c r="R33" s="146" t="str">
        <f>IF(P33="","",IF(Q17=500,LOOKUP(P33,{"ABS","ZERO",1,250,275,300,330,375,425},{"FAIL","FAIL","FAIL","C","C+","B","B+","A","A+"})))</f>
        <v/>
      </c>
      <c r="S33" s="194"/>
      <c r="T33" s="56" t="str">
        <f t="shared" si="35"/>
        <v/>
      </c>
      <c r="U33" s="172" t="str">
        <f>IF(AND(A33&lt;&gt;"",B33&lt;&gt;""),IF(OR(D33&lt;&gt;"ABS"),IF(OR(AND(D33&lt;ROUNDDOWN((0.7*E17),0),D33&lt;&gt;0),D33&gt;E17,D33=""),"Attendance Marks incorrect",""),""),"")</f>
        <v/>
      </c>
      <c r="V33" s="304"/>
      <c r="W33" s="304"/>
      <c r="X33" s="161" t="str">
        <f>IF(OR(AND(OR(F33&lt;=G17, F33=0, F33="ABS"),OR(H33&lt;=I17, H33=0, H33="ABS"),OR(J33&lt;=K17, J33=0,J33="ABS"))),IF(OR(AND(A33="",B33="",D33="",F33="",H33="",J33=""),AND(A33&lt;&gt;"",B33&lt;&gt;"",D33&lt;&gt;"",F33&lt;&gt;"",H33&lt;&gt;"",J33&lt;&gt;"", AF33="OK")),"","Given Marks or Format is incorrect"),"Given Marks or Format is incorrect")</f>
        <v/>
      </c>
      <c r="Y33" s="162"/>
      <c r="Z33" s="163"/>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23" t="b">
        <f t="shared" si="38"/>
        <v>0</v>
      </c>
      <c r="AF33" s="123" t="str">
        <f t="shared" si="0"/>
        <v>S# INCORRECT</v>
      </c>
      <c r="BN33" s="123" t="str">
        <f t="shared" si="36"/>
        <v/>
      </c>
      <c r="BO33" s="123" t="b">
        <f t="shared" si="1"/>
        <v>0</v>
      </c>
      <c r="BP33" s="123" t="b">
        <f t="shared" si="2"/>
        <v>0</v>
      </c>
      <c r="BQ33" s="123" t="b">
        <f t="shared" si="3"/>
        <v>0</v>
      </c>
      <c r="BR33" s="123" t="str">
        <f t="shared" si="4"/>
        <v/>
      </c>
      <c r="BS33" s="123" t="str">
        <f t="shared" si="5"/>
        <v/>
      </c>
      <c r="BT33" s="123" t="str">
        <f t="shared" si="6"/>
        <v/>
      </c>
      <c r="BU33" s="123" t="str">
        <f t="shared" si="7"/>
        <v/>
      </c>
      <c r="BV33" s="51" t="str">
        <f t="shared" si="8"/>
        <v/>
      </c>
      <c r="BW33" s="52" t="str">
        <f t="shared" si="25"/>
        <v>INCORRECT</v>
      </c>
      <c r="BX33" s="123" t="b">
        <f t="shared" si="26"/>
        <v>0</v>
      </c>
      <c r="BY33" s="53" t="str">
        <f t="shared" si="37"/>
        <v/>
      </c>
      <c r="BZ33" s="123" t="b">
        <f t="shared" si="9"/>
        <v>0</v>
      </c>
      <c r="CA33" s="123" t="b">
        <f t="shared" si="10"/>
        <v>0</v>
      </c>
      <c r="CB33" s="123" t="b">
        <f t="shared" si="11"/>
        <v>0</v>
      </c>
      <c r="CC33" s="123" t="b">
        <f t="shared" si="12"/>
        <v>0</v>
      </c>
      <c r="CD33" s="123" t="b">
        <f t="shared" si="13"/>
        <v>0</v>
      </c>
      <c r="CE33" s="123" t="b">
        <f t="shared" si="14"/>
        <v>0</v>
      </c>
      <c r="CF33" s="123" t="str">
        <f t="shared" si="15"/>
        <v/>
      </c>
      <c r="CG33" s="123" t="str">
        <f t="shared" si="16"/>
        <v/>
      </c>
      <c r="CH33" s="123" t="str">
        <f t="shared" si="17"/>
        <v/>
      </c>
      <c r="CI33" s="123" t="str">
        <f t="shared" si="18"/>
        <v/>
      </c>
      <c r="CJ33" s="123" t="str">
        <f t="shared" si="19"/>
        <v/>
      </c>
      <c r="CK33" s="123" t="str">
        <f t="shared" si="20"/>
        <v/>
      </c>
      <c r="CL33" s="53" t="str">
        <f t="shared" si="21"/>
        <v/>
      </c>
      <c r="CM33" s="53" t="str">
        <f t="shared" si="22"/>
        <v/>
      </c>
      <c r="CN33" s="54" t="str">
        <f t="shared" si="23"/>
        <v>NO</v>
      </c>
      <c r="CO33" s="54" t="str">
        <f t="shared" si="24"/>
        <v>NO</v>
      </c>
      <c r="CP33" s="52" t="str">
        <f t="shared" si="27"/>
        <v>NO</v>
      </c>
      <c r="CQ33" s="52" t="str">
        <f t="shared" si="28"/>
        <v>NO</v>
      </c>
      <c r="CR33" s="54" t="str">
        <f t="shared" si="29"/>
        <v>OK</v>
      </c>
      <c r="CS33" s="123" t="b">
        <f t="shared" si="30"/>
        <v>0</v>
      </c>
      <c r="CT33" s="123" t="b">
        <f t="shared" si="31"/>
        <v>0</v>
      </c>
      <c r="CU33" s="123" t="b">
        <f t="shared" si="32"/>
        <v>0</v>
      </c>
      <c r="CV33" s="123" t="b">
        <f t="shared" si="33"/>
        <v>0</v>
      </c>
      <c r="CW33" s="53" t="str">
        <f t="shared" si="34"/>
        <v>SEQUENCE INCORRECT</v>
      </c>
      <c r="CX33" s="55">
        <f>COUNTIF(B19:B32,T(B33))</f>
        <v>14</v>
      </c>
    </row>
    <row r="34" spans="1:102" s="123" customFormat="1" ht="18.95" customHeight="1" thickBot="1">
      <c r="A34" s="112"/>
      <c r="B34" s="152"/>
      <c r="C34" s="153"/>
      <c r="D34" s="152"/>
      <c r="E34" s="153"/>
      <c r="F34" s="152"/>
      <c r="G34" s="153"/>
      <c r="H34" s="152"/>
      <c r="I34" s="153"/>
      <c r="J34" s="305"/>
      <c r="K34" s="306"/>
      <c r="L34" s="206"/>
      <c r="M34" s="206"/>
      <c r="N34" s="206"/>
      <c r="O34" s="206"/>
      <c r="P34" s="319" t="e">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#REF!</v>
      </c>
      <c r="Q34" s="320"/>
      <c r="R34" s="146" t="e">
        <f>IF(P34="","",IF(Q17=500,LOOKUP(P34,{"ABS","ZERO",1,250,275,300,330,375,425},{"FAIL","FAIL","FAIL","C","C+","B","B+","A","A+"})))</f>
        <v>#REF!</v>
      </c>
      <c r="S34" s="194"/>
      <c r="T34" s="56" t="e">
        <f>IF(#REF!&lt;&gt;"",IF(CW34="SEQUENCE CORRECT",IF(OR(T(AA34)="OK",T(AB34)="oOk",T(AC34)="Okk",AD34="ok"),"OK","FORMAT INCORRECT"),"SEQUENCE INCORRECT"),"")</f>
        <v>#REF!</v>
      </c>
      <c r="U34" s="172" t="e">
        <f>IF(AND(#REF!&lt;&gt;"",B34&lt;&gt;""),IF(OR(D34&lt;&gt;"ABS"),IF(OR(AND(D34&lt;ROUNDDOWN((0.7*E17),0),D34&lt;&gt;0),D34&gt;E17,D34=""),"Attendance Marks incorrect",""),""),"")</f>
        <v>#REF!</v>
      </c>
      <c r="V34" s="304"/>
      <c r="W34" s="304"/>
      <c r="X34" s="161" t="e">
        <f>IF(OR(AND(OR(F34&lt;=G17, F34=0, F34="ABS"),OR(H34&lt;=I17, H34=0, H34="ABS"),OR(J34&lt;=K17, J34=0,J34="ABS"))),IF(OR(AND(#REF!="",B34="",D34="",F34="",H34="",J34=""),AND(#REF!&lt;&gt;"",B34&lt;&gt;"",D34&lt;&gt;"",F34&lt;&gt;"",H34&lt;&gt;"",J34&lt;&gt;"", AF34="OK")),"","Given Marks or Format is incorrect"),"Given Marks or Format is incorrect")</f>
        <v>#REF!</v>
      </c>
      <c r="Y34" s="162"/>
      <c r="Z34" s="163"/>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23" t="b">
        <f>IF(AND(ISNUMBER(A33)&lt;&gt;"",ISNUMBER(#REF!)&lt;&gt;""),IF(AND(ISNUMBER(#REF!),ISNUMBER(A33)),IF(#REF!-A33=1,AND(ISNUMBER(INT(MID(#REF!,1,3))),MID(#REF!,4,1)="",MID(#REF!,1,1)&lt;&gt;"0"))))</f>
        <v>0</v>
      </c>
      <c r="AF34" s="123" t="str">
        <f t="shared" si="0"/>
        <v>S# INCORRECT</v>
      </c>
      <c r="BN34" s="123" t="str">
        <f t="shared" si="36"/>
        <v/>
      </c>
      <c r="BO34" s="123" t="b">
        <f t="shared" si="1"/>
        <v>0</v>
      </c>
      <c r="BP34" s="123" t="b">
        <f t="shared" si="2"/>
        <v>0</v>
      </c>
      <c r="BQ34" s="123" t="b">
        <f t="shared" si="3"/>
        <v>0</v>
      </c>
      <c r="BR34" s="123" t="str">
        <f t="shared" si="4"/>
        <v/>
      </c>
      <c r="BS34" s="123" t="str">
        <f t="shared" si="5"/>
        <v/>
      </c>
      <c r="BT34" s="123" t="str">
        <f t="shared" si="6"/>
        <v/>
      </c>
      <c r="BU34" s="123" t="str">
        <f t="shared" si="7"/>
        <v/>
      </c>
      <c r="BV34" s="51" t="str">
        <f t="shared" si="8"/>
        <v/>
      </c>
      <c r="BW34" s="52" t="str">
        <f t="shared" si="25"/>
        <v>INCORRECT</v>
      </c>
      <c r="BX34" s="123" t="b">
        <f t="shared" si="26"/>
        <v>0</v>
      </c>
      <c r="BY34" s="53" t="str">
        <f t="shared" si="37"/>
        <v/>
      </c>
      <c r="BZ34" s="123" t="b">
        <f t="shared" si="9"/>
        <v>0</v>
      </c>
      <c r="CA34" s="123" t="b">
        <f t="shared" si="10"/>
        <v>0</v>
      </c>
      <c r="CB34" s="123" t="b">
        <f t="shared" si="11"/>
        <v>0</v>
      </c>
      <c r="CC34" s="123" t="b">
        <f t="shared" si="12"/>
        <v>0</v>
      </c>
      <c r="CD34" s="123" t="b">
        <f t="shared" si="13"/>
        <v>0</v>
      </c>
      <c r="CE34" s="123" t="b">
        <f t="shared" si="14"/>
        <v>0</v>
      </c>
      <c r="CF34" s="123" t="str">
        <f t="shared" si="15"/>
        <v/>
      </c>
      <c r="CG34" s="123" t="str">
        <f t="shared" si="16"/>
        <v/>
      </c>
      <c r="CH34" s="123" t="str">
        <f t="shared" si="17"/>
        <v/>
      </c>
      <c r="CI34" s="123" t="str">
        <f t="shared" si="18"/>
        <v/>
      </c>
      <c r="CJ34" s="123" t="str">
        <f t="shared" si="19"/>
        <v/>
      </c>
      <c r="CK34" s="123" t="str">
        <f t="shared" si="20"/>
        <v/>
      </c>
      <c r="CL34" s="53" t="str">
        <f t="shared" si="21"/>
        <v/>
      </c>
      <c r="CM34" s="53" t="str">
        <f t="shared" si="22"/>
        <v/>
      </c>
      <c r="CN34" s="54" t="str">
        <f t="shared" si="23"/>
        <v>NO</v>
      </c>
      <c r="CO34" s="54" t="str">
        <f t="shared" si="24"/>
        <v>NO</v>
      </c>
      <c r="CP34" s="52" t="str">
        <f t="shared" si="27"/>
        <v>NO</v>
      </c>
      <c r="CQ34" s="52" t="str">
        <f t="shared" si="28"/>
        <v>NO</v>
      </c>
      <c r="CR34" s="54" t="str">
        <f t="shared" si="29"/>
        <v>OK</v>
      </c>
      <c r="CS34" s="123" t="b">
        <f t="shared" si="30"/>
        <v>0</v>
      </c>
      <c r="CT34" s="123" t="b">
        <f t="shared" si="31"/>
        <v>0</v>
      </c>
      <c r="CU34" s="123" t="b">
        <f t="shared" si="32"/>
        <v>0</v>
      </c>
      <c r="CV34" s="123" t="b">
        <f t="shared" si="33"/>
        <v>0</v>
      </c>
      <c r="CW34" s="53" t="str">
        <f t="shared" si="34"/>
        <v>SEQUENCE INCORRECT</v>
      </c>
      <c r="CX34" s="55">
        <f>COUNTIF(B19:B33,T(B34))</f>
        <v>15</v>
      </c>
    </row>
    <row r="35" spans="1:102" s="123" customFormat="1" ht="18.95" customHeight="1" thickBot="1">
      <c r="A35" s="43"/>
      <c r="B35" s="152"/>
      <c r="C35" s="153"/>
      <c r="D35" s="152"/>
      <c r="E35" s="153"/>
      <c r="F35" s="152"/>
      <c r="G35" s="153"/>
      <c r="H35" s="152"/>
      <c r="I35" s="153"/>
      <c r="J35" s="305"/>
      <c r="K35" s="306"/>
      <c r="L35" s="206"/>
      <c r="M35" s="206"/>
      <c r="N35" s="206"/>
      <c r="O35" s="206"/>
      <c r="P35" s="319"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20"/>
      <c r="R35" s="146" t="str">
        <f>IF(P35="","",IF(Q17=500,LOOKUP(P35,{"ABS","ZERO",1,250,275,300,330,375,425},{"FAIL","FAIL","FAIL","C","C+","B","B+","A","A+"})))</f>
        <v/>
      </c>
      <c r="S35" s="194"/>
      <c r="T35" s="56" t="str">
        <f t="shared" si="35"/>
        <v/>
      </c>
      <c r="U35" s="172" t="str">
        <f>IF(AND(A35&lt;&gt;"",B35&lt;&gt;""),IF(OR(D35&lt;&gt;"ABS"),IF(OR(AND(D35&lt;ROUNDDOWN((0.7*E17),0),D35&lt;&gt;0),D35&gt;E17,D35=""),"Attendance Marks incorrect",""),""),"")</f>
        <v/>
      </c>
      <c r="V35" s="304"/>
      <c r="W35" s="304"/>
      <c r="X35" s="161" t="str">
        <f>IF(OR(AND(OR(F35&lt;=G17, F35=0, F35="ABS"),OR(H35&lt;=I17, H35=0, H35="ABS"),OR(J35&lt;=K17, J35=0,J35="ABS"))),IF(OR(AND(A35="",B35="",D35="",F35="",H35="",J35=""),AND(A35&lt;&gt;"",B35&lt;&gt;"",D35&lt;&gt;"",F35&lt;&gt;"",H35&lt;&gt;"",J35&lt;&gt;"", AF35="OK")),"","Given Marks or Format is incorrect"),"Given Marks or Format is incorrect")</f>
        <v/>
      </c>
      <c r="Y35" s="162"/>
      <c r="Z35" s="163"/>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23" t="b">
        <f>IF(AND(ISNUMBER(#REF!)&lt;&gt;"",ISNUMBER(A35)&lt;&gt;""),IF(AND(ISNUMBER(A35),ISNUMBER(#REF!)),IF(A35-#REF!=1,AND(ISNUMBER(INT(MID(A35,1,3))),MID(A35,4,1)="",MID(A35,1,1)&lt;&gt;"0"))))</f>
        <v>0</v>
      </c>
      <c r="AF35" s="123" t="str">
        <f t="shared" si="0"/>
        <v>S# INCORRECT</v>
      </c>
      <c r="BN35" s="123" t="str">
        <f t="shared" si="36"/>
        <v/>
      </c>
      <c r="BO35" s="123" t="b">
        <f t="shared" si="1"/>
        <v>0</v>
      </c>
      <c r="BP35" s="123" t="b">
        <f t="shared" si="2"/>
        <v>0</v>
      </c>
      <c r="BQ35" s="123" t="b">
        <f t="shared" si="3"/>
        <v>0</v>
      </c>
      <c r="BR35" s="123" t="str">
        <f t="shared" si="4"/>
        <v/>
      </c>
      <c r="BS35" s="123" t="str">
        <f t="shared" si="5"/>
        <v/>
      </c>
      <c r="BT35" s="123" t="str">
        <f t="shared" si="6"/>
        <v/>
      </c>
      <c r="BU35" s="123" t="str">
        <f t="shared" si="7"/>
        <v/>
      </c>
      <c r="BV35" s="51" t="str">
        <f t="shared" si="8"/>
        <v/>
      </c>
      <c r="BW35" s="52" t="str">
        <f t="shared" si="25"/>
        <v>INCORRECT</v>
      </c>
      <c r="BX35" s="123" t="b">
        <f t="shared" si="26"/>
        <v>0</v>
      </c>
      <c r="BY35" s="53" t="str">
        <f t="shared" si="37"/>
        <v/>
      </c>
      <c r="BZ35" s="123" t="b">
        <f t="shared" si="9"/>
        <v>0</v>
      </c>
      <c r="CA35" s="123" t="b">
        <f t="shared" si="10"/>
        <v>0</v>
      </c>
      <c r="CB35" s="123" t="b">
        <f t="shared" si="11"/>
        <v>0</v>
      </c>
      <c r="CC35" s="123" t="b">
        <f t="shared" si="12"/>
        <v>0</v>
      </c>
      <c r="CD35" s="123" t="b">
        <f t="shared" si="13"/>
        <v>0</v>
      </c>
      <c r="CE35" s="123" t="b">
        <f t="shared" si="14"/>
        <v>0</v>
      </c>
      <c r="CF35" s="123" t="str">
        <f t="shared" si="15"/>
        <v/>
      </c>
      <c r="CG35" s="123" t="str">
        <f t="shared" si="16"/>
        <v/>
      </c>
      <c r="CH35" s="123" t="str">
        <f t="shared" si="17"/>
        <v/>
      </c>
      <c r="CI35" s="123" t="str">
        <f t="shared" si="18"/>
        <v/>
      </c>
      <c r="CJ35" s="123" t="str">
        <f t="shared" si="19"/>
        <v/>
      </c>
      <c r="CK35" s="123" t="str">
        <f t="shared" si="20"/>
        <v/>
      </c>
      <c r="CL35" s="53" t="str">
        <f t="shared" si="21"/>
        <v/>
      </c>
      <c r="CM35" s="53" t="str">
        <f t="shared" si="22"/>
        <v/>
      </c>
      <c r="CN35" s="54" t="str">
        <f t="shared" si="23"/>
        <v>NO</v>
      </c>
      <c r="CO35" s="54" t="str">
        <f t="shared" si="24"/>
        <v>NO</v>
      </c>
      <c r="CP35" s="52" t="str">
        <f t="shared" si="27"/>
        <v>NO</v>
      </c>
      <c r="CQ35" s="52" t="str">
        <f t="shared" si="28"/>
        <v>NO</v>
      </c>
      <c r="CR35" s="54" t="str">
        <f t="shared" si="29"/>
        <v>OK</v>
      </c>
      <c r="CS35" s="123" t="b">
        <f t="shared" si="30"/>
        <v>0</v>
      </c>
      <c r="CT35" s="123" t="b">
        <f t="shared" si="31"/>
        <v>0</v>
      </c>
      <c r="CU35" s="123" t="b">
        <f t="shared" si="32"/>
        <v>0</v>
      </c>
      <c r="CV35" s="123" t="b">
        <f t="shared" si="33"/>
        <v>0</v>
      </c>
      <c r="CW35" s="53" t="str">
        <f t="shared" si="34"/>
        <v>SEQUENCE INCORRECT</v>
      </c>
      <c r="CX35" s="55">
        <f>COUNTIF(B19:B34,T(B35))</f>
        <v>16</v>
      </c>
    </row>
    <row r="36" spans="1:102" s="123" customFormat="1" ht="18.95" customHeight="1" thickBot="1">
      <c r="A36" s="112"/>
      <c r="B36" s="152"/>
      <c r="C36" s="153"/>
      <c r="D36" s="152"/>
      <c r="E36" s="153"/>
      <c r="F36" s="152"/>
      <c r="G36" s="153"/>
      <c r="H36" s="152"/>
      <c r="I36" s="153"/>
      <c r="J36" s="305"/>
      <c r="K36" s="306"/>
      <c r="L36" s="206"/>
      <c r="M36" s="206"/>
      <c r="N36" s="206"/>
      <c r="O36" s="206"/>
      <c r="P36" s="319"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20"/>
      <c r="R36" s="146" t="str">
        <f>IF(P36="","",IF(Q17=500,LOOKUP(P36,{"ABS","ZERO",1,250,275,300,330,375,425},{"FAIL","FAIL","FAIL","C","C+","B","B+","A","A+"})))</f>
        <v/>
      </c>
      <c r="S36" s="194"/>
      <c r="T36" s="56" t="str">
        <f t="shared" si="35"/>
        <v/>
      </c>
      <c r="U36" s="172" t="str">
        <f>IF(AND(A36&lt;&gt;"",B36&lt;&gt;""),IF(OR(D36&lt;&gt;"ABS"),IF(OR(AND(D36&lt;ROUNDDOWN((0.7*E17),0),D36&lt;&gt;0),D36&gt;E17,D36=""),"Attendance Marks incorrect",""),""),"")</f>
        <v/>
      </c>
      <c r="V36" s="304"/>
      <c r="W36" s="304"/>
      <c r="X36" s="161" t="str">
        <f>IF(OR(AND(OR(F36&lt;=G17, F36=0, F36="ABS"),OR(H36&lt;=I17, H36=0, H36="ABS"),OR(J36&lt;=K17, J36=0,J36="ABS"))),IF(OR(AND(A36="",B36="",D36="",F36="",H36="",J36=""),AND(A36&lt;&gt;"",B36&lt;&gt;"",D36&lt;&gt;"",F36&lt;&gt;"",H36&lt;&gt;"",J36&lt;&gt;"", AF36="OK")),"","Given Marks or Format is incorrect"),"Given Marks or Format is incorrect")</f>
        <v/>
      </c>
      <c r="Y36" s="162"/>
      <c r="Z36" s="163"/>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23" t="b">
        <f t="shared" si="38"/>
        <v>0</v>
      </c>
      <c r="AF36" s="123" t="str">
        <f t="shared" si="0"/>
        <v>S# INCORRECT</v>
      </c>
      <c r="BN36" s="123" t="str">
        <f t="shared" si="36"/>
        <v/>
      </c>
      <c r="BO36" s="123" t="b">
        <f t="shared" si="1"/>
        <v>0</v>
      </c>
      <c r="BP36" s="123" t="b">
        <f t="shared" si="2"/>
        <v>0</v>
      </c>
      <c r="BQ36" s="123" t="b">
        <f t="shared" si="3"/>
        <v>0</v>
      </c>
      <c r="BR36" s="123" t="str">
        <f t="shared" si="4"/>
        <v/>
      </c>
      <c r="BS36" s="123" t="str">
        <f t="shared" si="5"/>
        <v/>
      </c>
      <c r="BT36" s="123" t="str">
        <f t="shared" si="6"/>
        <v/>
      </c>
      <c r="BU36" s="123" t="str">
        <f t="shared" si="7"/>
        <v/>
      </c>
      <c r="BV36" s="51" t="str">
        <f t="shared" si="8"/>
        <v/>
      </c>
      <c r="BW36" s="52" t="str">
        <f t="shared" si="25"/>
        <v>INCORRECT</v>
      </c>
      <c r="BX36" s="123" t="b">
        <f t="shared" si="26"/>
        <v>0</v>
      </c>
      <c r="BY36" s="53" t="str">
        <f t="shared" si="37"/>
        <v/>
      </c>
      <c r="BZ36" s="123" t="b">
        <f t="shared" si="9"/>
        <v>0</v>
      </c>
      <c r="CA36" s="123" t="b">
        <f t="shared" si="10"/>
        <v>0</v>
      </c>
      <c r="CB36" s="123" t="b">
        <f t="shared" si="11"/>
        <v>0</v>
      </c>
      <c r="CC36" s="123" t="b">
        <f t="shared" si="12"/>
        <v>0</v>
      </c>
      <c r="CD36" s="123" t="b">
        <f t="shared" si="13"/>
        <v>0</v>
      </c>
      <c r="CE36" s="123" t="b">
        <f t="shared" si="14"/>
        <v>0</v>
      </c>
      <c r="CF36" s="123" t="str">
        <f t="shared" si="15"/>
        <v/>
      </c>
      <c r="CG36" s="123" t="str">
        <f t="shared" si="16"/>
        <v/>
      </c>
      <c r="CH36" s="123" t="str">
        <f t="shared" si="17"/>
        <v/>
      </c>
      <c r="CI36" s="123" t="str">
        <f t="shared" si="18"/>
        <v/>
      </c>
      <c r="CJ36" s="123" t="str">
        <f t="shared" si="19"/>
        <v/>
      </c>
      <c r="CK36" s="123" t="str">
        <f t="shared" si="20"/>
        <v/>
      </c>
      <c r="CL36" s="53" t="str">
        <f t="shared" si="21"/>
        <v/>
      </c>
      <c r="CM36" s="53" t="str">
        <f t="shared" si="22"/>
        <v/>
      </c>
      <c r="CN36" s="54" t="str">
        <f t="shared" si="23"/>
        <v>NO</v>
      </c>
      <c r="CO36" s="54" t="str">
        <f t="shared" si="24"/>
        <v>NO</v>
      </c>
      <c r="CP36" s="52" t="str">
        <f t="shared" si="27"/>
        <v>NO</v>
      </c>
      <c r="CQ36" s="52" t="str">
        <f t="shared" si="28"/>
        <v>NO</v>
      </c>
      <c r="CR36" s="54" t="str">
        <f t="shared" si="29"/>
        <v>OK</v>
      </c>
      <c r="CS36" s="123" t="b">
        <f t="shared" si="30"/>
        <v>0</v>
      </c>
      <c r="CT36" s="123" t="b">
        <f t="shared" si="31"/>
        <v>0</v>
      </c>
      <c r="CU36" s="123" t="b">
        <f t="shared" si="32"/>
        <v>0</v>
      </c>
      <c r="CV36" s="123" t="b">
        <f t="shared" si="33"/>
        <v>0</v>
      </c>
      <c r="CW36" s="53" t="str">
        <f t="shared" si="34"/>
        <v>SEQUENCE INCORRECT</v>
      </c>
      <c r="CX36" s="55">
        <f>COUNTIF(B19:B35,T(B36))</f>
        <v>17</v>
      </c>
    </row>
    <row r="37" spans="1:102" s="123" customFormat="1" ht="18.95" customHeight="1" thickBot="1">
      <c r="A37" s="43"/>
      <c r="B37" s="152"/>
      <c r="C37" s="153"/>
      <c r="D37" s="152"/>
      <c r="E37" s="153"/>
      <c r="F37" s="152"/>
      <c r="G37" s="153"/>
      <c r="H37" s="152"/>
      <c r="I37" s="153"/>
      <c r="J37" s="305"/>
      <c r="K37" s="306"/>
      <c r="L37" s="206"/>
      <c r="M37" s="206"/>
      <c r="N37" s="206"/>
      <c r="O37" s="206"/>
      <c r="P37" s="319"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20"/>
      <c r="R37" s="146" t="str">
        <f>IF(P37="","",IF(Q17=500,LOOKUP(P37,{"ABS","ZERO",1,250,275,300,330,375,425},{"FAIL","FAIL","FAIL","C","C+","B","B+","A","A+"})))</f>
        <v/>
      </c>
      <c r="S37" s="194"/>
      <c r="T37" s="56" t="str">
        <f t="shared" si="35"/>
        <v/>
      </c>
      <c r="U37" s="172" t="str">
        <f>IF(AND(A37&lt;&gt;"",B37&lt;&gt;""),IF(OR(D37&lt;&gt;"ABS"),IF(OR(AND(D37&lt;ROUNDDOWN((0.7*E17),0),D37&lt;&gt;0),D37&gt;E17,D37=""),"Attendance Marks incorrect",""),""),"")</f>
        <v/>
      </c>
      <c r="V37" s="304"/>
      <c r="W37" s="304"/>
      <c r="X37" s="161" t="str">
        <f>IF(OR(AND(OR(F37&lt;=G17, F37=0, F37="ABS"),OR(H37&lt;=I17, H37=0, H37="ABS"),OR(J37&lt;=K17, J37=0,J37="ABS"))),IF(OR(AND(A37="",B37="",D37="",F37="",H37="",J37=""),AND(A37&lt;&gt;"",B37&lt;&gt;"",D37&lt;&gt;"",F37&lt;&gt;"",H37&lt;&gt;"",J37&lt;&gt;"", AF37="OK")),"","Given Marks or Format is incorrect"),"Given Marks or Format is incorrect")</f>
        <v/>
      </c>
      <c r="Y37" s="162"/>
      <c r="Z37" s="163"/>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23" t="b">
        <f t="shared" si="38"/>
        <v>0</v>
      </c>
      <c r="AF37" s="123" t="str">
        <f t="shared" si="0"/>
        <v>S# INCORRECT</v>
      </c>
      <c r="BN37" s="123" t="str">
        <f t="shared" si="36"/>
        <v/>
      </c>
      <c r="BO37" s="123" t="b">
        <f t="shared" si="1"/>
        <v>0</v>
      </c>
      <c r="BP37" s="123" t="b">
        <f t="shared" si="2"/>
        <v>0</v>
      </c>
      <c r="BQ37" s="123" t="b">
        <f t="shared" si="3"/>
        <v>0</v>
      </c>
      <c r="BR37" s="123" t="str">
        <f t="shared" si="4"/>
        <v/>
      </c>
      <c r="BS37" s="123" t="str">
        <f t="shared" si="5"/>
        <v/>
      </c>
      <c r="BT37" s="123" t="str">
        <f t="shared" si="6"/>
        <v/>
      </c>
      <c r="BU37" s="123" t="str">
        <f t="shared" si="7"/>
        <v/>
      </c>
      <c r="BV37" s="51" t="str">
        <f t="shared" si="8"/>
        <v/>
      </c>
      <c r="BW37" s="52" t="str">
        <f t="shared" si="25"/>
        <v>INCORRECT</v>
      </c>
      <c r="BX37" s="123" t="b">
        <f t="shared" si="26"/>
        <v>0</v>
      </c>
      <c r="BY37" s="53" t="str">
        <f t="shared" si="37"/>
        <v/>
      </c>
      <c r="BZ37" s="123" t="b">
        <f t="shared" si="9"/>
        <v>0</v>
      </c>
      <c r="CA37" s="123" t="b">
        <f t="shared" si="10"/>
        <v>0</v>
      </c>
      <c r="CB37" s="123" t="b">
        <f t="shared" si="11"/>
        <v>0</v>
      </c>
      <c r="CC37" s="123" t="b">
        <f t="shared" si="12"/>
        <v>0</v>
      </c>
      <c r="CD37" s="123" t="b">
        <f t="shared" si="13"/>
        <v>0</v>
      </c>
      <c r="CE37" s="123" t="b">
        <f t="shared" si="14"/>
        <v>0</v>
      </c>
      <c r="CF37" s="123" t="str">
        <f t="shared" si="15"/>
        <v/>
      </c>
      <c r="CG37" s="123" t="str">
        <f t="shared" si="16"/>
        <v/>
      </c>
      <c r="CH37" s="123" t="str">
        <f t="shared" si="17"/>
        <v/>
      </c>
      <c r="CI37" s="123" t="str">
        <f t="shared" si="18"/>
        <v/>
      </c>
      <c r="CJ37" s="123" t="str">
        <f t="shared" si="19"/>
        <v/>
      </c>
      <c r="CK37" s="123" t="str">
        <f t="shared" si="20"/>
        <v/>
      </c>
      <c r="CL37" s="53" t="str">
        <f t="shared" si="21"/>
        <v/>
      </c>
      <c r="CM37" s="53" t="str">
        <f t="shared" si="22"/>
        <v/>
      </c>
      <c r="CN37" s="54" t="str">
        <f t="shared" si="23"/>
        <v>NO</v>
      </c>
      <c r="CO37" s="54" t="str">
        <f t="shared" si="24"/>
        <v>NO</v>
      </c>
      <c r="CP37" s="52" t="str">
        <f t="shared" si="27"/>
        <v>NO</v>
      </c>
      <c r="CQ37" s="52" t="str">
        <f t="shared" si="28"/>
        <v>NO</v>
      </c>
      <c r="CR37" s="54" t="str">
        <f t="shared" si="29"/>
        <v>OK</v>
      </c>
      <c r="CS37" s="123" t="b">
        <f t="shared" si="30"/>
        <v>0</v>
      </c>
      <c r="CT37" s="123" t="b">
        <f t="shared" si="31"/>
        <v>0</v>
      </c>
      <c r="CU37" s="123" t="b">
        <f t="shared" si="32"/>
        <v>0</v>
      </c>
      <c r="CV37" s="123" t="b">
        <f t="shared" si="33"/>
        <v>0</v>
      </c>
      <c r="CW37" s="53" t="str">
        <f t="shared" si="34"/>
        <v>SEQUENCE INCORRECT</v>
      </c>
      <c r="CX37" s="55">
        <f>COUNTIF(B19:B36,T(B37))</f>
        <v>18</v>
      </c>
    </row>
    <row r="38" spans="1:102" s="123" customFormat="1" ht="18.95" customHeight="1" thickBot="1">
      <c r="A38" s="112"/>
      <c r="B38" s="152"/>
      <c r="C38" s="153"/>
      <c r="D38" s="152"/>
      <c r="E38" s="153"/>
      <c r="F38" s="152"/>
      <c r="G38" s="153"/>
      <c r="H38" s="152"/>
      <c r="I38" s="153"/>
      <c r="J38" s="305"/>
      <c r="K38" s="306"/>
      <c r="L38" s="206"/>
      <c r="M38" s="206"/>
      <c r="N38" s="206"/>
      <c r="O38" s="206"/>
      <c r="P38" s="319"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20"/>
      <c r="R38" s="146" t="str">
        <f>IF(P38="","",IF(Q17=500,LOOKUP(P38,{"ABS","ZERO",1,250,275,300,330,375,425},{"FAIL","FAIL","FAIL","C","C+","B","B+","A","A+"})))</f>
        <v/>
      </c>
      <c r="S38" s="194"/>
      <c r="T38" s="56" t="str">
        <f t="shared" si="35"/>
        <v/>
      </c>
      <c r="U38" s="317" t="str">
        <f>IF(AND(A38&lt;&gt;"",B38&lt;&gt;""),IF(OR(D38&lt;&gt;"ABS"),IF(OR(AND(D38&lt;ROUNDDOWN((0.7*E17),0),D38&lt;&gt;0),D38&gt;E17,D38=""),"Attendance Marks incorrect",""),""),"")</f>
        <v/>
      </c>
      <c r="V38" s="318"/>
      <c r="W38" s="318"/>
      <c r="X38" s="275" t="str">
        <f>IF(OR(AND(OR(F38&lt;=G17, F38=0, F38="ABS"),OR(H38&lt;=I17, H38=0, H38="ABS"),OR(J38&lt;=K17, J38=0,J38="ABS"))),IF(OR(AND(A38="",B38="",D38="",F38="",H38="",J38=""),AND(A38&lt;&gt;"",B38&lt;&gt;"",D38&lt;&gt;"",F38&lt;&gt;"",H38&lt;&gt;"",J38&lt;&gt;"", AF38="OK")),"","Given Marks or Format is incorrect"),"Given Marks or Format is incorrect")</f>
        <v/>
      </c>
      <c r="Y38" s="265"/>
      <c r="Z38" s="266"/>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23" t="b">
        <f t="shared" si="38"/>
        <v>0</v>
      </c>
      <c r="AF38" s="123" t="str">
        <f t="shared" si="0"/>
        <v>S# INCORRECT</v>
      </c>
      <c r="BN38" s="123" t="str">
        <f>RIGHT(B38,3)</f>
        <v/>
      </c>
      <c r="BO38" s="123" t="b">
        <f>ISNUMBER(INT((MID(BN38,1,1))))</f>
        <v>0</v>
      </c>
      <c r="BP38" s="123" t="b">
        <f>ISNUMBER(INT((MID(BN38,2,1))))</f>
        <v>0</v>
      </c>
      <c r="BQ38" s="123" t="b">
        <f>ISNUMBER(INT((MID(BN38,3,1))))</f>
        <v>0</v>
      </c>
      <c r="BR38" s="123" t="str">
        <f>IF(BO38=TRUE, MID(BN38,1,1),"")</f>
        <v/>
      </c>
      <c r="BS38" s="123" t="str">
        <f>IF(BP38=TRUE, MID(BN38,2,1),"")</f>
        <v/>
      </c>
      <c r="BT38" s="123" t="str">
        <f>IF(BQ38=TRUE, MID(BN38,3,1),"")</f>
        <v/>
      </c>
      <c r="BU38" s="123" t="str">
        <f>T(BR38)&amp;T(BS38)&amp;T(BT38)</f>
        <v/>
      </c>
      <c r="BV38" s="51" t="str">
        <f>IF(BU38="","",INT(TRIM(BU38)))</f>
        <v/>
      </c>
      <c r="BW38" s="52" t="str">
        <f>IF(BV38&gt;BV37,"OK","INCORRECT")</f>
        <v>INCORRECT</v>
      </c>
      <c r="BX38" s="123" t="b">
        <f>BV38&gt;BV37</f>
        <v>0</v>
      </c>
      <c r="BY38" s="53" t="str">
        <f>LEFT(B38,6)</f>
        <v/>
      </c>
      <c r="BZ38" s="123" t="b">
        <f>ISNUMBER(INT((MID(BY38,1,1))))</f>
        <v>0</v>
      </c>
      <c r="CA38" s="123" t="b">
        <f>ISNUMBER(INT((MID(BY38,2,1))))</f>
        <v>0</v>
      </c>
      <c r="CB38" s="123" t="b">
        <f>ISNUMBER(INT((MID(BY38,3,1))))</f>
        <v>0</v>
      </c>
      <c r="CC38" s="123" t="b">
        <f>ISNUMBER(INT((MID(BY38,4,1))))</f>
        <v>0</v>
      </c>
      <c r="CD38" s="123" t="b">
        <f>ISNUMBER(INT((MID(BY38,5,1))))</f>
        <v>0</v>
      </c>
      <c r="CE38" s="123" t="b">
        <f>ISNUMBER(INT((MID(BY38,6,1))))</f>
        <v>0</v>
      </c>
      <c r="CF38" s="123" t="str">
        <f>IF(BZ38=TRUE, MID(BY38,1,1),"")</f>
        <v/>
      </c>
      <c r="CG38" s="123" t="str">
        <f>IF(CA38=TRUE, MID(BY38,2,1),"")</f>
        <v/>
      </c>
      <c r="CH38" s="123" t="str">
        <f>IF(CB38=TRUE, MID(BY38,3,1),"")</f>
        <v/>
      </c>
      <c r="CI38" s="123" t="str">
        <f>IF(CC38=TRUE, MID(BY38,4,1),"")</f>
        <v/>
      </c>
      <c r="CJ38" s="123" t="str">
        <f>IF(CD38=TRUE, MID(BY38,5,1),"")</f>
        <v/>
      </c>
      <c r="CK38" s="123" t="str">
        <f>IF(CE38=TRUE, MID(BY38,6,1),"")</f>
        <v/>
      </c>
      <c r="CL38" s="53" t="str">
        <f>TRIM(T(CF38)&amp;T(CG38)&amp;T(CH38))</f>
        <v/>
      </c>
      <c r="CM38" s="53" t="str">
        <f>TRIM(T(CI38)&amp;T(CJ38)&amp;T(CK38))</f>
        <v/>
      </c>
      <c r="CN38" s="54" t="str">
        <f>IF(OR(MID(BY38,3,1)="-",MID(BY38,4,1)="-"),T(CL38),"NO")</f>
        <v>NO</v>
      </c>
      <c r="CO38" s="54" t="str">
        <f>IF(OR(MID(BY38,3,1)="-",MID(BY38,4,1)="-"),T(CM38),"NO")</f>
        <v>NO</v>
      </c>
      <c r="CP38" s="52" t="str">
        <f>IF(AND(CN38&lt;&gt;"NO", CO38&lt;&gt;"NO"),IF(CO38&lt;CN38,"OK","INCORRECT"),"NO")</f>
        <v>NO</v>
      </c>
      <c r="CQ38" s="52" t="str">
        <f>IF(AND(CN38&lt;&gt;"NO", CO38&lt;&gt;"NO"),IF(CO38&lt;=CO37,"OK","INCORRECT"),"NO")</f>
        <v>NO</v>
      </c>
      <c r="CR38" s="54" t="str">
        <f>IF(OR(AND(OR(AND(CP38="NO",CQ38="NO"),AND(CP38="OK", CQ38="OK")),AND(CP37="NO", CQ37="NO")),AND(AND(CP38="OK",CQ38="OK",OR(AND(CP37="NO", CQ37="NO"),AND(CP37="OK", CQ37="OK"))))),"OK","INCORRECT")</f>
        <v>OK</v>
      </c>
      <c r="CS38" s="123" t="b">
        <f>IF(CR38="OK",IF(AND(CN37="NO",CN38="NO"),BV38&gt;BV37))</f>
        <v>0</v>
      </c>
      <c r="CT38" s="123" t="b">
        <f>IF(CR38="OK",AND(CP38="OK",CQ38="OK",CP37="NO",CQ37="NO"))</f>
        <v>0</v>
      </c>
      <c r="CU38" s="123" t="b">
        <f>IF(CR38="OK",IF(AND(EXACT(CM37,CM38)),BV38&gt;BV37))</f>
        <v>0</v>
      </c>
      <c r="CV38" s="123" t="b">
        <f>IF(CR38="OK",CO38&lt;CO37)</f>
        <v>0</v>
      </c>
      <c r="CW38" s="53" t="str">
        <f>IF(AND(CS38=FALSE,CT38=FALSE,CU38=FALSE,CV38=FALSE),"SEQUENCE INCORRECT","SEQUENCE CORRECT")</f>
        <v>SEQUENCE INCORRECT</v>
      </c>
      <c r="CX38" s="55">
        <f>COUNTIF(B20:B37,T(B38))</f>
        <v>18</v>
      </c>
    </row>
    <row r="39" spans="1:102" ht="18" customHeight="1" thickBot="1">
      <c r="A39" s="47" t="s">
        <v>456</v>
      </c>
      <c r="B39" s="48" t="s">
        <v>456</v>
      </c>
      <c r="C39" s="321" t="s">
        <v>335</v>
      </c>
      <c r="D39" s="321"/>
      <c r="E39" s="321"/>
      <c r="F39" s="321"/>
      <c r="G39" s="321"/>
      <c r="H39" s="321"/>
      <c r="I39" s="321"/>
      <c r="J39" s="321"/>
      <c r="K39" s="321"/>
      <c r="L39" s="321"/>
      <c r="M39" s="321"/>
      <c r="N39" s="321"/>
      <c r="O39" s="321"/>
      <c r="P39" s="321"/>
      <c r="Q39" s="321"/>
      <c r="R39" s="321"/>
      <c r="S39" s="194"/>
      <c r="T39" s="18">
        <f>COUNTIF(T19:T38,"FORMAT INCORRECT")+(COUNTIF(T19:T38,"SEQUENCE INCORRECT"))</f>
        <v>0</v>
      </c>
      <c r="U39" s="253">
        <f>COUNTIF(U19:U38,"Attendance Marks incorrect")</f>
        <v>0</v>
      </c>
      <c r="V39" s="254"/>
      <c r="W39" s="254"/>
      <c r="X39" s="253">
        <f>COUNTIF(X19:AB38,"Given Marks or Format is incorrect")</f>
        <v>0</v>
      </c>
      <c r="Y39" s="254"/>
      <c r="Z39" s="254"/>
      <c r="AA39" s="254"/>
      <c r="AB39" s="255"/>
    </row>
    <row r="40" spans="1:102" ht="11.25" customHeight="1" thickBot="1">
      <c r="A40" s="49" t="s">
        <v>456</v>
      </c>
      <c r="B40" s="50" t="s">
        <v>456</v>
      </c>
      <c r="C40" s="322"/>
      <c r="D40" s="322"/>
      <c r="E40" s="322"/>
      <c r="F40" s="322"/>
      <c r="G40" s="322"/>
      <c r="H40" s="322"/>
      <c r="I40" s="322"/>
      <c r="J40" s="322"/>
      <c r="K40" s="322"/>
      <c r="L40" s="322"/>
      <c r="M40" s="322"/>
      <c r="N40" s="322"/>
      <c r="O40" s="322"/>
      <c r="P40" s="322"/>
      <c r="Q40" s="322"/>
      <c r="R40" s="322"/>
      <c r="S40" s="194"/>
      <c r="T40" s="316"/>
      <c r="U40" s="316"/>
      <c r="V40" s="316"/>
      <c r="W40" s="316"/>
      <c r="X40" s="316"/>
      <c r="Y40" s="316"/>
      <c r="Z40" s="316"/>
    </row>
    <row r="41" spans="1:102" ht="17.25" customHeight="1">
      <c r="A41" s="300"/>
      <c r="B41" s="300"/>
      <c r="C41" s="300"/>
      <c r="D41" s="300"/>
      <c r="E41" s="300"/>
      <c r="F41" s="300"/>
      <c r="G41" s="300"/>
      <c r="H41" s="300"/>
      <c r="I41" s="300"/>
      <c r="J41" s="300"/>
      <c r="K41" s="300"/>
      <c r="L41" s="300"/>
      <c r="M41" s="300"/>
      <c r="N41" s="300"/>
      <c r="O41" s="300"/>
      <c r="P41" s="300"/>
      <c r="Q41" s="300"/>
      <c r="R41" s="300"/>
      <c r="S41" s="194"/>
      <c r="T41" s="257" t="s">
        <v>336</v>
      </c>
      <c r="U41" s="258"/>
      <c r="V41" s="259"/>
      <c r="W41" s="247">
        <f>SUM(T39:AB39)</f>
        <v>0</v>
      </c>
      <c r="X41" s="248"/>
      <c r="Y41" s="256"/>
      <c r="Z41" s="251"/>
    </row>
    <row r="42" spans="1:102" ht="20.25" customHeight="1" thickBot="1">
      <c r="A42" s="301"/>
      <c r="B42" s="301"/>
      <c r="C42" s="301"/>
      <c r="D42" s="301"/>
      <c r="E42" s="301"/>
      <c r="F42" s="301"/>
      <c r="G42" s="301"/>
      <c r="H42" s="301"/>
      <c r="I42" s="301"/>
      <c r="J42" s="301"/>
      <c r="K42" s="301"/>
      <c r="L42" s="301"/>
      <c r="M42" s="301"/>
      <c r="N42" s="301"/>
      <c r="O42" s="301"/>
      <c r="P42" s="301"/>
      <c r="Q42" s="301"/>
      <c r="R42" s="301"/>
      <c r="S42" s="194"/>
      <c r="T42" s="260"/>
      <c r="U42" s="261"/>
      <c r="V42" s="262"/>
      <c r="W42" s="249"/>
      <c r="X42" s="250"/>
      <c r="Y42" s="256"/>
      <c r="Z42" s="251"/>
    </row>
    <row r="43" spans="1:102" ht="15.75" customHeight="1">
      <c r="A43" s="148" t="s">
        <v>1029</v>
      </c>
      <c r="B43" s="148"/>
      <c r="C43" s="148" t="s">
        <v>1031</v>
      </c>
      <c r="D43" s="148"/>
      <c r="E43" s="148"/>
      <c r="F43" s="148" t="s">
        <v>1030</v>
      </c>
      <c r="G43" s="148"/>
      <c r="H43" s="148"/>
      <c r="I43" s="148"/>
      <c r="J43" s="251"/>
      <c r="K43" s="251"/>
      <c r="L43" s="148" t="s">
        <v>19</v>
      </c>
      <c r="M43" s="148"/>
      <c r="N43" s="148"/>
      <c r="O43" s="148"/>
      <c r="P43" s="148"/>
      <c r="Q43" s="148"/>
      <c r="R43" s="148"/>
      <c r="S43" s="194"/>
      <c r="T43" s="235" t="s">
        <v>475</v>
      </c>
      <c r="U43" s="236"/>
      <c r="V43" s="236"/>
      <c r="W43" s="236"/>
      <c r="X43" s="236"/>
      <c r="Y43" s="236"/>
      <c r="Z43" s="237"/>
    </row>
    <row r="44" spans="1:102">
      <c r="A44" s="149"/>
      <c r="B44" s="149"/>
      <c r="C44" s="149"/>
      <c r="D44" s="149"/>
      <c r="E44" s="149"/>
      <c r="F44" s="149"/>
      <c r="G44" s="149"/>
      <c r="H44" s="149"/>
      <c r="I44" s="149"/>
      <c r="J44" s="251"/>
      <c r="K44" s="251"/>
      <c r="L44" s="149"/>
      <c r="M44" s="149"/>
      <c r="N44" s="149"/>
      <c r="O44" s="149"/>
      <c r="P44" s="149"/>
      <c r="Q44" s="149"/>
      <c r="R44" s="149"/>
      <c r="S44" s="194"/>
      <c r="T44" s="175"/>
      <c r="U44" s="173"/>
      <c r="V44" s="173"/>
      <c r="W44" s="173"/>
      <c r="X44" s="173"/>
      <c r="Y44" s="173"/>
      <c r="Z44" s="174"/>
    </row>
    <row r="45" spans="1:102">
      <c r="A45" s="150"/>
      <c r="B45" s="150"/>
      <c r="C45" s="150"/>
      <c r="D45" s="150"/>
      <c r="E45" s="150"/>
      <c r="F45" s="150"/>
      <c r="G45" s="150"/>
      <c r="H45" s="150"/>
      <c r="I45" s="150"/>
      <c r="J45" s="252"/>
      <c r="K45" s="252"/>
      <c r="L45" s="150"/>
      <c r="M45" s="150"/>
      <c r="N45" s="150"/>
      <c r="O45" s="150"/>
      <c r="P45" s="150"/>
      <c r="Q45" s="150"/>
      <c r="R45" s="150"/>
      <c r="S45" s="194"/>
      <c r="T45" s="175"/>
      <c r="U45" s="173"/>
      <c r="V45" s="173"/>
      <c r="W45" s="173"/>
      <c r="X45" s="173"/>
      <c r="Y45" s="173"/>
      <c r="Z45" s="174"/>
    </row>
    <row r="46" spans="1:102" ht="12" customHeight="1">
      <c r="A46" s="36" t="s">
        <v>15</v>
      </c>
      <c r="B46" s="241" t="s">
        <v>14</v>
      </c>
      <c r="C46" s="242"/>
      <c r="D46" s="242"/>
      <c r="E46" s="242"/>
      <c r="F46" s="242"/>
      <c r="G46" s="242"/>
      <c r="H46" s="242"/>
      <c r="I46" s="242"/>
      <c r="J46" s="242"/>
      <c r="K46" s="242"/>
      <c r="L46" s="242"/>
      <c r="M46" s="242"/>
      <c r="N46" s="242"/>
      <c r="O46" s="242"/>
      <c r="P46" s="242"/>
      <c r="Q46" s="242"/>
      <c r="R46" s="243"/>
      <c r="S46" s="194"/>
      <c r="T46" s="175"/>
      <c r="U46" s="173"/>
      <c r="V46" s="173"/>
      <c r="W46" s="173"/>
      <c r="X46" s="173"/>
      <c r="Y46" s="173"/>
      <c r="Z46" s="174"/>
    </row>
    <row r="47" spans="1:102" ht="12" customHeight="1" thickBot="1">
      <c r="A47" s="38">
        <f>$W$41</f>
        <v>0</v>
      </c>
      <c r="B47" s="244"/>
      <c r="C47" s="245"/>
      <c r="D47" s="245"/>
      <c r="E47" s="245"/>
      <c r="F47" s="245"/>
      <c r="G47" s="245"/>
      <c r="H47" s="245"/>
      <c r="I47" s="245"/>
      <c r="J47" s="245"/>
      <c r="K47" s="245"/>
      <c r="L47" s="245"/>
      <c r="M47" s="245"/>
      <c r="N47" s="245"/>
      <c r="O47" s="245"/>
      <c r="P47" s="245"/>
      <c r="Q47" s="245"/>
      <c r="R47" s="246"/>
      <c r="S47" s="194"/>
      <c r="T47" s="238"/>
      <c r="U47" s="239"/>
      <c r="V47" s="239"/>
      <c r="W47" s="239"/>
      <c r="X47" s="239"/>
      <c r="Y47" s="239"/>
      <c r="Z47" s="240"/>
    </row>
    <row r="48" spans="1:102">
      <c r="A48" s="300"/>
      <c r="B48" s="300"/>
      <c r="C48" s="300"/>
      <c r="D48" s="300"/>
      <c r="E48" s="300"/>
      <c r="F48" s="300"/>
      <c r="G48" s="300"/>
      <c r="H48" s="300"/>
      <c r="I48" s="300"/>
      <c r="J48" s="300"/>
      <c r="K48" s="300"/>
      <c r="L48" s="300"/>
      <c r="M48" s="300"/>
      <c r="N48" s="300"/>
      <c r="O48" s="300"/>
      <c r="P48" s="300"/>
      <c r="Q48" s="300"/>
      <c r="R48" s="300"/>
      <c r="S48" s="251"/>
      <c r="T48" s="291" t="s">
        <v>457</v>
      </c>
      <c r="U48" s="291"/>
      <c r="V48" s="291"/>
      <c r="W48" s="291"/>
      <c r="X48" s="291"/>
      <c r="Y48" s="291"/>
      <c r="Z48" s="291"/>
      <c r="AA48" s="291"/>
      <c r="AB48" s="291"/>
    </row>
    <row r="49" spans="1:28">
      <c r="A49" s="251"/>
      <c r="B49" s="251"/>
      <c r="C49" s="251"/>
      <c r="D49" s="251"/>
      <c r="E49" s="251"/>
      <c r="F49" s="251"/>
      <c r="G49" s="251"/>
      <c r="H49" s="251"/>
      <c r="I49" s="251"/>
      <c r="J49" s="251"/>
      <c r="K49" s="251"/>
      <c r="L49" s="251"/>
      <c r="M49" s="251"/>
      <c r="N49" s="251"/>
      <c r="O49" s="251"/>
      <c r="P49" s="251"/>
      <c r="Q49" s="251"/>
      <c r="R49" s="251"/>
      <c r="S49" s="251"/>
      <c r="T49" s="292"/>
      <c r="U49" s="292"/>
      <c r="V49" s="292"/>
      <c r="W49" s="292"/>
      <c r="X49" s="292"/>
      <c r="Y49" s="292"/>
      <c r="Z49" s="292"/>
      <c r="AA49" s="292"/>
      <c r="AB49" s="292"/>
    </row>
    <row r="50" spans="1:28">
      <c r="A50" s="251"/>
      <c r="B50" s="251"/>
      <c r="C50" s="251"/>
      <c r="D50" s="251"/>
      <c r="E50" s="251"/>
      <c r="F50" s="251"/>
      <c r="G50" s="251"/>
      <c r="H50" s="251"/>
      <c r="I50" s="251"/>
      <c r="J50" s="251"/>
      <c r="K50" s="251"/>
      <c r="L50" s="251"/>
      <c r="M50" s="251"/>
      <c r="N50" s="251"/>
      <c r="O50" s="251"/>
      <c r="P50" s="251"/>
      <c r="Q50" s="251"/>
      <c r="R50" s="251"/>
      <c r="S50" s="251"/>
      <c r="T50" s="293"/>
      <c r="U50" s="293"/>
      <c r="V50" s="293"/>
      <c r="W50" s="293"/>
      <c r="X50" s="293"/>
      <c r="Y50" s="293"/>
      <c r="Z50" s="293"/>
      <c r="AA50" s="293"/>
      <c r="AB50" s="293"/>
    </row>
    <row r="51" spans="1:28">
      <c r="A51" s="251"/>
      <c r="B51" s="251"/>
      <c r="C51" s="251"/>
      <c r="D51" s="251"/>
      <c r="E51" s="251"/>
      <c r="F51" s="251"/>
      <c r="G51" s="251"/>
      <c r="H51" s="251"/>
      <c r="I51" s="251"/>
      <c r="J51" s="251"/>
      <c r="K51" s="251"/>
      <c r="L51" s="251"/>
      <c r="M51" s="251"/>
      <c r="N51" s="251"/>
      <c r="O51" s="251"/>
      <c r="P51" s="251"/>
      <c r="Q51" s="251"/>
      <c r="R51" s="251"/>
      <c r="S51" s="251"/>
      <c r="T51" s="294" t="s">
        <v>458</v>
      </c>
      <c r="U51" s="295"/>
      <c r="V51" s="295"/>
      <c r="W51" s="295"/>
      <c r="X51" s="295"/>
      <c r="Y51" s="295"/>
      <c r="Z51" s="295"/>
      <c r="AA51" s="295"/>
      <c r="AB51" s="296"/>
    </row>
    <row r="52" spans="1:28" ht="16.5" thickBot="1">
      <c r="A52" s="251"/>
      <c r="B52" s="251"/>
      <c r="C52" s="251"/>
      <c r="D52" s="251"/>
      <c r="E52" s="251"/>
      <c r="F52" s="251"/>
      <c r="G52" s="251"/>
      <c r="H52" s="251"/>
      <c r="I52" s="251"/>
      <c r="J52" s="251"/>
      <c r="K52" s="251"/>
      <c r="L52" s="251"/>
      <c r="M52" s="251"/>
      <c r="N52" s="251"/>
      <c r="O52" s="251"/>
      <c r="P52" s="251"/>
      <c r="Q52" s="251"/>
      <c r="R52" s="251"/>
      <c r="S52" s="251"/>
      <c r="T52" s="297"/>
      <c r="U52" s="298"/>
      <c r="V52" s="298"/>
      <c r="W52" s="298"/>
      <c r="X52" s="298"/>
      <c r="Y52" s="298"/>
      <c r="Z52" s="298"/>
      <c r="AA52" s="298"/>
      <c r="AB52" s="299"/>
    </row>
    <row r="53" spans="1:28" ht="21" thickBot="1">
      <c r="A53" s="251"/>
      <c r="B53" s="251"/>
      <c r="C53" s="251"/>
      <c r="D53" s="251"/>
      <c r="E53" s="251"/>
      <c r="F53" s="251"/>
      <c r="G53" s="251"/>
      <c r="H53" s="251"/>
      <c r="I53" s="251"/>
      <c r="J53" s="251"/>
      <c r="K53" s="251"/>
      <c r="L53" s="251"/>
      <c r="M53" s="251"/>
      <c r="N53" s="251"/>
      <c r="O53" s="251"/>
      <c r="P53" s="251"/>
      <c r="Q53" s="251"/>
      <c r="R53" s="251"/>
      <c r="S53" s="251"/>
      <c r="T53" s="121" t="s">
        <v>7</v>
      </c>
      <c r="U53" s="289" t="s">
        <v>8</v>
      </c>
      <c r="V53" s="289"/>
      <c r="W53" s="289"/>
      <c r="X53" s="290" t="s">
        <v>459</v>
      </c>
      <c r="Y53" s="290"/>
      <c r="Z53" s="290"/>
      <c r="AA53" s="290"/>
      <c r="AB53" s="290"/>
    </row>
    <row r="54" spans="1:28" ht="16.5" thickBot="1">
      <c r="A54" s="251"/>
      <c r="B54" s="251"/>
      <c r="C54" s="251"/>
      <c r="D54" s="251"/>
      <c r="E54" s="251"/>
      <c r="F54" s="251"/>
      <c r="G54" s="251"/>
      <c r="H54" s="251"/>
      <c r="I54" s="251"/>
      <c r="J54" s="251"/>
      <c r="K54" s="251"/>
      <c r="L54" s="251"/>
      <c r="M54" s="251"/>
      <c r="N54" s="251"/>
      <c r="O54" s="251"/>
      <c r="P54" s="251"/>
      <c r="Q54" s="251"/>
      <c r="R54" s="251"/>
      <c r="S54" s="251"/>
      <c r="T54" s="120">
        <v>1</v>
      </c>
      <c r="U54" s="272" t="s">
        <v>460</v>
      </c>
      <c r="V54" s="272"/>
      <c r="W54" s="272"/>
      <c r="X54" s="273">
        <v>1</v>
      </c>
      <c r="Y54" s="274"/>
      <c r="Z54" s="272" t="s">
        <v>461</v>
      </c>
      <c r="AA54" s="272"/>
      <c r="AB54" s="272"/>
    </row>
    <row r="55" spans="1:28" ht="16.5" thickBot="1">
      <c r="A55" s="251"/>
      <c r="B55" s="251"/>
      <c r="C55" s="251"/>
      <c r="D55" s="251"/>
      <c r="E55" s="251"/>
      <c r="F55" s="251"/>
      <c r="G55" s="251"/>
      <c r="H55" s="251"/>
      <c r="I55" s="251"/>
      <c r="J55" s="251"/>
      <c r="K55" s="251"/>
      <c r="L55" s="251"/>
      <c r="M55" s="251"/>
      <c r="N55" s="251"/>
      <c r="O55" s="251"/>
      <c r="P55" s="251"/>
      <c r="Q55" s="251"/>
      <c r="R55" s="251"/>
      <c r="S55" s="251"/>
      <c r="T55" s="120">
        <v>2</v>
      </c>
      <c r="U55" s="272" t="s">
        <v>462</v>
      </c>
      <c r="V55" s="272"/>
      <c r="W55" s="272"/>
      <c r="X55" s="273">
        <v>2</v>
      </c>
      <c r="Y55" s="274"/>
      <c r="Z55" s="272" t="s">
        <v>463</v>
      </c>
      <c r="AA55" s="272"/>
      <c r="AB55" s="272"/>
    </row>
    <row r="56" spans="1:28" ht="16.5" thickBot="1">
      <c r="A56" s="251"/>
      <c r="B56" s="251"/>
      <c r="C56" s="251"/>
      <c r="D56" s="251"/>
      <c r="E56" s="251"/>
      <c r="F56" s="251"/>
      <c r="G56" s="251"/>
      <c r="H56" s="251"/>
      <c r="I56" s="251"/>
      <c r="J56" s="251"/>
      <c r="K56" s="251"/>
      <c r="L56" s="251"/>
      <c r="M56" s="251"/>
      <c r="N56" s="251"/>
      <c r="O56" s="251"/>
      <c r="P56" s="251"/>
      <c r="Q56" s="251"/>
      <c r="R56" s="251"/>
      <c r="S56" s="251"/>
      <c r="T56" s="120">
        <v>3</v>
      </c>
      <c r="U56" s="272" t="s">
        <v>464</v>
      </c>
      <c r="V56" s="272"/>
      <c r="W56" s="272"/>
      <c r="X56" s="273">
        <v>3</v>
      </c>
      <c r="Y56" s="274"/>
      <c r="Z56" s="272" t="s">
        <v>465</v>
      </c>
      <c r="AA56" s="272"/>
      <c r="AB56" s="272"/>
    </row>
    <row r="57" spans="1:28" ht="16.5" thickBot="1">
      <c r="A57" s="251"/>
      <c r="B57" s="251"/>
      <c r="C57" s="251"/>
      <c r="D57" s="251"/>
      <c r="E57" s="251"/>
      <c r="F57" s="251"/>
      <c r="G57" s="251"/>
      <c r="H57" s="251"/>
      <c r="I57" s="251"/>
      <c r="J57" s="251"/>
      <c r="K57" s="251"/>
      <c r="L57" s="251"/>
      <c r="M57" s="251"/>
      <c r="N57" s="251"/>
      <c r="O57" s="251"/>
      <c r="P57" s="251"/>
      <c r="Q57" s="251"/>
      <c r="R57" s="251"/>
      <c r="S57" s="251"/>
      <c r="T57" s="120">
        <v>4</v>
      </c>
      <c r="U57" s="272" t="s">
        <v>466</v>
      </c>
      <c r="V57" s="272"/>
      <c r="W57" s="272"/>
      <c r="X57" s="273">
        <v>4</v>
      </c>
      <c r="Y57" s="274"/>
      <c r="Z57" s="272" t="s">
        <v>467</v>
      </c>
      <c r="AA57" s="272"/>
      <c r="AB57" s="272"/>
    </row>
    <row r="58" spans="1:28" ht="16.5" thickBot="1">
      <c r="A58" s="251"/>
      <c r="B58" s="251"/>
      <c r="C58" s="251"/>
      <c r="D58" s="251"/>
      <c r="E58" s="251"/>
      <c r="F58" s="251"/>
      <c r="G58" s="251"/>
      <c r="H58" s="251"/>
      <c r="I58" s="251"/>
      <c r="J58" s="251"/>
      <c r="K58" s="251"/>
      <c r="L58" s="251"/>
      <c r="M58" s="251"/>
      <c r="N58" s="251"/>
      <c r="O58" s="251"/>
      <c r="P58" s="251"/>
      <c r="Q58" s="251"/>
      <c r="R58" s="251"/>
      <c r="S58" s="251"/>
      <c r="T58" s="120">
        <v>5</v>
      </c>
      <c r="U58" s="272" t="s">
        <v>468</v>
      </c>
      <c r="V58" s="272"/>
      <c r="W58" s="272"/>
      <c r="X58" s="273">
        <v>5</v>
      </c>
      <c r="Y58" s="274"/>
      <c r="Z58" s="272" t="s">
        <v>469</v>
      </c>
      <c r="AA58" s="272"/>
      <c r="AB58" s="272"/>
    </row>
    <row r="59" spans="1:28" ht="16.5" thickBot="1">
      <c r="A59" s="251"/>
      <c r="B59" s="251"/>
      <c r="C59" s="251"/>
      <c r="D59" s="251"/>
      <c r="E59" s="251"/>
      <c r="F59" s="251"/>
      <c r="G59" s="251"/>
      <c r="H59" s="251"/>
      <c r="I59" s="251"/>
      <c r="J59" s="251"/>
      <c r="K59" s="251"/>
      <c r="L59" s="251"/>
      <c r="M59" s="251"/>
      <c r="N59" s="251"/>
      <c r="O59" s="251"/>
      <c r="P59" s="251"/>
      <c r="Q59" s="251"/>
      <c r="R59" s="251"/>
      <c r="S59" s="251"/>
      <c r="T59" s="120">
        <v>6</v>
      </c>
      <c r="U59" s="272" t="s">
        <v>470</v>
      </c>
      <c r="V59" s="272"/>
      <c r="W59" s="272"/>
      <c r="X59" s="273">
        <v>6</v>
      </c>
      <c r="Y59" s="274"/>
      <c r="Z59" s="272" t="s">
        <v>471</v>
      </c>
      <c r="AA59" s="272"/>
      <c r="AB59" s="272"/>
    </row>
    <row r="60" spans="1:28" ht="16.5" thickBot="1">
      <c r="A60" s="251"/>
      <c r="B60" s="251"/>
      <c r="C60" s="251"/>
      <c r="D60" s="251"/>
      <c r="E60" s="251"/>
      <c r="F60" s="251"/>
      <c r="G60" s="251"/>
      <c r="H60" s="251"/>
      <c r="I60" s="251"/>
      <c r="J60" s="251"/>
      <c r="K60" s="251"/>
      <c r="L60" s="251"/>
      <c r="M60" s="251"/>
      <c r="N60" s="251"/>
      <c r="O60" s="251"/>
      <c r="P60" s="251"/>
      <c r="Q60" s="251"/>
      <c r="R60" s="251"/>
      <c r="S60" s="251"/>
      <c r="T60" s="120">
        <v>7</v>
      </c>
      <c r="U60" s="272" t="s">
        <v>472</v>
      </c>
      <c r="V60" s="272"/>
      <c r="W60" s="272"/>
      <c r="X60" s="273">
        <v>7</v>
      </c>
      <c r="Y60" s="274"/>
      <c r="Z60" s="272" t="s">
        <v>473</v>
      </c>
      <c r="AA60" s="272"/>
      <c r="AB60" s="272"/>
    </row>
  </sheetData>
  <sheetProtection password="EDD8" sheet="1" objects="1" scenarios="1" selectLockedCells="1" autoFilter="0"/>
  <autoFilter ref="A18:C18">
    <filterColumn colId="1" showButton="0"/>
  </autoFilter>
  <mergeCells count="296">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 ref="A11:C11"/>
    <mergeCell ref="D11:E11"/>
    <mergeCell ref="F11:G11"/>
    <mergeCell ref="H11:I11"/>
    <mergeCell ref="J11:K11"/>
    <mergeCell ref="L11:R11"/>
    <mergeCell ref="B9:K9"/>
    <mergeCell ref="L9:P9"/>
    <mergeCell ref="Q9:R9"/>
    <mergeCell ref="A10:B10"/>
    <mergeCell ref="C10:G10"/>
    <mergeCell ref="H10:J10"/>
    <mergeCell ref="K10:R10"/>
    <mergeCell ref="P12:Q16"/>
    <mergeCell ref="R12:R17"/>
    <mergeCell ref="D14:E16"/>
    <mergeCell ref="F14:G16"/>
    <mergeCell ref="H14:I16"/>
    <mergeCell ref="J14:K16"/>
    <mergeCell ref="A12:A17"/>
    <mergeCell ref="B12:C17"/>
    <mergeCell ref="D12:G13"/>
    <mergeCell ref="H12:K13"/>
    <mergeCell ref="L12:M15"/>
    <mergeCell ref="N12:O15"/>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D20:E20"/>
    <mergeCell ref="F20:G20"/>
    <mergeCell ref="H20:I20"/>
    <mergeCell ref="J20:K20"/>
    <mergeCell ref="L20:M20"/>
    <mergeCell ref="N20:O20"/>
    <mergeCell ref="P20:Q20"/>
    <mergeCell ref="U20:W20"/>
    <mergeCell ref="X20:Z20"/>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s>
  <printOptions horizontalCentered="1"/>
  <pageMargins left="0.35" right="0.35" top="0.3" bottom="0.3" header="0.3" footer="0.3"/>
  <pageSetup paperSize="9" scale="80" orientation="portrait" errors="blank" r:id="rId1"/>
  <headerFooter>
    <oddFooter>&amp;R&amp;A</oddFooter>
  </headerFooter>
  <legacyDrawing r:id="rId2"/>
  <oleObjects>
    <oleObject progId="PBrush" shapeId="40961" r:id="rId3"/>
    <oleObject progId="PBrush" shapeId="40962" r:id="rId4"/>
  </oleObjects>
</worksheet>
</file>

<file path=xl/worksheets/sheet4.xml><?xml version="1.0" encoding="utf-8"?>
<worksheet xmlns="http://schemas.openxmlformats.org/spreadsheetml/2006/main" xmlns:r="http://schemas.openxmlformats.org/officeDocument/2006/relationships">
  <sheetPr codeName="Sheet4"/>
  <dimension ref="A1:CX60"/>
  <sheetViews>
    <sheetView topLeftCell="A19" workbookViewId="0">
      <selection activeCell="A19" sqref="A19"/>
    </sheetView>
  </sheetViews>
  <sheetFormatPr defaultColWidth="9.140625" defaultRowHeight="15.75"/>
  <cols>
    <col min="1" max="1" width="9.7109375" style="2" customWidth="1"/>
    <col min="2" max="2" width="8.7109375" style="133" customWidth="1"/>
    <col min="3" max="3" width="5.7109375" style="133"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41" customFormat="1" ht="12" customHeight="1">
      <c r="A1" s="180"/>
      <c r="B1" s="184" t="s">
        <v>859</v>
      </c>
      <c r="C1" s="184"/>
      <c r="D1" s="184"/>
      <c r="E1" s="184"/>
      <c r="F1" s="184"/>
      <c r="G1" s="184"/>
      <c r="H1" s="184"/>
      <c r="I1" s="184"/>
      <c r="J1" s="184"/>
      <c r="K1" s="184"/>
      <c r="L1" s="184"/>
      <c r="M1" s="184"/>
      <c r="N1" s="184"/>
      <c r="O1" s="184"/>
      <c r="P1" s="184"/>
      <c r="Q1" s="194"/>
      <c r="R1" s="194"/>
      <c r="S1" s="194"/>
      <c r="T1" s="326" t="s">
        <v>115</v>
      </c>
      <c r="U1" s="327"/>
      <c r="V1" s="327"/>
      <c r="W1" s="327"/>
      <c r="X1" s="327"/>
      <c r="Y1" s="327"/>
      <c r="Z1" s="327"/>
    </row>
    <row r="2" spans="1:26" s="141" customFormat="1" ht="12" customHeight="1">
      <c r="A2" s="180"/>
      <c r="B2" s="183" t="s">
        <v>0</v>
      </c>
      <c r="C2" s="183"/>
      <c r="D2" s="183"/>
      <c r="E2" s="183"/>
      <c r="F2" s="183"/>
      <c r="G2" s="183"/>
      <c r="H2" s="183"/>
      <c r="I2" s="183"/>
      <c r="J2" s="183"/>
      <c r="K2" s="183"/>
      <c r="L2" s="183"/>
      <c r="M2" s="183"/>
      <c r="N2" s="183"/>
      <c r="O2" s="183"/>
      <c r="P2" s="183"/>
      <c r="Q2" s="194"/>
      <c r="R2" s="194"/>
      <c r="S2" s="194"/>
      <c r="T2" s="328"/>
      <c r="U2" s="329"/>
      <c r="V2" s="329"/>
      <c r="W2" s="329"/>
      <c r="X2" s="329"/>
      <c r="Y2" s="329"/>
      <c r="Z2" s="329"/>
    </row>
    <row r="3" spans="1:26" s="141" customFormat="1" ht="12" customHeight="1">
      <c r="A3" s="180"/>
      <c r="B3" s="183"/>
      <c r="C3" s="183"/>
      <c r="D3" s="183"/>
      <c r="E3" s="183"/>
      <c r="F3" s="183"/>
      <c r="G3" s="183"/>
      <c r="H3" s="183"/>
      <c r="I3" s="183"/>
      <c r="J3" s="183"/>
      <c r="K3" s="183"/>
      <c r="L3" s="183"/>
      <c r="M3" s="183"/>
      <c r="N3" s="183"/>
      <c r="O3" s="183"/>
      <c r="P3" s="183"/>
      <c r="Q3" s="194"/>
      <c r="R3" s="194"/>
      <c r="S3" s="194"/>
      <c r="T3" s="328"/>
      <c r="U3" s="329"/>
      <c r="V3" s="329"/>
      <c r="W3" s="329"/>
      <c r="X3" s="329"/>
      <c r="Y3" s="329"/>
      <c r="Z3" s="329"/>
    </row>
    <row r="4" spans="1:26" s="141" customFormat="1" ht="18" customHeight="1">
      <c r="A4" s="180"/>
      <c r="B4" s="180"/>
      <c r="C4" s="180"/>
      <c r="D4" s="194" t="s">
        <v>16</v>
      </c>
      <c r="E4" s="194"/>
      <c r="F4" s="194"/>
      <c r="G4" s="194"/>
      <c r="H4" s="194"/>
      <c r="I4" s="194"/>
      <c r="J4" s="194"/>
      <c r="K4" s="194"/>
      <c r="L4" s="333"/>
      <c r="M4" s="333"/>
      <c r="N4" s="333"/>
      <c r="O4" s="333"/>
      <c r="P4" s="333"/>
      <c r="Q4" s="333"/>
      <c r="R4" s="333"/>
      <c r="S4" s="194"/>
      <c r="T4" s="328"/>
      <c r="U4" s="329"/>
      <c r="V4" s="329"/>
      <c r="W4" s="329"/>
      <c r="X4" s="329"/>
      <c r="Y4" s="329"/>
      <c r="Z4" s="329"/>
    </row>
    <row r="5" spans="1:26" s="141" customFormat="1" ht="11.25" customHeight="1">
      <c r="A5" s="180"/>
      <c r="B5" s="180"/>
      <c r="C5" s="180"/>
      <c r="D5" s="180"/>
      <c r="E5" s="180"/>
      <c r="F5" s="180"/>
      <c r="G5" s="180"/>
      <c r="H5" s="180"/>
      <c r="I5" s="180"/>
      <c r="J5" s="180"/>
      <c r="K5" s="180"/>
      <c r="L5" s="180"/>
      <c r="M5" s="180"/>
      <c r="N5" s="180"/>
      <c r="O5" s="180"/>
      <c r="P5" s="180"/>
      <c r="Q5" s="180"/>
      <c r="R5" s="180"/>
      <c r="S5" s="194"/>
      <c r="T5" s="328"/>
      <c r="U5" s="329"/>
      <c r="V5" s="329"/>
      <c r="W5" s="329"/>
      <c r="X5" s="329"/>
      <c r="Y5" s="329"/>
      <c r="Z5" s="329"/>
    </row>
    <row r="6" spans="1:26" s="140" customFormat="1" ht="21.95" customHeight="1">
      <c r="A6" s="181" t="s">
        <v>331</v>
      </c>
      <c r="B6" s="181"/>
      <c r="C6" s="181"/>
      <c r="D6" s="181"/>
      <c r="E6" s="182" t="str">
        <f>Sheet1!$E$6</f>
        <v xml:space="preserve">Architecture </v>
      </c>
      <c r="F6" s="182"/>
      <c r="G6" s="182"/>
      <c r="H6" s="182"/>
      <c r="I6" s="182"/>
      <c r="J6" s="182"/>
      <c r="K6" s="182"/>
      <c r="L6" s="182"/>
      <c r="M6" s="182"/>
      <c r="N6" s="182"/>
      <c r="O6" s="182"/>
      <c r="P6" s="182"/>
      <c r="Q6" s="182"/>
      <c r="R6" s="182"/>
      <c r="S6" s="194"/>
      <c r="T6" s="328"/>
      <c r="U6" s="329"/>
      <c r="V6" s="329"/>
      <c r="W6" s="330"/>
      <c r="X6" s="330"/>
      <c r="Y6" s="330"/>
      <c r="Z6" s="330"/>
    </row>
    <row r="7" spans="1:26" s="140" customFormat="1" ht="21.95" customHeight="1">
      <c r="A7" s="181" t="s">
        <v>332</v>
      </c>
      <c r="B7" s="181"/>
      <c r="C7" s="182" t="str">
        <f>Sheet1!$C$7</f>
        <v>B.ARCH</v>
      </c>
      <c r="D7" s="182"/>
      <c r="E7" s="182"/>
      <c r="F7" s="182"/>
      <c r="G7" s="182"/>
      <c r="H7" s="182"/>
      <c r="I7" s="182"/>
      <c r="J7" s="182"/>
      <c r="K7" s="182"/>
      <c r="L7" s="182"/>
      <c r="M7" s="182"/>
      <c r="N7" s="182"/>
      <c r="O7" s="182"/>
      <c r="P7" s="182"/>
      <c r="Q7" s="182"/>
      <c r="R7" s="182"/>
      <c r="S7" s="194"/>
      <c r="T7" s="328"/>
      <c r="U7" s="329"/>
      <c r="V7" s="329"/>
      <c r="W7" s="330"/>
      <c r="X7" s="330"/>
      <c r="Y7" s="330"/>
      <c r="Z7" s="330"/>
    </row>
    <row r="8" spans="1:26" s="140" customFormat="1" ht="21.95" customHeight="1">
      <c r="A8" s="136" t="s">
        <v>1</v>
      </c>
      <c r="B8" s="24" t="str">
        <f>Sheet1!$B$8</f>
        <v>Tenth</v>
      </c>
      <c r="C8" s="142" t="s">
        <v>2</v>
      </c>
      <c r="D8" s="143" t="str">
        <f>Sheet1!$D$8</f>
        <v>Final</v>
      </c>
      <c r="E8" s="335" t="s">
        <v>3</v>
      </c>
      <c r="F8" s="335"/>
      <c r="G8" s="336" t="str">
        <f>Sheet1!$G$8</f>
        <v>18AR</v>
      </c>
      <c r="H8" s="336"/>
      <c r="I8" s="337" t="str">
        <f>Sheet1!$I$8</f>
        <v>Regular Exam</v>
      </c>
      <c r="J8" s="337"/>
      <c r="K8" s="337"/>
      <c r="L8" s="337"/>
      <c r="M8" s="334" t="str">
        <f>Sheet1!$M$8</f>
        <v>April, 2023</v>
      </c>
      <c r="N8" s="334"/>
      <c r="O8" s="334"/>
      <c r="P8" s="334"/>
      <c r="Q8" s="334"/>
      <c r="R8" s="334"/>
      <c r="S8" s="194"/>
      <c r="T8" s="328"/>
      <c r="U8" s="329"/>
      <c r="V8" s="329"/>
      <c r="W8" s="330"/>
      <c r="X8" s="330"/>
      <c r="Y8" s="330"/>
      <c r="Z8" s="330"/>
    </row>
    <row r="9" spans="1:26" s="140" customFormat="1" ht="21.95" customHeight="1">
      <c r="A9" s="136" t="s">
        <v>4</v>
      </c>
      <c r="B9" s="182" t="str">
        <f>Sheet1!$B$9</f>
        <v>Research &amp; Project Development-II</v>
      </c>
      <c r="C9" s="182"/>
      <c r="D9" s="182"/>
      <c r="E9" s="182"/>
      <c r="F9" s="182"/>
      <c r="G9" s="182"/>
      <c r="H9" s="182"/>
      <c r="I9" s="182"/>
      <c r="J9" s="182"/>
      <c r="K9" s="182"/>
      <c r="L9" s="340" t="s">
        <v>5</v>
      </c>
      <c r="M9" s="340"/>
      <c r="N9" s="340"/>
      <c r="O9" s="340"/>
      <c r="P9" s="340"/>
      <c r="Q9" s="339" t="str">
        <f>Sheet1!$Q$9</f>
        <v>05/05/2023</v>
      </c>
      <c r="R9" s="339"/>
      <c r="S9" s="194"/>
      <c r="T9" s="328"/>
      <c r="U9" s="329"/>
      <c r="V9" s="329"/>
      <c r="W9" s="330"/>
      <c r="X9" s="330"/>
      <c r="Y9" s="330"/>
      <c r="Z9" s="330"/>
    </row>
    <row r="10" spans="1:26" s="140" customFormat="1" ht="21.95" customHeight="1">
      <c r="A10" s="181" t="s">
        <v>327</v>
      </c>
      <c r="B10" s="181"/>
      <c r="C10" s="308" t="str">
        <f>Sheet1!$C$10</f>
        <v>Irfan Ahmed Memon</v>
      </c>
      <c r="D10" s="308"/>
      <c r="E10" s="308"/>
      <c r="F10" s="308"/>
      <c r="G10" s="308"/>
      <c r="H10" s="196" t="s">
        <v>328</v>
      </c>
      <c r="I10" s="196"/>
      <c r="J10" s="196"/>
      <c r="K10" s="338" t="str">
        <f>Sheet1!$K$10</f>
        <v>Ar.Farheen Shah and Ar.Makhdoom Jawed Hussain</v>
      </c>
      <c r="L10" s="338"/>
      <c r="M10" s="338"/>
      <c r="N10" s="338"/>
      <c r="O10" s="338"/>
      <c r="P10" s="338"/>
      <c r="Q10" s="338"/>
      <c r="R10" s="338"/>
      <c r="S10" s="194"/>
      <c r="T10" s="328"/>
      <c r="U10" s="329"/>
      <c r="V10" s="329"/>
      <c r="W10" s="330"/>
      <c r="X10" s="330"/>
      <c r="Y10" s="330"/>
      <c r="Z10" s="330"/>
    </row>
    <row r="11" spans="1:26" s="141" customFormat="1" ht="9.9499999999999993" customHeight="1">
      <c r="A11" s="215"/>
      <c r="B11" s="215"/>
      <c r="C11" s="215"/>
      <c r="D11" s="309" t="s">
        <v>372</v>
      </c>
      <c r="E11" s="309"/>
      <c r="F11" s="309" t="s">
        <v>372</v>
      </c>
      <c r="G11" s="309"/>
      <c r="H11" s="227" t="s">
        <v>372</v>
      </c>
      <c r="I11" s="227"/>
      <c r="J11" s="227" t="s">
        <v>372</v>
      </c>
      <c r="K11" s="227"/>
      <c r="L11" s="315"/>
      <c r="M11" s="315"/>
      <c r="N11" s="315"/>
      <c r="O11" s="315"/>
      <c r="P11" s="315"/>
      <c r="Q11" s="315"/>
      <c r="R11" s="315"/>
      <c r="S11" s="194"/>
      <c r="T11" s="328"/>
      <c r="U11" s="329"/>
      <c r="V11" s="329"/>
      <c r="W11" s="330"/>
      <c r="X11" s="330"/>
      <c r="Y11" s="330"/>
      <c r="Z11" s="330"/>
    </row>
    <row r="12" spans="1:26" s="141" customFormat="1" ht="18" customHeight="1">
      <c r="A12" s="228" t="s">
        <v>7</v>
      </c>
      <c r="B12" s="230" t="s">
        <v>8</v>
      </c>
      <c r="C12" s="231"/>
      <c r="D12" s="207" t="s">
        <v>17</v>
      </c>
      <c r="E12" s="207"/>
      <c r="F12" s="207"/>
      <c r="G12" s="207"/>
      <c r="H12" s="164" t="s">
        <v>1017</v>
      </c>
      <c r="I12" s="203"/>
      <c r="J12" s="203"/>
      <c r="K12" s="165"/>
      <c r="L12" s="164" t="s">
        <v>1018</v>
      </c>
      <c r="M12" s="165"/>
      <c r="N12" s="164" t="s">
        <v>1022</v>
      </c>
      <c r="O12" s="165"/>
      <c r="P12" s="207" t="s">
        <v>366</v>
      </c>
      <c r="Q12" s="207"/>
      <c r="R12" s="208" t="s">
        <v>10</v>
      </c>
      <c r="S12" s="194"/>
      <c r="T12" s="328"/>
      <c r="U12" s="329"/>
      <c r="V12" s="329"/>
      <c r="W12" s="330"/>
      <c r="X12" s="330"/>
      <c r="Y12" s="330"/>
      <c r="Z12" s="330"/>
    </row>
    <row r="13" spans="1:26" s="141" customFormat="1" ht="18" customHeight="1">
      <c r="A13" s="229"/>
      <c r="B13" s="232"/>
      <c r="C13" s="233"/>
      <c r="D13" s="207"/>
      <c r="E13" s="207"/>
      <c r="F13" s="207"/>
      <c r="G13" s="207"/>
      <c r="H13" s="168"/>
      <c r="I13" s="204"/>
      <c r="J13" s="204"/>
      <c r="K13" s="169"/>
      <c r="L13" s="166"/>
      <c r="M13" s="167"/>
      <c r="N13" s="166"/>
      <c r="O13" s="167"/>
      <c r="P13" s="207"/>
      <c r="Q13" s="207"/>
      <c r="R13" s="208"/>
      <c r="S13" s="194"/>
      <c r="T13" s="328"/>
      <c r="U13" s="329"/>
      <c r="V13" s="329"/>
      <c r="W13" s="331"/>
      <c r="X13" s="331"/>
      <c r="Y13" s="331"/>
      <c r="Z13" s="331"/>
    </row>
    <row r="14" spans="1:26" s="141" customFormat="1" ht="18" customHeight="1">
      <c r="A14" s="229"/>
      <c r="B14" s="232"/>
      <c r="C14" s="233"/>
      <c r="D14" s="209" t="s">
        <v>364</v>
      </c>
      <c r="E14" s="310"/>
      <c r="F14" s="209" t="s">
        <v>365</v>
      </c>
      <c r="G14" s="310"/>
      <c r="H14" s="164" t="s">
        <v>1019</v>
      </c>
      <c r="I14" s="165"/>
      <c r="J14" s="164" t="s">
        <v>1019</v>
      </c>
      <c r="K14" s="165"/>
      <c r="L14" s="166"/>
      <c r="M14" s="167"/>
      <c r="N14" s="166"/>
      <c r="O14" s="167"/>
      <c r="P14" s="207"/>
      <c r="Q14" s="207"/>
      <c r="R14" s="208"/>
      <c r="S14" s="194"/>
      <c r="T14" s="328"/>
      <c r="U14" s="329"/>
      <c r="V14" s="329"/>
      <c r="W14" s="331"/>
      <c r="X14" s="331"/>
      <c r="Y14" s="331"/>
      <c r="Z14" s="331"/>
    </row>
    <row r="15" spans="1:26" s="141" customFormat="1" ht="12" customHeight="1">
      <c r="A15" s="229"/>
      <c r="B15" s="232"/>
      <c r="C15" s="233"/>
      <c r="D15" s="311"/>
      <c r="E15" s="312"/>
      <c r="F15" s="311"/>
      <c r="G15" s="312"/>
      <c r="H15" s="166"/>
      <c r="I15" s="167"/>
      <c r="J15" s="166"/>
      <c r="K15" s="167"/>
      <c r="L15" s="168"/>
      <c r="M15" s="169"/>
      <c r="N15" s="168"/>
      <c r="O15" s="169"/>
      <c r="P15" s="207"/>
      <c r="Q15" s="207"/>
      <c r="R15" s="208"/>
      <c r="S15" s="194"/>
      <c r="T15" s="328"/>
      <c r="U15" s="329"/>
      <c r="V15" s="329"/>
      <c r="W15" s="331"/>
      <c r="X15" s="331"/>
      <c r="Y15" s="331"/>
      <c r="Z15" s="331"/>
    </row>
    <row r="16" spans="1:26" s="141" customFormat="1" ht="2.25" customHeight="1" thickBot="1">
      <c r="A16" s="229"/>
      <c r="B16" s="232"/>
      <c r="C16" s="233"/>
      <c r="D16" s="313"/>
      <c r="E16" s="314"/>
      <c r="F16" s="313"/>
      <c r="G16" s="314"/>
      <c r="H16" s="168"/>
      <c r="I16" s="169"/>
      <c r="J16" s="168"/>
      <c r="K16" s="169"/>
      <c r="L16" s="108"/>
      <c r="M16" s="109"/>
      <c r="N16" s="97"/>
      <c r="O16" s="97"/>
      <c r="P16" s="307"/>
      <c r="Q16" s="307"/>
      <c r="R16" s="208"/>
      <c r="S16" s="194"/>
      <c r="T16" s="332"/>
      <c r="U16" s="329"/>
      <c r="V16" s="329"/>
      <c r="W16" s="331"/>
      <c r="X16" s="331"/>
      <c r="Y16" s="331"/>
      <c r="Z16" s="331"/>
    </row>
    <row r="17" spans="1:102" s="141" customFormat="1" ht="18" customHeight="1">
      <c r="A17" s="229"/>
      <c r="B17" s="232"/>
      <c r="C17" s="233"/>
      <c r="D17" s="135" t="s">
        <v>9</v>
      </c>
      <c r="E17" s="110">
        <f>IF(Q17=500,50,IF(Q17=250,25,10))</f>
        <v>50</v>
      </c>
      <c r="F17" s="135" t="s">
        <v>9</v>
      </c>
      <c r="G17" s="110">
        <f>IF(Q17=500,50,IF(Q17=250,25,10))</f>
        <v>50</v>
      </c>
      <c r="H17" s="135" t="s">
        <v>9</v>
      </c>
      <c r="I17" s="110">
        <f>IF(Q17=500,100,IF(Q17=250,50,10))</f>
        <v>100</v>
      </c>
      <c r="J17" s="135" t="s">
        <v>9</v>
      </c>
      <c r="K17" s="110">
        <f>IF(Q17=500,100,IF(Q17=250,50,10))</f>
        <v>100</v>
      </c>
      <c r="L17" s="135" t="s">
        <v>9</v>
      </c>
      <c r="M17" s="110">
        <f>IF(Q17=500,100,IF(Q17=250,50,10))</f>
        <v>100</v>
      </c>
      <c r="N17" s="111" t="s">
        <v>1028</v>
      </c>
      <c r="O17" s="110">
        <f>IF(Q17=500,100,IF(Q17=250,50,10))</f>
        <v>100</v>
      </c>
      <c r="P17" s="138" t="s">
        <v>9</v>
      </c>
      <c r="Q17" s="30">
        <f>Sheet1!$Q$17</f>
        <v>500</v>
      </c>
      <c r="R17" s="323"/>
      <c r="S17" s="194"/>
      <c r="T17" s="101" t="s">
        <v>333</v>
      </c>
      <c r="U17" s="208" t="s">
        <v>329</v>
      </c>
      <c r="V17" s="208"/>
      <c r="W17" s="208"/>
      <c r="X17" s="208" t="s">
        <v>330</v>
      </c>
      <c r="Y17" s="208"/>
      <c r="Z17" s="208"/>
    </row>
    <row r="18" spans="1:102" s="141" customFormat="1" hidden="1">
      <c r="A18" s="137"/>
      <c r="B18" s="230"/>
      <c r="C18" s="231"/>
      <c r="D18" s="221" t="s">
        <v>372</v>
      </c>
      <c r="E18" s="222"/>
      <c r="F18" s="221" t="s">
        <v>372</v>
      </c>
      <c r="G18" s="222"/>
      <c r="H18" s="221" t="s">
        <v>372</v>
      </c>
      <c r="I18" s="222"/>
      <c r="J18" s="221" t="s">
        <v>372</v>
      </c>
      <c r="K18" s="222"/>
      <c r="L18" s="324"/>
      <c r="M18" s="325"/>
      <c r="N18" s="107"/>
      <c r="O18" s="107"/>
      <c r="P18" s="341"/>
      <c r="Q18" s="342"/>
      <c r="R18" s="31"/>
      <c r="S18" s="194"/>
      <c r="T18" s="45"/>
      <c r="U18" s="343"/>
      <c r="V18" s="344"/>
      <c r="W18" s="345"/>
      <c r="X18" s="267"/>
      <c r="Y18" s="186"/>
      <c r="Z18" s="268"/>
      <c r="AE18" s="141" t="b">
        <f>Sheet1!$AE$38</f>
        <v>0</v>
      </c>
      <c r="AF18" s="141" t="str">
        <f>IF(AND(AE19=TRUE, AE18=TRUE),IF(A19-Sheet1!A38=1,"OK","INCORRECT"),"")</f>
        <v/>
      </c>
      <c r="BN18" s="141" t="str">
        <f>Sheet1!BN38</f>
        <v/>
      </c>
      <c r="BO18" s="141" t="b">
        <f>Sheet1!BO38</f>
        <v>0</v>
      </c>
      <c r="BP18" s="141" t="b">
        <f>Sheet1!BP38</f>
        <v>0</v>
      </c>
      <c r="BQ18" s="141" t="b">
        <f>Sheet1!BQ38</f>
        <v>0</v>
      </c>
      <c r="BR18" s="141" t="str">
        <f>Sheet1!BR38</f>
        <v/>
      </c>
      <c r="BS18" s="141" t="str">
        <f>Sheet1!BS38</f>
        <v/>
      </c>
      <c r="BT18" s="141" t="str">
        <f>Sheet1!BT38</f>
        <v/>
      </c>
      <c r="BU18" s="141" t="str">
        <f>Sheet1!BU38</f>
        <v/>
      </c>
      <c r="BV18" s="141" t="str">
        <f>Sheet1!BV38</f>
        <v/>
      </c>
      <c r="BW18" s="141" t="str">
        <f>Sheet1!BW38</f>
        <v>INCORRECT</v>
      </c>
      <c r="BX18" s="141" t="b">
        <f>Sheet1!BX38</f>
        <v>0</v>
      </c>
      <c r="BY18" s="141" t="str">
        <f>Sheet1!BY38</f>
        <v/>
      </c>
      <c r="BZ18" s="141" t="b">
        <f>Sheet1!BZ38</f>
        <v>0</v>
      </c>
      <c r="CA18" s="141" t="b">
        <f>Sheet1!CA38</f>
        <v>0</v>
      </c>
      <c r="CB18" s="141" t="b">
        <f>Sheet1!CB38</f>
        <v>0</v>
      </c>
      <c r="CC18" s="141" t="b">
        <f>Sheet1!CC38</f>
        <v>0</v>
      </c>
      <c r="CD18" s="141" t="b">
        <f>Sheet1!CD38</f>
        <v>0</v>
      </c>
      <c r="CE18" s="141" t="b">
        <f>Sheet1!CE38</f>
        <v>0</v>
      </c>
      <c r="CF18" s="141" t="str">
        <f>Sheet1!CF38</f>
        <v/>
      </c>
      <c r="CG18" s="141" t="str">
        <f>Sheet1!CG38</f>
        <v/>
      </c>
      <c r="CH18" s="141" t="str">
        <f>Sheet1!CH38</f>
        <v/>
      </c>
      <c r="CI18" s="141" t="str">
        <f>Sheet1!CI38</f>
        <v/>
      </c>
      <c r="CJ18" s="141" t="str">
        <f>Sheet1!CJ38</f>
        <v/>
      </c>
      <c r="CK18" s="141" t="str">
        <f>Sheet1!CK38</f>
        <v/>
      </c>
      <c r="CL18" s="141" t="str">
        <f>Sheet1!CL38</f>
        <v/>
      </c>
      <c r="CM18" s="141" t="str">
        <f>Sheet1!CM38</f>
        <v/>
      </c>
      <c r="CN18" s="141" t="str">
        <f>Sheet1!CN38</f>
        <v>NO</v>
      </c>
      <c r="CO18" s="141" t="str">
        <f>Sheet1!CO38</f>
        <v>NO</v>
      </c>
      <c r="CP18" s="141" t="str">
        <f>Sheet1!CP38</f>
        <v>NO</v>
      </c>
      <c r="CQ18" s="141" t="str">
        <f>Sheet1!CQ38</f>
        <v>NO</v>
      </c>
      <c r="CR18" s="141" t="str">
        <f>Sheet1!CR38</f>
        <v>OK</v>
      </c>
      <c r="CS18" s="141" t="b">
        <f>Sheet1!CS38</f>
        <v>0</v>
      </c>
      <c r="CT18" s="141" t="b">
        <f>Sheet1!CT38</f>
        <v>0</v>
      </c>
      <c r="CU18" s="141" t="b">
        <f>Sheet1!CU38</f>
        <v>0</v>
      </c>
      <c r="CV18" s="141" t="b">
        <f>Sheet1!CV38</f>
        <v>0</v>
      </c>
      <c r="CW18" s="141" t="str">
        <f>Sheet1!CW38</f>
        <v>SEQUENCE INCORRECT</v>
      </c>
      <c r="CX18" s="141">
        <f>Sheet1!CX38</f>
        <v>19</v>
      </c>
    </row>
    <row r="19" spans="1:102" s="141" customFormat="1" ht="18.95" customHeight="1" thickBot="1">
      <c r="A19" s="134"/>
      <c r="B19" s="154"/>
      <c r="C19" s="154"/>
      <c r="D19" s="154"/>
      <c r="E19" s="154"/>
      <c r="F19" s="154"/>
      <c r="G19" s="154"/>
      <c r="H19" s="154"/>
      <c r="I19" s="154"/>
      <c r="J19" s="154"/>
      <c r="K19" s="154"/>
      <c r="L19" s="206"/>
      <c r="M19" s="206"/>
      <c r="N19" s="206"/>
      <c r="O19" s="206"/>
      <c r="P19" s="319"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20"/>
      <c r="R19" s="139" t="str">
        <f>IF(P19="","",IF(Q17=500,LOOKUP(P19,{"ABS","ZERO",1,250,275,300,325,350,375,400,425},{"FAIL","FAIL","FAIL","D","D+","C","C+","B","B+","A","A+"}), IF(Q17=450,LOOKUP(P19,{"ABS","ZERO",1,225,247,270,292,315,337,360,382},{"FAIL","FAIL","FAIL","D","D+","C","C+","B","B+","A","A+"}), IF(Q17=400,LOOKUP(P19,{"ABS","ZERO",1,200,220,240,260,280,300,320,340},{"FAIL","FAIL","FAIL","D","D+","C","C+","B","B+","A","A+"}), IF(Q17=350,LOOKUP(P19,{"ABS","ZERO",1,175,192,210,227,245,262,280,297},{"FAIL","FAIL","FAIL","D","D+","C","C+","B","B+","A","A+"}),IF(Q17=300,LOOKUP(P19,{"ABS","ZERO",1,150,165,180,195,210,225,240,255},{"FAIL","FAIL","FAIL","D","D+","C","C+","B","B+","A","A+"}),IF(Q17=250,LOOKUP(P19,{"ABS","ZERO",1,125,137,150,162,175,187,200,212},{"FAIL","FAIL","FAIL","D","D+","C","C+","B","B+","A","A+"}),IF(Q17=200,LOOKUP(P19,{"ABS","ZERO",1,100,110,120,130,140,150,160,170},{"FAIL","FAIL","FAIL","D","D+","C","C+","B","B+","A","A+"}),IF(Q17=150,LOOKUP(P19,{"ABS","ZERO",1,75,82,90,97,105,112,120,127},{"FAIL","FAIL","FAIL","D","D+","C","C+","B","B+","A","A+"}),IF(Q17=100,LOOKUP(P19,{"ABS","ZERO",1,50,55,60,65,70,75,80,85},{"FAIL","FAIL","FAIL","D","D+","C","C+","B","B+","A","A+"}),IF(Q17=50,LOOKUP(P19,{"ABS","ZERO",1,25,27,30,32,35,37,40,42},{"FAIL","FAIL","FAIL","D","D+","C","C+","B","B+","A","A+"}))))))))))))</f>
        <v/>
      </c>
      <c r="S19" s="194"/>
      <c r="T19" s="56" t="str">
        <f>IF(A19&lt;&gt;"",IF(CW19="SEQUENCE CORRECT",IF(OR(T(AA19)="OK",T(AB19)="oOk",T(AC19)="Okk",AD19="ok"),"OK","FORMAT INCORRECT"),"SEQUENCE INCORRECT"),"")</f>
        <v/>
      </c>
      <c r="U19" s="302" t="str">
        <f>IF(AND(A19&lt;&gt;"",B19&lt;&gt;""),IF(OR(D19&lt;&gt;"ABS"),IF(OR(AND(D19&lt;ROUNDDOWN((0.7*E17),0),D19&lt;&gt;0),D19&gt;E17,D19=""),"Attendance Marks incorrect",""),""),"")</f>
        <v/>
      </c>
      <c r="V19" s="303"/>
      <c r="W19" s="303"/>
      <c r="X19" s="170" t="str">
        <f>IF(OR(AND(OR(F19&lt;=G17, F19=0, F19="ABS"),OR(H19&lt;=I17, H19=0, H19="ABS"),OR(J19&lt;=K17, J19=0,J19="ABS"))),IF(OR(AND(A19="",B19="",D19="",F19="",H19="",J19=""),AND(A19&lt;&gt;"",B19&lt;&gt;"",D19&lt;&gt;"",F19&lt;&gt;"",H19&lt;&gt;"",J19&lt;&gt;"", AF19="OK")),"","Given Marks or Format is incorrect"),"Given Marks or Format is incorrect")</f>
        <v/>
      </c>
      <c r="Y19" s="171"/>
      <c r="Z19" s="172"/>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41" t="b">
        <f>IF(ISNUMBER(A19)&lt;&gt;"",AND(ISNUMBER(INT(MID(A19,1,3))),MID(A19,4,1)="",MID(A19,1,1)&lt;&gt;"0"))</f>
        <v>0</v>
      </c>
      <c r="AF19" s="141" t="str">
        <f>IF(AND(AF18="OK",AE19=TRUE),"OK","S# INCORRECT")</f>
        <v>S# INCORRECT</v>
      </c>
      <c r="BN19" s="141" t="str">
        <f>RIGHT(B19,3)</f>
        <v/>
      </c>
      <c r="BO19" s="141" t="b">
        <f>ISNUMBER(INT((MID(BN19,1,1))))</f>
        <v>0</v>
      </c>
      <c r="BP19" s="141" t="b">
        <f>ISNUMBER(INT((MID(BN19,2,1))))</f>
        <v>0</v>
      </c>
      <c r="BQ19" s="141" t="b">
        <f>ISNUMBER(INT((MID(BN19,3,1))))</f>
        <v>0</v>
      </c>
      <c r="BR19" s="141" t="str">
        <f>IF(BO19=TRUE, MID(BN19,1,1),"")</f>
        <v/>
      </c>
      <c r="BS19" s="141" t="str">
        <f>IF(BP19=TRUE, MID(BN19,2,1),"")</f>
        <v/>
      </c>
      <c r="BT19" s="141" t="str">
        <f>IF(BQ19=TRUE, MID(BN19,3,1),"")</f>
        <v/>
      </c>
      <c r="BU19" s="141" t="str">
        <f>T(BR19)&amp;T(BS19)&amp;T(BT19)</f>
        <v/>
      </c>
      <c r="BV19" s="51" t="str">
        <f>IF(BU19="","",INT(TRIM(BU19)))</f>
        <v/>
      </c>
      <c r="BW19" s="52" t="str">
        <f>"OK"</f>
        <v>OK</v>
      </c>
      <c r="BX19" s="141" t="b">
        <f>BV19&gt;BV18</f>
        <v>0</v>
      </c>
      <c r="BY19" s="53" t="str">
        <f>LEFT(B19,6)</f>
        <v/>
      </c>
      <c r="BZ19" s="141" t="b">
        <f>ISNUMBER(INT((MID(BY19,1,1))))</f>
        <v>0</v>
      </c>
      <c r="CA19" s="141" t="b">
        <f>ISNUMBER(INT((MID(BY19,2,1))))</f>
        <v>0</v>
      </c>
      <c r="CB19" s="141" t="b">
        <f>ISNUMBER(INT((MID(BY19,3,1))))</f>
        <v>0</v>
      </c>
      <c r="CC19" s="141" t="b">
        <f>ISNUMBER(INT((MID(BY19,4,1))))</f>
        <v>0</v>
      </c>
      <c r="CD19" s="141" t="b">
        <f>ISNUMBER(INT((MID(BY19,5,1))))</f>
        <v>0</v>
      </c>
      <c r="CE19" s="141" t="b">
        <f>ISNUMBER(INT((MID(BY19,6,1))))</f>
        <v>0</v>
      </c>
      <c r="CF19" s="141" t="str">
        <f>IF(BZ19=TRUE, MID(BY19,1,1),"")</f>
        <v/>
      </c>
      <c r="CG19" s="141" t="str">
        <f>IF(CA19=TRUE, MID(BY19,2,1),"")</f>
        <v/>
      </c>
      <c r="CH19" s="141" t="str">
        <f>IF(CB19=TRUE, MID(BY19,3,1),"")</f>
        <v/>
      </c>
      <c r="CI19" s="141" t="str">
        <f>IF(CC19=TRUE, MID(BY19,4,1),"")</f>
        <v/>
      </c>
      <c r="CJ19" s="141" t="str">
        <f>IF(CD19=TRUE, MID(BY19,5,1),"")</f>
        <v/>
      </c>
      <c r="CK19" s="141" t="str">
        <f>IF(CE19=TRUE, MID(BY19,6,1),"")</f>
        <v/>
      </c>
      <c r="CL19" s="53" t="str">
        <f>TRIM(T(CF19)&amp;T(CG19)&amp;T(CH19))</f>
        <v/>
      </c>
      <c r="CM19" s="53" t="str">
        <f>TRIM(T(CI19)&amp;T(CJ19)&amp;T(CK19))</f>
        <v/>
      </c>
      <c r="CN19" s="54" t="str">
        <f>IF(OR(MID(BY19,3,1)="-",MID(BY19,4,1)="-"),T(CL19),"NO")</f>
        <v>NO</v>
      </c>
      <c r="CO19" s="54" t="str">
        <f>IF(OR(MID(BY19,3,1)="-",MID(BY19,4,1)="-"),T(CM19),"NO")</f>
        <v>NO</v>
      </c>
      <c r="CP19" s="52" t="str">
        <f>IF(AND(CN19&lt;&gt;"NO", CO19&lt;&gt;"NO"),IF(CO19&lt;CN19,"OK","INCORRECT"),"NO")</f>
        <v>NO</v>
      </c>
      <c r="CQ19" s="52" t="str">
        <f>IF(AND(CN19&lt;&gt;"NO", CO19&lt;&gt;"NO"),IF(CO19&lt;=CO18,"OK","INCORRECT"),"NO")</f>
        <v>NO</v>
      </c>
      <c r="CR19" s="54" t="str">
        <f>IF(OR(AND(OR(AND(CP19="NO",CQ19="NO"),AND(CP19="OK", CQ19="OK")),AND(CP18="NO", CQ18="NO")),AND(AND(CP19="OK",CQ19="OK",OR(AND(CP18="NO", CQ18="NO"),AND(CP18="OK", CQ18="OK"))))),"OK","INCORRECT")</f>
        <v>OK</v>
      </c>
      <c r="CS19" s="141" t="b">
        <f>IF(CR19="OK",IF(AND(CN18="NO",CN19="NO"),BV19&gt;BV18))</f>
        <v>0</v>
      </c>
      <c r="CT19" s="141" t="b">
        <f>IF(CR19="OK",AND(CP19="OK",CQ19="OK",CP18="NO",CQ18="NO"))</f>
        <v>0</v>
      </c>
      <c r="CU19" s="141" t="b">
        <f>IF(CR19="OK",IF(AND(EXACT(CM18,CM19)),BV19&gt;BV18))</f>
        <v>0</v>
      </c>
      <c r="CV19" s="141" t="b">
        <f>IF(CR19="OK",CO19&lt;CO18)</f>
        <v>0</v>
      </c>
      <c r="CW19" s="53" t="str">
        <f>IF(AND(CS19=FALSE,CT19=FALSE,CU19=FALSE,CV19=FALSE),"SEQUENCE INCORRECT","SEQUENCE CORRECT")</f>
        <v>SEQUENCE INCORRECT</v>
      </c>
      <c r="CX19" s="55">
        <f>COUNTIF(B18:B18,T(B19))</f>
        <v>1</v>
      </c>
    </row>
    <row r="20" spans="1:102" s="141" customFormat="1" ht="18.95" customHeight="1" thickBot="1">
      <c r="A20" s="134"/>
      <c r="B20" s="152"/>
      <c r="C20" s="153"/>
      <c r="D20" s="152"/>
      <c r="E20" s="153"/>
      <c r="F20" s="152"/>
      <c r="G20" s="153"/>
      <c r="H20" s="152"/>
      <c r="I20" s="153"/>
      <c r="J20" s="305"/>
      <c r="K20" s="306"/>
      <c r="L20" s="206"/>
      <c r="M20" s="206"/>
      <c r="N20" s="206"/>
      <c r="O20" s="206"/>
      <c r="P20" s="319"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20"/>
      <c r="R20" s="96" t="str">
        <f>IF(P20="","",IF(Q17=500,LOOKUP(P20,{"ABS","ZERO",1,250,275,300,325,350,375,400,425},{"FAIL","FAIL","FAIL","D","D+","C","C+","B","B+","A","A+"}), IF(Q17=450,LOOKUP(P20,{"ABS","ZERO",1,225,247,270,292,315,337,360,382},{"FAIL","FAIL","FAIL","D","D+","C","C+","B","B+","A","A+"}), IF(Q17=400,LOOKUP(P20,{"ABS","ZERO",1,200,220,240,260,280,300,320,340},{"FAIL","FAIL","FAIL","D","D+","C","C+","B","B+","A","A+"}), IF(Q17=350,LOOKUP(P20,{"ABS","ZERO",1,175,192,210,227,245,262,280,297},{"FAIL","FAIL","FAIL","D","D+","C","C+","B","B+","A","A+"}),IF(Q17=300,LOOKUP(P20,{"ABS","ZERO",1,150,165,180,195,210,225,240,255},{"FAIL","FAIL","FAIL","D","D+","C","C+","B","B+","A","A+"}),IF(Q17=250,LOOKUP(P20,{"ABS","ZERO",1,125,137,150,162,175,187,200,212},{"FAIL","FAIL","FAIL","D","D+","C","C+","B","B+","A","A+"}),IF(Q17=200,LOOKUP(P20,{"ABS","ZERO",1,100,110,120,130,140,150,160,170},{"FAIL","FAIL","FAIL","D","D+","C","C+","B","B+","A","A+"}),IF(Q17=150,LOOKUP(P20,{"ABS","ZERO",1,75,82,90,97,105,112,120,127},{"FAIL","FAIL","FAIL","D","D+","C","C+","B","B+","A","A+"}),IF(Q17=100,LOOKUP(P20,{"ABS","ZERO",1,50,55,60,65,70,75,80,85},{"FAIL","FAIL","FAIL","D","D+","C","C+","B","B+","A","A+"}),IF(Q17=50,LOOKUP(P20,{"ABS","ZERO",1,25,27,30,32,35,37,40,42},{"FAIL","FAIL","FAIL","D","D+","C","C+","B","B+","A","A+"}))))))))))))</f>
        <v/>
      </c>
      <c r="S20" s="194"/>
      <c r="T20" s="56" t="str">
        <f t="shared" ref="T20:T38" si="0">IF(A20&lt;&gt;"",IF(CW20="SEQUENCE CORRECT",IF(OR(T(AA20)="OK",T(AB20)="oOk",T(AC20)="Okk",AD20="ok"),"OK","FORMAT INCORRECT"),"SEQUENCE INCORRECT"),"")</f>
        <v/>
      </c>
      <c r="U20" s="172" t="str">
        <f>IF(AND(A20&lt;&gt;"",B20&lt;&gt;""),IF(OR(D20&lt;&gt;"ABS"),IF(OR(AND(D20&lt;ROUNDDOWN((0.7*E17),0),D20&lt;&gt;0),D20&gt;E17,D20=""),"Attendance Marks incorrect",""),""),"")</f>
        <v/>
      </c>
      <c r="V20" s="304"/>
      <c r="W20" s="304"/>
      <c r="X20" s="161" t="str">
        <f>IF(OR(AND(OR(F20&lt;=G17, F20=0, F20="ABS"),OR(H20&lt;=I17, H20=0, H20="ABS"),OR(J20&lt;=K17, J20=0,J20="ABS"))),IF(OR(AND(A20="",B20="",D20="",F20="",H20="",J20=""),AND(A20&lt;&gt;"",B20&lt;&gt;"",D20&lt;&gt;"",F20&lt;&gt;"",H20&lt;&gt;"",J20&lt;&gt;"", AF20="OK")),"","Given Marks or Format is incorrect"),"Given Marks or Format is incorrect")</f>
        <v/>
      </c>
      <c r="Y20" s="162"/>
      <c r="Z20" s="163"/>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41" t="b">
        <f>IF(AND(ISNUMBER(A19)&lt;&gt;"",ISNUMBER(A20)&lt;&gt;""),IF(AND(ISNUMBER(A20),ISNUMBER(A19)),IF(A20-A19=1,AND(ISNUMBER(INT(MID(A20,1,3))),MID(A20,4,1)="",MID(A20,1,1)&lt;&gt;"0"))))</f>
        <v>0</v>
      </c>
      <c r="AF20" s="141" t="str">
        <f t="shared" ref="AF20:AF38" si="1">IF(AE20=TRUE,"OK","S# INCORRECT")</f>
        <v>S# INCORRECT</v>
      </c>
      <c r="BN20" s="141" t="str">
        <f t="shared" ref="BN20:BN37" si="2">RIGHT(B20,3)</f>
        <v/>
      </c>
      <c r="BO20" s="141" t="b">
        <f t="shared" ref="BO20:BO37" si="3">ISNUMBER(INT((MID(BN20,1,1))))</f>
        <v>0</v>
      </c>
      <c r="BP20" s="141" t="b">
        <f t="shared" ref="BP20:BP37" si="4">ISNUMBER(INT((MID(BN20,2,1))))</f>
        <v>0</v>
      </c>
      <c r="BQ20" s="141" t="b">
        <f t="shared" ref="BQ20:BQ37" si="5">ISNUMBER(INT((MID(BN20,3,1))))</f>
        <v>0</v>
      </c>
      <c r="BR20" s="141" t="str">
        <f t="shared" ref="BR20:BR37" si="6">IF(BO20=TRUE, MID(BN20,1,1),"")</f>
        <v/>
      </c>
      <c r="BS20" s="141" t="str">
        <f t="shared" ref="BS20:BS37" si="7">IF(BP20=TRUE, MID(BN20,2,1),"")</f>
        <v/>
      </c>
      <c r="BT20" s="141" t="str">
        <f t="shared" ref="BT20:BT37" si="8">IF(BQ20=TRUE, MID(BN20,3,1),"")</f>
        <v/>
      </c>
      <c r="BU20" s="141" t="str">
        <f t="shared" ref="BU20:BU37" si="9">T(BR20)&amp;T(BS20)&amp;T(BT20)</f>
        <v/>
      </c>
      <c r="BV20" s="51" t="str">
        <f t="shared" ref="BV20:BV37" si="10">IF(BU20="","",INT(TRIM(BU20)))</f>
        <v/>
      </c>
      <c r="BW20" s="52" t="str">
        <f>IF(BV20&gt;BV19,"OK","INCORRECT")</f>
        <v>INCORRECT</v>
      </c>
      <c r="BX20" s="141" t="b">
        <f>BV20&gt;BV19</f>
        <v>0</v>
      </c>
      <c r="BY20" s="53" t="str">
        <f t="shared" ref="BY20:BY37" si="11">LEFT(B20,6)</f>
        <v/>
      </c>
      <c r="BZ20" s="141" t="b">
        <f t="shared" ref="BZ20:BZ37" si="12">ISNUMBER(INT((MID(BY20,1,1))))</f>
        <v>0</v>
      </c>
      <c r="CA20" s="141" t="b">
        <f t="shared" ref="CA20:CA37" si="13">ISNUMBER(INT((MID(BY20,2,1))))</f>
        <v>0</v>
      </c>
      <c r="CB20" s="141" t="b">
        <f t="shared" ref="CB20:CB37" si="14">ISNUMBER(INT((MID(BY20,3,1))))</f>
        <v>0</v>
      </c>
      <c r="CC20" s="141" t="b">
        <f t="shared" ref="CC20:CC37" si="15">ISNUMBER(INT((MID(BY20,4,1))))</f>
        <v>0</v>
      </c>
      <c r="CD20" s="141" t="b">
        <f t="shared" ref="CD20:CD37" si="16">ISNUMBER(INT((MID(BY20,5,1))))</f>
        <v>0</v>
      </c>
      <c r="CE20" s="141" t="b">
        <f t="shared" ref="CE20:CE37" si="17">ISNUMBER(INT((MID(BY20,6,1))))</f>
        <v>0</v>
      </c>
      <c r="CF20" s="141" t="str">
        <f t="shared" ref="CF20:CF37" si="18">IF(BZ20=TRUE, MID(BY20,1,1),"")</f>
        <v/>
      </c>
      <c r="CG20" s="141" t="str">
        <f t="shared" ref="CG20:CG37" si="19">IF(CA20=TRUE, MID(BY20,2,1),"")</f>
        <v/>
      </c>
      <c r="CH20" s="141" t="str">
        <f t="shared" ref="CH20:CH37" si="20">IF(CB20=TRUE, MID(BY20,3,1),"")</f>
        <v/>
      </c>
      <c r="CI20" s="141" t="str">
        <f t="shared" ref="CI20:CI37" si="21">IF(CC20=TRUE, MID(BY20,4,1),"")</f>
        <v/>
      </c>
      <c r="CJ20" s="141" t="str">
        <f t="shared" ref="CJ20:CJ37" si="22">IF(CD20=TRUE, MID(BY20,5,1),"")</f>
        <v/>
      </c>
      <c r="CK20" s="141" t="str">
        <f t="shared" ref="CK20:CK37" si="23">IF(CE20=TRUE, MID(BY20,6,1),"")</f>
        <v/>
      </c>
      <c r="CL20" s="53" t="str">
        <f t="shared" ref="CL20:CL37" si="24">TRIM(T(CF20)&amp;T(CG20)&amp;T(CH20))</f>
        <v/>
      </c>
      <c r="CM20" s="53" t="str">
        <f t="shared" ref="CM20:CM37" si="25">TRIM(T(CI20)&amp;T(CJ20)&amp;T(CK20))</f>
        <v/>
      </c>
      <c r="CN20" s="54" t="str">
        <f t="shared" ref="CN20:CN37" si="26">IF(OR(MID(BY20,3,1)="-",MID(BY20,4,1)="-"),T(CL20),"NO")</f>
        <v>NO</v>
      </c>
      <c r="CO20" s="54" t="str">
        <f t="shared" ref="CO20:CO37" si="27">IF(OR(MID(BY20,3,1)="-",MID(BY20,4,1)="-"),T(CM20),"NO")</f>
        <v>NO</v>
      </c>
      <c r="CP20" s="52" t="str">
        <f>IF(AND(CN20&lt;&gt;"NO", CO20&lt;&gt;"NO"),IF(CO20&lt;CN20,"OK","INCORRECT"),"NO")</f>
        <v>NO</v>
      </c>
      <c r="CQ20" s="52" t="str">
        <f>IF(AND(CN20&lt;&gt;"NO", CO20&lt;&gt;"NO"),IF(CO20&lt;=CO19,"OK","INCORRECT"),"NO")</f>
        <v>NO</v>
      </c>
      <c r="CR20" s="54" t="str">
        <f>IF(OR(AND(OR(AND(CP20="NO",CQ20="NO"),AND(CP20="OK", CQ20="OK")),AND(CP19="NO", CQ19="NO")),AND(AND(CP20="OK",CQ20="OK",OR(AND(CP19="NO", CQ19="NO"),AND(CP19="OK", CQ19="OK"))))),"OK","INCORRECT")</f>
        <v>OK</v>
      </c>
      <c r="CS20" s="141" t="b">
        <f>IF(CR20="OK",IF(AND(CN19="NO",CN20="NO"),BV20&gt;BV19))</f>
        <v>0</v>
      </c>
      <c r="CT20" s="141" t="b">
        <f>IF(CR20="OK",AND(CP20="OK",CQ20="OK",CP19="NO",CQ19="NO"))</f>
        <v>0</v>
      </c>
      <c r="CU20" s="141" t="b">
        <f>IF(CR20="OK",IF(AND(EXACT(CM19,CM20)),BV20&gt;BV19))</f>
        <v>0</v>
      </c>
      <c r="CV20" s="141" t="b">
        <f>IF(CR20="OK",CO20&lt;CO19)</f>
        <v>0</v>
      </c>
      <c r="CW20" s="53" t="str">
        <f>IF(AND(CS20=FALSE,CT20=FALSE,CU20=FALSE,CV20=FALSE),"SEQUENCE INCORRECT","SEQUENCE CORRECT")</f>
        <v>SEQUENCE INCORRECT</v>
      </c>
      <c r="CX20" s="55">
        <f>COUNTIF(B19:B19,T(B20))</f>
        <v>1</v>
      </c>
    </row>
    <row r="21" spans="1:102" s="141" customFormat="1" ht="18.95" customHeight="1" thickBot="1">
      <c r="A21" s="43"/>
      <c r="B21" s="152"/>
      <c r="C21" s="153"/>
      <c r="D21" s="152"/>
      <c r="E21" s="153"/>
      <c r="F21" s="152"/>
      <c r="G21" s="153"/>
      <c r="H21" s="152"/>
      <c r="I21" s="153"/>
      <c r="J21" s="305"/>
      <c r="K21" s="306"/>
      <c r="L21" s="206"/>
      <c r="M21" s="206"/>
      <c r="N21" s="206"/>
      <c r="O21" s="206"/>
      <c r="P21" s="319"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20"/>
      <c r="R21" s="96" t="str">
        <f>IF(P21="","",IF(Q17=500,LOOKUP(P21,{"ABS","ZERO",1,250,275,300,325,350,375,400,425},{"FAIL","FAIL","FAIL","D","D+","C","C+","B","B+","A","A+"}), IF(Q17=450,LOOKUP(P21,{"ABS","ZERO",1,225,247,270,292,315,337,360,382},{"FAIL","FAIL","FAIL","D","D+","C","C+","B","B+","A","A+"}), IF(Q17=400,LOOKUP(P21,{"ABS","ZERO",1,200,220,240,260,280,300,320,340},{"FAIL","FAIL","FAIL","D","D+","C","C+","B","B+","A","A+"}), IF(Q17=350,LOOKUP(P21,{"ABS","ZERO",1,175,192,210,227,245,262,280,297},{"FAIL","FAIL","FAIL","D","D+","C","C+","B","B+","A","A+"}),IF(Q17=300,LOOKUP(P21,{"ABS","ZERO",1,150,165,180,195,210,225,240,255},{"FAIL","FAIL","FAIL","D","D+","C","C+","B","B+","A","A+"}),IF(Q17=250,LOOKUP(P21,{"ABS","ZERO",1,125,137,150,162,175,187,200,212},{"FAIL","FAIL","FAIL","D","D+","C","C+","B","B+","A","A+"}),IF(Q17=200,LOOKUP(P21,{"ABS","ZERO",1,100,110,120,130,140,150,160,170},{"FAIL","FAIL","FAIL","D","D+","C","C+","B","B+","A","A+"}),IF(Q17=150,LOOKUP(P21,{"ABS","ZERO",1,75,82,90,97,105,112,120,127},{"FAIL","FAIL","FAIL","D","D+","C","C+","B","B+","A","A+"}),IF(Q17=100,LOOKUP(P21,{"ABS","ZERO",1,50,55,60,65,70,75,80,85},{"FAIL","FAIL","FAIL","D","D+","C","C+","B","B+","A","A+"}),IF(Q17=50,LOOKUP(P21,{"ABS","ZERO",1,25,27,30,32,35,37,40,42},{"FAIL","FAIL","FAIL","D","D+","C","C+","B","B+","A","A+"}))))))))))))</f>
        <v/>
      </c>
      <c r="S21" s="194"/>
      <c r="T21" s="56" t="str">
        <f t="shared" si="0"/>
        <v/>
      </c>
      <c r="U21" s="172" t="str">
        <f>IF(AND(A21&lt;&gt;"",B21&lt;&gt;""),IF(OR(D21&lt;&gt;"ABS"),IF(OR(AND(D21&lt;ROUNDDOWN((0.7*E17),0),D21&lt;&gt;0),D21&gt;E17,D21=""),"Attendance Marks incorrect",""),""),"")</f>
        <v/>
      </c>
      <c r="V21" s="304"/>
      <c r="W21" s="304"/>
      <c r="X21" s="161" t="str">
        <f>IF(OR(AND(OR(F21&lt;=G17, F21=0, F21="ABS"),OR(H21&lt;=I17, H21=0, H21="ABS"),OR(J21&lt;=K17, J21=0,J21="ABS"))),IF(OR(AND(A21="",B21="",D21="",F21="",H21="",J21=""),AND(A21&lt;&gt;"",B21&lt;&gt;"",D21&lt;&gt;"",F21&lt;&gt;"",H21&lt;&gt;"",J21&lt;&gt;"", AF21="OK")),"","Given Marks or Format is incorrect"),"Given Marks or Format is incorrect")</f>
        <v/>
      </c>
      <c r="Y21" s="162"/>
      <c r="Z21" s="163"/>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41" t="b">
        <f t="shared" ref="AE21:AE38" si="28">IF(AND(ISNUMBER(A20)&lt;&gt;"",ISNUMBER(A21)&lt;&gt;""),IF(AND(ISNUMBER(A21),ISNUMBER(A20)),IF(A21-A20=1,AND(ISNUMBER(INT(MID(A21,1,3))),MID(A21,4,1)="",MID(A21,1,1)&lt;&gt;"0"))))</f>
        <v>0</v>
      </c>
      <c r="AF21" s="141" t="str">
        <f t="shared" si="1"/>
        <v>S# INCORRECT</v>
      </c>
      <c r="BN21" s="141" t="str">
        <f t="shared" si="2"/>
        <v/>
      </c>
      <c r="BO21" s="141" t="b">
        <f t="shared" si="3"/>
        <v>0</v>
      </c>
      <c r="BP21" s="141" t="b">
        <f t="shared" si="4"/>
        <v>0</v>
      </c>
      <c r="BQ21" s="141" t="b">
        <f t="shared" si="5"/>
        <v>0</v>
      </c>
      <c r="BR21" s="141" t="str">
        <f t="shared" si="6"/>
        <v/>
      </c>
      <c r="BS21" s="141" t="str">
        <f t="shared" si="7"/>
        <v/>
      </c>
      <c r="BT21" s="141" t="str">
        <f t="shared" si="8"/>
        <v/>
      </c>
      <c r="BU21" s="141" t="str">
        <f t="shared" si="9"/>
        <v/>
      </c>
      <c r="BV21" s="51" t="str">
        <f t="shared" si="10"/>
        <v/>
      </c>
      <c r="BW21" s="52" t="str">
        <f t="shared" ref="BW21:BW37" si="29">IF(BV21&gt;BV20,"OK","INCORRECT")</f>
        <v>INCORRECT</v>
      </c>
      <c r="BX21" s="141" t="b">
        <f t="shared" ref="BX21:BX37" si="30">BV21&gt;BV20</f>
        <v>0</v>
      </c>
      <c r="BY21" s="53" t="str">
        <f t="shared" si="11"/>
        <v/>
      </c>
      <c r="BZ21" s="141" t="b">
        <f t="shared" si="12"/>
        <v>0</v>
      </c>
      <c r="CA21" s="141" t="b">
        <f t="shared" si="13"/>
        <v>0</v>
      </c>
      <c r="CB21" s="141" t="b">
        <f t="shared" si="14"/>
        <v>0</v>
      </c>
      <c r="CC21" s="141" t="b">
        <f t="shared" si="15"/>
        <v>0</v>
      </c>
      <c r="CD21" s="141" t="b">
        <f t="shared" si="16"/>
        <v>0</v>
      </c>
      <c r="CE21" s="141" t="b">
        <f t="shared" si="17"/>
        <v>0</v>
      </c>
      <c r="CF21" s="141" t="str">
        <f t="shared" si="18"/>
        <v/>
      </c>
      <c r="CG21" s="141" t="str">
        <f t="shared" si="19"/>
        <v/>
      </c>
      <c r="CH21" s="141" t="str">
        <f t="shared" si="20"/>
        <v/>
      </c>
      <c r="CI21" s="141" t="str">
        <f t="shared" si="21"/>
        <v/>
      </c>
      <c r="CJ21" s="141" t="str">
        <f t="shared" si="22"/>
        <v/>
      </c>
      <c r="CK21" s="141" t="str">
        <f t="shared" si="23"/>
        <v/>
      </c>
      <c r="CL21" s="53" t="str">
        <f t="shared" si="24"/>
        <v/>
      </c>
      <c r="CM21" s="53" t="str">
        <f t="shared" si="25"/>
        <v/>
      </c>
      <c r="CN21" s="54" t="str">
        <f t="shared" si="26"/>
        <v>NO</v>
      </c>
      <c r="CO21" s="54" t="str">
        <f t="shared" si="27"/>
        <v>NO</v>
      </c>
      <c r="CP21" s="52" t="str">
        <f t="shared" ref="CP21:CP37" si="31">IF(AND(CN21&lt;&gt;"NO", CO21&lt;&gt;"NO"),IF(CO21&lt;CN21,"OK","INCORRECT"),"NO")</f>
        <v>NO</v>
      </c>
      <c r="CQ21" s="52" t="str">
        <f t="shared" ref="CQ21:CQ37" si="32">IF(AND(CN21&lt;&gt;"NO", CO21&lt;&gt;"NO"),IF(CO21&lt;=CO20,"OK","INCORRECT"),"NO")</f>
        <v>NO</v>
      </c>
      <c r="CR21" s="54" t="str">
        <f t="shared" ref="CR21:CR37" si="33">IF(OR(AND(OR(AND(CP21="NO",CQ21="NO"),AND(CP21="OK", CQ21="OK")),AND(CP20="NO", CQ20="NO")),AND(AND(CP21="OK",CQ21="OK",OR(AND(CP20="NO", CQ20="NO"),AND(CP20="OK", CQ20="OK"))))),"OK","INCORRECT")</f>
        <v>OK</v>
      </c>
      <c r="CS21" s="141" t="b">
        <f t="shared" ref="CS21:CS37" si="34">IF(CR21="OK",IF(AND(CN20="NO",CN21="NO"),BV21&gt;BV20))</f>
        <v>0</v>
      </c>
      <c r="CT21" s="141" t="b">
        <f t="shared" ref="CT21:CT37" si="35">IF(CR21="OK",AND(CP21="OK",CQ21="OK",CP20="NO",CQ20="NO"))</f>
        <v>0</v>
      </c>
      <c r="CU21" s="141" t="b">
        <f t="shared" ref="CU21:CU37" si="36">IF(CR21="OK",IF(AND(EXACT(CM20,CM21)),BV21&gt;BV20))</f>
        <v>0</v>
      </c>
      <c r="CV21" s="141" t="b">
        <f t="shared" ref="CV21:CV37" si="37">IF(CR21="OK",CO21&lt;CO20)</f>
        <v>0</v>
      </c>
      <c r="CW21" s="53" t="str">
        <f t="shared" ref="CW21:CW37" si="38">IF(AND(CS21=FALSE,CT21=FALSE,CU21=FALSE,CV21=FALSE),"SEQUENCE INCORRECT","SEQUENCE CORRECT")</f>
        <v>SEQUENCE INCORRECT</v>
      </c>
      <c r="CX21" s="55">
        <f>COUNTIF(B19:B20,T(B21))</f>
        <v>2</v>
      </c>
    </row>
    <row r="22" spans="1:102" s="141" customFormat="1" ht="18.95" customHeight="1" thickBot="1">
      <c r="A22" s="134"/>
      <c r="B22" s="152"/>
      <c r="C22" s="153"/>
      <c r="D22" s="152"/>
      <c r="E22" s="153"/>
      <c r="F22" s="152"/>
      <c r="G22" s="153"/>
      <c r="H22" s="152"/>
      <c r="I22" s="153"/>
      <c r="J22" s="305"/>
      <c r="K22" s="306"/>
      <c r="L22" s="206"/>
      <c r="M22" s="206"/>
      <c r="N22" s="206"/>
      <c r="O22" s="206"/>
      <c r="P22" s="319"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20"/>
      <c r="R22" s="96" t="str">
        <f>IF(P22="","",IF(Q17=500,LOOKUP(P22,{"ABS","ZERO",1,250,275,300,325,350,375,400,425},{"FAIL","FAIL","FAIL","D","D+","C","C+","B","B+","A","A+"}), IF(Q17=450,LOOKUP(P22,{"ABS","ZERO",1,225,247,270,292,315,337,360,382},{"FAIL","FAIL","FAIL","D","D+","C","C+","B","B+","A","A+"}), IF(Q17=400,LOOKUP(P22,{"ABS","ZERO",1,200,220,240,260,280,300,320,340},{"FAIL","FAIL","FAIL","D","D+","C","C+","B","B+","A","A+"}), IF(Q17=350,LOOKUP(P22,{"ABS","ZERO",1,175,192,210,227,245,262,280,297},{"FAIL","FAIL","FAIL","D","D+","C","C+","B","B+","A","A+"}),IF(Q17=300,LOOKUP(P22,{"ABS","ZERO",1,150,165,180,195,210,225,240,255},{"FAIL","FAIL","FAIL","D","D+","C","C+","B","B+","A","A+"}),IF(Q17=250,LOOKUP(P22,{"ABS","ZERO",1,125,137,150,162,175,187,200,212},{"FAIL","FAIL","FAIL","D","D+","C","C+","B","B+","A","A+"}),IF(Q17=200,LOOKUP(P22,{"ABS","ZERO",1,100,110,120,130,140,150,160,170},{"FAIL","FAIL","FAIL","D","D+","C","C+","B","B+","A","A+"}),IF(Q17=150,LOOKUP(P22,{"ABS","ZERO",1,75,82,90,97,105,112,120,127},{"FAIL","FAIL","FAIL","D","D+","C","C+","B","B+","A","A+"}),IF(Q17=100,LOOKUP(P22,{"ABS","ZERO",1,50,55,60,65,70,75,80,85},{"FAIL","FAIL","FAIL","D","D+","C","C+","B","B+","A","A+"}),IF(Q17=50,LOOKUP(P22,{"ABS","ZERO",1,25,27,30,32,35,37,40,42},{"FAIL","FAIL","FAIL","D","D+","C","C+","B","B+","A","A+"}))))))))))))</f>
        <v/>
      </c>
      <c r="S22" s="194"/>
      <c r="T22" s="56" t="str">
        <f t="shared" si="0"/>
        <v/>
      </c>
      <c r="U22" s="172" t="str">
        <f>IF(AND(A22&lt;&gt;"",B22&lt;&gt;""),IF(OR(D22&lt;&gt;"ABS"),IF(OR(AND(D22&lt;ROUNDDOWN((0.7*E17),0),D22&lt;&gt;0),D22&gt;E17,D22=""),"Attendance Marks incorrect",""),""),"")</f>
        <v/>
      </c>
      <c r="V22" s="304"/>
      <c r="W22" s="304"/>
      <c r="X22" s="161" t="str">
        <f>IF(OR(AND(OR(F22&lt;=G17, F22=0, F22="ABS"),OR(H22&lt;=I17, H22=0, H22="ABS"),OR(J22&lt;=K17, J22=0,J22="ABS"))),IF(OR(AND(A22="",B22="",D22="",F22="",H22="",J22=""),AND(A22&lt;&gt;"",B22&lt;&gt;"",D22&lt;&gt;"",F22&lt;&gt;"",H22&lt;&gt;"",J22&lt;&gt;"", AF22="OK")),"","Given Marks or Format is incorrect"),"Given Marks or Format is incorrect")</f>
        <v/>
      </c>
      <c r="Y22" s="162"/>
      <c r="Z22" s="163"/>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41" t="b">
        <f t="shared" si="28"/>
        <v>0</v>
      </c>
      <c r="AF22" s="141" t="str">
        <f t="shared" si="1"/>
        <v>S# INCORRECT</v>
      </c>
      <c r="BN22" s="141" t="str">
        <f t="shared" si="2"/>
        <v/>
      </c>
      <c r="BO22" s="141" t="b">
        <f t="shared" si="3"/>
        <v>0</v>
      </c>
      <c r="BP22" s="141" t="b">
        <f t="shared" si="4"/>
        <v>0</v>
      </c>
      <c r="BQ22" s="141" t="b">
        <f t="shared" si="5"/>
        <v>0</v>
      </c>
      <c r="BR22" s="141" t="str">
        <f t="shared" si="6"/>
        <v/>
      </c>
      <c r="BS22" s="141" t="str">
        <f t="shared" si="7"/>
        <v/>
      </c>
      <c r="BT22" s="141" t="str">
        <f t="shared" si="8"/>
        <v/>
      </c>
      <c r="BU22" s="141" t="str">
        <f t="shared" si="9"/>
        <v/>
      </c>
      <c r="BV22" s="51" t="str">
        <f t="shared" si="10"/>
        <v/>
      </c>
      <c r="BW22" s="52" t="str">
        <f t="shared" si="29"/>
        <v>INCORRECT</v>
      </c>
      <c r="BX22" s="141" t="b">
        <f t="shared" si="30"/>
        <v>0</v>
      </c>
      <c r="BY22" s="53" t="str">
        <f t="shared" si="11"/>
        <v/>
      </c>
      <c r="BZ22" s="141" t="b">
        <f t="shared" si="12"/>
        <v>0</v>
      </c>
      <c r="CA22" s="141" t="b">
        <f t="shared" si="13"/>
        <v>0</v>
      </c>
      <c r="CB22" s="141" t="b">
        <f t="shared" si="14"/>
        <v>0</v>
      </c>
      <c r="CC22" s="141" t="b">
        <f t="shared" si="15"/>
        <v>0</v>
      </c>
      <c r="CD22" s="141" t="b">
        <f t="shared" si="16"/>
        <v>0</v>
      </c>
      <c r="CE22" s="141" t="b">
        <f t="shared" si="17"/>
        <v>0</v>
      </c>
      <c r="CF22" s="141" t="str">
        <f t="shared" si="18"/>
        <v/>
      </c>
      <c r="CG22" s="141" t="str">
        <f t="shared" si="19"/>
        <v/>
      </c>
      <c r="CH22" s="141" t="str">
        <f t="shared" si="20"/>
        <v/>
      </c>
      <c r="CI22" s="141" t="str">
        <f t="shared" si="21"/>
        <v/>
      </c>
      <c r="CJ22" s="141" t="str">
        <f t="shared" si="22"/>
        <v/>
      </c>
      <c r="CK22" s="141" t="str">
        <f t="shared" si="23"/>
        <v/>
      </c>
      <c r="CL22" s="53" t="str">
        <f t="shared" si="24"/>
        <v/>
      </c>
      <c r="CM22" s="53" t="str">
        <f t="shared" si="25"/>
        <v/>
      </c>
      <c r="CN22" s="54" t="str">
        <f t="shared" si="26"/>
        <v>NO</v>
      </c>
      <c r="CO22" s="54" t="str">
        <f t="shared" si="27"/>
        <v>NO</v>
      </c>
      <c r="CP22" s="52" t="str">
        <f t="shared" si="31"/>
        <v>NO</v>
      </c>
      <c r="CQ22" s="52" t="str">
        <f t="shared" si="32"/>
        <v>NO</v>
      </c>
      <c r="CR22" s="54" t="str">
        <f t="shared" si="33"/>
        <v>OK</v>
      </c>
      <c r="CS22" s="141" t="b">
        <f t="shared" si="34"/>
        <v>0</v>
      </c>
      <c r="CT22" s="141" t="b">
        <f t="shared" si="35"/>
        <v>0</v>
      </c>
      <c r="CU22" s="141" t="b">
        <f t="shared" si="36"/>
        <v>0</v>
      </c>
      <c r="CV22" s="141" t="b">
        <f t="shared" si="37"/>
        <v>0</v>
      </c>
      <c r="CW22" s="53" t="str">
        <f t="shared" si="38"/>
        <v>SEQUENCE INCORRECT</v>
      </c>
      <c r="CX22" s="55">
        <f>COUNTIF(B19:B21,T(B22))</f>
        <v>3</v>
      </c>
    </row>
    <row r="23" spans="1:102" s="141" customFormat="1" ht="18.95" customHeight="1" thickBot="1">
      <c r="A23" s="43"/>
      <c r="B23" s="152"/>
      <c r="C23" s="153"/>
      <c r="D23" s="152"/>
      <c r="E23" s="153"/>
      <c r="F23" s="152"/>
      <c r="G23" s="153"/>
      <c r="H23" s="152"/>
      <c r="I23" s="153"/>
      <c r="J23" s="305"/>
      <c r="K23" s="306"/>
      <c r="L23" s="206"/>
      <c r="M23" s="206"/>
      <c r="N23" s="206"/>
      <c r="O23" s="206"/>
      <c r="P23" s="319"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20"/>
      <c r="R23" s="96" t="str">
        <f>IF(P23="","",IF(Q17=500,LOOKUP(P23,{"ABS","ZERO",1,250,275,300,325,350,375,400,425},{"FAIL","FAIL","FAIL","D","D+","C","C+","B","B+","A","A+"}), IF(Q17=450,LOOKUP(P23,{"ABS","ZERO",1,225,247,270,292,315,337,360,382},{"FAIL","FAIL","FAIL","D","D+","C","C+","B","B+","A","A+"}), IF(Q17=400,LOOKUP(P23,{"ABS","ZERO",1,200,220,240,260,280,300,320,340},{"FAIL","FAIL","FAIL","D","D+","C","C+","B","B+","A","A+"}), IF(Q17=350,LOOKUP(P23,{"ABS","ZERO",1,175,192,210,227,245,262,280,297},{"FAIL","FAIL","FAIL","D","D+","C","C+","B","B+","A","A+"}),IF(Q17=300,LOOKUP(P23,{"ABS","ZERO",1,150,165,180,195,210,225,240,255},{"FAIL","FAIL","FAIL","D","D+","C","C+","B","B+","A","A+"}),IF(Q17=250,LOOKUP(P23,{"ABS","ZERO",1,125,137,150,162,175,187,200,212},{"FAIL","FAIL","FAIL","D","D+","C","C+","B","B+","A","A+"}),IF(Q17=200,LOOKUP(P23,{"ABS","ZERO",1,100,110,120,130,140,150,160,170},{"FAIL","FAIL","FAIL","D","D+","C","C+","B","B+","A","A+"}),IF(Q17=150,LOOKUP(P23,{"ABS","ZERO",1,75,82,90,97,105,112,120,127},{"FAIL","FAIL","FAIL","D","D+","C","C+","B","B+","A","A+"}),IF(Q17=100,LOOKUP(P23,{"ABS","ZERO",1,50,55,60,65,70,75,80,85},{"FAIL","FAIL","FAIL","D","D+","C","C+","B","B+","A","A+"}),IF(Q17=50,LOOKUP(P23,{"ABS","ZERO",1,25,27,30,32,35,37,40,42},{"FAIL","FAIL","FAIL","D","D+","C","C+","B","B+","A","A+"}))))))))))))</f>
        <v/>
      </c>
      <c r="S23" s="194"/>
      <c r="T23" s="56" t="str">
        <f t="shared" si="0"/>
        <v/>
      </c>
      <c r="U23" s="172" t="str">
        <f>IF(AND(A23&lt;&gt;"",B23&lt;&gt;""),IF(OR(D23&lt;&gt;"ABS"),IF(OR(AND(D23&lt;ROUNDDOWN((0.7*E17),0),D23&lt;&gt;0),D23&gt;E17,D23=""),"Attendance Marks incorrect",""),""),"")</f>
        <v/>
      </c>
      <c r="V23" s="304"/>
      <c r="W23" s="304"/>
      <c r="X23" s="161" t="str">
        <f>IF(OR(AND(OR(F23&lt;=G17, F23=0, F23="ABS"),OR(H23&lt;=I17, H23=0, H23="ABS"),OR(J23&lt;=K17, J23=0,J23="ABS"))),IF(OR(AND(A23="",B23="",D23="",F23="",H23="",J23=""),AND(A23&lt;&gt;"",B23&lt;&gt;"",D23&lt;&gt;"",F23&lt;&gt;"",H23&lt;&gt;"",J23&lt;&gt;"", AF23="OK")),"","Given Marks or Format is incorrect"),"Given Marks or Format is incorrect")</f>
        <v/>
      </c>
      <c r="Y23" s="162"/>
      <c r="Z23" s="163"/>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41" t="b">
        <f t="shared" si="28"/>
        <v>0</v>
      </c>
      <c r="AF23" s="141" t="str">
        <f t="shared" si="1"/>
        <v>S# INCORRECT</v>
      </c>
      <c r="BN23" s="141" t="str">
        <f t="shared" si="2"/>
        <v/>
      </c>
      <c r="BO23" s="141" t="b">
        <f t="shared" si="3"/>
        <v>0</v>
      </c>
      <c r="BP23" s="141" t="b">
        <f t="shared" si="4"/>
        <v>0</v>
      </c>
      <c r="BQ23" s="141" t="b">
        <f t="shared" si="5"/>
        <v>0</v>
      </c>
      <c r="BR23" s="141" t="str">
        <f t="shared" si="6"/>
        <v/>
      </c>
      <c r="BS23" s="141" t="str">
        <f t="shared" si="7"/>
        <v/>
      </c>
      <c r="BT23" s="141" t="str">
        <f t="shared" si="8"/>
        <v/>
      </c>
      <c r="BU23" s="141" t="str">
        <f t="shared" si="9"/>
        <v/>
      </c>
      <c r="BV23" s="51" t="str">
        <f t="shared" si="10"/>
        <v/>
      </c>
      <c r="BW23" s="52" t="str">
        <f t="shared" si="29"/>
        <v>INCORRECT</v>
      </c>
      <c r="BX23" s="141" t="b">
        <f t="shared" si="30"/>
        <v>0</v>
      </c>
      <c r="BY23" s="53" t="str">
        <f t="shared" si="11"/>
        <v/>
      </c>
      <c r="BZ23" s="141" t="b">
        <f t="shared" si="12"/>
        <v>0</v>
      </c>
      <c r="CA23" s="141" t="b">
        <f t="shared" si="13"/>
        <v>0</v>
      </c>
      <c r="CB23" s="141" t="b">
        <f t="shared" si="14"/>
        <v>0</v>
      </c>
      <c r="CC23" s="141" t="b">
        <f t="shared" si="15"/>
        <v>0</v>
      </c>
      <c r="CD23" s="141" t="b">
        <f t="shared" si="16"/>
        <v>0</v>
      </c>
      <c r="CE23" s="141" t="b">
        <f t="shared" si="17"/>
        <v>0</v>
      </c>
      <c r="CF23" s="141" t="str">
        <f t="shared" si="18"/>
        <v/>
      </c>
      <c r="CG23" s="141" t="str">
        <f t="shared" si="19"/>
        <v/>
      </c>
      <c r="CH23" s="141" t="str">
        <f t="shared" si="20"/>
        <v/>
      </c>
      <c r="CI23" s="141" t="str">
        <f t="shared" si="21"/>
        <v/>
      </c>
      <c r="CJ23" s="141" t="str">
        <f t="shared" si="22"/>
        <v/>
      </c>
      <c r="CK23" s="141" t="str">
        <f t="shared" si="23"/>
        <v/>
      </c>
      <c r="CL23" s="53" t="str">
        <f t="shared" si="24"/>
        <v/>
      </c>
      <c r="CM23" s="53" t="str">
        <f t="shared" si="25"/>
        <v/>
      </c>
      <c r="CN23" s="54" t="str">
        <f t="shared" si="26"/>
        <v>NO</v>
      </c>
      <c r="CO23" s="54" t="str">
        <f t="shared" si="27"/>
        <v>NO</v>
      </c>
      <c r="CP23" s="52" t="str">
        <f t="shared" si="31"/>
        <v>NO</v>
      </c>
      <c r="CQ23" s="52" t="str">
        <f t="shared" si="32"/>
        <v>NO</v>
      </c>
      <c r="CR23" s="54" t="str">
        <f t="shared" si="33"/>
        <v>OK</v>
      </c>
      <c r="CS23" s="141" t="b">
        <f t="shared" si="34"/>
        <v>0</v>
      </c>
      <c r="CT23" s="141" t="b">
        <f t="shared" si="35"/>
        <v>0</v>
      </c>
      <c r="CU23" s="141" t="b">
        <f t="shared" si="36"/>
        <v>0</v>
      </c>
      <c r="CV23" s="141" t="b">
        <f t="shared" si="37"/>
        <v>0</v>
      </c>
      <c r="CW23" s="53" t="str">
        <f t="shared" si="38"/>
        <v>SEQUENCE INCORRECT</v>
      </c>
      <c r="CX23" s="55">
        <f>COUNTIF(B19:B22,T(B23))</f>
        <v>4</v>
      </c>
    </row>
    <row r="24" spans="1:102" s="141" customFormat="1" ht="18.95" customHeight="1" thickBot="1">
      <c r="A24" s="134"/>
      <c r="B24" s="152"/>
      <c r="C24" s="153"/>
      <c r="D24" s="152"/>
      <c r="E24" s="153"/>
      <c r="F24" s="152"/>
      <c r="G24" s="153"/>
      <c r="H24" s="152"/>
      <c r="I24" s="153"/>
      <c r="J24" s="305"/>
      <c r="K24" s="306"/>
      <c r="L24" s="206"/>
      <c r="M24" s="206"/>
      <c r="N24" s="206"/>
      <c r="O24" s="206"/>
      <c r="P24" s="319"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20"/>
      <c r="R24" s="96" t="str">
        <f>IF(P24="","",IF(Q17=500,LOOKUP(P24,{"ABS","ZERO",1,250,275,300,325,350,375,400,425},{"FAIL","FAIL","FAIL","D","D+","C","C+","B","B+","A","A+"}), IF(Q17=450,LOOKUP(P24,{"ABS","ZERO",1,225,247,270,292,315,337,360,382},{"FAIL","FAIL","FAIL","D","D+","C","C+","B","B+","A","A+"}), IF(Q17=400,LOOKUP(P24,{"ABS","ZERO",1,200,220,240,260,280,300,320,340},{"FAIL","FAIL","FAIL","D","D+","C","C+","B","B+","A","A+"}), IF(Q17=350,LOOKUP(P24,{"ABS","ZERO",1,175,192,210,227,245,262,280,297},{"FAIL","FAIL","FAIL","D","D+","C","C+","B","B+","A","A+"}),IF(Q17=300,LOOKUP(P24,{"ABS","ZERO",1,150,165,180,195,210,225,240,255},{"FAIL","FAIL","FAIL","D","D+","C","C+","B","B+","A","A+"}),IF(Q17=250,LOOKUP(P24,{"ABS","ZERO",1,125,137,150,162,175,187,200,212},{"FAIL","FAIL","FAIL","D","D+","C","C+","B","B+","A","A+"}),IF(Q17=200,LOOKUP(P24,{"ABS","ZERO",1,100,110,120,130,140,150,160,170},{"FAIL","FAIL","FAIL","D","D+","C","C+","B","B+","A","A+"}),IF(Q17=150,LOOKUP(P24,{"ABS","ZERO",1,75,82,90,97,105,112,120,127},{"FAIL","FAIL","FAIL","D","D+","C","C+","B","B+","A","A+"}),IF(Q17=100,LOOKUP(P24,{"ABS","ZERO",1,50,55,60,65,70,75,80,85},{"FAIL","FAIL","FAIL","D","D+","C","C+","B","B+","A","A+"}),IF(Q17=50,LOOKUP(P24,{"ABS","ZERO",1,25,27,30,32,35,37,40,42},{"FAIL","FAIL","FAIL","D","D+","C","C+","B","B+","A","A+"}))))))))))))</f>
        <v/>
      </c>
      <c r="S24" s="194"/>
      <c r="T24" s="56" t="str">
        <f t="shared" si="0"/>
        <v/>
      </c>
      <c r="U24" s="172" t="str">
        <f>IF(AND(A24&lt;&gt;"",B24&lt;&gt;""),IF(OR(D24&lt;&gt;"ABS"),IF(OR(AND(D24&lt;ROUNDDOWN((0.7*E17),0),D24&lt;&gt;0),D24&gt;E17,D24=""),"Attendance Marks incorrect",""),""),"")</f>
        <v/>
      </c>
      <c r="V24" s="304"/>
      <c r="W24" s="304"/>
      <c r="X24" s="161" t="str">
        <f>IF(OR(AND(OR(F24&lt;=G17, F24=0, F24="ABS"),OR(H24&lt;=I17, H24=0, H24="ABS"),OR(J24&lt;=K17, J24=0,J24="ABS"))),IF(OR(AND(A24="",B24="",D24="",F24="",H24="",J24=""),AND(A24&lt;&gt;"",B24&lt;&gt;"",D24&lt;&gt;"",F24&lt;&gt;"",H24&lt;&gt;"",J24&lt;&gt;"", AF24="OK")),"","Given Marks or Format is incorrect"),"Given Marks or Format is incorrect")</f>
        <v/>
      </c>
      <c r="Y24" s="162"/>
      <c r="Z24" s="163"/>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41" t="b">
        <f t="shared" si="28"/>
        <v>0</v>
      </c>
      <c r="AF24" s="141" t="str">
        <f t="shared" si="1"/>
        <v>S# INCORRECT</v>
      </c>
      <c r="BN24" s="141" t="str">
        <f t="shared" si="2"/>
        <v/>
      </c>
      <c r="BO24" s="141" t="b">
        <f t="shared" si="3"/>
        <v>0</v>
      </c>
      <c r="BP24" s="141" t="b">
        <f t="shared" si="4"/>
        <v>0</v>
      </c>
      <c r="BQ24" s="141" t="b">
        <f t="shared" si="5"/>
        <v>0</v>
      </c>
      <c r="BR24" s="141" t="str">
        <f t="shared" si="6"/>
        <v/>
      </c>
      <c r="BS24" s="141" t="str">
        <f t="shared" si="7"/>
        <v/>
      </c>
      <c r="BT24" s="141" t="str">
        <f t="shared" si="8"/>
        <v/>
      </c>
      <c r="BU24" s="141" t="str">
        <f t="shared" si="9"/>
        <v/>
      </c>
      <c r="BV24" s="51" t="str">
        <f t="shared" si="10"/>
        <v/>
      </c>
      <c r="BW24" s="52" t="str">
        <f t="shared" si="29"/>
        <v>INCORRECT</v>
      </c>
      <c r="BX24" s="141" t="b">
        <f t="shared" si="30"/>
        <v>0</v>
      </c>
      <c r="BY24" s="53" t="str">
        <f t="shared" si="11"/>
        <v/>
      </c>
      <c r="BZ24" s="141" t="b">
        <f t="shared" si="12"/>
        <v>0</v>
      </c>
      <c r="CA24" s="141" t="b">
        <f t="shared" si="13"/>
        <v>0</v>
      </c>
      <c r="CB24" s="141" t="b">
        <f t="shared" si="14"/>
        <v>0</v>
      </c>
      <c r="CC24" s="141" t="b">
        <f t="shared" si="15"/>
        <v>0</v>
      </c>
      <c r="CD24" s="141" t="b">
        <f t="shared" si="16"/>
        <v>0</v>
      </c>
      <c r="CE24" s="141" t="b">
        <f t="shared" si="17"/>
        <v>0</v>
      </c>
      <c r="CF24" s="141" t="str">
        <f t="shared" si="18"/>
        <v/>
      </c>
      <c r="CG24" s="141" t="str">
        <f t="shared" si="19"/>
        <v/>
      </c>
      <c r="CH24" s="141" t="str">
        <f t="shared" si="20"/>
        <v/>
      </c>
      <c r="CI24" s="141" t="str">
        <f t="shared" si="21"/>
        <v/>
      </c>
      <c r="CJ24" s="141" t="str">
        <f t="shared" si="22"/>
        <v/>
      </c>
      <c r="CK24" s="141" t="str">
        <f t="shared" si="23"/>
        <v/>
      </c>
      <c r="CL24" s="53" t="str">
        <f t="shared" si="24"/>
        <v/>
      </c>
      <c r="CM24" s="53" t="str">
        <f t="shared" si="25"/>
        <v/>
      </c>
      <c r="CN24" s="54" t="str">
        <f t="shared" si="26"/>
        <v>NO</v>
      </c>
      <c r="CO24" s="54" t="str">
        <f t="shared" si="27"/>
        <v>NO</v>
      </c>
      <c r="CP24" s="52" t="str">
        <f t="shared" si="31"/>
        <v>NO</v>
      </c>
      <c r="CQ24" s="52" t="str">
        <f t="shared" si="32"/>
        <v>NO</v>
      </c>
      <c r="CR24" s="54" t="str">
        <f t="shared" si="33"/>
        <v>OK</v>
      </c>
      <c r="CS24" s="141" t="b">
        <f t="shared" si="34"/>
        <v>0</v>
      </c>
      <c r="CT24" s="141" t="b">
        <f t="shared" si="35"/>
        <v>0</v>
      </c>
      <c r="CU24" s="141" t="b">
        <f t="shared" si="36"/>
        <v>0</v>
      </c>
      <c r="CV24" s="141" t="b">
        <f t="shared" si="37"/>
        <v>0</v>
      </c>
      <c r="CW24" s="53" t="str">
        <f t="shared" si="38"/>
        <v>SEQUENCE INCORRECT</v>
      </c>
      <c r="CX24" s="55">
        <f>COUNTIF(B19:B23,T(B24))</f>
        <v>5</v>
      </c>
    </row>
    <row r="25" spans="1:102" s="141" customFormat="1" ht="18.95" customHeight="1" thickBot="1">
      <c r="A25" s="43"/>
      <c r="B25" s="152"/>
      <c r="C25" s="153"/>
      <c r="D25" s="152"/>
      <c r="E25" s="153"/>
      <c r="F25" s="152"/>
      <c r="G25" s="153"/>
      <c r="H25" s="152"/>
      <c r="I25" s="153"/>
      <c r="J25" s="305"/>
      <c r="K25" s="306"/>
      <c r="L25" s="206"/>
      <c r="M25" s="206"/>
      <c r="N25" s="206"/>
      <c r="O25" s="206"/>
      <c r="P25" s="319"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20"/>
      <c r="R25" s="96" t="str">
        <f>IF(P25="","",IF(Q17=500,LOOKUP(P25,{"ABS","ZERO",1,250,275,300,325,350,375,400,425},{"FAIL","FAIL","FAIL","D","D+","C","C+","B","B+","A","A+"}),IF(Q17=450,LOOKUP(P25,{"ABS","ZERO",1,225,247,270,292,315,337,360,382},{"FAIL","FAIL","FAIL","D","D+","C","C+","B","B+","A","A+"}),IF(Q17=400,LOOKUP(P25,{"ABS","ZERO",1,200,220,240,260,280,300,320,340},{"FAIL","FAIL","FAIL","D","D+","C","C+","B","B+","A","A+"}),IF(Q17=350,LOOKUP(P25,{"ABS","ZERO",1,175,192,210,227,245,262,280,297},{"FAIL","FAIL","FAIL","D","D+","C","C+","B","B+","A","A+"}),IF(Q17=300,LOOKUP(P25,{"ABS","ZERO",1,150,165,180,195,210,225,240,255},{"FAIL","FAIL","FAIL","D","D+","C","C+","B","B+","A","A+"}),IF(Q17=250,LOOKUP(P25,{"ABS","ZERO",1,125,137,150,162,175,187,200,212},{"FAIL","FAIL","FAIL","D","D+","C","C+","B","B+","A","A+"}),IF(Q17=200,LOOKUP(P25,{"ABS","ZERO",1,100,110,120,130,140,150,160,170},{"FAIL","FAIL","FAIL","D","D+","C","C+","B","B+","A","A+"}),IF(Q17=150,LOOKUP(P25,{"ABS","ZERO",1,75,82,90,97,105,112,120,127},{"FAIL","FAIL","FAIL","D","D+","C","C+","B","B+","A","A+"}),IF(Q17=100,LOOKUP(P25,{"ABS","ZERO",1,50,55,60,65,70,75,80,85},{"FAIL","FAIL","FAIL","D","D+","C","C+","B","B+","A","A+"}),IF(Q17=50,LOOKUP(P25,{"ABS","ZERO",1,25,27,30,32,35,37,40,42},{"FAIL","FAIL","FAIL","D","D+","C","C+","B","B+","A","A+"}))))))))))))</f>
        <v/>
      </c>
      <c r="S25" s="194"/>
      <c r="T25" s="56" t="str">
        <f t="shared" si="0"/>
        <v/>
      </c>
      <c r="U25" s="172" t="str">
        <f>IF(AND(A25&lt;&gt;"",B25&lt;&gt;""),IF(OR(D25&lt;&gt;"ABS"),IF(OR(AND(D25&lt;ROUNDDOWN((0.7*E17),0),D25&lt;&gt;0),D25&gt;E17,D25=""),"Attendance Marks incorrect",""),""),"")</f>
        <v/>
      </c>
      <c r="V25" s="304"/>
      <c r="W25" s="304"/>
      <c r="X25" s="161" t="str">
        <f>IF(OR(AND(OR(F25&lt;=G17, F25=0, F25="ABS"),OR(H25&lt;=I17, H25=0, H25="ABS"),OR(J25&lt;=K17, J25=0,J25="ABS"))),IF(OR(AND(A25="",B25="", D25="",F25="",H25="",J25=""),AND(A25&lt;&gt;"",B25&lt;&gt;"",D25&lt;&gt;"",F25&lt;&gt;"",H25&lt;&gt;"",J25&lt;&gt;"", AF25="OK")),"","Given Marks or Format is incorrect"),"Given Marks or Format is incorrect")</f>
        <v/>
      </c>
      <c r="Y25" s="162"/>
      <c r="Z25" s="163"/>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41" t="b">
        <f t="shared" si="28"/>
        <v>0</v>
      </c>
      <c r="AF25" s="141" t="str">
        <f t="shared" si="1"/>
        <v>S# INCORRECT</v>
      </c>
      <c r="BN25" s="141" t="str">
        <f t="shared" si="2"/>
        <v/>
      </c>
      <c r="BO25" s="141" t="b">
        <f t="shared" si="3"/>
        <v>0</v>
      </c>
      <c r="BP25" s="141" t="b">
        <f t="shared" si="4"/>
        <v>0</v>
      </c>
      <c r="BQ25" s="141" t="b">
        <f t="shared" si="5"/>
        <v>0</v>
      </c>
      <c r="BR25" s="141" t="str">
        <f t="shared" si="6"/>
        <v/>
      </c>
      <c r="BS25" s="141" t="str">
        <f t="shared" si="7"/>
        <v/>
      </c>
      <c r="BT25" s="141" t="str">
        <f t="shared" si="8"/>
        <v/>
      </c>
      <c r="BU25" s="141" t="str">
        <f t="shared" si="9"/>
        <v/>
      </c>
      <c r="BV25" s="51" t="str">
        <f t="shared" si="10"/>
        <v/>
      </c>
      <c r="BW25" s="52" t="str">
        <f t="shared" si="29"/>
        <v>INCORRECT</v>
      </c>
      <c r="BX25" s="141" t="b">
        <f t="shared" si="30"/>
        <v>0</v>
      </c>
      <c r="BY25" s="53" t="str">
        <f t="shared" si="11"/>
        <v/>
      </c>
      <c r="BZ25" s="141" t="b">
        <f t="shared" si="12"/>
        <v>0</v>
      </c>
      <c r="CA25" s="141" t="b">
        <f t="shared" si="13"/>
        <v>0</v>
      </c>
      <c r="CB25" s="141" t="b">
        <f t="shared" si="14"/>
        <v>0</v>
      </c>
      <c r="CC25" s="141" t="b">
        <f t="shared" si="15"/>
        <v>0</v>
      </c>
      <c r="CD25" s="141" t="b">
        <f t="shared" si="16"/>
        <v>0</v>
      </c>
      <c r="CE25" s="141" t="b">
        <f t="shared" si="17"/>
        <v>0</v>
      </c>
      <c r="CF25" s="141" t="str">
        <f t="shared" si="18"/>
        <v/>
      </c>
      <c r="CG25" s="141" t="str">
        <f t="shared" si="19"/>
        <v/>
      </c>
      <c r="CH25" s="141" t="str">
        <f t="shared" si="20"/>
        <v/>
      </c>
      <c r="CI25" s="141" t="str">
        <f t="shared" si="21"/>
        <v/>
      </c>
      <c r="CJ25" s="141" t="str">
        <f t="shared" si="22"/>
        <v/>
      </c>
      <c r="CK25" s="141" t="str">
        <f t="shared" si="23"/>
        <v/>
      </c>
      <c r="CL25" s="53" t="str">
        <f t="shared" si="24"/>
        <v/>
      </c>
      <c r="CM25" s="53" t="str">
        <f t="shared" si="25"/>
        <v/>
      </c>
      <c r="CN25" s="54" t="str">
        <f t="shared" si="26"/>
        <v>NO</v>
      </c>
      <c r="CO25" s="54" t="str">
        <f t="shared" si="27"/>
        <v>NO</v>
      </c>
      <c r="CP25" s="52" t="str">
        <f t="shared" si="31"/>
        <v>NO</v>
      </c>
      <c r="CQ25" s="52" t="str">
        <f t="shared" si="32"/>
        <v>NO</v>
      </c>
      <c r="CR25" s="54" t="str">
        <f t="shared" si="33"/>
        <v>OK</v>
      </c>
      <c r="CS25" s="141" t="b">
        <f t="shared" si="34"/>
        <v>0</v>
      </c>
      <c r="CT25" s="141" t="b">
        <f t="shared" si="35"/>
        <v>0</v>
      </c>
      <c r="CU25" s="141" t="b">
        <f t="shared" si="36"/>
        <v>0</v>
      </c>
      <c r="CV25" s="141" t="b">
        <f t="shared" si="37"/>
        <v>0</v>
      </c>
      <c r="CW25" s="53" t="str">
        <f t="shared" si="38"/>
        <v>SEQUENCE INCORRECT</v>
      </c>
      <c r="CX25" s="55">
        <f>COUNTIF(B19:B24,T(B25))</f>
        <v>6</v>
      </c>
    </row>
    <row r="26" spans="1:102" s="141" customFormat="1" ht="18.95" customHeight="1" thickBot="1">
      <c r="A26" s="134"/>
      <c r="B26" s="152"/>
      <c r="C26" s="153"/>
      <c r="D26" s="152"/>
      <c r="E26" s="153"/>
      <c r="F26" s="152"/>
      <c r="G26" s="153"/>
      <c r="H26" s="152"/>
      <c r="I26" s="153"/>
      <c r="J26" s="305"/>
      <c r="K26" s="306"/>
      <c r="L26" s="206"/>
      <c r="M26" s="206"/>
      <c r="N26" s="206"/>
      <c r="O26" s="206"/>
      <c r="P26" s="319"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20"/>
      <c r="R26" s="96" t="str">
        <f>IF(P26="","",IF(Q17=500,LOOKUP(P26,{"ABS","ZERO",1,250,275,300,325,350,375,400,425},{"FAIL","FAIL","FAIL","D","D+","C","C+","B","B+","A","A+"}),IF(Q17=450,LOOKUP(P26,{"ABS","ZERO",1,225,247,270,292,315,337,360,382},{"FAIL","FAIL","FAIL","D","D+","C","C+","B","B+","A","A+"}),IF(Q17=400,LOOKUP(P26,{"ABS","ZERO",1,200,220,240,260,280,300,320,340},{"FAIL","FAIL","FAIL","D","D+","C","C+","B","B+","A","A+"}),IF(Q17=350,LOOKUP(P26,{"ABS","ZERO",1,175,192,210,227,245,262,280,297},{"FAIL","FAIL","FAIL","D","D+","C","C+","B","B+","A","A+"}),IF(Q17=300,LOOKUP(P26,{"ABS","ZERO",1,150,165,180,195,210,225,240,255},{"FAIL","FAIL","FAIL","D","D+","C","C+","B","B+","A","A+"}),IF(Q17=250,LOOKUP(P26,{"ABS","ZERO",1,125,137,150,162,175,187,200,212},{"FAIL","FAIL","FAIL","D","D+","C","C+","B","B+","A","A+"}),IF(Q17=200,LOOKUP(P26,{"ABS","ZERO",1,100,110,120,130,140,150,160,170},{"FAIL","FAIL","FAIL","D","D+","C","C+","B","B+","A","A+"}),IF(Q17=150,LOOKUP(P26,{"ABS","ZERO",1,75,82,90,97,105,112,120,127},{"FAIL","FAIL","FAIL","D","D+","C","C+","B","B+","A","A+"}),IF(Q17=100,LOOKUP(P26,{"ABS","ZERO",1,50,55,60,65,70,75,80,85},{"FAIL","FAIL","FAIL","D","D+","C","C+","B","B+","A","A+"}),IF(Q17=50,LOOKUP(P26,{"ABS","ZERO",1,25,27,30,32,35,37,40,42},{"FAIL","FAIL","FAIL","D","D+","C","C+","B","B+","A","A+"}))))))))))))</f>
        <v/>
      </c>
      <c r="S26" s="194"/>
      <c r="T26" s="56" t="str">
        <f t="shared" si="0"/>
        <v/>
      </c>
      <c r="U26" s="172" t="str">
        <f>IF(AND(A26&lt;&gt;"",B26&lt;&gt;""),IF(OR(D26&lt;&gt;"ABS"),IF(OR(AND(D26&lt;ROUNDDOWN((0.7*E17),0),D26&lt;&gt;0),D26&gt;E17,D26=""),"Attendance Marks incorrect",""),""),"")</f>
        <v/>
      </c>
      <c r="V26" s="304"/>
      <c r="W26" s="304"/>
      <c r="X26" s="161" t="str">
        <f>IF(OR(AND(OR(F26&lt;=G17, F26=0, F26="ABS"),OR(H26&lt;=I17, H26=0, H26="ABS"),OR(J26&lt;=K17, J26=0,J26="ABS"))),IF(OR(AND(A26="",B26="",D26="",F26="",H26="",J26=""),AND(A26&lt;&gt;"",B26&lt;&gt;"",D26&lt;&gt;"",F26&lt;&gt;"",H26&lt;&gt;"",J26&lt;&gt;"", AF26="OK")),"","Given Marks or Format is incorrect"),"Given Marks or Format is incorrect")</f>
        <v/>
      </c>
      <c r="Y26" s="162"/>
      <c r="Z26" s="163"/>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41" t="b">
        <f t="shared" si="28"/>
        <v>0</v>
      </c>
      <c r="AF26" s="141" t="str">
        <f t="shared" si="1"/>
        <v>S# INCORRECT</v>
      </c>
      <c r="BN26" s="141" t="str">
        <f t="shared" si="2"/>
        <v/>
      </c>
      <c r="BO26" s="141" t="b">
        <f t="shared" si="3"/>
        <v>0</v>
      </c>
      <c r="BP26" s="141" t="b">
        <f t="shared" si="4"/>
        <v>0</v>
      </c>
      <c r="BQ26" s="141" t="b">
        <f t="shared" si="5"/>
        <v>0</v>
      </c>
      <c r="BR26" s="141" t="str">
        <f t="shared" si="6"/>
        <v/>
      </c>
      <c r="BS26" s="141" t="str">
        <f t="shared" si="7"/>
        <v/>
      </c>
      <c r="BT26" s="141" t="str">
        <f t="shared" si="8"/>
        <v/>
      </c>
      <c r="BU26" s="141" t="str">
        <f t="shared" si="9"/>
        <v/>
      </c>
      <c r="BV26" s="51" t="str">
        <f t="shared" si="10"/>
        <v/>
      </c>
      <c r="BW26" s="52" t="str">
        <f t="shared" si="29"/>
        <v>INCORRECT</v>
      </c>
      <c r="BX26" s="141" t="b">
        <f t="shared" si="30"/>
        <v>0</v>
      </c>
      <c r="BY26" s="53" t="str">
        <f t="shared" si="11"/>
        <v/>
      </c>
      <c r="BZ26" s="141" t="b">
        <f t="shared" si="12"/>
        <v>0</v>
      </c>
      <c r="CA26" s="141" t="b">
        <f t="shared" si="13"/>
        <v>0</v>
      </c>
      <c r="CB26" s="141" t="b">
        <f t="shared" si="14"/>
        <v>0</v>
      </c>
      <c r="CC26" s="141" t="b">
        <f t="shared" si="15"/>
        <v>0</v>
      </c>
      <c r="CD26" s="141" t="b">
        <f t="shared" si="16"/>
        <v>0</v>
      </c>
      <c r="CE26" s="141" t="b">
        <f t="shared" si="17"/>
        <v>0</v>
      </c>
      <c r="CF26" s="141" t="str">
        <f t="shared" si="18"/>
        <v/>
      </c>
      <c r="CG26" s="141" t="str">
        <f t="shared" si="19"/>
        <v/>
      </c>
      <c r="CH26" s="141" t="str">
        <f t="shared" si="20"/>
        <v/>
      </c>
      <c r="CI26" s="141" t="str">
        <f t="shared" si="21"/>
        <v/>
      </c>
      <c r="CJ26" s="141" t="str">
        <f t="shared" si="22"/>
        <v/>
      </c>
      <c r="CK26" s="141" t="str">
        <f t="shared" si="23"/>
        <v/>
      </c>
      <c r="CL26" s="53" t="str">
        <f t="shared" si="24"/>
        <v/>
      </c>
      <c r="CM26" s="53" t="str">
        <f t="shared" si="25"/>
        <v/>
      </c>
      <c r="CN26" s="54" t="str">
        <f t="shared" si="26"/>
        <v>NO</v>
      </c>
      <c r="CO26" s="54" t="str">
        <f t="shared" si="27"/>
        <v>NO</v>
      </c>
      <c r="CP26" s="52" t="str">
        <f t="shared" si="31"/>
        <v>NO</v>
      </c>
      <c r="CQ26" s="52" t="str">
        <f t="shared" si="32"/>
        <v>NO</v>
      </c>
      <c r="CR26" s="54" t="str">
        <f t="shared" si="33"/>
        <v>OK</v>
      </c>
      <c r="CS26" s="141" t="b">
        <f t="shared" si="34"/>
        <v>0</v>
      </c>
      <c r="CT26" s="141" t="b">
        <f t="shared" si="35"/>
        <v>0</v>
      </c>
      <c r="CU26" s="141" t="b">
        <f t="shared" si="36"/>
        <v>0</v>
      </c>
      <c r="CV26" s="141" t="b">
        <f t="shared" si="37"/>
        <v>0</v>
      </c>
      <c r="CW26" s="53" t="str">
        <f t="shared" si="38"/>
        <v>SEQUENCE INCORRECT</v>
      </c>
      <c r="CX26" s="55">
        <f>COUNTIF(B19:B25,T(B26))</f>
        <v>7</v>
      </c>
    </row>
    <row r="27" spans="1:102" s="141" customFormat="1" ht="18.95" customHeight="1" thickBot="1">
      <c r="A27" s="43"/>
      <c r="B27" s="152"/>
      <c r="C27" s="153"/>
      <c r="D27" s="152"/>
      <c r="E27" s="153"/>
      <c r="F27" s="152"/>
      <c r="G27" s="153"/>
      <c r="H27" s="152"/>
      <c r="I27" s="153"/>
      <c r="J27" s="305"/>
      <c r="K27" s="306"/>
      <c r="L27" s="206"/>
      <c r="M27" s="206"/>
      <c r="N27" s="206"/>
      <c r="O27" s="206"/>
      <c r="P27" s="319"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20"/>
      <c r="R27" s="96" t="str">
        <f>IF(P27="","",IF(Q17=500,LOOKUP(P27,{"ABS","ZERO",1,250,275,300,325,350,375,400,425},{"FAIL","FAIL","FAIL","D","D+","C","C+","B","B+","A","A+"}),IF(Q17=450,LOOKUP(P27,{"ABS","ZERO",1,225,247,270,292,315,337,360,382},{"FAIL","FAIL","FAIL","D","D+","C","C+","B","B+","A","A+"}),IF(Q17=400,LOOKUP(P27,{"ABS","ZERO",1,200,220,240,260,280,300,320,340},{"FAIL","FAIL","FAIL","D","D+","C","C+","B","B+","A","A+"}),IF(Q17=350,LOOKUP(P27,{"ABS","ZERO",1,175,192,210,227,245,262,280,297},{"FAIL","FAIL","FAIL","D","D+","C","C+","B","B+","A","A+"}),IF(Q17=300,LOOKUP(P27,{"ABS","ZERO",1,150,165,180,195,210,225,240,255},{"FAIL","FAIL","FAIL","D","D+","C","C+","B","B+","A","A+"}),IF(Q17=250,LOOKUP(P27,{"ABS","ZERO",1,125,137,150,162,175,187,200,212},{"FAIL","FAIL","FAIL","D","D+","C","C+","B","B+","A","A+"}),IF(Q17=200,LOOKUP(P27,{"ABS","ZERO",1,100,110,120,130,140,150,160,170},{"FAIL","FAIL","FAIL","D","D+","C","C+","B","B+","A","A+"}),IF(Q17=150,LOOKUP(P27,{"ABS","ZERO",1,75,82,90,97,105,112,120,127},{"FAIL","FAIL","FAIL","D","D+","C","C+","B","B+","A","A+"}),IF(Q17=100,LOOKUP(P27,{"ABS","ZERO",1,50,55,60,65,70,75,80,85},{"FAIL","FAIL","FAIL","D","D+","C","C+","B","B+","A","A+"}),IF(Q17=50,LOOKUP(P27,{"ABS","ZERO",1,25,27,30,32,35,37,40,42},{"FAIL","FAIL","FAIL","D","D+","C","C+","B","B+","A","A+"}))))))))))))</f>
        <v/>
      </c>
      <c r="S27" s="194"/>
      <c r="T27" s="56" t="str">
        <f t="shared" si="0"/>
        <v/>
      </c>
      <c r="U27" s="172" t="str">
        <f>IF(AND(A27&lt;&gt;"",B27&lt;&gt;""),IF(OR(D27&lt;&gt;"ABS"),IF(OR(AND(D27&lt;ROUNDDOWN((0.7*E17),0),D27&lt;&gt;0),D27&gt;E17,D27=""),"Attendance Marks incorrect",""),""),"")</f>
        <v/>
      </c>
      <c r="V27" s="304"/>
      <c r="W27" s="304"/>
      <c r="X27" s="161" t="str">
        <f>IF(OR(AND(OR(F27&lt;=G17, F27=0, F27="ABS"),OR(H27&lt;=I17, H27=0, H27="ABS"),OR(J27&lt;=K17, J27=0,J27="ABS"))),IF(OR(AND(A27="",B27="",D27="",F27="",H27="",J27=""),AND(A27&lt;&gt;"",B27&lt;&gt;"",D27&lt;&gt;"",F27&lt;&gt;"",H27&lt;&gt;"",J27&lt;&gt;"", AF27="OK")),"","Given Marks or Format is incorrect"),"Given Marks or Format is incorrect")</f>
        <v/>
      </c>
      <c r="Y27" s="162"/>
      <c r="Z27" s="163"/>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41" t="b">
        <f t="shared" si="28"/>
        <v>0</v>
      </c>
      <c r="AF27" s="141" t="str">
        <f t="shared" si="1"/>
        <v>S# INCORRECT</v>
      </c>
      <c r="BN27" s="141" t="str">
        <f t="shared" si="2"/>
        <v/>
      </c>
      <c r="BO27" s="141" t="b">
        <f t="shared" si="3"/>
        <v>0</v>
      </c>
      <c r="BP27" s="141" t="b">
        <f t="shared" si="4"/>
        <v>0</v>
      </c>
      <c r="BQ27" s="141" t="b">
        <f t="shared" si="5"/>
        <v>0</v>
      </c>
      <c r="BR27" s="141" t="str">
        <f t="shared" si="6"/>
        <v/>
      </c>
      <c r="BS27" s="141" t="str">
        <f t="shared" si="7"/>
        <v/>
      </c>
      <c r="BT27" s="141" t="str">
        <f t="shared" si="8"/>
        <v/>
      </c>
      <c r="BU27" s="141" t="str">
        <f t="shared" si="9"/>
        <v/>
      </c>
      <c r="BV27" s="51" t="str">
        <f t="shared" si="10"/>
        <v/>
      </c>
      <c r="BW27" s="52" t="str">
        <f t="shared" si="29"/>
        <v>INCORRECT</v>
      </c>
      <c r="BX27" s="141" t="b">
        <f t="shared" si="30"/>
        <v>0</v>
      </c>
      <c r="BY27" s="53" t="str">
        <f t="shared" si="11"/>
        <v/>
      </c>
      <c r="BZ27" s="141" t="b">
        <f t="shared" si="12"/>
        <v>0</v>
      </c>
      <c r="CA27" s="141" t="b">
        <f t="shared" si="13"/>
        <v>0</v>
      </c>
      <c r="CB27" s="141" t="b">
        <f t="shared" si="14"/>
        <v>0</v>
      </c>
      <c r="CC27" s="141" t="b">
        <f t="shared" si="15"/>
        <v>0</v>
      </c>
      <c r="CD27" s="141" t="b">
        <f t="shared" si="16"/>
        <v>0</v>
      </c>
      <c r="CE27" s="141" t="b">
        <f t="shared" si="17"/>
        <v>0</v>
      </c>
      <c r="CF27" s="141" t="str">
        <f t="shared" si="18"/>
        <v/>
      </c>
      <c r="CG27" s="141" t="str">
        <f t="shared" si="19"/>
        <v/>
      </c>
      <c r="CH27" s="141" t="str">
        <f t="shared" si="20"/>
        <v/>
      </c>
      <c r="CI27" s="141" t="str">
        <f t="shared" si="21"/>
        <v/>
      </c>
      <c r="CJ27" s="141" t="str">
        <f t="shared" si="22"/>
        <v/>
      </c>
      <c r="CK27" s="141" t="str">
        <f t="shared" si="23"/>
        <v/>
      </c>
      <c r="CL27" s="53" t="str">
        <f t="shared" si="24"/>
        <v/>
      </c>
      <c r="CM27" s="53" t="str">
        <f t="shared" si="25"/>
        <v/>
      </c>
      <c r="CN27" s="54" t="str">
        <f t="shared" si="26"/>
        <v>NO</v>
      </c>
      <c r="CO27" s="54" t="str">
        <f t="shared" si="27"/>
        <v>NO</v>
      </c>
      <c r="CP27" s="52" t="str">
        <f t="shared" si="31"/>
        <v>NO</v>
      </c>
      <c r="CQ27" s="52" t="str">
        <f t="shared" si="32"/>
        <v>NO</v>
      </c>
      <c r="CR27" s="54" t="str">
        <f t="shared" si="33"/>
        <v>OK</v>
      </c>
      <c r="CS27" s="141" t="b">
        <f t="shared" si="34"/>
        <v>0</v>
      </c>
      <c r="CT27" s="141" t="b">
        <f t="shared" si="35"/>
        <v>0</v>
      </c>
      <c r="CU27" s="141" t="b">
        <f t="shared" si="36"/>
        <v>0</v>
      </c>
      <c r="CV27" s="141" t="b">
        <f t="shared" si="37"/>
        <v>0</v>
      </c>
      <c r="CW27" s="53" t="str">
        <f t="shared" si="38"/>
        <v>SEQUENCE INCORRECT</v>
      </c>
      <c r="CX27" s="55">
        <f>COUNTIF(B19:B26,T(B27))</f>
        <v>8</v>
      </c>
    </row>
    <row r="28" spans="1:102" s="141" customFormat="1" ht="18.95" customHeight="1" thickBot="1">
      <c r="A28" s="134"/>
      <c r="B28" s="152"/>
      <c r="C28" s="153"/>
      <c r="D28" s="152"/>
      <c r="E28" s="153"/>
      <c r="F28" s="152"/>
      <c r="G28" s="153"/>
      <c r="H28" s="152"/>
      <c r="I28" s="153"/>
      <c r="J28" s="305"/>
      <c r="K28" s="306"/>
      <c r="L28" s="206"/>
      <c r="M28" s="206"/>
      <c r="N28" s="206"/>
      <c r="O28" s="206"/>
      <c r="P28" s="319"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20"/>
      <c r="R28" s="96" t="str">
        <f>IF(P28="","",IF(Q17=500,LOOKUP(P28,{"ABS","ZERO",1,250,275,300,325,350,375,400,425},{"FAIL","FAIL","FAIL","D","D+","C","C+","B","B+","A","A+"}),IF(Q17=450,LOOKUP(P28,{"ABS","ZERO",1,225,247,270,292,315,337,360,382},{"FAIL","FAIL","FAIL","D","D+","C","C+","B","B+","A","A+"}),IF(Q17=400,LOOKUP(P28,{"ABS","ZERO",1,200,220,240,260,280,300,320,340},{"FAIL","FAIL","FAIL","D","D+","C","C+","B","B+","A","A+"}),IF(Q17=350,LOOKUP(P28,{"ABS","ZERO",1,175,192,210,227,245,262,280,297},{"FAIL","FAIL","FAIL","D","D+","C","C+","B","B+","A","A+"}),IF(Q17=300,LOOKUP(P28,{"ABS","ZERO",1,150,165,180,195,210,225,240,255},{"FAIL","FAIL","FAIL","D","D+","C","C+","B","B+","A","A+"}),IF(Q17=250,LOOKUP(P28,{"ABS","ZERO",1,125,137,150,162,175,187,200,212},{"FAIL","FAIL","FAIL","D","D+","C","C+","B","B+","A","A+"}),IF(Q17=200,LOOKUP(P28,{"ABS","ZERO",1,100,110,120,130,140,150,160,170},{"FAIL","FAIL","FAIL","D","D+","C","C+","B","B+","A","A+"}),IF(Q17=150,LOOKUP(P28,{"ABS","ZERO",1,75,82,90,97,105,112,120,127},{"FAIL","FAIL","FAIL","D","D+","C","C+","B","B+","A","A+"}),IF(Q17=100,LOOKUP(P28,{"ABS","ZERO",1,50,55,60,65,70,75,80,85},{"FAIL","FAIL","FAIL","D","D+","C","C+","B","B+","A","A+"}),IF(Q17=50,LOOKUP(P28,{"ABS","ZERO",1,25,27,30,32,35,37,40,42},{"FAIL","FAIL","FAIL","D","D+","C","C+","B","B+","A","A+"}))))))))))))</f>
        <v/>
      </c>
      <c r="S28" s="194"/>
      <c r="T28" s="56" t="str">
        <f t="shared" si="0"/>
        <v/>
      </c>
      <c r="U28" s="172" t="str">
        <f>IF(AND(A28&lt;&gt;"",B28&lt;&gt;""),IF(OR(D28&lt;&gt;"ABS"),IF(OR(AND(D28&lt;ROUNDDOWN((0.7*E17),0),D28&lt;&gt;0),D28&gt;E17,D28=""),"Attendance Marks incorrect",""),""),"")</f>
        <v/>
      </c>
      <c r="V28" s="304"/>
      <c r="W28" s="304"/>
      <c r="X28" s="161" t="str">
        <f>IF(OR(AND(OR(F28&lt;=G17, F28=0, F28="ABS"),OR(H28&lt;=I17, H28=0, H28="ABS"),OR(J28&lt;=K17, J28=0,J28="ABS"))),IF(OR(AND(A28="",B28="",D28="",F28="",H28="",J28=""),AND(A28&lt;&gt;"",B28&lt;&gt;"",D28&lt;&gt;"",F28&lt;&gt;"",H28&lt;&gt;"",J28&lt;&gt;"", AF28="OK")),"","Given Marks or Format is incorrect"),"Given Marks or Format is incorrect")</f>
        <v/>
      </c>
      <c r="Y28" s="162"/>
      <c r="Z28" s="163"/>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41" t="b">
        <f t="shared" si="28"/>
        <v>0</v>
      </c>
      <c r="AF28" s="141" t="str">
        <f t="shared" si="1"/>
        <v>S# INCORRECT</v>
      </c>
      <c r="BN28" s="141" t="str">
        <f t="shared" si="2"/>
        <v/>
      </c>
      <c r="BO28" s="141" t="b">
        <f t="shared" si="3"/>
        <v>0</v>
      </c>
      <c r="BP28" s="141" t="b">
        <f t="shared" si="4"/>
        <v>0</v>
      </c>
      <c r="BQ28" s="141" t="b">
        <f t="shared" si="5"/>
        <v>0</v>
      </c>
      <c r="BR28" s="141" t="str">
        <f t="shared" si="6"/>
        <v/>
      </c>
      <c r="BS28" s="141" t="str">
        <f t="shared" si="7"/>
        <v/>
      </c>
      <c r="BT28" s="141" t="str">
        <f t="shared" si="8"/>
        <v/>
      </c>
      <c r="BU28" s="141" t="str">
        <f t="shared" si="9"/>
        <v/>
      </c>
      <c r="BV28" s="51" t="str">
        <f t="shared" si="10"/>
        <v/>
      </c>
      <c r="BW28" s="52" t="str">
        <f t="shared" si="29"/>
        <v>INCORRECT</v>
      </c>
      <c r="BX28" s="141" t="b">
        <f t="shared" si="30"/>
        <v>0</v>
      </c>
      <c r="BY28" s="53" t="str">
        <f t="shared" si="11"/>
        <v/>
      </c>
      <c r="BZ28" s="141" t="b">
        <f t="shared" si="12"/>
        <v>0</v>
      </c>
      <c r="CA28" s="141" t="b">
        <f t="shared" si="13"/>
        <v>0</v>
      </c>
      <c r="CB28" s="141" t="b">
        <f t="shared" si="14"/>
        <v>0</v>
      </c>
      <c r="CC28" s="141" t="b">
        <f t="shared" si="15"/>
        <v>0</v>
      </c>
      <c r="CD28" s="141" t="b">
        <f t="shared" si="16"/>
        <v>0</v>
      </c>
      <c r="CE28" s="141" t="b">
        <f t="shared" si="17"/>
        <v>0</v>
      </c>
      <c r="CF28" s="141" t="str">
        <f t="shared" si="18"/>
        <v/>
      </c>
      <c r="CG28" s="141" t="str">
        <f t="shared" si="19"/>
        <v/>
      </c>
      <c r="CH28" s="141" t="str">
        <f t="shared" si="20"/>
        <v/>
      </c>
      <c r="CI28" s="141" t="str">
        <f t="shared" si="21"/>
        <v/>
      </c>
      <c r="CJ28" s="141" t="str">
        <f t="shared" si="22"/>
        <v/>
      </c>
      <c r="CK28" s="141" t="str">
        <f t="shared" si="23"/>
        <v/>
      </c>
      <c r="CL28" s="53" t="str">
        <f t="shared" si="24"/>
        <v/>
      </c>
      <c r="CM28" s="53" t="str">
        <f t="shared" si="25"/>
        <v/>
      </c>
      <c r="CN28" s="54" t="str">
        <f t="shared" si="26"/>
        <v>NO</v>
      </c>
      <c r="CO28" s="54" t="str">
        <f t="shared" si="27"/>
        <v>NO</v>
      </c>
      <c r="CP28" s="52" t="str">
        <f t="shared" si="31"/>
        <v>NO</v>
      </c>
      <c r="CQ28" s="52" t="str">
        <f t="shared" si="32"/>
        <v>NO</v>
      </c>
      <c r="CR28" s="54" t="str">
        <f t="shared" si="33"/>
        <v>OK</v>
      </c>
      <c r="CS28" s="141" t="b">
        <f t="shared" si="34"/>
        <v>0</v>
      </c>
      <c r="CT28" s="141" t="b">
        <f t="shared" si="35"/>
        <v>0</v>
      </c>
      <c r="CU28" s="141" t="b">
        <f t="shared" si="36"/>
        <v>0</v>
      </c>
      <c r="CV28" s="141" t="b">
        <f t="shared" si="37"/>
        <v>0</v>
      </c>
      <c r="CW28" s="53" t="str">
        <f t="shared" si="38"/>
        <v>SEQUENCE INCORRECT</v>
      </c>
      <c r="CX28" s="55">
        <f>COUNTIF(B19:B27,T(B28))</f>
        <v>9</v>
      </c>
    </row>
    <row r="29" spans="1:102" s="141" customFormat="1" ht="18.95" customHeight="1" thickBot="1">
      <c r="A29" s="43"/>
      <c r="B29" s="152"/>
      <c r="C29" s="153"/>
      <c r="D29" s="152"/>
      <c r="E29" s="153"/>
      <c r="F29" s="152"/>
      <c r="G29" s="153"/>
      <c r="H29" s="152"/>
      <c r="I29" s="153"/>
      <c r="J29" s="305"/>
      <c r="K29" s="306"/>
      <c r="L29" s="206"/>
      <c r="M29" s="206"/>
      <c r="N29" s="206"/>
      <c r="O29" s="206"/>
      <c r="P29" s="319"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20"/>
      <c r="R29" s="96" t="str">
        <f>IF(P29="","",IF(Q17=500,LOOKUP(P29,{"ABS","ZERO",1,250,275,300,325,350,375,400,425},{"FAIL","FAIL","FAIL","D","D+","C","C+","B","B+","A","A+"}),IF(Q17=450,LOOKUP(P29,{"ABS","ZERO",1,225,247,270,292,315,337,360,382},{"FAIL","FAIL","FAIL","D","D+","C","C+","B","B+","A","A+"}),IF(Q17=400,LOOKUP(P29,{"ABS","ZERO",1,200,220,240,260,280,300,320,340},{"FAIL","FAIL","FAIL","D","D+","C","C+","B","B+","A","A+"}),IF(Q17=350,LOOKUP(P29,{"ABS","ZERO",1,175,192,210,227,245,262,280,297},{"FAIL","FAIL","FAIL","D","D+","C","C+","B","B+","A","A+"}),IF(Q17=300,LOOKUP(P29,{"ABS","ZERO",1,150,165,180,195,210,225,240,255},{"FAIL","FAIL","FAIL","D","D+","C","C+","B","B+","A","A+"}),IF(Q17=250,LOOKUP(P29,{"ABS","ZERO",1,125,137,150,162,175,187,200,212},{"FAIL","FAIL","FAIL","D","D+","C","C+","B","B+","A","A+"}),IF(Q17=200,LOOKUP(P29,{"ABS","ZERO",1,100,110,120,130,140,150,160,170},{"FAIL","FAIL","FAIL","D","D+","C","C+","B","B+","A","A+"}),IF(Q17=150,LOOKUP(P29,{"ABS","ZERO",1,75,82,90,97,105,112,120,127},{"FAIL","FAIL","FAIL","D","D+","C","C+","B","B+","A","A+"}),IF(Q17=100,LOOKUP(P29,{"ABS","ZERO",1,50,55,60,65,70,75,80,85},{"FAIL","FAIL","FAIL","D","D+","C","C+","B","B+","A","A+"}),IF(Q17=50,LOOKUP(P29,{"ABS","ZERO",1,25,27,30,32,35,37,40,42},{"FAIL","FAIL","FAIL","D","D+","C","C+","B","B+","A","A+"}))))))))))))</f>
        <v/>
      </c>
      <c r="S29" s="194"/>
      <c r="T29" s="56" t="str">
        <f t="shared" si="0"/>
        <v/>
      </c>
      <c r="U29" s="172" t="str">
        <f>IF(AND(A29&lt;&gt;"",B29&lt;&gt;""),IF(OR(D29&lt;&gt;"ABS"),IF(OR(AND(D29&lt;ROUNDDOWN((0.7*E17),0),D29&lt;&gt;0),D29&gt;E17,D29=""),"Attendance Marks incorrect",""),""),"")</f>
        <v/>
      </c>
      <c r="V29" s="304"/>
      <c r="W29" s="304"/>
      <c r="X29" s="161" t="str">
        <f>IF(OR(AND(OR(F29&lt;=G17, F29=0, F29="ABS"),OR(H29&lt;=I17, H29=0, H29="ABS"),OR(J29&lt;=K17, J29=0,J29="ABS"))),IF(OR(AND(A29="",B29="",D29="",F29="",H29="",J29=""),AND(A29&lt;&gt;"",B29&lt;&gt;"",D29&lt;&gt;"",F29&lt;&gt;"",H29&lt;&gt;"",J29&lt;&gt;"", AF29="OK")),"","Given Marks or Format is incorrect"),"Given Marks or Format is incorrect")</f>
        <v/>
      </c>
      <c r="Y29" s="162"/>
      <c r="Z29" s="163"/>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41" t="b">
        <f t="shared" si="28"/>
        <v>0</v>
      </c>
      <c r="AF29" s="141" t="str">
        <f t="shared" si="1"/>
        <v>S# INCORRECT</v>
      </c>
      <c r="BN29" s="141" t="str">
        <f t="shared" si="2"/>
        <v/>
      </c>
      <c r="BO29" s="141" t="b">
        <f t="shared" si="3"/>
        <v>0</v>
      </c>
      <c r="BP29" s="141" t="b">
        <f t="shared" si="4"/>
        <v>0</v>
      </c>
      <c r="BQ29" s="141" t="b">
        <f t="shared" si="5"/>
        <v>0</v>
      </c>
      <c r="BR29" s="141" t="str">
        <f t="shared" si="6"/>
        <v/>
      </c>
      <c r="BS29" s="141" t="str">
        <f t="shared" si="7"/>
        <v/>
      </c>
      <c r="BT29" s="141" t="str">
        <f t="shared" si="8"/>
        <v/>
      </c>
      <c r="BU29" s="141" t="str">
        <f t="shared" si="9"/>
        <v/>
      </c>
      <c r="BV29" s="51" t="str">
        <f t="shared" si="10"/>
        <v/>
      </c>
      <c r="BW29" s="52" t="str">
        <f t="shared" si="29"/>
        <v>INCORRECT</v>
      </c>
      <c r="BX29" s="141" t="b">
        <f t="shared" si="30"/>
        <v>0</v>
      </c>
      <c r="BY29" s="53" t="str">
        <f t="shared" si="11"/>
        <v/>
      </c>
      <c r="BZ29" s="141" t="b">
        <f t="shared" si="12"/>
        <v>0</v>
      </c>
      <c r="CA29" s="141" t="b">
        <f t="shared" si="13"/>
        <v>0</v>
      </c>
      <c r="CB29" s="141" t="b">
        <f t="shared" si="14"/>
        <v>0</v>
      </c>
      <c r="CC29" s="141" t="b">
        <f t="shared" si="15"/>
        <v>0</v>
      </c>
      <c r="CD29" s="141" t="b">
        <f t="shared" si="16"/>
        <v>0</v>
      </c>
      <c r="CE29" s="141" t="b">
        <f t="shared" si="17"/>
        <v>0</v>
      </c>
      <c r="CF29" s="141" t="str">
        <f t="shared" si="18"/>
        <v/>
      </c>
      <c r="CG29" s="141" t="str">
        <f t="shared" si="19"/>
        <v/>
      </c>
      <c r="CH29" s="141" t="str">
        <f t="shared" si="20"/>
        <v/>
      </c>
      <c r="CI29" s="141" t="str">
        <f t="shared" si="21"/>
        <v/>
      </c>
      <c r="CJ29" s="141" t="str">
        <f t="shared" si="22"/>
        <v/>
      </c>
      <c r="CK29" s="141" t="str">
        <f t="shared" si="23"/>
        <v/>
      </c>
      <c r="CL29" s="53" t="str">
        <f t="shared" si="24"/>
        <v/>
      </c>
      <c r="CM29" s="53" t="str">
        <f t="shared" si="25"/>
        <v/>
      </c>
      <c r="CN29" s="54" t="str">
        <f t="shared" si="26"/>
        <v>NO</v>
      </c>
      <c r="CO29" s="54" t="str">
        <f t="shared" si="27"/>
        <v>NO</v>
      </c>
      <c r="CP29" s="52" t="str">
        <f t="shared" si="31"/>
        <v>NO</v>
      </c>
      <c r="CQ29" s="52" t="str">
        <f t="shared" si="32"/>
        <v>NO</v>
      </c>
      <c r="CR29" s="54" t="str">
        <f t="shared" si="33"/>
        <v>OK</v>
      </c>
      <c r="CS29" s="141" t="b">
        <f t="shared" si="34"/>
        <v>0</v>
      </c>
      <c r="CT29" s="141" t="b">
        <f t="shared" si="35"/>
        <v>0</v>
      </c>
      <c r="CU29" s="141" t="b">
        <f t="shared" si="36"/>
        <v>0</v>
      </c>
      <c r="CV29" s="141" t="b">
        <f t="shared" si="37"/>
        <v>0</v>
      </c>
      <c r="CW29" s="53" t="str">
        <f t="shared" si="38"/>
        <v>SEQUENCE INCORRECT</v>
      </c>
      <c r="CX29" s="55">
        <f>COUNTIF(B19:B28,T(B29))</f>
        <v>10</v>
      </c>
    </row>
    <row r="30" spans="1:102" s="141" customFormat="1" ht="18.95" customHeight="1" thickBot="1">
      <c r="A30" s="134"/>
      <c r="B30" s="152"/>
      <c r="C30" s="153"/>
      <c r="D30" s="152"/>
      <c r="E30" s="153"/>
      <c r="F30" s="152"/>
      <c r="G30" s="153"/>
      <c r="H30" s="152"/>
      <c r="I30" s="153"/>
      <c r="J30" s="305"/>
      <c r="K30" s="306"/>
      <c r="L30" s="206"/>
      <c r="M30" s="206"/>
      <c r="N30" s="206"/>
      <c r="O30" s="206"/>
      <c r="P30" s="319"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20"/>
      <c r="R30" s="96" t="str">
        <f>IF(P30="","",IF(Q17=500,LOOKUP(P30,{"ABS","ZERO",1,250,275,300,325,350,375,400,425},{"FAIL","FAIL","FAIL","D","D+","C","C+","B","B+","A","A+"}),IF(Q17=450,LOOKUP(P30,{"ABS","ZERO",1,225,247,270,292,315,337,360,382},{"FAIL","FAIL","FAIL","D","D+","C","C+","B","B+","A","A+"}),IF(Q17=400,LOOKUP(P30,{"ABS","ZERO",1,200,220,240,260,280,300,320,340},{"FAIL","FAIL","FAIL","D","D+","C","C+","B","B+","A","A+"}),IF(Q17=350,LOOKUP(P30,{"ABS","ZERO",1,175,192,210,227,245,262,280,297},{"FAIL","FAIL","FAIL","D","D+","C","C+","B","B+","A","A+"}),IF(Q17=300,LOOKUP(P30,{"ABS","ZERO",1,150,165,180,195,210,225,240,255},{"FAIL","FAIL","FAIL","D","D+","C","C+","B","B+","A","A+"}),IF(Q17=250,LOOKUP(P30,{"ABS","ZERO",1,125,137,150,162,175,187,200,212},{"FAIL","FAIL","FAIL","D","D+","C","C+","B","B+","A","A+"}),IF(Q17=200,LOOKUP(P30,{"ABS","ZERO",1,100,110,120,130,140,150,160,170},{"FAIL","FAIL","FAIL","D","D+","C","C+","B","B+","A","A+"}),IF(Q17=150,LOOKUP(P30,{"ABS","ZERO",1,75,82,90,97,105,112,120,127},{"FAIL","FAIL","FAIL","D","D+","C","C+","B","B+","A","A+"}),IF(Q17=100,LOOKUP(P30,{"ABS","ZERO",1,50,55,60,65,70,75,80,85},{"FAIL","FAIL","FAIL","D","D+","C","C+","B","B+","A","A+"}),IF(Q17=50,LOOKUP(P30,{"ABS","ZERO",1,25,27,30,32,35,37,40,42},{"FAIL","FAIL","FAIL","D","D+","C","C+","B","B+","A","A+"}))))))))))))</f>
        <v/>
      </c>
      <c r="S30" s="194"/>
      <c r="T30" s="56" t="str">
        <f t="shared" si="0"/>
        <v/>
      </c>
      <c r="U30" s="172" t="str">
        <f>IF(AND(A30&lt;&gt;"",B30&lt;&gt;""),IF(OR(D30&lt;&gt;"ABS"),IF(OR(AND(D30&lt;ROUNDDOWN((0.7*E17),0),D30&lt;&gt;0),D30&gt;E17,D30=""),"Attendance Marks incorrect",""),""),"")</f>
        <v/>
      </c>
      <c r="V30" s="304"/>
      <c r="W30" s="304"/>
      <c r="X30" s="161" t="str">
        <f>IF(OR(AND(OR(F30&lt;=G17, F30=0, F30="ABS"),OR(H30&lt;=I17, H30=0, H30="ABS"),OR(J30&lt;=K17, J30=0,J30="ABS"))),IF(OR(AND(A30="",B30="",D30="",F30="",H30="",J30=""),AND(A30&lt;&gt;"",B30&lt;&gt;"",D30&lt;&gt;"",F30&lt;&gt;"",H30&lt;&gt;"",J30&lt;&gt;"", AF30="OK")),"","Given Marks or Format is incorrect"),"Given Marks or Format is incorrect")</f>
        <v/>
      </c>
      <c r="Y30" s="162"/>
      <c r="Z30" s="163"/>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41" t="b">
        <f t="shared" si="28"/>
        <v>0</v>
      </c>
      <c r="AF30" s="141" t="str">
        <f t="shared" si="1"/>
        <v>S# INCORRECT</v>
      </c>
      <c r="BN30" s="141" t="str">
        <f t="shared" si="2"/>
        <v/>
      </c>
      <c r="BO30" s="141" t="b">
        <f t="shared" si="3"/>
        <v>0</v>
      </c>
      <c r="BP30" s="141" t="b">
        <f t="shared" si="4"/>
        <v>0</v>
      </c>
      <c r="BQ30" s="141" t="b">
        <f t="shared" si="5"/>
        <v>0</v>
      </c>
      <c r="BR30" s="141" t="str">
        <f t="shared" si="6"/>
        <v/>
      </c>
      <c r="BS30" s="141" t="str">
        <f t="shared" si="7"/>
        <v/>
      </c>
      <c r="BT30" s="141" t="str">
        <f t="shared" si="8"/>
        <v/>
      </c>
      <c r="BU30" s="141" t="str">
        <f t="shared" si="9"/>
        <v/>
      </c>
      <c r="BV30" s="51" t="str">
        <f t="shared" si="10"/>
        <v/>
      </c>
      <c r="BW30" s="52" t="str">
        <f t="shared" si="29"/>
        <v>INCORRECT</v>
      </c>
      <c r="BX30" s="141" t="b">
        <f t="shared" si="30"/>
        <v>0</v>
      </c>
      <c r="BY30" s="53" t="str">
        <f t="shared" si="11"/>
        <v/>
      </c>
      <c r="BZ30" s="141" t="b">
        <f t="shared" si="12"/>
        <v>0</v>
      </c>
      <c r="CA30" s="141" t="b">
        <f t="shared" si="13"/>
        <v>0</v>
      </c>
      <c r="CB30" s="141" t="b">
        <f t="shared" si="14"/>
        <v>0</v>
      </c>
      <c r="CC30" s="141" t="b">
        <f t="shared" si="15"/>
        <v>0</v>
      </c>
      <c r="CD30" s="141" t="b">
        <f t="shared" si="16"/>
        <v>0</v>
      </c>
      <c r="CE30" s="141" t="b">
        <f t="shared" si="17"/>
        <v>0</v>
      </c>
      <c r="CF30" s="141" t="str">
        <f t="shared" si="18"/>
        <v/>
      </c>
      <c r="CG30" s="141" t="str">
        <f t="shared" si="19"/>
        <v/>
      </c>
      <c r="CH30" s="141" t="str">
        <f t="shared" si="20"/>
        <v/>
      </c>
      <c r="CI30" s="141" t="str">
        <f t="shared" si="21"/>
        <v/>
      </c>
      <c r="CJ30" s="141" t="str">
        <f t="shared" si="22"/>
        <v/>
      </c>
      <c r="CK30" s="141" t="str">
        <f t="shared" si="23"/>
        <v/>
      </c>
      <c r="CL30" s="53" t="str">
        <f t="shared" si="24"/>
        <v/>
      </c>
      <c r="CM30" s="53" t="str">
        <f t="shared" si="25"/>
        <v/>
      </c>
      <c r="CN30" s="54" t="str">
        <f t="shared" si="26"/>
        <v>NO</v>
      </c>
      <c r="CO30" s="54" t="str">
        <f t="shared" si="27"/>
        <v>NO</v>
      </c>
      <c r="CP30" s="52" t="str">
        <f t="shared" si="31"/>
        <v>NO</v>
      </c>
      <c r="CQ30" s="52" t="str">
        <f t="shared" si="32"/>
        <v>NO</v>
      </c>
      <c r="CR30" s="54" t="str">
        <f t="shared" si="33"/>
        <v>OK</v>
      </c>
      <c r="CS30" s="141" t="b">
        <f t="shared" si="34"/>
        <v>0</v>
      </c>
      <c r="CT30" s="141" t="b">
        <f t="shared" si="35"/>
        <v>0</v>
      </c>
      <c r="CU30" s="141" t="b">
        <f t="shared" si="36"/>
        <v>0</v>
      </c>
      <c r="CV30" s="141" t="b">
        <f t="shared" si="37"/>
        <v>0</v>
      </c>
      <c r="CW30" s="53" t="str">
        <f t="shared" si="38"/>
        <v>SEQUENCE INCORRECT</v>
      </c>
      <c r="CX30" s="55">
        <f>COUNTIF(B19:B29,T(B30))</f>
        <v>11</v>
      </c>
    </row>
    <row r="31" spans="1:102" s="141" customFormat="1" ht="18.95" customHeight="1" thickBot="1">
      <c r="A31" s="43"/>
      <c r="B31" s="152"/>
      <c r="C31" s="153"/>
      <c r="D31" s="152"/>
      <c r="E31" s="153"/>
      <c r="F31" s="152"/>
      <c r="G31" s="153"/>
      <c r="H31" s="152"/>
      <c r="I31" s="153"/>
      <c r="J31" s="305"/>
      <c r="K31" s="306"/>
      <c r="L31" s="206"/>
      <c r="M31" s="206"/>
      <c r="N31" s="206"/>
      <c r="O31" s="206"/>
      <c r="P31" s="319"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20"/>
      <c r="R31" s="96" t="str">
        <f>IF(P31="","",IF(Q17=500,LOOKUP(P31,{"ABS","ZERO",1,250,275,300,325,350,375,400,425},{"FAIL","FAIL","FAIL","D","D+","C","C+","B","B+","A","A+"}),IF(Q17=450,LOOKUP(P31,{"ABS","ZERO",1,225,247,270,292,315,337,360,382},{"FAIL","FAIL","FAIL","D","D+","C","C+","B","B+","A","A+"}),IF(Q17=400,LOOKUP(P31,{"ABS","ZERO",1,200,220,240,260,280,300,320,340},{"FAIL","FAIL","FAIL","D","D+","C","C+","B","B+","A","A+"}),IF(Q17=350,LOOKUP(P31,{"ABS","ZERO",1,175,192,210,227,245,262,280,297},{"FAIL","FAIL","FAIL","D","D+","C","C+","B","B+","A","A+"}),IF(Q17=300,LOOKUP(P31,{"ABS","ZERO",1,150,165,180,195,210,225,240,255},{"FAIL","FAIL","FAIL","D","D+","C","C+","B","B+","A","A+"}),IF(Q17=250,LOOKUP(P31,{"ABS","ZERO",1,125,137,150,162,175,187,200,212},{"FAIL","FAIL","FAIL","D","D+","C","C+","B","B+","A","A+"}),IF(Q17=200,LOOKUP(P31,{"ABS","ZERO",1,100,110,120,130,140,150,160,170},{"FAIL","FAIL","FAIL","D","D+","C","C+","B","B+","A","A+"}),IF(Q17=150,LOOKUP(P31,{"ABS","ZERO",1,75,82,90,97,105,112,120,127},{"FAIL","FAIL","FAIL","D","D+","C","C+","B","B+","A","A+"}),IF(Q17=100,LOOKUP(P31,{"ABS","ZERO",1,50,55,60,65,70,75,80,85},{"FAIL","FAIL","FAIL","D","D+","C","C+","B","B+","A","A+"}),IF(Q17=50,LOOKUP(P31,{"ABS","ZERO",1,25,27,30,32,35,37,40,42},{"FAIL","FAIL","FAIL","D","D+","C","C+","B","B+","A","A+"}))))))))))))</f>
        <v/>
      </c>
      <c r="S31" s="194"/>
      <c r="T31" s="56" t="str">
        <f t="shared" si="0"/>
        <v/>
      </c>
      <c r="U31" s="172" t="str">
        <f>IF(AND(A31&lt;&gt;"",B31&lt;&gt;""),IF(OR(D31&lt;&gt;"ABS"),IF(OR(AND(D31&lt;ROUNDDOWN((0.7*E17),0),D31&lt;&gt;0),D31&gt;E17,D31=""),"Attendance Marks incorrect",""),""),"")</f>
        <v/>
      </c>
      <c r="V31" s="304"/>
      <c r="W31" s="304"/>
      <c r="X31" s="161" t="str">
        <f>IF(OR(AND(OR(F31&lt;=G17, F31=0, F31="ABS"),OR(H31&lt;=I17, H31=0, H31="ABS"),OR(J31&lt;=K17, J31=0,J31="ABS"))),IF(OR(AND(A31="",B31="",D31="",F31="",H31="",J31=""),AND(A31&lt;&gt;"",B31&lt;&gt;"",D31&lt;&gt;"",F31&lt;&gt;"",H31&lt;&gt;"",J31&lt;&gt;"", AF31="OK")),"","Given Marks or Format is incorrect"),"Given Marks or Format is incorrect")</f>
        <v/>
      </c>
      <c r="Y31" s="162"/>
      <c r="Z31" s="163"/>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41" t="b">
        <f t="shared" si="28"/>
        <v>0</v>
      </c>
      <c r="AF31" s="141" t="str">
        <f t="shared" si="1"/>
        <v>S# INCORRECT</v>
      </c>
      <c r="BN31" s="141" t="str">
        <f t="shared" si="2"/>
        <v/>
      </c>
      <c r="BO31" s="141" t="b">
        <f t="shared" si="3"/>
        <v>0</v>
      </c>
      <c r="BP31" s="141" t="b">
        <f t="shared" si="4"/>
        <v>0</v>
      </c>
      <c r="BQ31" s="141" t="b">
        <f t="shared" si="5"/>
        <v>0</v>
      </c>
      <c r="BR31" s="141" t="str">
        <f t="shared" si="6"/>
        <v/>
      </c>
      <c r="BS31" s="141" t="str">
        <f t="shared" si="7"/>
        <v/>
      </c>
      <c r="BT31" s="141" t="str">
        <f t="shared" si="8"/>
        <v/>
      </c>
      <c r="BU31" s="141" t="str">
        <f t="shared" si="9"/>
        <v/>
      </c>
      <c r="BV31" s="51" t="str">
        <f t="shared" si="10"/>
        <v/>
      </c>
      <c r="BW31" s="52" t="str">
        <f t="shared" si="29"/>
        <v>INCORRECT</v>
      </c>
      <c r="BX31" s="141" t="b">
        <f t="shared" si="30"/>
        <v>0</v>
      </c>
      <c r="BY31" s="53" t="str">
        <f t="shared" si="11"/>
        <v/>
      </c>
      <c r="BZ31" s="141" t="b">
        <f t="shared" si="12"/>
        <v>0</v>
      </c>
      <c r="CA31" s="141" t="b">
        <f t="shared" si="13"/>
        <v>0</v>
      </c>
      <c r="CB31" s="141" t="b">
        <f t="shared" si="14"/>
        <v>0</v>
      </c>
      <c r="CC31" s="141" t="b">
        <f t="shared" si="15"/>
        <v>0</v>
      </c>
      <c r="CD31" s="141" t="b">
        <f t="shared" si="16"/>
        <v>0</v>
      </c>
      <c r="CE31" s="141" t="b">
        <f t="shared" si="17"/>
        <v>0</v>
      </c>
      <c r="CF31" s="141" t="str">
        <f t="shared" si="18"/>
        <v/>
      </c>
      <c r="CG31" s="141" t="str">
        <f t="shared" si="19"/>
        <v/>
      </c>
      <c r="CH31" s="141" t="str">
        <f t="shared" si="20"/>
        <v/>
      </c>
      <c r="CI31" s="141" t="str">
        <f t="shared" si="21"/>
        <v/>
      </c>
      <c r="CJ31" s="141" t="str">
        <f t="shared" si="22"/>
        <v/>
      </c>
      <c r="CK31" s="141" t="str">
        <f t="shared" si="23"/>
        <v/>
      </c>
      <c r="CL31" s="53" t="str">
        <f t="shared" si="24"/>
        <v/>
      </c>
      <c r="CM31" s="53" t="str">
        <f t="shared" si="25"/>
        <v/>
      </c>
      <c r="CN31" s="54" t="str">
        <f t="shared" si="26"/>
        <v>NO</v>
      </c>
      <c r="CO31" s="54" t="str">
        <f t="shared" si="27"/>
        <v>NO</v>
      </c>
      <c r="CP31" s="52" t="str">
        <f t="shared" si="31"/>
        <v>NO</v>
      </c>
      <c r="CQ31" s="52" t="str">
        <f t="shared" si="32"/>
        <v>NO</v>
      </c>
      <c r="CR31" s="54" t="str">
        <f t="shared" si="33"/>
        <v>OK</v>
      </c>
      <c r="CS31" s="141" t="b">
        <f t="shared" si="34"/>
        <v>0</v>
      </c>
      <c r="CT31" s="141" t="b">
        <f t="shared" si="35"/>
        <v>0</v>
      </c>
      <c r="CU31" s="141" t="b">
        <f t="shared" si="36"/>
        <v>0</v>
      </c>
      <c r="CV31" s="141" t="b">
        <f t="shared" si="37"/>
        <v>0</v>
      </c>
      <c r="CW31" s="53" t="str">
        <f t="shared" si="38"/>
        <v>SEQUENCE INCORRECT</v>
      </c>
      <c r="CX31" s="55">
        <f>COUNTIF(B19:B30,T(B31))</f>
        <v>12</v>
      </c>
    </row>
    <row r="32" spans="1:102" s="141" customFormat="1" ht="18.95" customHeight="1" thickBot="1">
      <c r="A32" s="134"/>
      <c r="B32" s="152"/>
      <c r="C32" s="153"/>
      <c r="D32" s="152"/>
      <c r="E32" s="153"/>
      <c r="F32" s="152"/>
      <c r="G32" s="153"/>
      <c r="H32" s="152"/>
      <c r="I32" s="153"/>
      <c r="J32" s="305"/>
      <c r="K32" s="306"/>
      <c r="L32" s="206"/>
      <c r="M32" s="206"/>
      <c r="N32" s="206"/>
      <c r="O32" s="206"/>
      <c r="P32" s="319"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20"/>
      <c r="R32" s="96" t="str">
        <f>IF(P32="","",IF(Q17=500,LOOKUP(P32,{"ABS","ZERO",1,250,275,300,325,350,375,400,425},{"FAIL","FAIL","FAIL","D","D+","C","C+","B","B+","A","A+"}),IF(Q17=450,LOOKUP(P32,{"ABS","ZERO",1,225,247,270,292,315,337,360,382},{"FAIL","FAIL","FAIL","D","D+","C","C+","B","B+","A","A+"}),IF(Q17=400,LOOKUP(P32,{"ABS","ZERO",1,200,220,240,260,280,300,320,340},{"FAIL","FAIL","FAIL","D","D+","C","C+","B","B+","A","A+"}),IF(Q17=350,LOOKUP(P32,{"ABS","ZERO",1,175,192,210,227,245,262,280,297},{"FAIL","FAIL","FAIL","D","D+","C","C+","B","B+","A","A+"}),IF(Q17=300,LOOKUP(P32,{"ABS","ZERO",1,150,165,180,195,210,225,240,255},{"FAIL","FAIL","FAIL","D","D+","C","C+","B","B+","A","A+"}),IF(Q17=250,LOOKUP(P32,{"ABS","ZERO",1,125,137,150,162,175,187,200,212},{"FAIL","FAIL","FAIL","D","D+","C","C+","B","B+","A","A+"}),IF(Q17=200,LOOKUP(P32,{"ABS","ZERO",1,100,110,120,130,140,150,160,170},{"FAIL","FAIL","FAIL","D","D+","C","C+","B","B+","A","A+"}),IF(Q17=150,LOOKUP(P32,{"ABS","ZERO",1,75,82,90,97,105,112,120,127},{"FAIL","FAIL","FAIL","D","D+","C","C+","B","B+","A","A+"}),IF(Q17=100,LOOKUP(P32,{"ABS","ZERO",1,50,55,60,65,70,75,80,85},{"FAIL","FAIL","FAIL","D","D+","C","C+","B","B+","A","A+"}),IF(Q17=50,LOOKUP(P32,{"ABS","ZERO",1,25,27,30,32,35,37,40,42},{"FAIL","FAIL","FAIL","D","D+","C","C+","B","B+","A","A+"}))))))))))))</f>
        <v/>
      </c>
      <c r="S32" s="194"/>
      <c r="T32" s="56" t="str">
        <f t="shared" si="0"/>
        <v/>
      </c>
      <c r="U32" s="172" t="str">
        <f>IF(AND(A32&lt;&gt;"",B32&lt;&gt;""),IF(OR(D32&lt;&gt;"ABS"),IF(OR(AND(D32&lt;ROUNDDOWN((0.7*E17),0),D32&lt;&gt;0),D32&gt;E17,D32=""),"Attendance Marks incorrect",""),""),"")</f>
        <v/>
      </c>
      <c r="V32" s="304"/>
      <c r="W32" s="304"/>
      <c r="X32" s="161" t="str">
        <f>IF(OR(AND(OR(F32&lt;=G17, F32=0, F32="ABS"),OR(H32&lt;=I17, H32=0, H32="ABS"),OR(J32&lt;=K17, J32=0,J32="ABS"))),IF(OR(AND(A32="",B32="",D32="",F32="",H32="",J32=""),AND(A32&lt;&gt;"",B32&lt;&gt;"",D32&lt;&gt;"",F32&lt;&gt;"",H32&lt;&gt;"",J32&lt;&gt;"", AF32="OK")),"","Given Marks or Format is incorrect"),"Given Marks or Format is incorrect")</f>
        <v/>
      </c>
      <c r="Y32" s="162"/>
      <c r="Z32" s="163"/>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41" t="b">
        <f t="shared" si="28"/>
        <v>0</v>
      </c>
      <c r="AF32" s="141" t="str">
        <f t="shared" si="1"/>
        <v>S# INCORRECT</v>
      </c>
      <c r="BN32" s="141" t="str">
        <f t="shared" si="2"/>
        <v/>
      </c>
      <c r="BO32" s="141" t="b">
        <f t="shared" si="3"/>
        <v>0</v>
      </c>
      <c r="BP32" s="141" t="b">
        <f t="shared" si="4"/>
        <v>0</v>
      </c>
      <c r="BQ32" s="141" t="b">
        <f t="shared" si="5"/>
        <v>0</v>
      </c>
      <c r="BR32" s="141" t="str">
        <f t="shared" si="6"/>
        <v/>
      </c>
      <c r="BS32" s="141" t="str">
        <f t="shared" si="7"/>
        <v/>
      </c>
      <c r="BT32" s="141" t="str">
        <f t="shared" si="8"/>
        <v/>
      </c>
      <c r="BU32" s="141" t="str">
        <f t="shared" si="9"/>
        <v/>
      </c>
      <c r="BV32" s="51" t="str">
        <f t="shared" si="10"/>
        <v/>
      </c>
      <c r="BW32" s="52" t="str">
        <f t="shared" si="29"/>
        <v>INCORRECT</v>
      </c>
      <c r="BX32" s="141" t="b">
        <f t="shared" si="30"/>
        <v>0</v>
      </c>
      <c r="BY32" s="53" t="str">
        <f t="shared" si="11"/>
        <v/>
      </c>
      <c r="BZ32" s="141" t="b">
        <f t="shared" si="12"/>
        <v>0</v>
      </c>
      <c r="CA32" s="141" t="b">
        <f t="shared" si="13"/>
        <v>0</v>
      </c>
      <c r="CB32" s="141" t="b">
        <f t="shared" si="14"/>
        <v>0</v>
      </c>
      <c r="CC32" s="141" t="b">
        <f t="shared" si="15"/>
        <v>0</v>
      </c>
      <c r="CD32" s="141" t="b">
        <f t="shared" si="16"/>
        <v>0</v>
      </c>
      <c r="CE32" s="141" t="b">
        <f t="shared" si="17"/>
        <v>0</v>
      </c>
      <c r="CF32" s="141" t="str">
        <f t="shared" si="18"/>
        <v/>
      </c>
      <c r="CG32" s="141" t="str">
        <f t="shared" si="19"/>
        <v/>
      </c>
      <c r="CH32" s="141" t="str">
        <f t="shared" si="20"/>
        <v/>
      </c>
      <c r="CI32" s="141" t="str">
        <f t="shared" si="21"/>
        <v/>
      </c>
      <c r="CJ32" s="141" t="str">
        <f t="shared" si="22"/>
        <v/>
      </c>
      <c r="CK32" s="141" t="str">
        <f t="shared" si="23"/>
        <v/>
      </c>
      <c r="CL32" s="53" t="str">
        <f t="shared" si="24"/>
        <v/>
      </c>
      <c r="CM32" s="53" t="str">
        <f t="shared" si="25"/>
        <v/>
      </c>
      <c r="CN32" s="54" t="str">
        <f t="shared" si="26"/>
        <v>NO</v>
      </c>
      <c r="CO32" s="54" t="str">
        <f t="shared" si="27"/>
        <v>NO</v>
      </c>
      <c r="CP32" s="52" t="str">
        <f t="shared" si="31"/>
        <v>NO</v>
      </c>
      <c r="CQ32" s="52" t="str">
        <f t="shared" si="32"/>
        <v>NO</v>
      </c>
      <c r="CR32" s="54" t="str">
        <f t="shared" si="33"/>
        <v>OK</v>
      </c>
      <c r="CS32" s="141" t="b">
        <f t="shared" si="34"/>
        <v>0</v>
      </c>
      <c r="CT32" s="141" t="b">
        <f t="shared" si="35"/>
        <v>0</v>
      </c>
      <c r="CU32" s="141" t="b">
        <f t="shared" si="36"/>
        <v>0</v>
      </c>
      <c r="CV32" s="141" t="b">
        <f t="shared" si="37"/>
        <v>0</v>
      </c>
      <c r="CW32" s="53" t="str">
        <f t="shared" si="38"/>
        <v>SEQUENCE INCORRECT</v>
      </c>
      <c r="CX32" s="55">
        <f>COUNTIF(B19:B31,T(B32))</f>
        <v>13</v>
      </c>
    </row>
    <row r="33" spans="1:102" s="141" customFormat="1" ht="18.95" customHeight="1" thickBot="1">
      <c r="A33" s="43"/>
      <c r="B33" s="152"/>
      <c r="C33" s="153"/>
      <c r="D33" s="152"/>
      <c r="E33" s="153"/>
      <c r="F33" s="152"/>
      <c r="G33" s="153"/>
      <c r="H33" s="152"/>
      <c r="I33" s="153"/>
      <c r="J33" s="305"/>
      <c r="K33" s="306"/>
      <c r="L33" s="206"/>
      <c r="M33" s="206"/>
      <c r="N33" s="206"/>
      <c r="O33" s="206"/>
      <c r="P33" s="319"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20"/>
      <c r="R33" s="96" t="str">
        <f>IF(P33="","",IF(Q17=500,LOOKUP(P33,{"ABS","ZERO",1,250,275,300,325,350,375,400,425},{"FAIL","FAIL","FAIL","D","D+","C","C+","B","B+","A","A+"}),IF(Q17=450,LOOKUP(P33,{"ABS","ZERO",1,225,247,270,292,315,337,360,382},{"FAIL","FAIL","FAIL","D","D+","C","C+","B","B+","A","A+"}),IF(Q17=400,LOOKUP(P33,{"ABS","ZERO",1,200,220,240,260,280,300,320,340},{"FAIL","FAIL","FAIL","D","D+","C","C+","B","B+","A","A+"}),IF(Q17=350,LOOKUP(P33,{"ABS","ZERO",1,175,192,210,227,245,262,280,297},{"FAIL","FAIL","FAIL","D","D+","C","C+","B","B+","A","A+"}),IF(Q17=300,LOOKUP(P33,{"ABS","ZERO",1,150,165,180,195,210,225,240,255},{"FAIL","FAIL","FAIL","D","D+","C","C+","B","B+","A","A+"}),IF(Q17=250,LOOKUP(P33,{"ABS","ZERO",1,125,137,150,162,175,187,200,212},{"FAIL","FAIL","FAIL","D","D+","C","C+","B","B+","A","A+"}),IF(Q17=200,LOOKUP(P33,{"ABS","ZERO",1,100,110,120,130,140,150,160,170},{"FAIL","FAIL","FAIL","D","D+","C","C+","B","B+","A","A+"}),IF(Q17=150,LOOKUP(P33,{"ABS","ZERO",1,75,82,90,97,105,112,120,127},{"FAIL","FAIL","FAIL","D","D+","C","C+","B","B+","A","A+"}),IF(Q17=100,LOOKUP(P33,{"ABS","ZERO",1,50,55,60,65,70,75,80,85},{"FAIL","FAIL","FAIL","D","D+","C","C+","B","B+","A","A+"}),IF(Q17=50,LOOKUP(P33,{"ABS","ZERO",1,25,27,30,32,35,37,40,42},{"FAIL","FAIL","FAIL","D","D+","C","C+","B","B+","A","A+"}))))))))))))</f>
        <v/>
      </c>
      <c r="S33" s="194"/>
      <c r="T33" s="56" t="str">
        <f t="shared" si="0"/>
        <v/>
      </c>
      <c r="U33" s="172" t="str">
        <f>IF(AND(A33&lt;&gt;"",B33&lt;&gt;""),IF(OR(D33&lt;&gt;"ABS"),IF(OR(AND(D33&lt;ROUNDDOWN((0.7*E17),0),D33&lt;&gt;0),D33&gt;E17,D33=""),"Attendance Marks incorrect",""),""),"")</f>
        <v/>
      </c>
      <c r="V33" s="304"/>
      <c r="W33" s="304"/>
      <c r="X33" s="161" t="str">
        <f>IF(OR(AND(OR(F33&lt;=G17, F33=0, F33="ABS"),OR(H33&lt;=I17, H33=0, H33="ABS"),OR(J33&lt;=K17, J33=0,J33="ABS"))),IF(OR(AND(A33="",B33="",D33="",F33="",H33="",J33=""),AND(A33&lt;&gt;"",B33&lt;&gt;"",D33&lt;&gt;"",F33&lt;&gt;"",H33&lt;&gt;"",J33&lt;&gt;"", AF33="OK")),"","Given Marks or Format is incorrect"),"Given Marks or Format is incorrect")</f>
        <v/>
      </c>
      <c r="Y33" s="162"/>
      <c r="Z33" s="163"/>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41" t="b">
        <f t="shared" si="28"/>
        <v>0</v>
      </c>
      <c r="AF33" s="141" t="str">
        <f t="shared" si="1"/>
        <v>S# INCORRECT</v>
      </c>
      <c r="BN33" s="141" t="str">
        <f t="shared" si="2"/>
        <v/>
      </c>
      <c r="BO33" s="141" t="b">
        <f t="shared" si="3"/>
        <v>0</v>
      </c>
      <c r="BP33" s="141" t="b">
        <f t="shared" si="4"/>
        <v>0</v>
      </c>
      <c r="BQ33" s="141" t="b">
        <f t="shared" si="5"/>
        <v>0</v>
      </c>
      <c r="BR33" s="141" t="str">
        <f t="shared" si="6"/>
        <v/>
      </c>
      <c r="BS33" s="141" t="str">
        <f t="shared" si="7"/>
        <v/>
      </c>
      <c r="BT33" s="141" t="str">
        <f t="shared" si="8"/>
        <v/>
      </c>
      <c r="BU33" s="141" t="str">
        <f t="shared" si="9"/>
        <v/>
      </c>
      <c r="BV33" s="51" t="str">
        <f t="shared" si="10"/>
        <v/>
      </c>
      <c r="BW33" s="52" t="str">
        <f t="shared" si="29"/>
        <v>INCORRECT</v>
      </c>
      <c r="BX33" s="141" t="b">
        <f t="shared" si="30"/>
        <v>0</v>
      </c>
      <c r="BY33" s="53" t="str">
        <f t="shared" si="11"/>
        <v/>
      </c>
      <c r="BZ33" s="141" t="b">
        <f t="shared" si="12"/>
        <v>0</v>
      </c>
      <c r="CA33" s="141" t="b">
        <f t="shared" si="13"/>
        <v>0</v>
      </c>
      <c r="CB33" s="141" t="b">
        <f t="shared" si="14"/>
        <v>0</v>
      </c>
      <c r="CC33" s="141" t="b">
        <f t="shared" si="15"/>
        <v>0</v>
      </c>
      <c r="CD33" s="141" t="b">
        <f t="shared" si="16"/>
        <v>0</v>
      </c>
      <c r="CE33" s="141" t="b">
        <f t="shared" si="17"/>
        <v>0</v>
      </c>
      <c r="CF33" s="141" t="str">
        <f t="shared" si="18"/>
        <v/>
      </c>
      <c r="CG33" s="141" t="str">
        <f t="shared" si="19"/>
        <v/>
      </c>
      <c r="CH33" s="141" t="str">
        <f t="shared" si="20"/>
        <v/>
      </c>
      <c r="CI33" s="141" t="str">
        <f t="shared" si="21"/>
        <v/>
      </c>
      <c r="CJ33" s="141" t="str">
        <f t="shared" si="22"/>
        <v/>
      </c>
      <c r="CK33" s="141" t="str">
        <f t="shared" si="23"/>
        <v/>
      </c>
      <c r="CL33" s="53" t="str">
        <f t="shared" si="24"/>
        <v/>
      </c>
      <c r="CM33" s="53" t="str">
        <f t="shared" si="25"/>
        <v/>
      </c>
      <c r="CN33" s="54" t="str">
        <f t="shared" si="26"/>
        <v>NO</v>
      </c>
      <c r="CO33" s="54" t="str">
        <f t="shared" si="27"/>
        <v>NO</v>
      </c>
      <c r="CP33" s="52" t="str">
        <f t="shared" si="31"/>
        <v>NO</v>
      </c>
      <c r="CQ33" s="52" t="str">
        <f t="shared" si="32"/>
        <v>NO</v>
      </c>
      <c r="CR33" s="54" t="str">
        <f t="shared" si="33"/>
        <v>OK</v>
      </c>
      <c r="CS33" s="141" t="b">
        <f t="shared" si="34"/>
        <v>0</v>
      </c>
      <c r="CT33" s="141" t="b">
        <f t="shared" si="35"/>
        <v>0</v>
      </c>
      <c r="CU33" s="141" t="b">
        <f t="shared" si="36"/>
        <v>0</v>
      </c>
      <c r="CV33" s="141" t="b">
        <f t="shared" si="37"/>
        <v>0</v>
      </c>
      <c r="CW33" s="53" t="str">
        <f t="shared" si="38"/>
        <v>SEQUENCE INCORRECT</v>
      </c>
      <c r="CX33" s="55">
        <f>COUNTIF(B19:B32,T(B33))</f>
        <v>14</v>
      </c>
    </row>
    <row r="34" spans="1:102" s="141" customFormat="1" ht="18.95" customHeight="1" thickBot="1">
      <c r="A34" s="134"/>
      <c r="B34" s="152"/>
      <c r="C34" s="153"/>
      <c r="D34" s="152"/>
      <c r="E34" s="153"/>
      <c r="F34" s="152"/>
      <c r="G34" s="153"/>
      <c r="H34" s="152"/>
      <c r="I34" s="153"/>
      <c r="J34" s="305"/>
      <c r="K34" s="306"/>
      <c r="L34" s="206"/>
      <c r="M34" s="206"/>
      <c r="N34" s="206"/>
      <c r="O34" s="206"/>
      <c r="P34" s="319"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20"/>
      <c r="R34" s="96" t="str">
        <f>IF(P34="","",IF(Q17=500,LOOKUP(P34,{"ABS","ZERO",1,250,275,300,325,350,375,400,425},{"FAIL","FAIL","FAIL","D","D+","C","C+","B","B+","A","A+"}),IF(Q17=450,LOOKUP(P34,{"ABS","ZERO",1,225,247,270,292,315,337,360,382},{"FAIL","FAIL","FAIL","D","D+","C","C+","B","B+","A","A+"}),IF(Q17=400,LOOKUP(P34,{"ABS","ZERO",1,200,220,240,260,280,300,320,340},{"FAIL","FAIL","FAIL","D","D+","C","C+","B","B+","A","A+"}),IF(Q17=350,LOOKUP(P34,{"ABS","ZERO",1,175,192,210,227,245,262,280,297},{"FAIL","FAIL","FAIL","D","D+","C","C+","B","B+","A","A+"}),IF(Q17=300,LOOKUP(P34,{"ABS","ZERO",1,150,165,180,195,210,225,240,255},{"FAIL","FAIL","FAIL","D","D+","C","C+","B","B+","A","A+"}),IF(Q17=250,LOOKUP(P34,{"ABS","ZERO",1,125,137,150,162,175,187,200,212},{"FAIL","FAIL","FAIL","D","D+","C","C+","B","B+","A","A+"}),IF(Q17=200,LOOKUP(P34,{"ABS","ZERO",1,100,110,120,130,140,150,160,170},{"FAIL","FAIL","FAIL","D","D+","C","C+","B","B+","A","A+"}),IF(Q17=150,LOOKUP(P34,{"ABS","ZERO",1,75,82,90,97,105,112,120,127},{"FAIL","FAIL","FAIL","D","D+","C","C+","B","B+","A","A+"}),IF(Q17=100,LOOKUP(P34,{"ABS","ZERO",1,50,55,60,65,70,75,80,85},{"FAIL","FAIL","FAIL","D","D+","C","C+","B","B+","A","A+"}),IF(Q17=50,LOOKUP(P34,{"ABS","ZERO",1,25,27,30,32,35,37,40,42},{"FAIL","FAIL","FAIL","D","D+","C","C+","B","B+","A","A+"}))))))))))))</f>
        <v/>
      </c>
      <c r="S34" s="194"/>
      <c r="T34" s="56" t="str">
        <f t="shared" si="0"/>
        <v/>
      </c>
      <c r="U34" s="172" t="str">
        <f>IF(AND(A34&lt;&gt;"",B34&lt;&gt;""),IF(OR(D34&lt;&gt;"ABS"),IF(OR(AND(D34&lt;ROUNDDOWN((0.7*E17),0),D34&lt;&gt;0),D34&gt;E17,D34=""),"Attendance Marks incorrect",""),""),"")</f>
        <v/>
      </c>
      <c r="V34" s="304"/>
      <c r="W34" s="304"/>
      <c r="X34" s="161" t="str">
        <f>IF(OR(AND(OR(F34&lt;=G17, F34=0, F34="ABS"),OR(H34&lt;=I17, H34=0, H34="ABS"),OR(J34&lt;=K17, J34=0,J34="ABS"))),IF(OR(AND(A34="",B34="",D34="",F34="",H34="",J34=""),AND(A34&lt;&gt;"",B34&lt;&gt;"",D34&lt;&gt;"",F34&lt;&gt;"",H34&lt;&gt;"",J34&lt;&gt;"", AF34="OK")),"","Given Marks or Format is incorrect"),"Given Marks or Format is incorrect")</f>
        <v/>
      </c>
      <c r="Y34" s="162"/>
      <c r="Z34" s="163"/>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41" t="b">
        <f t="shared" si="28"/>
        <v>0</v>
      </c>
      <c r="AF34" s="141" t="str">
        <f t="shared" si="1"/>
        <v>S# INCORRECT</v>
      </c>
      <c r="BN34" s="141" t="str">
        <f t="shared" si="2"/>
        <v/>
      </c>
      <c r="BO34" s="141" t="b">
        <f t="shared" si="3"/>
        <v>0</v>
      </c>
      <c r="BP34" s="141" t="b">
        <f t="shared" si="4"/>
        <v>0</v>
      </c>
      <c r="BQ34" s="141" t="b">
        <f t="shared" si="5"/>
        <v>0</v>
      </c>
      <c r="BR34" s="141" t="str">
        <f t="shared" si="6"/>
        <v/>
      </c>
      <c r="BS34" s="141" t="str">
        <f t="shared" si="7"/>
        <v/>
      </c>
      <c r="BT34" s="141" t="str">
        <f t="shared" si="8"/>
        <v/>
      </c>
      <c r="BU34" s="141" t="str">
        <f t="shared" si="9"/>
        <v/>
      </c>
      <c r="BV34" s="51" t="str">
        <f t="shared" si="10"/>
        <v/>
      </c>
      <c r="BW34" s="52" t="str">
        <f t="shared" si="29"/>
        <v>INCORRECT</v>
      </c>
      <c r="BX34" s="141" t="b">
        <f t="shared" si="30"/>
        <v>0</v>
      </c>
      <c r="BY34" s="53" t="str">
        <f t="shared" si="11"/>
        <v/>
      </c>
      <c r="BZ34" s="141" t="b">
        <f t="shared" si="12"/>
        <v>0</v>
      </c>
      <c r="CA34" s="141" t="b">
        <f t="shared" si="13"/>
        <v>0</v>
      </c>
      <c r="CB34" s="141" t="b">
        <f t="shared" si="14"/>
        <v>0</v>
      </c>
      <c r="CC34" s="141" t="b">
        <f t="shared" si="15"/>
        <v>0</v>
      </c>
      <c r="CD34" s="141" t="b">
        <f t="shared" si="16"/>
        <v>0</v>
      </c>
      <c r="CE34" s="141" t="b">
        <f t="shared" si="17"/>
        <v>0</v>
      </c>
      <c r="CF34" s="141" t="str">
        <f t="shared" si="18"/>
        <v/>
      </c>
      <c r="CG34" s="141" t="str">
        <f t="shared" si="19"/>
        <v/>
      </c>
      <c r="CH34" s="141" t="str">
        <f t="shared" si="20"/>
        <v/>
      </c>
      <c r="CI34" s="141" t="str">
        <f t="shared" si="21"/>
        <v/>
      </c>
      <c r="CJ34" s="141" t="str">
        <f t="shared" si="22"/>
        <v/>
      </c>
      <c r="CK34" s="141" t="str">
        <f t="shared" si="23"/>
        <v/>
      </c>
      <c r="CL34" s="53" t="str">
        <f t="shared" si="24"/>
        <v/>
      </c>
      <c r="CM34" s="53" t="str">
        <f t="shared" si="25"/>
        <v/>
      </c>
      <c r="CN34" s="54" t="str">
        <f t="shared" si="26"/>
        <v>NO</v>
      </c>
      <c r="CO34" s="54" t="str">
        <f t="shared" si="27"/>
        <v>NO</v>
      </c>
      <c r="CP34" s="52" t="str">
        <f t="shared" si="31"/>
        <v>NO</v>
      </c>
      <c r="CQ34" s="52" t="str">
        <f t="shared" si="32"/>
        <v>NO</v>
      </c>
      <c r="CR34" s="54" t="str">
        <f t="shared" si="33"/>
        <v>OK</v>
      </c>
      <c r="CS34" s="141" t="b">
        <f t="shared" si="34"/>
        <v>0</v>
      </c>
      <c r="CT34" s="141" t="b">
        <f t="shared" si="35"/>
        <v>0</v>
      </c>
      <c r="CU34" s="141" t="b">
        <f t="shared" si="36"/>
        <v>0</v>
      </c>
      <c r="CV34" s="141" t="b">
        <f t="shared" si="37"/>
        <v>0</v>
      </c>
      <c r="CW34" s="53" t="str">
        <f t="shared" si="38"/>
        <v>SEQUENCE INCORRECT</v>
      </c>
      <c r="CX34" s="55">
        <f>COUNTIF(B19:B33,T(B34))</f>
        <v>15</v>
      </c>
    </row>
    <row r="35" spans="1:102" s="141" customFormat="1" ht="18.95" customHeight="1" thickBot="1">
      <c r="A35" s="43"/>
      <c r="B35" s="152"/>
      <c r="C35" s="153"/>
      <c r="D35" s="152"/>
      <c r="E35" s="153"/>
      <c r="F35" s="152"/>
      <c r="G35" s="153"/>
      <c r="H35" s="152"/>
      <c r="I35" s="153"/>
      <c r="J35" s="305"/>
      <c r="K35" s="306"/>
      <c r="L35" s="206"/>
      <c r="M35" s="206"/>
      <c r="N35" s="206"/>
      <c r="O35" s="206"/>
      <c r="P35" s="319"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20"/>
      <c r="R35" s="96" t="str">
        <f>IF(P35="","",IF(Q17=500,LOOKUP(P35,{"ABS","ZERO",1,250,275,300,325,350,375,400,425},{"FAIL","FAIL","FAIL","D","D+","C","C+","B","B+","A","A+"}),IF(Q17=450,LOOKUP(P35,{"ABS","ZERO",1,225,247,270,292,315,337,360,382},{"FAIL","FAIL","FAIL","D","D+","C","C+","B","B+","A","A+"}),IF(Q17=400,LOOKUP(P35,{"ABS","ZERO",1,200,220,240,260,280,300,320,340},{"FAIL","FAIL","FAIL","D","D+","C","C+","B","B+","A","A+"}),IF(Q17=350,LOOKUP(P35,{"ABS","ZERO",1,175,192,210,227,245,262,280,297},{"FAIL","FAIL","FAIL","D","D+","C","C+","B","B+","A","A+"}),IF(Q17=300,LOOKUP(P35,{"ABS","ZERO",1,150,165,180,195,210,225,240,255},{"FAIL","FAIL","FAIL","D","D+","C","C+","B","B+","A","A+"}),IF(Q17=250,LOOKUP(P35,{"ABS","ZERO",1,125,137,150,162,175,187,200,212},{"FAIL","FAIL","FAIL","D","D+","C","C+","B","B+","A","A+"}),IF(Q17=200,LOOKUP(P35,{"ABS","ZERO",1,100,110,120,130,140,150,160,170},{"FAIL","FAIL","FAIL","D","D+","C","C+","B","B+","A","A+"}),IF(Q17=150,LOOKUP(P35,{"ABS","ZERO",1,75,82,90,97,105,112,120,127},{"FAIL","FAIL","FAIL","D","D+","C","C+","B","B+","A","A+"}),IF(Q17=100,LOOKUP(P35,{"ABS","ZERO",1,50,55,60,65,70,75,80,85},{"FAIL","FAIL","FAIL","D","D+","C","C+","B","B+","A","A+"}),IF(Q17=50,LOOKUP(P35,{"ABS","ZERO",1,25,27,30,32,35,37,40,42},{"FAIL","FAIL","FAIL","D","D+","C","C+","B","B+","A","A+"}))))))))))))</f>
        <v/>
      </c>
      <c r="S35" s="194"/>
      <c r="T35" s="56" t="str">
        <f t="shared" si="0"/>
        <v/>
      </c>
      <c r="U35" s="172" t="str">
        <f>IF(AND(A35&lt;&gt;"",B35&lt;&gt;""),IF(OR(D35&lt;&gt;"ABS"),IF(OR(AND(D35&lt;ROUNDDOWN((0.7*E17),0),D35&lt;&gt;0),D35&gt;E17,D35=""),"Attendance Marks incorrect",""),""),"")</f>
        <v/>
      </c>
      <c r="V35" s="304"/>
      <c r="W35" s="304"/>
      <c r="X35" s="161" t="str">
        <f>IF(OR(AND(OR(F35&lt;=G17, F35=0, F35="ABS"),OR(H35&lt;=I17, H35=0, H35="ABS"),OR(J35&lt;=K17, J35=0,J35="ABS"))),IF(OR(AND(A35="",B35="",D35="",F35="",H35="",J35=""),AND(A35&lt;&gt;"",B35&lt;&gt;"",D35&lt;&gt;"",F35&lt;&gt;"",H35&lt;&gt;"",J35&lt;&gt;"", AF35="OK")),"","Given Marks or Format is incorrect"),"Given Marks or Format is incorrect")</f>
        <v/>
      </c>
      <c r="Y35" s="162"/>
      <c r="Z35" s="163"/>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41" t="b">
        <f t="shared" si="28"/>
        <v>0</v>
      </c>
      <c r="AF35" s="141" t="str">
        <f t="shared" si="1"/>
        <v>S# INCORRECT</v>
      </c>
      <c r="BN35" s="141" t="str">
        <f t="shared" si="2"/>
        <v/>
      </c>
      <c r="BO35" s="141" t="b">
        <f t="shared" si="3"/>
        <v>0</v>
      </c>
      <c r="BP35" s="141" t="b">
        <f t="shared" si="4"/>
        <v>0</v>
      </c>
      <c r="BQ35" s="141" t="b">
        <f t="shared" si="5"/>
        <v>0</v>
      </c>
      <c r="BR35" s="141" t="str">
        <f t="shared" si="6"/>
        <v/>
      </c>
      <c r="BS35" s="141" t="str">
        <f t="shared" si="7"/>
        <v/>
      </c>
      <c r="BT35" s="141" t="str">
        <f t="shared" si="8"/>
        <v/>
      </c>
      <c r="BU35" s="141" t="str">
        <f t="shared" si="9"/>
        <v/>
      </c>
      <c r="BV35" s="51" t="str">
        <f t="shared" si="10"/>
        <v/>
      </c>
      <c r="BW35" s="52" t="str">
        <f t="shared" si="29"/>
        <v>INCORRECT</v>
      </c>
      <c r="BX35" s="141" t="b">
        <f t="shared" si="30"/>
        <v>0</v>
      </c>
      <c r="BY35" s="53" t="str">
        <f t="shared" si="11"/>
        <v/>
      </c>
      <c r="BZ35" s="141" t="b">
        <f t="shared" si="12"/>
        <v>0</v>
      </c>
      <c r="CA35" s="141" t="b">
        <f t="shared" si="13"/>
        <v>0</v>
      </c>
      <c r="CB35" s="141" t="b">
        <f t="shared" si="14"/>
        <v>0</v>
      </c>
      <c r="CC35" s="141" t="b">
        <f t="shared" si="15"/>
        <v>0</v>
      </c>
      <c r="CD35" s="141" t="b">
        <f t="shared" si="16"/>
        <v>0</v>
      </c>
      <c r="CE35" s="141" t="b">
        <f t="shared" si="17"/>
        <v>0</v>
      </c>
      <c r="CF35" s="141" t="str">
        <f t="shared" si="18"/>
        <v/>
      </c>
      <c r="CG35" s="141" t="str">
        <f t="shared" si="19"/>
        <v/>
      </c>
      <c r="CH35" s="141" t="str">
        <f t="shared" si="20"/>
        <v/>
      </c>
      <c r="CI35" s="141" t="str">
        <f t="shared" si="21"/>
        <v/>
      </c>
      <c r="CJ35" s="141" t="str">
        <f t="shared" si="22"/>
        <v/>
      </c>
      <c r="CK35" s="141" t="str">
        <f t="shared" si="23"/>
        <v/>
      </c>
      <c r="CL35" s="53" t="str">
        <f t="shared" si="24"/>
        <v/>
      </c>
      <c r="CM35" s="53" t="str">
        <f t="shared" si="25"/>
        <v/>
      </c>
      <c r="CN35" s="54" t="str">
        <f t="shared" si="26"/>
        <v>NO</v>
      </c>
      <c r="CO35" s="54" t="str">
        <f t="shared" si="27"/>
        <v>NO</v>
      </c>
      <c r="CP35" s="52" t="str">
        <f t="shared" si="31"/>
        <v>NO</v>
      </c>
      <c r="CQ35" s="52" t="str">
        <f t="shared" si="32"/>
        <v>NO</v>
      </c>
      <c r="CR35" s="54" t="str">
        <f t="shared" si="33"/>
        <v>OK</v>
      </c>
      <c r="CS35" s="141" t="b">
        <f t="shared" si="34"/>
        <v>0</v>
      </c>
      <c r="CT35" s="141" t="b">
        <f t="shared" si="35"/>
        <v>0</v>
      </c>
      <c r="CU35" s="141" t="b">
        <f t="shared" si="36"/>
        <v>0</v>
      </c>
      <c r="CV35" s="141" t="b">
        <f t="shared" si="37"/>
        <v>0</v>
      </c>
      <c r="CW35" s="53" t="str">
        <f t="shared" si="38"/>
        <v>SEQUENCE INCORRECT</v>
      </c>
      <c r="CX35" s="55">
        <f>COUNTIF(B19:B34,T(B35))</f>
        <v>16</v>
      </c>
    </row>
    <row r="36" spans="1:102" s="141" customFormat="1" ht="18.95" customHeight="1" thickBot="1">
      <c r="A36" s="134"/>
      <c r="B36" s="152"/>
      <c r="C36" s="153"/>
      <c r="D36" s="152"/>
      <c r="E36" s="153"/>
      <c r="F36" s="152"/>
      <c r="G36" s="153"/>
      <c r="H36" s="152"/>
      <c r="I36" s="153"/>
      <c r="J36" s="305"/>
      <c r="K36" s="306"/>
      <c r="L36" s="206"/>
      <c r="M36" s="206"/>
      <c r="N36" s="206"/>
      <c r="O36" s="206"/>
      <c r="P36" s="319"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20"/>
      <c r="R36" s="96" t="str">
        <f>IF(P36="","",IF(Q17=500,LOOKUP(P36,{"ABS","ZERO",1,250,275,300,325,350,375,400,425},{"FAIL","FAIL","FAIL","D","D+","C","C+","B","B+","A","A+"}),IF(Q17=450,LOOKUP(P36,{"ABS","ZERO",1,225,247,270,292,315,337,360,382},{"FAIL","FAIL","FAIL","D","D+","C","C+","B","B+","A","A+"}),IF(Q17=400,LOOKUP(P36,{"ABS","ZERO",1,200,220,240,260,280,300,320,340},{"FAIL","FAIL","FAIL","D","D+","C","C+","B","B+","A","A+"}),IF(Q17=350,LOOKUP(P36,{"ABS","ZERO",1,175,192,210,227,245,262,280,297},{"FAIL","FAIL","FAIL","D","D+","C","C+","B","B+","A","A+"}),IF(Q17=300,LOOKUP(P36,{"ABS","ZERO",1,150,165,180,195,210,225,240,255},{"FAIL","FAIL","FAIL","D","D+","C","C+","B","B+","A","A+"}),IF(Q17=250,LOOKUP(P36,{"ABS","ZERO",1,125,137,150,162,175,187,200,212},{"FAIL","FAIL","FAIL","D","D+","C","C+","B","B+","A","A+"}),IF(Q17=200,LOOKUP(P36,{"ABS","ZERO",1,100,110,120,130,140,150,160,170},{"FAIL","FAIL","FAIL","D","D+","C","C+","B","B+","A","A+"}),IF(Q17=150,LOOKUP(P36,{"ABS","ZERO",1,75,82,90,97,105,112,120,127},{"FAIL","FAIL","FAIL","D","D+","C","C+","B","B+","A","A+"}),IF(Q17=100,LOOKUP(P36,{"ABS","ZERO",1,50,55,60,65,70,75,80,85},{"FAIL","FAIL","FAIL","D","D+","C","C+","B","B+","A","A+"}),IF(Q17=50,LOOKUP(P36,{"ABS","ZERO",1,25,27,30,32,35,37,40,42},{"FAIL","FAIL","FAIL","D","D+","C","C+","B","B+","A","A+"}))))))))))))</f>
        <v/>
      </c>
      <c r="S36" s="194"/>
      <c r="T36" s="56" t="str">
        <f t="shared" si="0"/>
        <v/>
      </c>
      <c r="U36" s="172" t="str">
        <f>IF(AND(A36&lt;&gt;"",B36&lt;&gt;""),IF(OR(D36&lt;&gt;"ABS"),IF(OR(AND(D36&lt;ROUNDDOWN((0.7*E17),0),D36&lt;&gt;0),D36&gt;E17,D36=""),"Attendance Marks incorrect",""),""),"")</f>
        <v/>
      </c>
      <c r="V36" s="304"/>
      <c r="W36" s="304"/>
      <c r="X36" s="161" t="str">
        <f>IF(OR(AND(OR(F36&lt;=G17, F36=0, F36="ABS"),OR(H36&lt;=I17, H36=0, H36="ABS"),OR(J36&lt;=K17, J36=0,J36="ABS"))),IF(OR(AND(A36="",B36="",D36="",F36="",H36="",J36=""),AND(A36&lt;&gt;"",B36&lt;&gt;"",D36&lt;&gt;"",F36&lt;&gt;"",H36&lt;&gt;"",J36&lt;&gt;"", AF36="OK")),"","Given Marks or Format is incorrect"),"Given Marks or Format is incorrect")</f>
        <v/>
      </c>
      <c r="Y36" s="162"/>
      <c r="Z36" s="163"/>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41" t="b">
        <f t="shared" si="28"/>
        <v>0</v>
      </c>
      <c r="AF36" s="141" t="str">
        <f t="shared" si="1"/>
        <v>S# INCORRECT</v>
      </c>
      <c r="BN36" s="141" t="str">
        <f t="shared" si="2"/>
        <v/>
      </c>
      <c r="BO36" s="141" t="b">
        <f t="shared" si="3"/>
        <v>0</v>
      </c>
      <c r="BP36" s="141" t="b">
        <f t="shared" si="4"/>
        <v>0</v>
      </c>
      <c r="BQ36" s="141" t="b">
        <f t="shared" si="5"/>
        <v>0</v>
      </c>
      <c r="BR36" s="141" t="str">
        <f t="shared" si="6"/>
        <v/>
      </c>
      <c r="BS36" s="141" t="str">
        <f t="shared" si="7"/>
        <v/>
      </c>
      <c r="BT36" s="141" t="str">
        <f t="shared" si="8"/>
        <v/>
      </c>
      <c r="BU36" s="141" t="str">
        <f t="shared" si="9"/>
        <v/>
      </c>
      <c r="BV36" s="51" t="str">
        <f t="shared" si="10"/>
        <v/>
      </c>
      <c r="BW36" s="52" t="str">
        <f t="shared" si="29"/>
        <v>INCORRECT</v>
      </c>
      <c r="BX36" s="141" t="b">
        <f t="shared" si="30"/>
        <v>0</v>
      </c>
      <c r="BY36" s="53" t="str">
        <f t="shared" si="11"/>
        <v/>
      </c>
      <c r="BZ36" s="141" t="b">
        <f t="shared" si="12"/>
        <v>0</v>
      </c>
      <c r="CA36" s="141" t="b">
        <f t="shared" si="13"/>
        <v>0</v>
      </c>
      <c r="CB36" s="141" t="b">
        <f t="shared" si="14"/>
        <v>0</v>
      </c>
      <c r="CC36" s="141" t="b">
        <f t="shared" si="15"/>
        <v>0</v>
      </c>
      <c r="CD36" s="141" t="b">
        <f t="shared" si="16"/>
        <v>0</v>
      </c>
      <c r="CE36" s="141" t="b">
        <f t="shared" si="17"/>
        <v>0</v>
      </c>
      <c r="CF36" s="141" t="str">
        <f t="shared" si="18"/>
        <v/>
      </c>
      <c r="CG36" s="141" t="str">
        <f t="shared" si="19"/>
        <v/>
      </c>
      <c r="CH36" s="141" t="str">
        <f t="shared" si="20"/>
        <v/>
      </c>
      <c r="CI36" s="141" t="str">
        <f t="shared" si="21"/>
        <v/>
      </c>
      <c r="CJ36" s="141" t="str">
        <f t="shared" si="22"/>
        <v/>
      </c>
      <c r="CK36" s="141" t="str">
        <f t="shared" si="23"/>
        <v/>
      </c>
      <c r="CL36" s="53" t="str">
        <f t="shared" si="24"/>
        <v/>
      </c>
      <c r="CM36" s="53" t="str">
        <f t="shared" si="25"/>
        <v/>
      </c>
      <c r="CN36" s="54" t="str">
        <f t="shared" si="26"/>
        <v>NO</v>
      </c>
      <c r="CO36" s="54" t="str">
        <f t="shared" si="27"/>
        <v>NO</v>
      </c>
      <c r="CP36" s="52" t="str">
        <f t="shared" si="31"/>
        <v>NO</v>
      </c>
      <c r="CQ36" s="52" t="str">
        <f t="shared" si="32"/>
        <v>NO</v>
      </c>
      <c r="CR36" s="54" t="str">
        <f t="shared" si="33"/>
        <v>OK</v>
      </c>
      <c r="CS36" s="141" t="b">
        <f t="shared" si="34"/>
        <v>0</v>
      </c>
      <c r="CT36" s="141" t="b">
        <f t="shared" si="35"/>
        <v>0</v>
      </c>
      <c r="CU36" s="141" t="b">
        <f t="shared" si="36"/>
        <v>0</v>
      </c>
      <c r="CV36" s="141" t="b">
        <f t="shared" si="37"/>
        <v>0</v>
      </c>
      <c r="CW36" s="53" t="str">
        <f t="shared" si="38"/>
        <v>SEQUENCE INCORRECT</v>
      </c>
      <c r="CX36" s="55">
        <f>COUNTIF(B19:B35,T(B36))</f>
        <v>17</v>
      </c>
    </row>
    <row r="37" spans="1:102" s="141" customFormat="1" ht="18.95" customHeight="1" thickBot="1">
      <c r="A37" s="43"/>
      <c r="B37" s="152"/>
      <c r="C37" s="153"/>
      <c r="D37" s="152"/>
      <c r="E37" s="153"/>
      <c r="F37" s="152"/>
      <c r="G37" s="153"/>
      <c r="H37" s="152"/>
      <c r="I37" s="153"/>
      <c r="J37" s="305"/>
      <c r="K37" s="306"/>
      <c r="L37" s="206"/>
      <c r="M37" s="206"/>
      <c r="N37" s="206"/>
      <c r="O37" s="206"/>
      <c r="P37" s="319"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20"/>
      <c r="R37" s="96" t="str">
        <f>IF(P37="","",IF(Q17=500,LOOKUP(P37,{"ABS","ZERO",1,250,275,300,325,350,375,400,425},{"FAIL","FAIL","FAIL","D","D+","C","C+","B","B+","A","A+"}),IF(Q17=450,LOOKUP(P37,{"ABS","ZERO",1,225,247,270,292,315,337,360,382},{"FAIL","FAIL","FAIL","D","D+","C","C+","B","B+","A","A+"}),IF(Q17=400,LOOKUP(P37,{"ABS","ZERO",1,200,220,240,260,280,300,320,340},{"FAIL","FAIL","FAIL","D","D+","C","C+","B","B+","A","A+"}),IF(Q17=350,LOOKUP(P37,{"ABS","ZERO",1,175,192,210,227,245,262,280,297},{"FAIL","FAIL","FAIL","D","D+","C","C+","B","B+","A","A+"}),IF(Q17=300,LOOKUP(P37,{"ABS","ZERO",1,150,165,180,195,210,225,240,255},{"FAIL","FAIL","FAIL","D","D+","C","C+","B","B+","A","A+"}),IF(Q17=250,LOOKUP(P37,{"ABS","ZERO",1,125,137,150,162,175,187,200,212},{"FAIL","FAIL","FAIL","D","D+","C","C+","B","B+","A","A+"}),IF(Q17=200,LOOKUP(P37,{"ABS","ZERO",1,100,110,120,130,140,150,160,170},{"FAIL","FAIL","FAIL","D","D+","C","C+","B","B+","A","A+"}),IF(Q17=150,LOOKUP(P37,{"ABS","ZERO",1,75,82,90,97,105,112,120,127},{"FAIL","FAIL","FAIL","D","D+","C","C+","B","B+","A","A+"}),IF(Q17=100,LOOKUP(P37,{"ABS","ZERO",1,50,55,60,65,70,75,80,85},{"FAIL","FAIL","FAIL","D","D+","C","C+","B","B+","A","A+"}),IF(Q17=50,LOOKUP(P37,{"ABS","ZERO",1,25,27,30,32,35,37,40,42},{"FAIL","FAIL","FAIL","D","D+","C","C+","B","B+","A","A+"}))))))))))))</f>
        <v/>
      </c>
      <c r="S37" s="194"/>
      <c r="T37" s="56" t="str">
        <f t="shared" si="0"/>
        <v/>
      </c>
      <c r="U37" s="172" t="str">
        <f>IF(AND(A37&lt;&gt;"",B37&lt;&gt;""),IF(OR(D37&lt;&gt;"ABS"),IF(OR(AND(D37&lt;ROUNDDOWN((0.7*E17),0),D37&lt;&gt;0),D37&gt;E17,D37=""),"Attendance Marks incorrect",""),""),"")</f>
        <v/>
      </c>
      <c r="V37" s="304"/>
      <c r="W37" s="304"/>
      <c r="X37" s="161" t="str">
        <f>IF(OR(AND(OR(F37&lt;=G17, F37=0, F37="ABS"),OR(H37&lt;=I17, H37=0, H37="ABS"),OR(J37&lt;=K17, J37=0,J37="ABS"))),IF(OR(AND(A37="",B37="",D37="",F37="",H37="",J37=""),AND(A37&lt;&gt;"",B37&lt;&gt;"",D37&lt;&gt;"",F37&lt;&gt;"",H37&lt;&gt;"",J37&lt;&gt;"", AF37="OK")),"","Given Marks or Format is incorrect"),"Given Marks or Format is incorrect")</f>
        <v/>
      </c>
      <c r="Y37" s="162"/>
      <c r="Z37" s="163"/>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41" t="b">
        <f t="shared" si="28"/>
        <v>0</v>
      </c>
      <c r="AF37" s="141" t="str">
        <f t="shared" si="1"/>
        <v>S# INCORRECT</v>
      </c>
      <c r="BN37" s="141" t="str">
        <f t="shared" si="2"/>
        <v/>
      </c>
      <c r="BO37" s="141" t="b">
        <f t="shared" si="3"/>
        <v>0</v>
      </c>
      <c r="BP37" s="141" t="b">
        <f t="shared" si="4"/>
        <v>0</v>
      </c>
      <c r="BQ37" s="141" t="b">
        <f t="shared" si="5"/>
        <v>0</v>
      </c>
      <c r="BR37" s="141" t="str">
        <f t="shared" si="6"/>
        <v/>
      </c>
      <c r="BS37" s="141" t="str">
        <f t="shared" si="7"/>
        <v/>
      </c>
      <c r="BT37" s="141" t="str">
        <f t="shared" si="8"/>
        <v/>
      </c>
      <c r="BU37" s="141" t="str">
        <f t="shared" si="9"/>
        <v/>
      </c>
      <c r="BV37" s="51" t="str">
        <f t="shared" si="10"/>
        <v/>
      </c>
      <c r="BW37" s="52" t="str">
        <f t="shared" si="29"/>
        <v>INCORRECT</v>
      </c>
      <c r="BX37" s="141" t="b">
        <f t="shared" si="30"/>
        <v>0</v>
      </c>
      <c r="BY37" s="53" t="str">
        <f t="shared" si="11"/>
        <v/>
      </c>
      <c r="BZ37" s="141" t="b">
        <f t="shared" si="12"/>
        <v>0</v>
      </c>
      <c r="CA37" s="141" t="b">
        <f t="shared" si="13"/>
        <v>0</v>
      </c>
      <c r="CB37" s="141" t="b">
        <f t="shared" si="14"/>
        <v>0</v>
      </c>
      <c r="CC37" s="141" t="b">
        <f t="shared" si="15"/>
        <v>0</v>
      </c>
      <c r="CD37" s="141" t="b">
        <f t="shared" si="16"/>
        <v>0</v>
      </c>
      <c r="CE37" s="141" t="b">
        <f t="shared" si="17"/>
        <v>0</v>
      </c>
      <c r="CF37" s="141" t="str">
        <f t="shared" si="18"/>
        <v/>
      </c>
      <c r="CG37" s="141" t="str">
        <f t="shared" si="19"/>
        <v/>
      </c>
      <c r="CH37" s="141" t="str">
        <f t="shared" si="20"/>
        <v/>
      </c>
      <c r="CI37" s="141" t="str">
        <f t="shared" si="21"/>
        <v/>
      </c>
      <c r="CJ37" s="141" t="str">
        <f t="shared" si="22"/>
        <v/>
      </c>
      <c r="CK37" s="141" t="str">
        <f t="shared" si="23"/>
        <v/>
      </c>
      <c r="CL37" s="53" t="str">
        <f t="shared" si="24"/>
        <v/>
      </c>
      <c r="CM37" s="53" t="str">
        <f t="shared" si="25"/>
        <v/>
      </c>
      <c r="CN37" s="54" t="str">
        <f t="shared" si="26"/>
        <v>NO</v>
      </c>
      <c r="CO37" s="54" t="str">
        <f t="shared" si="27"/>
        <v>NO</v>
      </c>
      <c r="CP37" s="52" t="str">
        <f t="shared" si="31"/>
        <v>NO</v>
      </c>
      <c r="CQ37" s="52" t="str">
        <f t="shared" si="32"/>
        <v>NO</v>
      </c>
      <c r="CR37" s="54" t="str">
        <f t="shared" si="33"/>
        <v>OK</v>
      </c>
      <c r="CS37" s="141" t="b">
        <f t="shared" si="34"/>
        <v>0</v>
      </c>
      <c r="CT37" s="141" t="b">
        <f t="shared" si="35"/>
        <v>0</v>
      </c>
      <c r="CU37" s="141" t="b">
        <f t="shared" si="36"/>
        <v>0</v>
      </c>
      <c r="CV37" s="141" t="b">
        <f t="shared" si="37"/>
        <v>0</v>
      </c>
      <c r="CW37" s="53" t="str">
        <f t="shared" si="38"/>
        <v>SEQUENCE INCORRECT</v>
      </c>
      <c r="CX37" s="55">
        <f>COUNTIF(B19:B36,T(B37))</f>
        <v>18</v>
      </c>
    </row>
    <row r="38" spans="1:102" s="141" customFormat="1" ht="18.95" customHeight="1" thickBot="1">
      <c r="A38" s="134"/>
      <c r="B38" s="152"/>
      <c r="C38" s="153"/>
      <c r="D38" s="152"/>
      <c r="E38" s="153"/>
      <c r="F38" s="152"/>
      <c r="G38" s="153"/>
      <c r="H38" s="152"/>
      <c r="I38" s="153"/>
      <c r="J38" s="305"/>
      <c r="K38" s="306"/>
      <c r="L38" s="206"/>
      <c r="M38" s="206"/>
      <c r="N38" s="206"/>
      <c r="O38" s="206"/>
      <c r="P38" s="319"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20"/>
      <c r="R38" s="96" t="str">
        <f>IF(P38="","",IF(Q17=500,LOOKUP(P38,{"ABS","ZERO",1,250,275,300,325,350,375,400,425},{"FAIL","FAIL","FAIL","D","D+","C","C+","B","B+","A","A+"}),IF(Q17=450,LOOKUP(P38,{"ABS","ZERO",1,225,247,270,292,315,337,360,382},{"FAIL","FAIL","FAIL","D","D+","C","C+","B","B+","A","A+"}),IF(Q17=400,LOOKUP(P38,{"ABS","ZERO",1,200,220,240,260,280,300,320,340},{"FAIL","FAIL","FAIL","D","D+","C","C+","B","B+","A","A+"}),IF(Q17=350,LOOKUP(P38,{"ABS","ZERO",1,175,192,210,227,245,262,280,297},{"FAIL","FAIL","FAIL","D","D+","C","C+","B","B+","A","A+"}),IF(Q17=300,LOOKUP(P38,{"ABS","ZERO",1,150,165,180,195,210,225,240,255},{"FAIL","FAIL","FAIL","D","D+","C","C+","B","B+","A","A+"}),IF(Q17=250,LOOKUP(P38,{"ABS","ZERO",1,125,137,150,162,175,187,200,212},{"FAIL","FAIL","FAIL","D","D+","C","C+","B","B+","A","A+"}),IF(Q17=200,LOOKUP(P38,{"ABS","ZERO",1,100,110,120,130,140,150,160,170},{"FAIL","FAIL","FAIL","D","D+","C","C+","B","B+","A","A+"}),IF(Q17=150,LOOKUP(P38,{"ABS","ZERO",1,75,82,90,97,105,112,120,127},{"FAIL","FAIL","FAIL","D","D+","C","C+","B","B+","A","A+"}),IF(Q17=100,LOOKUP(P38,{"ABS","ZERO",1,50,55,60,65,70,75,80,85},{"FAIL","FAIL","FAIL","D","D+","C","C+","B","B+","A","A+"}),IF(Q17=50,LOOKUP(P38,{"ABS","ZERO",1,25,27,30,32,35,37,40,42},{"FAIL","FAIL","FAIL","D","D+","C","C+","B","B+","A","A+"}))))))))))))</f>
        <v/>
      </c>
      <c r="S38" s="194"/>
      <c r="T38" s="56" t="str">
        <f t="shared" si="0"/>
        <v/>
      </c>
      <c r="U38" s="317" t="str">
        <f>IF(AND(A38&lt;&gt;"",B38&lt;&gt;""),IF(OR(D38&lt;&gt;"ABS"),IF(OR(AND(D38&lt;ROUNDDOWN((0.7*E17),0),D38&lt;&gt;0),D38&gt;E17,D38=""),"Attendance Marks incorrect",""),""),"")</f>
        <v/>
      </c>
      <c r="V38" s="318"/>
      <c r="W38" s="318"/>
      <c r="X38" s="275" t="str">
        <f>IF(OR(AND(OR(F38&lt;=G17, F38=0, F38="ABS"),OR(H38&lt;=I17, H38=0, H38="ABS"),OR(J38&lt;=K17, J38=0,J38="ABS"))),IF(OR(AND(A38="",B38="",D38="",F38="",H38="",J38=""),AND(A38&lt;&gt;"",B38&lt;&gt;"",D38&lt;&gt;"",F38&lt;&gt;"",H38&lt;&gt;"",J38&lt;&gt;"", AF38="OK")),"","Given Marks or Format is incorrect"),"Given Marks or Format is incorrect")</f>
        <v/>
      </c>
      <c r="Y38" s="265"/>
      <c r="Z38" s="266"/>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41" t="b">
        <f t="shared" si="28"/>
        <v>0</v>
      </c>
      <c r="AF38" s="141" t="str">
        <f t="shared" si="1"/>
        <v>S# INCORRECT</v>
      </c>
      <c r="BN38" s="141" t="str">
        <f>RIGHT(B38,3)</f>
        <v/>
      </c>
      <c r="BO38" s="141" t="b">
        <f>ISNUMBER(INT((MID(BN38,1,1))))</f>
        <v>0</v>
      </c>
      <c r="BP38" s="141" t="b">
        <f>ISNUMBER(INT((MID(BN38,2,1))))</f>
        <v>0</v>
      </c>
      <c r="BQ38" s="141" t="b">
        <f>ISNUMBER(INT((MID(BN38,3,1))))</f>
        <v>0</v>
      </c>
      <c r="BR38" s="141" t="str">
        <f>IF(BO38=TRUE, MID(BN38,1,1),"")</f>
        <v/>
      </c>
      <c r="BS38" s="141" t="str">
        <f>IF(BP38=TRUE, MID(BN38,2,1),"")</f>
        <v/>
      </c>
      <c r="BT38" s="141" t="str">
        <f>IF(BQ38=TRUE, MID(BN38,3,1),"")</f>
        <v/>
      </c>
      <c r="BU38" s="141" t="str">
        <f>T(BR38)&amp;T(BS38)&amp;T(BT38)</f>
        <v/>
      </c>
      <c r="BV38" s="51" t="str">
        <f>IF(BU38="","",INT(TRIM(BU38)))</f>
        <v/>
      </c>
      <c r="BW38" s="52" t="str">
        <f>IF(BV38&gt;BV37,"OK","INCORRECT")</f>
        <v>INCORRECT</v>
      </c>
      <c r="BX38" s="141" t="b">
        <f>BV38&gt;BV37</f>
        <v>0</v>
      </c>
      <c r="BY38" s="53" t="str">
        <f>LEFT(B38,6)</f>
        <v/>
      </c>
      <c r="BZ38" s="141" t="b">
        <f>ISNUMBER(INT((MID(BY38,1,1))))</f>
        <v>0</v>
      </c>
      <c r="CA38" s="141" t="b">
        <f>ISNUMBER(INT((MID(BY38,2,1))))</f>
        <v>0</v>
      </c>
      <c r="CB38" s="141" t="b">
        <f>ISNUMBER(INT((MID(BY38,3,1))))</f>
        <v>0</v>
      </c>
      <c r="CC38" s="141" t="b">
        <f>ISNUMBER(INT((MID(BY38,4,1))))</f>
        <v>0</v>
      </c>
      <c r="CD38" s="141" t="b">
        <f>ISNUMBER(INT((MID(BY38,5,1))))</f>
        <v>0</v>
      </c>
      <c r="CE38" s="141" t="b">
        <f>ISNUMBER(INT((MID(BY38,6,1))))</f>
        <v>0</v>
      </c>
      <c r="CF38" s="141" t="str">
        <f>IF(BZ38=TRUE, MID(BY38,1,1),"")</f>
        <v/>
      </c>
      <c r="CG38" s="141" t="str">
        <f>IF(CA38=TRUE, MID(BY38,2,1),"")</f>
        <v/>
      </c>
      <c r="CH38" s="141" t="str">
        <f>IF(CB38=TRUE, MID(BY38,3,1),"")</f>
        <v/>
      </c>
      <c r="CI38" s="141" t="str">
        <f>IF(CC38=TRUE, MID(BY38,4,1),"")</f>
        <v/>
      </c>
      <c r="CJ38" s="141" t="str">
        <f>IF(CD38=TRUE, MID(BY38,5,1),"")</f>
        <v/>
      </c>
      <c r="CK38" s="141" t="str">
        <f>IF(CE38=TRUE, MID(BY38,6,1),"")</f>
        <v/>
      </c>
      <c r="CL38" s="53" t="str">
        <f>TRIM(T(CF38)&amp;T(CG38)&amp;T(CH38))</f>
        <v/>
      </c>
      <c r="CM38" s="53" t="str">
        <f>TRIM(T(CI38)&amp;T(CJ38)&amp;T(CK38))</f>
        <v/>
      </c>
      <c r="CN38" s="54" t="str">
        <f>IF(OR(MID(BY38,3,1)="-",MID(BY38,4,1)="-"),T(CL38),"NO")</f>
        <v>NO</v>
      </c>
      <c r="CO38" s="54" t="str">
        <f>IF(OR(MID(BY38,3,1)="-",MID(BY38,4,1)="-"),T(CM38),"NO")</f>
        <v>NO</v>
      </c>
      <c r="CP38" s="52" t="str">
        <f>IF(AND(CN38&lt;&gt;"NO", CO38&lt;&gt;"NO"),IF(CO38&lt;CN38,"OK","INCORRECT"),"NO")</f>
        <v>NO</v>
      </c>
      <c r="CQ38" s="52" t="str">
        <f>IF(AND(CN38&lt;&gt;"NO", CO38&lt;&gt;"NO"),IF(CO38&lt;=CO37,"OK","INCORRECT"),"NO")</f>
        <v>NO</v>
      </c>
      <c r="CR38" s="54" t="str">
        <f>IF(OR(AND(OR(AND(CP38="NO",CQ38="NO"),AND(CP38="OK", CQ38="OK")),AND(CP37="NO", CQ37="NO")),AND(AND(CP38="OK",CQ38="OK",OR(AND(CP37="NO", CQ37="NO"),AND(CP37="OK", CQ37="OK"))))),"OK","INCORRECT")</f>
        <v>OK</v>
      </c>
      <c r="CS38" s="141" t="b">
        <f>IF(CR38="OK",IF(AND(CN37="NO",CN38="NO"),BV38&gt;BV37))</f>
        <v>0</v>
      </c>
      <c r="CT38" s="141" t="b">
        <f>IF(CR38="OK",AND(CP38="OK",CQ38="OK",CP37="NO",CQ37="NO"))</f>
        <v>0</v>
      </c>
      <c r="CU38" s="141" t="b">
        <f>IF(CR38="OK",IF(AND(EXACT(CM37,CM38)),BV38&gt;BV37))</f>
        <v>0</v>
      </c>
      <c r="CV38" s="141" t="b">
        <f>IF(CR38="OK",CO38&lt;CO37)</f>
        <v>0</v>
      </c>
      <c r="CW38" s="53" t="str">
        <f>IF(AND(CS38=FALSE,CT38=FALSE,CU38=FALSE,CV38=FALSE),"SEQUENCE INCORRECT","SEQUENCE CORRECT")</f>
        <v>SEQUENCE INCORRECT</v>
      </c>
      <c r="CX38" s="55">
        <f>COUNTIF(B20:B37,T(B38))</f>
        <v>18</v>
      </c>
    </row>
    <row r="39" spans="1:102" ht="18" customHeight="1" thickBot="1">
      <c r="A39" s="47" t="s">
        <v>456</v>
      </c>
      <c r="B39" s="48" t="s">
        <v>456</v>
      </c>
      <c r="C39" s="321" t="s">
        <v>335</v>
      </c>
      <c r="D39" s="321"/>
      <c r="E39" s="321"/>
      <c r="F39" s="321"/>
      <c r="G39" s="321"/>
      <c r="H39" s="321"/>
      <c r="I39" s="321"/>
      <c r="J39" s="321"/>
      <c r="K39" s="321"/>
      <c r="L39" s="321"/>
      <c r="M39" s="321"/>
      <c r="N39" s="321"/>
      <c r="O39" s="321"/>
      <c r="P39" s="321"/>
      <c r="Q39" s="321"/>
      <c r="R39" s="321"/>
      <c r="S39" s="194"/>
      <c r="T39" s="18">
        <f>COUNTIF(T19:T38,"FORMAT INCORRECT")+(COUNTIF(T19:T38,"SEQUENCE INCORRECT"))</f>
        <v>0</v>
      </c>
      <c r="U39" s="253">
        <f>COUNTIF(U19:U38,"Attendance Marks incorrect")</f>
        <v>0</v>
      </c>
      <c r="V39" s="254"/>
      <c r="W39" s="254"/>
      <c r="X39" s="253">
        <f>COUNTIF(X19:AB38,"Given Marks or Format is incorrect")</f>
        <v>0</v>
      </c>
      <c r="Y39" s="254"/>
      <c r="Z39" s="254"/>
      <c r="AA39" s="254"/>
      <c r="AB39" s="255"/>
    </row>
    <row r="40" spans="1:102" ht="11.25" customHeight="1" thickBot="1">
      <c r="A40" s="49" t="s">
        <v>456</v>
      </c>
      <c r="B40" s="50" t="s">
        <v>456</v>
      </c>
      <c r="C40" s="322"/>
      <c r="D40" s="322"/>
      <c r="E40" s="322"/>
      <c r="F40" s="322"/>
      <c r="G40" s="322"/>
      <c r="H40" s="322"/>
      <c r="I40" s="322"/>
      <c r="J40" s="322"/>
      <c r="K40" s="322"/>
      <c r="L40" s="322"/>
      <c r="M40" s="322"/>
      <c r="N40" s="322"/>
      <c r="O40" s="322"/>
      <c r="P40" s="322"/>
      <c r="Q40" s="322"/>
      <c r="R40" s="322"/>
      <c r="S40" s="194"/>
      <c r="T40" s="316"/>
      <c r="U40" s="316"/>
      <c r="V40" s="316"/>
      <c r="W40" s="316"/>
      <c r="X40" s="316"/>
      <c r="Y40" s="316"/>
      <c r="Z40" s="316"/>
    </row>
    <row r="41" spans="1:102" ht="17.25" customHeight="1">
      <c r="A41" s="300"/>
      <c r="B41" s="300"/>
      <c r="C41" s="300"/>
      <c r="D41" s="300"/>
      <c r="E41" s="300"/>
      <c r="F41" s="300"/>
      <c r="G41" s="300"/>
      <c r="H41" s="300"/>
      <c r="I41" s="300"/>
      <c r="J41" s="300"/>
      <c r="K41" s="300"/>
      <c r="L41" s="300"/>
      <c r="M41" s="300"/>
      <c r="N41" s="300"/>
      <c r="O41" s="300"/>
      <c r="P41" s="300"/>
      <c r="Q41" s="300"/>
      <c r="R41" s="300"/>
      <c r="S41" s="194"/>
      <c r="T41" s="257" t="s">
        <v>336</v>
      </c>
      <c r="U41" s="258"/>
      <c r="V41" s="259"/>
      <c r="W41" s="247">
        <f>SUM(T39:AB39)</f>
        <v>0</v>
      </c>
      <c r="X41" s="248"/>
      <c r="Y41" s="256"/>
      <c r="Z41" s="251"/>
    </row>
    <row r="42" spans="1:102" ht="20.25" customHeight="1" thickBot="1">
      <c r="A42" s="301"/>
      <c r="B42" s="301"/>
      <c r="C42" s="301"/>
      <c r="D42" s="301"/>
      <c r="E42" s="301"/>
      <c r="F42" s="301"/>
      <c r="G42" s="301"/>
      <c r="H42" s="301"/>
      <c r="I42" s="301"/>
      <c r="J42" s="301"/>
      <c r="K42" s="301"/>
      <c r="L42" s="301"/>
      <c r="M42" s="301"/>
      <c r="N42" s="301"/>
      <c r="O42" s="301"/>
      <c r="P42" s="301"/>
      <c r="Q42" s="301"/>
      <c r="R42" s="301"/>
      <c r="S42" s="194"/>
      <c r="T42" s="260"/>
      <c r="U42" s="261"/>
      <c r="V42" s="262"/>
      <c r="W42" s="249"/>
      <c r="X42" s="250"/>
      <c r="Y42" s="256"/>
      <c r="Z42" s="251"/>
    </row>
    <row r="43" spans="1:102" ht="15.75" customHeight="1">
      <c r="A43" s="148" t="s">
        <v>1029</v>
      </c>
      <c r="B43" s="148"/>
      <c r="C43" s="148" t="s">
        <v>1031</v>
      </c>
      <c r="D43" s="148"/>
      <c r="E43" s="148"/>
      <c r="F43" s="148" t="s">
        <v>1030</v>
      </c>
      <c r="G43" s="148"/>
      <c r="H43" s="148"/>
      <c r="I43" s="148"/>
      <c r="J43" s="251"/>
      <c r="K43" s="251"/>
      <c r="L43" s="148" t="s">
        <v>19</v>
      </c>
      <c r="M43" s="148"/>
      <c r="N43" s="148"/>
      <c r="O43" s="148"/>
      <c r="P43" s="148"/>
      <c r="Q43" s="148"/>
      <c r="R43" s="148"/>
      <c r="S43" s="194"/>
      <c r="T43" s="235" t="s">
        <v>475</v>
      </c>
      <c r="U43" s="236"/>
      <c r="V43" s="236"/>
      <c r="W43" s="236"/>
      <c r="X43" s="236"/>
      <c r="Y43" s="236"/>
      <c r="Z43" s="237"/>
    </row>
    <row r="44" spans="1:102">
      <c r="A44" s="149"/>
      <c r="B44" s="149"/>
      <c r="C44" s="149"/>
      <c r="D44" s="149"/>
      <c r="E44" s="149"/>
      <c r="F44" s="149"/>
      <c r="G44" s="149"/>
      <c r="H44" s="149"/>
      <c r="I44" s="149"/>
      <c r="J44" s="251"/>
      <c r="K44" s="251"/>
      <c r="L44" s="149"/>
      <c r="M44" s="149"/>
      <c r="N44" s="149"/>
      <c r="O44" s="149"/>
      <c r="P44" s="149"/>
      <c r="Q44" s="149"/>
      <c r="R44" s="149"/>
      <c r="S44" s="194"/>
      <c r="T44" s="175"/>
      <c r="U44" s="173"/>
      <c r="V44" s="173"/>
      <c r="W44" s="173"/>
      <c r="X44" s="173"/>
      <c r="Y44" s="173"/>
      <c r="Z44" s="174"/>
    </row>
    <row r="45" spans="1:102">
      <c r="A45" s="150"/>
      <c r="B45" s="150"/>
      <c r="C45" s="150"/>
      <c r="D45" s="150"/>
      <c r="E45" s="150"/>
      <c r="F45" s="150"/>
      <c r="G45" s="150"/>
      <c r="H45" s="150"/>
      <c r="I45" s="150"/>
      <c r="J45" s="252"/>
      <c r="K45" s="252"/>
      <c r="L45" s="150"/>
      <c r="M45" s="150"/>
      <c r="N45" s="150"/>
      <c r="O45" s="150"/>
      <c r="P45" s="150"/>
      <c r="Q45" s="150"/>
      <c r="R45" s="150"/>
      <c r="S45" s="194"/>
      <c r="T45" s="175"/>
      <c r="U45" s="173"/>
      <c r="V45" s="173"/>
      <c r="W45" s="173"/>
      <c r="X45" s="173"/>
      <c r="Y45" s="173"/>
      <c r="Z45" s="174"/>
    </row>
    <row r="46" spans="1:102" ht="12" customHeight="1">
      <c r="A46" s="36" t="s">
        <v>15</v>
      </c>
      <c r="B46" s="241" t="s">
        <v>14</v>
      </c>
      <c r="C46" s="242"/>
      <c r="D46" s="242"/>
      <c r="E46" s="242"/>
      <c r="F46" s="242"/>
      <c r="G46" s="242"/>
      <c r="H46" s="242"/>
      <c r="I46" s="242"/>
      <c r="J46" s="242"/>
      <c r="K46" s="242"/>
      <c r="L46" s="242"/>
      <c r="M46" s="242"/>
      <c r="N46" s="242"/>
      <c r="O46" s="242"/>
      <c r="P46" s="242"/>
      <c r="Q46" s="242"/>
      <c r="R46" s="243"/>
      <c r="S46" s="194"/>
      <c r="T46" s="175"/>
      <c r="U46" s="173"/>
      <c r="V46" s="173"/>
      <c r="W46" s="173"/>
      <c r="X46" s="173"/>
      <c r="Y46" s="173"/>
      <c r="Z46" s="174"/>
    </row>
    <row r="47" spans="1:102" ht="12" customHeight="1" thickBot="1">
      <c r="A47" s="38">
        <f>$W$41</f>
        <v>0</v>
      </c>
      <c r="B47" s="244"/>
      <c r="C47" s="245"/>
      <c r="D47" s="245"/>
      <c r="E47" s="245"/>
      <c r="F47" s="245"/>
      <c r="G47" s="245"/>
      <c r="H47" s="245"/>
      <c r="I47" s="245"/>
      <c r="J47" s="245"/>
      <c r="K47" s="245"/>
      <c r="L47" s="245"/>
      <c r="M47" s="245"/>
      <c r="N47" s="245"/>
      <c r="O47" s="245"/>
      <c r="P47" s="245"/>
      <c r="Q47" s="245"/>
      <c r="R47" s="246"/>
      <c r="S47" s="194"/>
      <c r="T47" s="238"/>
      <c r="U47" s="239"/>
      <c r="V47" s="239"/>
      <c r="W47" s="239"/>
      <c r="X47" s="239"/>
      <c r="Y47" s="239"/>
      <c r="Z47" s="240"/>
    </row>
    <row r="48" spans="1:102">
      <c r="A48" s="300"/>
      <c r="B48" s="300"/>
      <c r="C48" s="300"/>
      <c r="D48" s="300"/>
      <c r="E48" s="300"/>
      <c r="F48" s="300"/>
      <c r="G48" s="300"/>
      <c r="H48" s="300"/>
      <c r="I48" s="300"/>
      <c r="J48" s="300"/>
      <c r="K48" s="300"/>
      <c r="L48" s="300"/>
      <c r="M48" s="300"/>
      <c r="N48" s="300"/>
      <c r="O48" s="300"/>
      <c r="P48" s="300"/>
      <c r="Q48" s="300"/>
      <c r="R48" s="300"/>
      <c r="S48" s="251"/>
      <c r="T48" s="291" t="s">
        <v>457</v>
      </c>
      <c r="U48" s="291"/>
      <c r="V48" s="291"/>
      <c r="W48" s="291"/>
      <c r="X48" s="291"/>
      <c r="Y48" s="291"/>
      <c r="Z48" s="291"/>
      <c r="AA48" s="291"/>
      <c r="AB48" s="291"/>
    </row>
    <row r="49" spans="1:28">
      <c r="A49" s="251"/>
      <c r="B49" s="251"/>
      <c r="C49" s="251"/>
      <c r="D49" s="251"/>
      <c r="E49" s="251"/>
      <c r="F49" s="251"/>
      <c r="G49" s="251"/>
      <c r="H49" s="251"/>
      <c r="I49" s="251"/>
      <c r="J49" s="251"/>
      <c r="K49" s="251"/>
      <c r="L49" s="251"/>
      <c r="M49" s="251"/>
      <c r="N49" s="251"/>
      <c r="O49" s="251"/>
      <c r="P49" s="251"/>
      <c r="Q49" s="251"/>
      <c r="R49" s="251"/>
      <c r="S49" s="251"/>
      <c r="T49" s="292"/>
      <c r="U49" s="292"/>
      <c r="V49" s="292"/>
      <c r="W49" s="292"/>
      <c r="X49" s="292"/>
      <c r="Y49" s="292"/>
      <c r="Z49" s="292"/>
      <c r="AA49" s="292"/>
      <c r="AB49" s="292"/>
    </row>
    <row r="50" spans="1:28">
      <c r="A50" s="251"/>
      <c r="B50" s="251"/>
      <c r="C50" s="251"/>
      <c r="D50" s="251"/>
      <c r="E50" s="251"/>
      <c r="F50" s="251"/>
      <c r="G50" s="251"/>
      <c r="H50" s="251"/>
      <c r="I50" s="251"/>
      <c r="J50" s="251"/>
      <c r="K50" s="251"/>
      <c r="L50" s="251"/>
      <c r="M50" s="251"/>
      <c r="N50" s="251"/>
      <c r="O50" s="251"/>
      <c r="P50" s="251"/>
      <c r="Q50" s="251"/>
      <c r="R50" s="251"/>
      <c r="S50" s="251"/>
      <c r="T50" s="293"/>
      <c r="U50" s="293"/>
      <c r="V50" s="293"/>
      <c r="W50" s="293"/>
      <c r="X50" s="293"/>
      <c r="Y50" s="293"/>
      <c r="Z50" s="293"/>
      <c r="AA50" s="293"/>
      <c r="AB50" s="293"/>
    </row>
    <row r="51" spans="1:28">
      <c r="A51" s="251"/>
      <c r="B51" s="251"/>
      <c r="C51" s="251"/>
      <c r="D51" s="251"/>
      <c r="E51" s="251"/>
      <c r="F51" s="251"/>
      <c r="G51" s="251"/>
      <c r="H51" s="251"/>
      <c r="I51" s="251"/>
      <c r="J51" s="251"/>
      <c r="K51" s="251"/>
      <c r="L51" s="251"/>
      <c r="M51" s="251"/>
      <c r="N51" s="251"/>
      <c r="O51" s="251"/>
      <c r="P51" s="251"/>
      <c r="Q51" s="251"/>
      <c r="R51" s="251"/>
      <c r="S51" s="251"/>
      <c r="T51" s="294" t="s">
        <v>458</v>
      </c>
      <c r="U51" s="295"/>
      <c r="V51" s="295"/>
      <c r="W51" s="295"/>
      <c r="X51" s="295"/>
      <c r="Y51" s="295"/>
      <c r="Z51" s="295"/>
      <c r="AA51" s="295"/>
      <c r="AB51" s="296"/>
    </row>
    <row r="52" spans="1:28" ht="16.5" thickBot="1">
      <c r="A52" s="251"/>
      <c r="B52" s="251"/>
      <c r="C52" s="251"/>
      <c r="D52" s="251"/>
      <c r="E52" s="251"/>
      <c r="F52" s="251"/>
      <c r="G52" s="251"/>
      <c r="H52" s="251"/>
      <c r="I52" s="251"/>
      <c r="J52" s="251"/>
      <c r="K52" s="251"/>
      <c r="L52" s="251"/>
      <c r="M52" s="251"/>
      <c r="N52" s="251"/>
      <c r="O52" s="251"/>
      <c r="P52" s="251"/>
      <c r="Q52" s="251"/>
      <c r="R52" s="251"/>
      <c r="S52" s="251"/>
      <c r="T52" s="297"/>
      <c r="U52" s="298"/>
      <c r="V52" s="298"/>
      <c r="W52" s="298"/>
      <c r="X52" s="298"/>
      <c r="Y52" s="298"/>
      <c r="Z52" s="298"/>
      <c r="AA52" s="298"/>
      <c r="AB52" s="299"/>
    </row>
    <row r="53" spans="1:28" ht="21" thickBot="1">
      <c r="A53" s="251"/>
      <c r="B53" s="251"/>
      <c r="C53" s="251"/>
      <c r="D53" s="251"/>
      <c r="E53" s="251"/>
      <c r="F53" s="251"/>
      <c r="G53" s="251"/>
      <c r="H53" s="251"/>
      <c r="I53" s="251"/>
      <c r="J53" s="251"/>
      <c r="K53" s="251"/>
      <c r="L53" s="251"/>
      <c r="M53" s="251"/>
      <c r="N53" s="251"/>
      <c r="O53" s="251"/>
      <c r="P53" s="251"/>
      <c r="Q53" s="251"/>
      <c r="R53" s="251"/>
      <c r="S53" s="251"/>
      <c r="T53" s="132" t="s">
        <v>7</v>
      </c>
      <c r="U53" s="289" t="s">
        <v>8</v>
      </c>
      <c r="V53" s="289"/>
      <c r="W53" s="289"/>
      <c r="X53" s="290" t="s">
        <v>459</v>
      </c>
      <c r="Y53" s="290"/>
      <c r="Z53" s="290"/>
      <c r="AA53" s="290"/>
      <c r="AB53" s="290"/>
    </row>
    <row r="54" spans="1:28" ht="16.5" thickBot="1">
      <c r="A54" s="251"/>
      <c r="B54" s="251"/>
      <c r="C54" s="251"/>
      <c r="D54" s="251"/>
      <c r="E54" s="251"/>
      <c r="F54" s="251"/>
      <c r="G54" s="251"/>
      <c r="H54" s="251"/>
      <c r="I54" s="251"/>
      <c r="J54" s="251"/>
      <c r="K54" s="251"/>
      <c r="L54" s="251"/>
      <c r="M54" s="251"/>
      <c r="N54" s="251"/>
      <c r="O54" s="251"/>
      <c r="P54" s="251"/>
      <c r="Q54" s="251"/>
      <c r="R54" s="251"/>
      <c r="S54" s="251"/>
      <c r="T54" s="131">
        <v>1</v>
      </c>
      <c r="U54" s="272" t="s">
        <v>460</v>
      </c>
      <c r="V54" s="272"/>
      <c r="W54" s="272"/>
      <c r="X54" s="273">
        <v>1</v>
      </c>
      <c r="Y54" s="274"/>
      <c r="Z54" s="272" t="s">
        <v>461</v>
      </c>
      <c r="AA54" s="272"/>
      <c r="AB54" s="272"/>
    </row>
    <row r="55" spans="1:28" ht="16.5" thickBot="1">
      <c r="A55" s="251"/>
      <c r="B55" s="251"/>
      <c r="C55" s="251"/>
      <c r="D55" s="251"/>
      <c r="E55" s="251"/>
      <c r="F55" s="251"/>
      <c r="G55" s="251"/>
      <c r="H55" s="251"/>
      <c r="I55" s="251"/>
      <c r="J55" s="251"/>
      <c r="K55" s="251"/>
      <c r="L55" s="251"/>
      <c r="M55" s="251"/>
      <c r="N55" s="251"/>
      <c r="O55" s="251"/>
      <c r="P55" s="251"/>
      <c r="Q55" s="251"/>
      <c r="R55" s="251"/>
      <c r="S55" s="251"/>
      <c r="T55" s="131">
        <v>2</v>
      </c>
      <c r="U55" s="272" t="s">
        <v>462</v>
      </c>
      <c r="V55" s="272"/>
      <c r="W55" s="272"/>
      <c r="X55" s="273">
        <v>2</v>
      </c>
      <c r="Y55" s="274"/>
      <c r="Z55" s="272" t="s">
        <v>463</v>
      </c>
      <c r="AA55" s="272"/>
      <c r="AB55" s="272"/>
    </row>
    <row r="56" spans="1:28" ht="16.5" thickBot="1">
      <c r="A56" s="251"/>
      <c r="B56" s="251"/>
      <c r="C56" s="251"/>
      <c r="D56" s="251"/>
      <c r="E56" s="251"/>
      <c r="F56" s="251"/>
      <c r="G56" s="251"/>
      <c r="H56" s="251"/>
      <c r="I56" s="251"/>
      <c r="J56" s="251"/>
      <c r="K56" s="251"/>
      <c r="L56" s="251"/>
      <c r="M56" s="251"/>
      <c r="N56" s="251"/>
      <c r="O56" s="251"/>
      <c r="P56" s="251"/>
      <c r="Q56" s="251"/>
      <c r="R56" s="251"/>
      <c r="S56" s="251"/>
      <c r="T56" s="131">
        <v>3</v>
      </c>
      <c r="U56" s="272" t="s">
        <v>464</v>
      </c>
      <c r="V56" s="272"/>
      <c r="W56" s="272"/>
      <c r="X56" s="273">
        <v>3</v>
      </c>
      <c r="Y56" s="274"/>
      <c r="Z56" s="272" t="s">
        <v>465</v>
      </c>
      <c r="AA56" s="272"/>
      <c r="AB56" s="272"/>
    </row>
    <row r="57" spans="1:28" ht="16.5" thickBot="1">
      <c r="A57" s="251"/>
      <c r="B57" s="251"/>
      <c r="C57" s="251"/>
      <c r="D57" s="251"/>
      <c r="E57" s="251"/>
      <c r="F57" s="251"/>
      <c r="G57" s="251"/>
      <c r="H57" s="251"/>
      <c r="I57" s="251"/>
      <c r="J57" s="251"/>
      <c r="K57" s="251"/>
      <c r="L57" s="251"/>
      <c r="M57" s="251"/>
      <c r="N57" s="251"/>
      <c r="O57" s="251"/>
      <c r="P57" s="251"/>
      <c r="Q57" s="251"/>
      <c r="R57" s="251"/>
      <c r="S57" s="251"/>
      <c r="T57" s="131">
        <v>4</v>
      </c>
      <c r="U57" s="272" t="s">
        <v>466</v>
      </c>
      <c r="V57" s="272"/>
      <c r="W57" s="272"/>
      <c r="X57" s="273">
        <v>4</v>
      </c>
      <c r="Y57" s="274"/>
      <c r="Z57" s="272" t="s">
        <v>467</v>
      </c>
      <c r="AA57" s="272"/>
      <c r="AB57" s="272"/>
    </row>
    <row r="58" spans="1:28" ht="16.5" thickBot="1">
      <c r="A58" s="251"/>
      <c r="B58" s="251"/>
      <c r="C58" s="251"/>
      <c r="D58" s="251"/>
      <c r="E58" s="251"/>
      <c r="F58" s="251"/>
      <c r="G58" s="251"/>
      <c r="H58" s="251"/>
      <c r="I58" s="251"/>
      <c r="J58" s="251"/>
      <c r="K58" s="251"/>
      <c r="L58" s="251"/>
      <c r="M58" s="251"/>
      <c r="N58" s="251"/>
      <c r="O58" s="251"/>
      <c r="P58" s="251"/>
      <c r="Q58" s="251"/>
      <c r="R58" s="251"/>
      <c r="S58" s="251"/>
      <c r="T58" s="131">
        <v>5</v>
      </c>
      <c r="U58" s="272" t="s">
        <v>468</v>
      </c>
      <c r="V58" s="272"/>
      <c r="W58" s="272"/>
      <c r="X58" s="273">
        <v>5</v>
      </c>
      <c r="Y58" s="274"/>
      <c r="Z58" s="272" t="s">
        <v>469</v>
      </c>
      <c r="AA58" s="272"/>
      <c r="AB58" s="272"/>
    </row>
    <row r="59" spans="1:28" ht="16.5" thickBot="1">
      <c r="A59" s="251"/>
      <c r="B59" s="251"/>
      <c r="C59" s="251"/>
      <c r="D59" s="251"/>
      <c r="E59" s="251"/>
      <c r="F59" s="251"/>
      <c r="G59" s="251"/>
      <c r="H59" s="251"/>
      <c r="I59" s="251"/>
      <c r="J59" s="251"/>
      <c r="K59" s="251"/>
      <c r="L59" s="251"/>
      <c r="M59" s="251"/>
      <c r="N59" s="251"/>
      <c r="O59" s="251"/>
      <c r="P59" s="251"/>
      <c r="Q59" s="251"/>
      <c r="R59" s="251"/>
      <c r="S59" s="251"/>
      <c r="T59" s="131">
        <v>6</v>
      </c>
      <c r="U59" s="272" t="s">
        <v>470</v>
      </c>
      <c r="V59" s="272"/>
      <c r="W59" s="272"/>
      <c r="X59" s="273">
        <v>6</v>
      </c>
      <c r="Y59" s="274"/>
      <c r="Z59" s="272" t="s">
        <v>471</v>
      </c>
      <c r="AA59" s="272"/>
      <c r="AB59" s="272"/>
    </row>
    <row r="60" spans="1:28" ht="16.5" thickBot="1">
      <c r="A60" s="251"/>
      <c r="B60" s="251"/>
      <c r="C60" s="251"/>
      <c r="D60" s="251"/>
      <c r="E60" s="251"/>
      <c r="F60" s="251"/>
      <c r="G60" s="251"/>
      <c r="H60" s="251"/>
      <c r="I60" s="251"/>
      <c r="J60" s="251"/>
      <c r="K60" s="251"/>
      <c r="L60" s="251"/>
      <c r="M60" s="251"/>
      <c r="N60" s="251"/>
      <c r="O60" s="251"/>
      <c r="P60" s="251"/>
      <c r="Q60" s="251"/>
      <c r="R60" s="251"/>
      <c r="S60" s="251"/>
      <c r="T60" s="131">
        <v>7</v>
      </c>
      <c r="U60" s="272" t="s">
        <v>472</v>
      </c>
      <c r="V60" s="272"/>
      <c r="W60" s="272"/>
      <c r="X60" s="273">
        <v>7</v>
      </c>
      <c r="Y60" s="274"/>
      <c r="Z60" s="272" t="s">
        <v>473</v>
      </c>
      <c r="AA60" s="272"/>
      <c r="AB60" s="272"/>
    </row>
  </sheetData>
  <sheetProtection password="EDD8" sheet="1" objects="1" scenarios="1" selectLockedCells="1" autoFilter="0"/>
  <autoFilter ref="A18:C18">
    <filterColumn colId="1" showButton="0"/>
  </autoFilter>
  <mergeCells count="296">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D20:E20"/>
    <mergeCell ref="F20:G20"/>
    <mergeCell ref="H20:I20"/>
    <mergeCell ref="J20:K20"/>
    <mergeCell ref="L20:M20"/>
    <mergeCell ref="N20:O20"/>
    <mergeCell ref="P20:Q20"/>
    <mergeCell ref="U20:W20"/>
    <mergeCell ref="X20:Z20"/>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P12:Q16"/>
    <mergeCell ref="R12:R17"/>
    <mergeCell ref="D14:E16"/>
    <mergeCell ref="F14:G16"/>
    <mergeCell ref="H14:I16"/>
    <mergeCell ref="J14:K16"/>
    <mergeCell ref="A12:A17"/>
    <mergeCell ref="B12:C17"/>
    <mergeCell ref="D12:G13"/>
    <mergeCell ref="H12:K13"/>
    <mergeCell ref="L12:M15"/>
    <mergeCell ref="N12:O15"/>
    <mergeCell ref="A11:C11"/>
    <mergeCell ref="D11:E11"/>
    <mergeCell ref="F11:G11"/>
    <mergeCell ref="H11:I11"/>
    <mergeCell ref="J11:K11"/>
    <mergeCell ref="L11:R11"/>
    <mergeCell ref="B9:K9"/>
    <mergeCell ref="L9:P9"/>
    <mergeCell ref="Q9:R9"/>
    <mergeCell ref="A10:B10"/>
    <mergeCell ref="C10:G10"/>
    <mergeCell ref="H10:J10"/>
    <mergeCell ref="K10:R10"/>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0177" r:id="rId3"/>
    <oleObject progId="PBrush" shapeId="50178" r:id="rId4"/>
  </oleObjects>
</worksheet>
</file>

<file path=xl/worksheets/sheet5.xml><?xml version="1.0" encoding="utf-8"?>
<worksheet xmlns="http://schemas.openxmlformats.org/spreadsheetml/2006/main" xmlns:r="http://schemas.openxmlformats.org/officeDocument/2006/relationships">
  <sheetPr codeName="Sheet5"/>
  <dimension ref="A1:CX60"/>
  <sheetViews>
    <sheetView topLeftCell="A19" workbookViewId="0">
      <selection activeCell="A19" sqref="A19"/>
    </sheetView>
  </sheetViews>
  <sheetFormatPr defaultColWidth="9.140625" defaultRowHeight="15.75"/>
  <cols>
    <col min="1" max="1" width="9.7109375" style="2" customWidth="1"/>
    <col min="2" max="2" width="8.7109375" style="133" customWidth="1"/>
    <col min="3" max="3" width="5.7109375" style="133"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41" customFormat="1" ht="12" customHeight="1">
      <c r="A1" s="180"/>
      <c r="B1" s="184" t="s">
        <v>859</v>
      </c>
      <c r="C1" s="184"/>
      <c r="D1" s="184"/>
      <c r="E1" s="184"/>
      <c r="F1" s="184"/>
      <c r="G1" s="184"/>
      <c r="H1" s="184"/>
      <c r="I1" s="184"/>
      <c r="J1" s="184"/>
      <c r="K1" s="184"/>
      <c r="L1" s="184"/>
      <c r="M1" s="184"/>
      <c r="N1" s="184"/>
      <c r="O1" s="184"/>
      <c r="P1" s="184"/>
      <c r="Q1" s="194"/>
      <c r="R1" s="194"/>
      <c r="S1" s="194"/>
      <c r="T1" s="326" t="s">
        <v>115</v>
      </c>
      <c r="U1" s="327"/>
      <c r="V1" s="327"/>
      <c r="W1" s="327"/>
      <c r="X1" s="327"/>
      <c r="Y1" s="327"/>
      <c r="Z1" s="327"/>
    </row>
    <row r="2" spans="1:26" s="141" customFormat="1" ht="12" customHeight="1">
      <c r="A2" s="180"/>
      <c r="B2" s="183" t="s">
        <v>0</v>
      </c>
      <c r="C2" s="183"/>
      <c r="D2" s="183"/>
      <c r="E2" s="183"/>
      <c r="F2" s="183"/>
      <c r="G2" s="183"/>
      <c r="H2" s="183"/>
      <c r="I2" s="183"/>
      <c r="J2" s="183"/>
      <c r="K2" s="183"/>
      <c r="L2" s="183"/>
      <c r="M2" s="183"/>
      <c r="N2" s="183"/>
      <c r="O2" s="183"/>
      <c r="P2" s="183"/>
      <c r="Q2" s="194"/>
      <c r="R2" s="194"/>
      <c r="S2" s="194"/>
      <c r="T2" s="328"/>
      <c r="U2" s="329"/>
      <c r="V2" s="329"/>
      <c r="W2" s="329"/>
      <c r="X2" s="329"/>
      <c r="Y2" s="329"/>
      <c r="Z2" s="329"/>
    </row>
    <row r="3" spans="1:26" s="141" customFormat="1" ht="12" customHeight="1">
      <c r="A3" s="180"/>
      <c r="B3" s="183"/>
      <c r="C3" s="183"/>
      <c r="D3" s="183"/>
      <c r="E3" s="183"/>
      <c r="F3" s="183"/>
      <c r="G3" s="183"/>
      <c r="H3" s="183"/>
      <c r="I3" s="183"/>
      <c r="J3" s="183"/>
      <c r="K3" s="183"/>
      <c r="L3" s="183"/>
      <c r="M3" s="183"/>
      <c r="N3" s="183"/>
      <c r="O3" s="183"/>
      <c r="P3" s="183"/>
      <c r="Q3" s="194"/>
      <c r="R3" s="194"/>
      <c r="S3" s="194"/>
      <c r="T3" s="328"/>
      <c r="U3" s="329"/>
      <c r="V3" s="329"/>
      <c r="W3" s="329"/>
      <c r="X3" s="329"/>
      <c r="Y3" s="329"/>
      <c r="Z3" s="329"/>
    </row>
    <row r="4" spans="1:26" s="141" customFormat="1" ht="18" customHeight="1">
      <c r="A4" s="180"/>
      <c r="B4" s="180"/>
      <c r="C4" s="180"/>
      <c r="D4" s="194" t="s">
        <v>16</v>
      </c>
      <c r="E4" s="194"/>
      <c r="F4" s="194"/>
      <c r="G4" s="194"/>
      <c r="H4" s="194"/>
      <c r="I4" s="194"/>
      <c r="J4" s="194"/>
      <c r="K4" s="194"/>
      <c r="L4" s="333"/>
      <c r="M4" s="333"/>
      <c r="N4" s="333"/>
      <c r="O4" s="333"/>
      <c r="P4" s="333"/>
      <c r="Q4" s="333"/>
      <c r="R4" s="333"/>
      <c r="S4" s="194"/>
      <c r="T4" s="328"/>
      <c r="U4" s="329"/>
      <c r="V4" s="329"/>
      <c r="W4" s="329"/>
      <c r="X4" s="329"/>
      <c r="Y4" s="329"/>
      <c r="Z4" s="329"/>
    </row>
    <row r="5" spans="1:26" s="141" customFormat="1" ht="11.25" customHeight="1">
      <c r="A5" s="180"/>
      <c r="B5" s="180"/>
      <c r="C5" s="180"/>
      <c r="D5" s="180"/>
      <c r="E5" s="180"/>
      <c r="F5" s="180"/>
      <c r="G5" s="180"/>
      <c r="H5" s="180"/>
      <c r="I5" s="180"/>
      <c r="J5" s="180"/>
      <c r="K5" s="180"/>
      <c r="L5" s="180"/>
      <c r="M5" s="180"/>
      <c r="N5" s="180"/>
      <c r="O5" s="180"/>
      <c r="P5" s="180"/>
      <c r="Q5" s="180"/>
      <c r="R5" s="180"/>
      <c r="S5" s="194"/>
      <c r="T5" s="328"/>
      <c r="U5" s="329"/>
      <c r="V5" s="329"/>
      <c r="W5" s="329"/>
      <c r="X5" s="329"/>
      <c r="Y5" s="329"/>
      <c r="Z5" s="329"/>
    </row>
    <row r="6" spans="1:26" s="140" customFormat="1" ht="21.95" customHeight="1">
      <c r="A6" s="181" t="s">
        <v>331</v>
      </c>
      <c r="B6" s="181"/>
      <c r="C6" s="181"/>
      <c r="D6" s="181"/>
      <c r="E6" s="182" t="str">
        <f>Sheet1!$E$6</f>
        <v xml:space="preserve">Architecture </v>
      </c>
      <c r="F6" s="182"/>
      <c r="G6" s="182"/>
      <c r="H6" s="182"/>
      <c r="I6" s="182"/>
      <c r="J6" s="182"/>
      <c r="K6" s="182"/>
      <c r="L6" s="182"/>
      <c r="M6" s="182"/>
      <c r="N6" s="182"/>
      <c r="O6" s="182"/>
      <c r="P6" s="182"/>
      <c r="Q6" s="182"/>
      <c r="R6" s="182"/>
      <c r="S6" s="194"/>
      <c r="T6" s="328"/>
      <c r="U6" s="329"/>
      <c r="V6" s="329"/>
      <c r="W6" s="330"/>
      <c r="X6" s="330"/>
      <c r="Y6" s="330"/>
      <c r="Z6" s="330"/>
    </row>
    <row r="7" spans="1:26" s="140" customFormat="1" ht="21.95" customHeight="1">
      <c r="A7" s="181" t="s">
        <v>332</v>
      </c>
      <c r="B7" s="181"/>
      <c r="C7" s="182" t="str">
        <f>Sheet1!$C$7</f>
        <v>B.ARCH</v>
      </c>
      <c r="D7" s="182"/>
      <c r="E7" s="182"/>
      <c r="F7" s="182"/>
      <c r="G7" s="182"/>
      <c r="H7" s="182"/>
      <c r="I7" s="182"/>
      <c r="J7" s="182"/>
      <c r="K7" s="182"/>
      <c r="L7" s="182"/>
      <c r="M7" s="182"/>
      <c r="N7" s="182"/>
      <c r="O7" s="182"/>
      <c r="P7" s="182"/>
      <c r="Q7" s="182"/>
      <c r="R7" s="182"/>
      <c r="S7" s="194"/>
      <c r="T7" s="328"/>
      <c r="U7" s="329"/>
      <c r="V7" s="329"/>
      <c r="W7" s="330"/>
      <c r="X7" s="330"/>
      <c r="Y7" s="330"/>
      <c r="Z7" s="330"/>
    </row>
    <row r="8" spans="1:26" s="140" customFormat="1" ht="21.95" customHeight="1">
      <c r="A8" s="136" t="s">
        <v>1</v>
      </c>
      <c r="B8" s="24" t="str">
        <f>Sheet1!$B$8</f>
        <v>Tenth</v>
      </c>
      <c r="C8" s="142" t="s">
        <v>2</v>
      </c>
      <c r="D8" s="143" t="str">
        <f>Sheet1!$D$8</f>
        <v>Final</v>
      </c>
      <c r="E8" s="335" t="s">
        <v>3</v>
      </c>
      <c r="F8" s="335"/>
      <c r="G8" s="336" t="str">
        <f>Sheet1!$G$8</f>
        <v>18AR</v>
      </c>
      <c r="H8" s="336"/>
      <c r="I8" s="337" t="str">
        <f>Sheet1!$I$8</f>
        <v>Regular Exam</v>
      </c>
      <c r="J8" s="337"/>
      <c r="K8" s="337"/>
      <c r="L8" s="337"/>
      <c r="M8" s="334" t="str">
        <f>Sheet1!$M$8</f>
        <v>April, 2023</v>
      </c>
      <c r="N8" s="334"/>
      <c r="O8" s="334"/>
      <c r="P8" s="334"/>
      <c r="Q8" s="334"/>
      <c r="R8" s="334"/>
      <c r="S8" s="194"/>
      <c r="T8" s="328"/>
      <c r="U8" s="329"/>
      <c r="V8" s="329"/>
      <c r="W8" s="330"/>
      <c r="X8" s="330"/>
      <c r="Y8" s="330"/>
      <c r="Z8" s="330"/>
    </row>
    <row r="9" spans="1:26" s="140" customFormat="1" ht="21.95" customHeight="1">
      <c r="A9" s="136" t="s">
        <v>4</v>
      </c>
      <c r="B9" s="182" t="str">
        <f>Sheet1!$B$9</f>
        <v>Research &amp; Project Development-II</v>
      </c>
      <c r="C9" s="182"/>
      <c r="D9" s="182"/>
      <c r="E9" s="182"/>
      <c r="F9" s="182"/>
      <c r="G9" s="182"/>
      <c r="H9" s="182"/>
      <c r="I9" s="182"/>
      <c r="J9" s="182"/>
      <c r="K9" s="182"/>
      <c r="L9" s="340" t="s">
        <v>5</v>
      </c>
      <c r="M9" s="340"/>
      <c r="N9" s="340"/>
      <c r="O9" s="340"/>
      <c r="P9" s="340"/>
      <c r="Q9" s="339" t="str">
        <f>Sheet1!$Q$9</f>
        <v>05/05/2023</v>
      </c>
      <c r="R9" s="339"/>
      <c r="S9" s="194"/>
      <c r="T9" s="328"/>
      <c r="U9" s="329"/>
      <c r="V9" s="329"/>
      <c r="W9" s="330"/>
      <c r="X9" s="330"/>
      <c r="Y9" s="330"/>
      <c r="Z9" s="330"/>
    </row>
    <row r="10" spans="1:26" s="140" customFormat="1" ht="21.95" customHeight="1">
      <c r="A10" s="181" t="s">
        <v>327</v>
      </c>
      <c r="B10" s="181"/>
      <c r="C10" s="308" t="str">
        <f>Sheet1!$C$10</f>
        <v>Irfan Ahmed Memon</v>
      </c>
      <c r="D10" s="308"/>
      <c r="E10" s="308"/>
      <c r="F10" s="308"/>
      <c r="G10" s="308"/>
      <c r="H10" s="196" t="s">
        <v>328</v>
      </c>
      <c r="I10" s="196"/>
      <c r="J10" s="196"/>
      <c r="K10" s="338" t="str">
        <f>Sheet1!$K$10</f>
        <v>Ar.Farheen Shah and Ar.Makhdoom Jawed Hussain</v>
      </c>
      <c r="L10" s="338"/>
      <c r="M10" s="338"/>
      <c r="N10" s="338"/>
      <c r="O10" s="338"/>
      <c r="P10" s="338"/>
      <c r="Q10" s="338"/>
      <c r="R10" s="338"/>
      <c r="S10" s="194"/>
      <c r="T10" s="328"/>
      <c r="U10" s="329"/>
      <c r="V10" s="329"/>
      <c r="W10" s="330"/>
      <c r="X10" s="330"/>
      <c r="Y10" s="330"/>
      <c r="Z10" s="330"/>
    </row>
    <row r="11" spans="1:26" s="141" customFormat="1" ht="9.9499999999999993" customHeight="1">
      <c r="A11" s="215"/>
      <c r="B11" s="215"/>
      <c r="C11" s="215"/>
      <c r="D11" s="309" t="s">
        <v>372</v>
      </c>
      <c r="E11" s="309"/>
      <c r="F11" s="309" t="s">
        <v>372</v>
      </c>
      <c r="G11" s="309"/>
      <c r="H11" s="227" t="s">
        <v>372</v>
      </c>
      <c r="I11" s="227"/>
      <c r="J11" s="227" t="s">
        <v>372</v>
      </c>
      <c r="K11" s="227"/>
      <c r="L11" s="315"/>
      <c r="M11" s="315"/>
      <c r="N11" s="315"/>
      <c r="O11" s="315"/>
      <c r="P11" s="315"/>
      <c r="Q11" s="315"/>
      <c r="R11" s="315"/>
      <c r="S11" s="194"/>
      <c r="T11" s="328"/>
      <c r="U11" s="329"/>
      <c r="V11" s="329"/>
      <c r="W11" s="330"/>
      <c r="X11" s="330"/>
      <c r="Y11" s="330"/>
      <c r="Z11" s="330"/>
    </row>
    <row r="12" spans="1:26" s="141" customFormat="1" ht="18" customHeight="1">
      <c r="A12" s="228" t="s">
        <v>7</v>
      </c>
      <c r="B12" s="230" t="s">
        <v>8</v>
      </c>
      <c r="C12" s="231"/>
      <c r="D12" s="207" t="s">
        <v>17</v>
      </c>
      <c r="E12" s="207"/>
      <c r="F12" s="207"/>
      <c r="G12" s="207"/>
      <c r="H12" s="164" t="s">
        <v>1017</v>
      </c>
      <c r="I12" s="203"/>
      <c r="J12" s="203"/>
      <c r="K12" s="165"/>
      <c r="L12" s="164" t="s">
        <v>1018</v>
      </c>
      <c r="M12" s="165"/>
      <c r="N12" s="164" t="s">
        <v>1022</v>
      </c>
      <c r="O12" s="165"/>
      <c r="P12" s="207" t="s">
        <v>366</v>
      </c>
      <c r="Q12" s="207"/>
      <c r="R12" s="208" t="s">
        <v>10</v>
      </c>
      <c r="S12" s="194"/>
      <c r="T12" s="328"/>
      <c r="U12" s="329"/>
      <c r="V12" s="329"/>
      <c r="W12" s="330"/>
      <c r="X12" s="330"/>
      <c r="Y12" s="330"/>
      <c r="Z12" s="330"/>
    </row>
    <row r="13" spans="1:26" s="141" customFormat="1" ht="18" customHeight="1">
      <c r="A13" s="229"/>
      <c r="B13" s="232"/>
      <c r="C13" s="233"/>
      <c r="D13" s="207"/>
      <c r="E13" s="207"/>
      <c r="F13" s="207"/>
      <c r="G13" s="207"/>
      <c r="H13" s="168"/>
      <c r="I13" s="204"/>
      <c r="J13" s="204"/>
      <c r="K13" s="169"/>
      <c r="L13" s="166"/>
      <c r="M13" s="167"/>
      <c r="N13" s="166"/>
      <c r="O13" s="167"/>
      <c r="P13" s="207"/>
      <c r="Q13" s="207"/>
      <c r="R13" s="208"/>
      <c r="S13" s="194"/>
      <c r="T13" s="328"/>
      <c r="U13" s="329"/>
      <c r="V13" s="329"/>
      <c r="W13" s="331"/>
      <c r="X13" s="331"/>
      <c r="Y13" s="331"/>
      <c r="Z13" s="331"/>
    </row>
    <row r="14" spans="1:26" s="141" customFormat="1" ht="18" customHeight="1">
      <c r="A14" s="229"/>
      <c r="B14" s="232"/>
      <c r="C14" s="233"/>
      <c r="D14" s="209" t="s">
        <v>364</v>
      </c>
      <c r="E14" s="310"/>
      <c r="F14" s="209" t="s">
        <v>365</v>
      </c>
      <c r="G14" s="310"/>
      <c r="H14" s="164" t="s">
        <v>1019</v>
      </c>
      <c r="I14" s="165"/>
      <c r="J14" s="164" t="s">
        <v>1019</v>
      </c>
      <c r="K14" s="165"/>
      <c r="L14" s="166"/>
      <c r="M14" s="167"/>
      <c r="N14" s="166"/>
      <c r="O14" s="167"/>
      <c r="P14" s="207"/>
      <c r="Q14" s="207"/>
      <c r="R14" s="208"/>
      <c r="S14" s="194"/>
      <c r="T14" s="328"/>
      <c r="U14" s="329"/>
      <c r="V14" s="329"/>
      <c r="W14" s="331"/>
      <c r="X14" s="331"/>
      <c r="Y14" s="331"/>
      <c r="Z14" s="331"/>
    </row>
    <row r="15" spans="1:26" s="141" customFormat="1" ht="12" customHeight="1">
      <c r="A15" s="229"/>
      <c r="B15" s="232"/>
      <c r="C15" s="233"/>
      <c r="D15" s="311"/>
      <c r="E15" s="312"/>
      <c r="F15" s="311"/>
      <c r="G15" s="312"/>
      <c r="H15" s="166"/>
      <c r="I15" s="167"/>
      <c r="J15" s="166"/>
      <c r="K15" s="167"/>
      <c r="L15" s="168"/>
      <c r="M15" s="169"/>
      <c r="N15" s="168"/>
      <c r="O15" s="169"/>
      <c r="P15" s="207"/>
      <c r="Q15" s="207"/>
      <c r="R15" s="208"/>
      <c r="S15" s="194"/>
      <c r="T15" s="328"/>
      <c r="U15" s="329"/>
      <c r="V15" s="329"/>
      <c r="W15" s="331"/>
      <c r="X15" s="331"/>
      <c r="Y15" s="331"/>
      <c r="Z15" s="331"/>
    </row>
    <row r="16" spans="1:26" s="141" customFormat="1" ht="2.25" customHeight="1" thickBot="1">
      <c r="A16" s="229"/>
      <c r="B16" s="232"/>
      <c r="C16" s="233"/>
      <c r="D16" s="313"/>
      <c r="E16" s="314"/>
      <c r="F16" s="313"/>
      <c r="G16" s="314"/>
      <c r="H16" s="168"/>
      <c r="I16" s="169"/>
      <c r="J16" s="168"/>
      <c r="K16" s="169"/>
      <c r="L16" s="108"/>
      <c r="M16" s="109"/>
      <c r="N16" s="97"/>
      <c r="O16" s="97"/>
      <c r="P16" s="307"/>
      <c r="Q16" s="307"/>
      <c r="R16" s="208"/>
      <c r="S16" s="194"/>
      <c r="T16" s="332"/>
      <c r="U16" s="329"/>
      <c r="V16" s="329"/>
      <c r="W16" s="331"/>
      <c r="X16" s="331"/>
      <c r="Y16" s="331"/>
      <c r="Z16" s="331"/>
    </row>
    <row r="17" spans="1:102" s="141" customFormat="1" ht="18" customHeight="1">
      <c r="A17" s="229"/>
      <c r="B17" s="232"/>
      <c r="C17" s="233"/>
      <c r="D17" s="135" t="s">
        <v>9</v>
      </c>
      <c r="E17" s="110">
        <f>IF(Q17=500,50,IF(Q17=250,25,10))</f>
        <v>50</v>
      </c>
      <c r="F17" s="135" t="s">
        <v>9</v>
      </c>
      <c r="G17" s="110">
        <f>IF(Q17=500,50,IF(Q17=250,25,10))</f>
        <v>50</v>
      </c>
      <c r="H17" s="135" t="s">
        <v>9</v>
      </c>
      <c r="I17" s="110">
        <f>IF(Q17=500,100,IF(Q17=250,50,10))</f>
        <v>100</v>
      </c>
      <c r="J17" s="135" t="s">
        <v>9</v>
      </c>
      <c r="K17" s="110">
        <f>IF(Q17=500,100,IF(Q17=250,50,10))</f>
        <v>100</v>
      </c>
      <c r="L17" s="135" t="s">
        <v>9</v>
      </c>
      <c r="M17" s="110">
        <f>IF(Q17=500,100,IF(Q17=250,50,10))</f>
        <v>100</v>
      </c>
      <c r="N17" s="111" t="s">
        <v>1028</v>
      </c>
      <c r="O17" s="110">
        <f>IF(Q17=500,100,IF(Q17=250,50,10))</f>
        <v>100</v>
      </c>
      <c r="P17" s="138" t="s">
        <v>9</v>
      </c>
      <c r="Q17" s="30">
        <f>Sheet1!$Q$17</f>
        <v>500</v>
      </c>
      <c r="R17" s="323"/>
      <c r="S17" s="194"/>
      <c r="T17" s="101" t="s">
        <v>333</v>
      </c>
      <c r="U17" s="208" t="s">
        <v>329</v>
      </c>
      <c r="V17" s="208"/>
      <c r="W17" s="208"/>
      <c r="X17" s="208" t="s">
        <v>330</v>
      </c>
      <c r="Y17" s="208"/>
      <c r="Z17" s="208"/>
    </row>
    <row r="18" spans="1:102" s="141" customFormat="1" hidden="1">
      <c r="A18" s="137"/>
      <c r="B18" s="230"/>
      <c r="C18" s="231"/>
      <c r="D18" s="221" t="s">
        <v>372</v>
      </c>
      <c r="E18" s="222"/>
      <c r="F18" s="221" t="s">
        <v>372</v>
      </c>
      <c r="G18" s="222"/>
      <c r="H18" s="221" t="s">
        <v>372</v>
      </c>
      <c r="I18" s="222"/>
      <c r="J18" s="221" t="s">
        <v>372</v>
      </c>
      <c r="K18" s="222"/>
      <c r="L18" s="324"/>
      <c r="M18" s="325"/>
      <c r="N18" s="107"/>
      <c r="O18" s="107"/>
      <c r="P18" s="341"/>
      <c r="Q18" s="342"/>
      <c r="R18" s="31"/>
      <c r="S18" s="194"/>
      <c r="T18" s="45"/>
      <c r="U18" s="343"/>
      <c r="V18" s="344"/>
      <c r="W18" s="345"/>
      <c r="X18" s="267"/>
      <c r="Y18" s="186"/>
      <c r="Z18" s="268"/>
      <c r="AE18" s="141" t="b">
        <f>Sheet1!$AE$38</f>
        <v>0</v>
      </c>
      <c r="AF18" s="141" t="str">
        <f>IF(AND(AE19=TRUE, AE18=TRUE),IF(A19-Sheet1!A38=1,"OK","INCORRECT"),"")</f>
        <v/>
      </c>
      <c r="BN18" s="141" t="str">
        <f>Sheet1!BN38</f>
        <v/>
      </c>
      <c r="BO18" s="141" t="b">
        <f>Sheet1!BO38</f>
        <v>0</v>
      </c>
      <c r="BP18" s="141" t="b">
        <f>Sheet1!BP38</f>
        <v>0</v>
      </c>
      <c r="BQ18" s="141" t="b">
        <f>Sheet1!BQ38</f>
        <v>0</v>
      </c>
      <c r="BR18" s="141" t="str">
        <f>Sheet1!BR38</f>
        <v/>
      </c>
      <c r="BS18" s="141" t="str">
        <f>Sheet1!BS38</f>
        <v/>
      </c>
      <c r="BT18" s="141" t="str">
        <f>Sheet1!BT38</f>
        <v/>
      </c>
      <c r="BU18" s="141" t="str">
        <f>Sheet1!BU38</f>
        <v/>
      </c>
      <c r="BV18" s="141" t="str">
        <f>Sheet1!BV38</f>
        <v/>
      </c>
      <c r="BW18" s="141" t="str">
        <f>Sheet1!BW38</f>
        <v>INCORRECT</v>
      </c>
      <c r="BX18" s="141" t="b">
        <f>Sheet1!BX38</f>
        <v>0</v>
      </c>
      <c r="BY18" s="141" t="str">
        <f>Sheet1!BY38</f>
        <v/>
      </c>
      <c r="BZ18" s="141" t="b">
        <f>Sheet1!BZ38</f>
        <v>0</v>
      </c>
      <c r="CA18" s="141" t="b">
        <f>Sheet1!CA38</f>
        <v>0</v>
      </c>
      <c r="CB18" s="141" t="b">
        <f>Sheet1!CB38</f>
        <v>0</v>
      </c>
      <c r="CC18" s="141" t="b">
        <f>Sheet1!CC38</f>
        <v>0</v>
      </c>
      <c r="CD18" s="141" t="b">
        <f>Sheet1!CD38</f>
        <v>0</v>
      </c>
      <c r="CE18" s="141" t="b">
        <f>Sheet1!CE38</f>
        <v>0</v>
      </c>
      <c r="CF18" s="141" t="str">
        <f>Sheet1!CF38</f>
        <v/>
      </c>
      <c r="CG18" s="141" t="str">
        <f>Sheet1!CG38</f>
        <v/>
      </c>
      <c r="CH18" s="141" t="str">
        <f>Sheet1!CH38</f>
        <v/>
      </c>
      <c r="CI18" s="141" t="str">
        <f>Sheet1!CI38</f>
        <v/>
      </c>
      <c r="CJ18" s="141" t="str">
        <f>Sheet1!CJ38</f>
        <v/>
      </c>
      <c r="CK18" s="141" t="str">
        <f>Sheet1!CK38</f>
        <v/>
      </c>
      <c r="CL18" s="141" t="str">
        <f>Sheet1!CL38</f>
        <v/>
      </c>
      <c r="CM18" s="141" t="str">
        <f>Sheet1!CM38</f>
        <v/>
      </c>
      <c r="CN18" s="141" t="str">
        <f>Sheet1!CN38</f>
        <v>NO</v>
      </c>
      <c r="CO18" s="141" t="str">
        <f>Sheet1!CO38</f>
        <v>NO</v>
      </c>
      <c r="CP18" s="141" t="str">
        <f>Sheet1!CP38</f>
        <v>NO</v>
      </c>
      <c r="CQ18" s="141" t="str">
        <f>Sheet1!CQ38</f>
        <v>NO</v>
      </c>
      <c r="CR18" s="141" t="str">
        <f>Sheet1!CR38</f>
        <v>OK</v>
      </c>
      <c r="CS18" s="141" t="b">
        <f>Sheet1!CS38</f>
        <v>0</v>
      </c>
      <c r="CT18" s="141" t="b">
        <f>Sheet1!CT38</f>
        <v>0</v>
      </c>
      <c r="CU18" s="141" t="b">
        <f>Sheet1!CU38</f>
        <v>0</v>
      </c>
      <c r="CV18" s="141" t="b">
        <f>Sheet1!CV38</f>
        <v>0</v>
      </c>
      <c r="CW18" s="141" t="str">
        <f>Sheet1!CW38</f>
        <v>SEQUENCE INCORRECT</v>
      </c>
      <c r="CX18" s="141">
        <f>Sheet1!CX38</f>
        <v>19</v>
      </c>
    </row>
    <row r="19" spans="1:102" s="141" customFormat="1" ht="18.95" customHeight="1" thickBot="1">
      <c r="A19" s="134"/>
      <c r="B19" s="154"/>
      <c r="C19" s="154"/>
      <c r="D19" s="154"/>
      <c r="E19" s="154"/>
      <c r="F19" s="154"/>
      <c r="G19" s="154"/>
      <c r="H19" s="154"/>
      <c r="I19" s="154"/>
      <c r="J19" s="154"/>
      <c r="K19" s="154"/>
      <c r="L19" s="206"/>
      <c r="M19" s="206"/>
      <c r="N19" s="206"/>
      <c r="O19" s="206"/>
      <c r="P19" s="319"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20"/>
      <c r="R19" s="139" t="str">
        <f>IF(P19="","",IF(Q17=500,LOOKUP(P19,{"ABS","ZERO",1,250,275,300,325,350,375,400,425},{"FAIL","FAIL","FAIL","D","D+","C","C+","B","B+","A","A+"}), IF(Q17=450,LOOKUP(P19,{"ABS","ZERO",1,225,247,270,292,315,337,360,382},{"FAIL","FAIL","FAIL","D","D+","C","C+","B","B+","A","A+"}), IF(Q17=400,LOOKUP(P19,{"ABS","ZERO",1,200,220,240,260,280,300,320,340},{"FAIL","FAIL","FAIL","D","D+","C","C+","B","B+","A","A+"}), IF(Q17=350,LOOKUP(P19,{"ABS","ZERO",1,175,192,210,227,245,262,280,297},{"FAIL","FAIL","FAIL","D","D+","C","C+","B","B+","A","A+"}),IF(Q17=300,LOOKUP(P19,{"ABS","ZERO",1,150,165,180,195,210,225,240,255},{"FAIL","FAIL","FAIL","D","D+","C","C+","B","B+","A","A+"}),IF(Q17=250,LOOKUP(P19,{"ABS","ZERO",1,125,137,150,162,175,187,200,212},{"FAIL","FAIL","FAIL","D","D+","C","C+","B","B+","A","A+"}),IF(Q17=200,LOOKUP(P19,{"ABS","ZERO",1,100,110,120,130,140,150,160,170},{"FAIL","FAIL","FAIL","D","D+","C","C+","B","B+","A","A+"}),IF(Q17=150,LOOKUP(P19,{"ABS","ZERO",1,75,82,90,97,105,112,120,127},{"FAIL","FAIL","FAIL","D","D+","C","C+","B","B+","A","A+"}),IF(Q17=100,LOOKUP(P19,{"ABS","ZERO",1,50,55,60,65,70,75,80,85},{"FAIL","FAIL","FAIL","D","D+","C","C+","B","B+","A","A+"}),IF(Q17=50,LOOKUP(P19,{"ABS","ZERO",1,25,27,30,32,35,37,40,42},{"FAIL","FAIL","FAIL","D","D+","C","C+","B","B+","A","A+"}))))))))))))</f>
        <v/>
      </c>
      <c r="S19" s="194"/>
      <c r="T19" s="56" t="str">
        <f>IF(A19&lt;&gt;"",IF(CW19="SEQUENCE CORRECT",IF(OR(T(AA19)="OK",T(AB19)="oOk",T(AC19)="Okk",AD19="ok"),"OK","FORMAT INCORRECT"),"SEQUENCE INCORRECT"),"")</f>
        <v/>
      </c>
      <c r="U19" s="302" t="str">
        <f>IF(AND(A19&lt;&gt;"",B19&lt;&gt;""),IF(OR(D19&lt;&gt;"ABS"),IF(OR(AND(D19&lt;ROUNDDOWN((0.7*E17),0),D19&lt;&gt;0),D19&gt;E17,D19=""),"Attendance Marks incorrect",""),""),"")</f>
        <v/>
      </c>
      <c r="V19" s="303"/>
      <c r="W19" s="303"/>
      <c r="X19" s="170" t="str">
        <f>IF(OR(AND(OR(F19&lt;=G17, F19=0, F19="ABS"),OR(H19&lt;=I17, H19=0, H19="ABS"),OR(J19&lt;=K17, J19=0,J19="ABS"))),IF(OR(AND(A19="",B19="",D19="",F19="",H19="",J19=""),AND(A19&lt;&gt;"",B19&lt;&gt;"",D19&lt;&gt;"",F19&lt;&gt;"",H19&lt;&gt;"",J19&lt;&gt;"", AF19="OK")),"","Given Marks or Format is incorrect"),"Given Marks or Format is incorrect")</f>
        <v/>
      </c>
      <c r="Y19" s="171"/>
      <c r="Z19" s="172"/>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41" t="b">
        <f>IF(ISNUMBER(A19)&lt;&gt;"",AND(ISNUMBER(INT(MID(A19,1,3))),MID(A19,4,1)="",MID(A19,1,1)&lt;&gt;"0"))</f>
        <v>0</v>
      </c>
      <c r="AF19" s="141" t="str">
        <f>IF(AND(AF18="OK",AE19=TRUE),"OK","S# INCORRECT")</f>
        <v>S# INCORRECT</v>
      </c>
      <c r="BN19" s="141" t="str">
        <f>RIGHT(B19,3)</f>
        <v/>
      </c>
      <c r="BO19" s="141" t="b">
        <f>ISNUMBER(INT((MID(BN19,1,1))))</f>
        <v>0</v>
      </c>
      <c r="BP19" s="141" t="b">
        <f>ISNUMBER(INT((MID(BN19,2,1))))</f>
        <v>0</v>
      </c>
      <c r="BQ19" s="141" t="b">
        <f>ISNUMBER(INT((MID(BN19,3,1))))</f>
        <v>0</v>
      </c>
      <c r="BR19" s="141" t="str">
        <f>IF(BO19=TRUE, MID(BN19,1,1),"")</f>
        <v/>
      </c>
      <c r="BS19" s="141" t="str">
        <f>IF(BP19=TRUE, MID(BN19,2,1),"")</f>
        <v/>
      </c>
      <c r="BT19" s="141" t="str">
        <f>IF(BQ19=TRUE, MID(BN19,3,1),"")</f>
        <v/>
      </c>
      <c r="BU19" s="141" t="str">
        <f>T(BR19)&amp;T(BS19)&amp;T(BT19)</f>
        <v/>
      </c>
      <c r="BV19" s="51" t="str">
        <f>IF(BU19="","",INT(TRIM(BU19)))</f>
        <v/>
      </c>
      <c r="BW19" s="52" t="str">
        <f>"OK"</f>
        <v>OK</v>
      </c>
      <c r="BX19" s="141" t="b">
        <f>BV19&gt;BV18</f>
        <v>0</v>
      </c>
      <c r="BY19" s="53" t="str">
        <f>LEFT(B19,6)</f>
        <v/>
      </c>
      <c r="BZ19" s="141" t="b">
        <f>ISNUMBER(INT((MID(BY19,1,1))))</f>
        <v>0</v>
      </c>
      <c r="CA19" s="141" t="b">
        <f>ISNUMBER(INT((MID(BY19,2,1))))</f>
        <v>0</v>
      </c>
      <c r="CB19" s="141" t="b">
        <f>ISNUMBER(INT((MID(BY19,3,1))))</f>
        <v>0</v>
      </c>
      <c r="CC19" s="141" t="b">
        <f>ISNUMBER(INT((MID(BY19,4,1))))</f>
        <v>0</v>
      </c>
      <c r="CD19" s="141" t="b">
        <f>ISNUMBER(INT((MID(BY19,5,1))))</f>
        <v>0</v>
      </c>
      <c r="CE19" s="141" t="b">
        <f>ISNUMBER(INT((MID(BY19,6,1))))</f>
        <v>0</v>
      </c>
      <c r="CF19" s="141" t="str">
        <f>IF(BZ19=TRUE, MID(BY19,1,1),"")</f>
        <v/>
      </c>
      <c r="CG19" s="141" t="str">
        <f>IF(CA19=TRUE, MID(BY19,2,1),"")</f>
        <v/>
      </c>
      <c r="CH19" s="141" t="str">
        <f>IF(CB19=TRUE, MID(BY19,3,1),"")</f>
        <v/>
      </c>
      <c r="CI19" s="141" t="str">
        <f>IF(CC19=TRUE, MID(BY19,4,1),"")</f>
        <v/>
      </c>
      <c r="CJ19" s="141" t="str">
        <f>IF(CD19=TRUE, MID(BY19,5,1),"")</f>
        <v/>
      </c>
      <c r="CK19" s="141" t="str">
        <f>IF(CE19=TRUE, MID(BY19,6,1),"")</f>
        <v/>
      </c>
      <c r="CL19" s="53" t="str">
        <f>TRIM(T(CF19)&amp;T(CG19)&amp;T(CH19))</f>
        <v/>
      </c>
      <c r="CM19" s="53" t="str">
        <f>TRIM(T(CI19)&amp;T(CJ19)&amp;T(CK19))</f>
        <v/>
      </c>
      <c r="CN19" s="54" t="str">
        <f>IF(OR(MID(BY19,3,1)="-",MID(BY19,4,1)="-"),T(CL19),"NO")</f>
        <v>NO</v>
      </c>
      <c r="CO19" s="54" t="str">
        <f>IF(OR(MID(BY19,3,1)="-",MID(BY19,4,1)="-"),T(CM19),"NO")</f>
        <v>NO</v>
      </c>
      <c r="CP19" s="52" t="str">
        <f>IF(AND(CN19&lt;&gt;"NO", CO19&lt;&gt;"NO"),IF(CO19&lt;CN19,"OK","INCORRECT"),"NO")</f>
        <v>NO</v>
      </c>
      <c r="CQ19" s="52" t="str">
        <f>IF(AND(CN19&lt;&gt;"NO", CO19&lt;&gt;"NO"),IF(CO19&lt;=CO18,"OK","INCORRECT"),"NO")</f>
        <v>NO</v>
      </c>
      <c r="CR19" s="54" t="str">
        <f>IF(OR(AND(OR(AND(CP19="NO",CQ19="NO"),AND(CP19="OK", CQ19="OK")),AND(CP18="NO", CQ18="NO")),AND(AND(CP19="OK",CQ19="OK",OR(AND(CP18="NO", CQ18="NO"),AND(CP18="OK", CQ18="OK"))))),"OK","INCORRECT")</f>
        <v>OK</v>
      </c>
      <c r="CS19" s="141" t="b">
        <f>IF(CR19="OK",IF(AND(CN18="NO",CN19="NO"),BV19&gt;BV18))</f>
        <v>0</v>
      </c>
      <c r="CT19" s="141" t="b">
        <f>IF(CR19="OK",AND(CP19="OK",CQ19="OK",CP18="NO",CQ18="NO"))</f>
        <v>0</v>
      </c>
      <c r="CU19" s="141" t="b">
        <f>IF(CR19="OK",IF(AND(EXACT(CM18,CM19)),BV19&gt;BV18))</f>
        <v>0</v>
      </c>
      <c r="CV19" s="141" t="b">
        <f>IF(CR19="OK",CO19&lt;CO18)</f>
        <v>0</v>
      </c>
      <c r="CW19" s="53" t="str">
        <f>IF(AND(CS19=FALSE,CT19=FALSE,CU19=FALSE,CV19=FALSE),"SEQUENCE INCORRECT","SEQUENCE CORRECT")</f>
        <v>SEQUENCE INCORRECT</v>
      </c>
      <c r="CX19" s="55">
        <f>COUNTIF(B18:B18,T(B19))</f>
        <v>1</v>
      </c>
    </row>
    <row r="20" spans="1:102" s="141" customFormat="1" ht="18.95" customHeight="1" thickBot="1">
      <c r="A20" s="134"/>
      <c r="B20" s="152"/>
      <c r="C20" s="153"/>
      <c r="D20" s="152"/>
      <c r="E20" s="153"/>
      <c r="F20" s="152"/>
      <c r="G20" s="153"/>
      <c r="H20" s="152"/>
      <c r="I20" s="153"/>
      <c r="J20" s="305"/>
      <c r="K20" s="306"/>
      <c r="L20" s="206"/>
      <c r="M20" s="206"/>
      <c r="N20" s="206"/>
      <c r="O20" s="206"/>
      <c r="P20" s="319"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20"/>
      <c r="R20" s="96" t="str">
        <f>IF(P20="","",IF(Q17=500,LOOKUP(P20,{"ABS","ZERO",1,250,275,300,325,350,375,400,425},{"FAIL","FAIL","FAIL","D","D+","C","C+","B","B+","A","A+"}), IF(Q17=450,LOOKUP(P20,{"ABS","ZERO",1,225,247,270,292,315,337,360,382},{"FAIL","FAIL","FAIL","D","D+","C","C+","B","B+","A","A+"}), IF(Q17=400,LOOKUP(P20,{"ABS","ZERO",1,200,220,240,260,280,300,320,340},{"FAIL","FAIL","FAIL","D","D+","C","C+","B","B+","A","A+"}), IF(Q17=350,LOOKUP(P20,{"ABS","ZERO",1,175,192,210,227,245,262,280,297},{"FAIL","FAIL","FAIL","D","D+","C","C+","B","B+","A","A+"}),IF(Q17=300,LOOKUP(P20,{"ABS","ZERO",1,150,165,180,195,210,225,240,255},{"FAIL","FAIL","FAIL","D","D+","C","C+","B","B+","A","A+"}),IF(Q17=250,LOOKUP(P20,{"ABS","ZERO",1,125,137,150,162,175,187,200,212},{"FAIL","FAIL","FAIL","D","D+","C","C+","B","B+","A","A+"}),IF(Q17=200,LOOKUP(P20,{"ABS","ZERO",1,100,110,120,130,140,150,160,170},{"FAIL","FAIL","FAIL","D","D+","C","C+","B","B+","A","A+"}),IF(Q17=150,LOOKUP(P20,{"ABS","ZERO",1,75,82,90,97,105,112,120,127},{"FAIL","FAIL","FAIL","D","D+","C","C+","B","B+","A","A+"}),IF(Q17=100,LOOKUP(P20,{"ABS","ZERO",1,50,55,60,65,70,75,80,85},{"FAIL","FAIL","FAIL","D","D+","C","C+","B","B+","A","A+"}),IF(Q17=50,LOOKUP(P20,{"ABS","ZERO",1,25,27,30,32,35,37,40,42},{"FAIL","FAIL","FAIL","D","D+","C","C+","B","B+","A","A+"}))))))))))))</f>
        <v/>
      </c>
      <c r="S20" s="194"/>
      <c r="T20" s="56" t="str">
        <f t="shared" ref="T20:T38" si="0">IF(A20&lt;&gt;"",IF(CW20="SEQUENCE CORRECT",IF(OR(T(AA20)="OK",T(AB20)="oOk",T(AC20)="Okk",AD20="ok"),"OK","FORMAT INCORRECT"),"SEQUENCE INCORRECT"),"")</f>
        <v/>
      </c>
      <c r="U20" s="172" t="str">
        <f>IF(AND(A20&lt;&gt;"",B20&lt;&gt;""),IF(OR(D20&lt;&gt;"ABS"),IF(OR(AND(D20&lt;ROUNDDOWN((0.7*E17),0),D20&lt;&gt;0),D20&gt;E17,D20=""),"Attendance Marks incorrect",""),""),"")</f>
        <v/>
      </c>
      <c r="V20" s="304"/>
      <c r="W20" s="304"/>
      <c r="X20" s="161" t="str">
        <f>IF(OR(AND(OR(F20&lt;=G17, F20=0, F20="ABS"),OR(H20&lt;=I17, H20=0, H20="ABS"),OR(J20&lt;=K17, J20=0,J20="ABS"))),IF(OR(AND(A20="",B20="",D20="",F20="",H20="",J20=""),AND(A20&lt;&gt;"",B20&lt;&gt;"",D20&lt;&gt;"",F20&lt;&gt;"",H20&lt;&gt;"",J20&lt;&gt;"", AF20="OK")),"","Given Marks or Format is incorrect"),"Given Marks or Format is incorrect")</f>
        <v/>
      </c>
      <c r="Y20" s="162"/>
      <c r="Z20" s="163"/>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41" t="b">
        <f>IF(AND(ISNUMBER(A19)&lt;&gt;"",ISNUMBER(A20)&lt;&gt;""),IF(AND(ISNUMBER(A20),ISNUMBER(A19)),IF(A20-A19=1,AND(ISNUMBER(INT(MID(A20,1,3))),MID(A20,4,1)="",MID(A20,1,1)&lt;&gt;"0"))))</f>
        <v>0</v>
      </c>
      <c r="AF20" s="141" t="str">
        <f t="shared" ref="AF20:AF38" si="1">IF(AE20=TRUE,"OK","S# INCORRECT")</f>
        <v>S# INCORRECT</v>
      </c>
      <c r="BN20" s="141" t="str">
        <f t="shared" ref="BN20:BN37" si="2">RIGHT(B20,3)</f>
        <v/>
      </c>
      <c r="BO20" s="141" t="b">
        <f t="shared" ref="BO20:BO37" si="3">ISNUMBER(INT((MID(BN20,1,1))))</f>
        <v>0</v>
      </c>
      <c r="BP20" s="141" t="b">
        <f t="shared" ref="BP20:BP37" si="4">ISNUMBER(INT((MID(BN20,2,1))))</f>
        <v>0</v>
      </c>
      <c r="BQ20" s="141" t="b">
        <f t="shared" ref="BQ20:BQ37" si="5">ISNUMBER(INT((MID(BN20,3,1))))</f>
        <v>0</v>
      </c>
      <c r="BR20" s="141" t="str">
        <f t="shared" ref="BR20:BR37" si="6">IF(BO20=TRUE, MID(BN20,1,1),"")</f>
        <v/>
      </c>
      <c r="BS20" s="141" t="str">
        <f t="shared" ref="BS20:BS37" si="7">IF(BP20=TRUE, MID(BN20,2,1),"")</f>
        <v/>
      </c>
      <c r="BT20" s="141" t="str">
        <f t="shared" ref="BT20:BT37" si="8">IF(BQ20=TRUE, MID(BN20,3,1),"")</f>
        <v/>
      </c>
      <c r="BU20" s="141" t="str">
        <f t="shared" ref="BU20:BU37" si="9">T(BR20)&amp;T(BS20)&amp;T(BT20)</f>
        <v/>
      </c>
      <c r="BV20" s="51" t="str">
        <f t="shared" ref="BV20:BV37" si="10">IF(BU20="","",INT(TRIM(BU20)))</f>
        <v/>
      </c>
      <c r="BW20" s="52" t="str">
        <f>IF(BV20&gt;BV19,"OK","INCORRECT")</f>
        <v>INCORRECT</v>
      </c>
      <c r="BX20" s="141" t="b">
        <f>BV20&gt;BV19</f>
        <v>0</v>
      </c>
      <c r="BY20" s="53" t="str">
        <f t="shared" ref="BY20:BY37" si="11">LEFT(B20,6)</f>
        <v/>
      </c>
      <c r="BZ20" s="141" t="b">
        <f t="shared" ref="BZ20:BZ37" si="12">ISNUMBER(INT((MID(BY20,1,1))))</f>
        <v>0</v>
      </c>
      <c r="CA20" s="141" t="b">
        <f t="shared" ref="CA20:CA37" si="13">ISNUMBER(INT((MID(BY20,2,1))))</f>
        <v>0</v>
      </c>
      <c r="CB20" s="141" t="b">
        <f t="shared" ref="CB20:CB37" si="14">ISNUMBER(INT((MID(BY20,3,1))))</f>
        <v>0</v>
      </c>
      <c r="CC20" s="141" t="b">
        <f t="shared" ref="CC20:CC37" si="15">ISNUMBER(INT((MID(BY20,4,1))))</f>
        <v>0</v>
      </c>
      <c r="CD20" s="141" t="b">
        <f t="shared" ref="CD20:CD37" si="16">ISNUMBER(INT((MID(BY20,5,1))))</f>
        <v>0</v>
      </c>
      <c r="CE20" s="141" t="b">
        <f t="shared" ref="CE20:CE37" si="17">ISNUMBER(INT((MID(BY20,6,1))))</f>
        <v>0</v>
      </c>
      <c r="CF20" s="141" t="str">
        <f t="shared" ref="CF20:CF37" si="18">IF(BZ20=TRUE, MID(BY20,1,1),"")</f>
        <v/>
      </c>
      <c r="CG20" s="141" t="str">
        <f t="shared" ref="CG20:CG37" si="19">IF(CA20=TRUE, MID(BY20,2,1),"")</f>
        <v/>
      </c>
      <c r="CH20" s="141" t="str">
        <f t="shared" ref="CH20:CH37" si="20">IF(CB20=TRUE, MID(BY20,3,1),"")</f>
        <v/>
      </c>
      <c r="CI20" s="141" t="str">
        <f t="shared" ref="CI20:CI37" si="21">IF(CC20=TRUE, MID(BY20,4,1),"")</f>
        <v/>
      </c>
      <c r="CJ20" s="141" t="str">
        <f t="shared" ref="CJ20:CJ37" si="22">IF(CD20=TRUE, MID(BY20,5,1),"")</f>
        <v/>
      </c>
      <c r="CK20" s="141" t="str">
        <f t="shared" ref="CK20:CK37" si="23">IF(CE20=TRUE, MID(BY20,6,1),"")</f>
        <v/>
      </c>
      <c r="CL20" s="53" t="str">
        <f t="shared" ref="CL20:CL37" si="24">TRIM(T(CF20)&amp;T(CG20)&amp;T(CH20))</f>
        <v/>
      </c>
      <c r="CM20" s="53" t="str">
        <f t="shared" ref="CM20:CM37" si="25">TRIM(T(CI20)&amp;T(CJ20)&amp;T(CK20))</f>
        <v/>
      </c>
      <c r="CN20" s="54" t="str">
        <f t="shared" ref="CN20:CN37" si="26">IF(OR(MID(BY20,3,1)="-",MID(BY20,4,1)="-"),T(CL20),"NO")</f>
        <v>NO</v>
      </c>
      <c r="CO20" s="54" t="str">
        <f t="shared" ref="CO20:CO37" si="27">IF(OR(MID(BY20,3,1)="-",MID(BY20,4,1)="-"),T(CM20),"NO")</f>
        <v>NO</v>
      </c>
      <c r="CP20" s="52" t="str">
        <f>IF(AND(CN20&lt;&gt;"NO", CO20&lt;&gt;"NO"),IF(CO20&lt;CN20,"OK","INCORRECT"),"NO")</f>
        <v>NO</v>
      </c>
      <c r="CQ20" s="52" t="str">
        <f>IF(AND(CN20&lt;&gt;"NO", CO20&lt;&gt;"NO"),IF(CO20&lt;=CO19,"OK","INCORRECT"),"NO")</f>
        <v>NO</v>
      </c>
      <c r="CR20" s="54" t="str">
        <f>IF(OR(AND(OR(AND(CP20="NO",CQ20="NO"),AND(CP20="OK", CQ20="OK")),AND(CP19="NO", CQ19="NO")),AND(AND(CP20="OK",CQ20="OK",OR(AND(CP19="NO", CQ19="NO"),AND(CP19="OK", CQ19="OK"))))),"OK","INCORRECT")</f>
        <v>OK</v>
      </c>
      <c r="CS20" s="141" t="b">
        <f>IF(CR20="OK",IF(AND(CN19="NO",CN20="NO"),BV20&gt;BV19))</f>
        <v>0</v>
      </c>
      <c r="CT20" s="141" t="b">
        <f>IF(CR20="OK",AND(CP20="OK",CQ20="OK",CP19="NO",CQ19="NO"))</f>
        <v>0</v>
      </c>
      <c r="CU20" s="141" t="b">
        <f>IF(CR20="OK",IF(AND(EXACT(CM19,CM20)),BV20&gt;BV19))</f>
        <v>0</v>
      </c>
      <c r="CV20" s="141" t="b">
        <f>IF(CR20="OK",CO20&lt;CO19)</f>
        <v>0</v>
      </c>
      <c r="CW20" s="53" t="str">
        <f>IF(AND(CS20=FALSE,CT20=FALSE,CU20=FALSE,CV20=FALSE),"SEQUENCE INCORRECT","SEQUENCE CORRECT")</f>
        <v>SEQUENCE INCORRECT</v>
      </c>
      <c r="CX20" s="55">
        <f>COUNTIF(B19:B19,T(B20))</f>
        <v>1</v>
      </c>
    </row>
    <row r="21" spans="1:102" s="141" customFormat="1" ht="18.95" customHeight="1" thickBot="1">
      <c r="A21" s="43"/>
      <c r="B21" s="152"/>
      <c r="C21" s="153"/>
      <c r="D21" s="152"/>
      <c r="E21" s="153"/>
      <c r="F21" s="152"/>
      <c r="G21" s="153"/>
      <c r="H21" s="152"/>
      <c r="I21" s="153"/>
      <c r="J21" s="305"/>
      <c r="K21" s="306"/>
      <c r="L21" s="206"/>
      <c r="M21" s="206"/>
      <c r="N21" s="206"/>
      <c r="O21" s="206"/>
      <c r="P21" s="319"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20"/>
      <c r="R21" s="96" t="str">
        <f>IF(P21="","",IF(Q17=500,LOOKUP(P21,{"ABS","ZERO",1,250,275,300,325,350,375,400,425},{"FAIL","FAIL","FAIL","D","D+","C","C+","B","B+","A","A+"}), IF(Q17=450,LOOKUP(P21,{"ABS","ZERO",1,225,247,270,292,315,337,360,382},{"FAIL","FAIL","FAIL","D","D+","C","C+","B","B+","A","A+"}), IF(Q17=400,LOOKUP(P21,{"ABS","ZERO",1,200,220,240,260,280,300,320,340},{"FAIL","FAIL","FAIL","D","D+","C","C+","B","B+","A","A+"}), IF(Q17=350,LOOKUP(P21,{"ABS","ZERO",1,175,192,210,227,245,262,280,297},{"FAIL","FAIL","FAIL","D","D+","C","C+","B","B+","A","A+"}),IF(Q17=300,LOOKUP(P21,{"ABS","ZERO",1,150,165,180,195,210,225,240,255},{"FAIL","FAIL","FAIL","D","D+","C","C+","B","B+","A","A+"}),IF(Q17=250,LOOKUP(P21,{"ABS","ZERO",1,125,137,150,162,175,187,200,212},{"FAIL","FAIL","FAIL","D","D+","C","C+","B","B+","A","A+"}),IF(Q17=200,LOOKUP(P21,{"ABS","ZERO",1,100,110,120,130,140,150,160,170},{"FAIL","FAIL","FAIL","D","D+","C","C+","B","B+","A","A+"}),IF(Q17=150,LOOKUP(P21,{"ABS","ZERO",1,75,82,90,97,105,112,120,127},{"FAIL","FAIL","FAIL","D","D+","C","C+","B","B+","A","A+"}),IF(Q17=100,LOOKUP(P21,{"ABS","ZERO",1,50,55,60,65,70,75,80,85},{"FAIL","FAIL","FAIL","D","D+","C","C+","B","B+","A","A+"}),IF(Q17=50,LOOKUP(P21,{"ABS","ZERO",1,25,27,30,32,35,37,40,42},{"FAIL","FAIL","FAIL","D","D+","C","C+","B","B+","A","A+"}))))))))))))</f>
        <v/>
      </c>
      <c r="S21" s="194"/>
      <c r="T21" s="56" t="str">
        <f t="shared" si="0"/>
        <v/>
      </c>
      <c r="U21" s="172" t="str">
        <f>IF(AND(A21&lt;&gt;"",B21&lt;&gt;""),IF(OR(D21&lt;&gt;"ABS"),IF(OR(AND(D21&lt;ROUNDDOWN((0.7*E17),0),D21&lt;&gt;0),D21&gt;E17,D21=""),"Attendance Marks incorrect",""),""),"")</f>
        <v/>
      </c>
      <c r="V21" s="304"/>
      <c r="W21" s="304"/>
      <c r="X21" s="161" t="str">
        <f>IF(OR(AND(OR(F21&lt;=G17, F21=0, F21="ABS"),OR(H21&lt;=I17, H21=0, H21="ABS"),OR(J21&lt;=K17, J21=0,J21="ABS"))),IF(OR(AND(A21="",B21="",D21="",F21="",H21="",J21=""),AND(A21&lt;&gt;"",B21&lt;&gt;"",D21&lt;&gt;"",F21&lt;&gt;"",H21&lt;&gt;"",J21&lt;&gt;"", AF21="OK")),"","Given Marks or Format is incorrect"),"Given Marks or Format is incorrect")</f>
        <v/>
      </c>
      <c r="Y21" s="162"/>
      <c r="Z21" s="163"/>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41" t="b">
        <f t="shared" ref="AE21:AE38" si="28">IF(AND(ISNUMBER(A20)&lt;&gt;"",ISNUMBER(A21)&lt;&gt;""),IF(AND(ISNUMBER(A21),ISNUMBER(A20)),IF(A21-A20=1,AND(ISNUMBER(INT(MID(A21,1,3))),MID(A21,4,1)="",MID(A21,1,1)&lt;&gt;"0"))))</f>
        <v>0</v>
      </c>
      <c r="AF21" s="141" t="str">
        <f t="shared" si="1"/>
        <v>S# INCORRECT</v>
      </c>
      <c r="BN21" s="141" t="str">
        <f t="shared" si="2"/>
        <v/>
      </c>
      <c r="BO21" s="141" t="b">
        <f t="shared" si="3"/>
        <v>0</v>
      </c>
      <c r="BP21" s="141" t="b">
        <f t="shared" si="4"/>
        <v>0</v>
      </c>
      <c r="BQ21" s="141" t="b">
        <f t="shared" si="5"/>
        <v>0</v>
      </c>
      <c r="BR21" s="141" t="str">
        <f t="shared" si="6"/>
        <v/>
      </c>
      <c r="BS21" s="141" t="str">
        <f t="shared" si="7"/>
        <v/>
      </c>
      <c r="BT21" s="141" t="str">
        <f t="shared" si="8"/>
        <v/>
      </c>
      <c r="BU21" s="141" t="str">
        <f t="shared" si="9"/>
        <v/>
      </c>
      <c r="BV21" s="51" t="str">
        <f t="shared" si="10"/>
        <v/>
      </c>
      <c r="BW21" s="52" t="str">
        <f t="shared" ref="BW21:BW37" si="29">IF(BV21&gt;BV20,"OK","INCORRECT")</f>
        <v>INCORRECT</v>
      </c>
      <c r="BX21" s="141" t="b">
        <f t="shared" ref="BX21:BX37" si="30">BV21&gt;BV20</f>
        <v>0</v>
      </c>
      <c r="BY21" s="53" t="str">
        <f t="shared" si="11"/>
        <v/>
      </c>
      <c r="BZ21" s="141" t="b">
        <f t="shared" si="12"/>
        <v>0</v>
      </c>
      <c r="CA21" s="141" t="b">
        <f t="shared" si="13"/>
        <v>0</v>
      </c>
      <c r="CB21" s="141" t="b">
        <f t="shared" si="14"/>
        <v>0</v>
      </c>
      <c r="CC21" s="141" t="b">
        <f t="shared" si="15"/>
        <v>0</v>
      </c>
      <c r="CD21" s="141" t="b">
        <f t="shared" si="16"/>
        <v>0</v>
      </c>
      <c r="CE21" s="141" t="b">
        <f t="shared" si="17"/>
        <v>0</v>
      </c>
      <c r="CF21" s="141" t="str">
        <f t="shared" si="18"/>
        <v/>
      </c>
      <c r="CG21" s="141" t="str">
        <f t="shared" si="19"/>
        <v/>
      </c>
      <c r="CH21" s="141" t="str">
        <f t="shared" si="20"/>
        <v/>
      </c>
      <c r="CI21" s="141" t="str">
        <f t="shared" si="21"/>
        <v/>
      </c>
      <c r="CJ21" s="141" t="str">
        <f t="shared" si="22"/>
        <v/>
      </c>
      <c r="CK21" s="141" t="str">
        <f t="shared" si="23"/>
        <v/>
      </c>
      <c r="CL21" s="53" t="str">
        <f t="shared" si="24"/>
        <v/>
      </c>
      <c r="CM21" s="53" t="str">
        <f t="shared" si="25"/>
        <v/>
      </c>
      <c r="CN21" s="54" t="str">
        <f t="shared" si="26"/>
        <v>NO</v>
      </c>
      <c r="CO21" s="54" t="str">
        <f t="shared" si="27"/>
        <v>NO</v>
      </c>
      <c r="CP21" s="52" t="str">
        <f t="shared" ref="CP21:CP37" si="31">IF(AND(CN21&lt;&gt;"NO", CO21&lt;&gt;"NO"),IF(CO21&lt;CN21,"OK","INCORRECT"),"NO")</f>
        <v>NO</v>
      </c>
      <c r="CQ21" s="52" t="str">
        <f t="shared" ref="CQ21:CQ37" si="32">IF(AND(CN21&lt;&gt;"NO", CO21&lt;&gt;"NO"),IF(CO21&lt;=CO20,"OK","INCORRECT"),"NO")</f>
        <v>NO</v>
      </c>
      <c r="CR21" s="54" t="str">
        <f t="shared" ref="CR21:CR37" si="33">IF(OR(AND(OR(AND(CP21="NO",CQ21="NO"),AND(CP21="OK", CQ21="OK")),AND(CP20="NO", CQ20="NO")),AND(AND(CP21="OK",CQ21="OK",OR(AND(CP20="NO", CQ20="NO"),AND(CP20="OK", CQ20="OK"))))),"OK","INCORRECT")</f>
        <v>OK</v>
      </c>
      <c r="CS21" s="141" t="b">
        <f t="shared" ref="CS21:CS37" si="34">IF(CR21="OK",IF(AND(CN20="NO",CN21="NO"),BV21&gt;BV20))</f>
        <v>0</v>
      </c>
      <c r="CT21" s="141" t="b">
        <f t="shared" ref="CT21:CT37" si="35">IF(CR21="OK",AND(CP21="OK",CQ21="OK",CP20="NO",CQ20="NO"))</f>
        <v>0</v>
      </c>
      <c r="CU21" s="141" t="b">
        <f t="shared" ref="CU21:CU37" si="36">IF(CR21="OK",IF(AND(EXACT(CM20,CM21)),BV21&gt;BV20))</f>
        <v>0</v>
      </c>
      <c r="CV21" s="141" t="b">
        <f t="shared" ref="CV21:CV37" si="37">IF(CR21="OK",CO21&lt;CO20)</f>
        <v>0</v>
      </c>
      <c r="CW21" s="53" t="str">
        <f t="shared" ref="CW21:CW37" si="38">IF(AND(CS21=FALSE,CT21=FALSE,CU21=FALSE,CV21=FALSE),"SEQUENCE INCORRECT","SEQUENCE CORRECT")</f>
        <v>SEQUENCE INCORRECT</v>
      </c>
      <c r="CX21" s="55">
        <f>COUNTIF(B19:B20,T(B21))</f>
        <v>2</v>
      </c>
    </row>
    <row r="22" spans="1:102" s="141" customFormat="1" ht="18.95" customHeight="1" thickBot="1">
      <c r="A22" s="134"/>
      <c r="B22" s="152"/>
      <c r="C22" s="153"/>
      <c r="D22" s="152"/>
      <c r="E22" s="153"/>
      <c r="F22" s="152"/>
      <c r="G22" s="153"/>
      <c r="H22" s="152"/>
      <c r="I22" s="153"/>
      <c r="J22" s="305"/>
      <c r="K22" s="306"/>
      <c r="L22" s="206"/>
      <c r="M22" s="206"/>
      <c r="N22" s="206"/>
      <c r="O22" s="206"/>
      <c r="P22" s="319"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20"/>
      <c r="R22" s="96" t="str">
        <f>IF(P22="","",IF(Q17=500,LOOKUP(P22,{"ABS","ZERO",1,250,275,300,325,350,375,400,425},{"FAIL","FAIL","FAIL","D","D+","C","C+","B","B+","A","A+"}), IF(Q17=450,LOOKUP(P22,{"ABS","ZERO",1,225,247,270,292,315,337,360,382},{"FAIL","FAIL","FAIL","D","D+","C","C+","B","B+","A","A+"}), IF(Q17=400,LOOKUP(P22,{"ABS","ZERO",1,200,220,240,260,280,300,320,340},{"FAIL","FAIL","FAIL","D","D+","C","C+","B","B+","A","A+"}), IF(Q17=350,LOOKUP(P22,{"ABS","ZERO",1,175,192,210,227,245,262,280,297},{"FAIL","FAIL","FAIL","D","D+","C","C+","B","B+","A","A+"}),IF(Q17=300,LOOKUP(P22,{"ABS","ZERO",1,150,165,180,195,210,225,240,255},{"FAIL","FAIL","FAIL","D","D+","C","C+","B","B+","A","A+"}),IF(Q17=250,LOOKUP(P22,{"ABS","ZERO",1,125,137,150,162,175,187,200,212},{"FAIL","FAIL","FAIL","D","D+","C","C+","B","B+","A","A+"}),IF(Q17=200,LOOKUP(P22,{"ABS","ZERO",1,100,110,120,130,140,150,160,170},{"FAIL","FAIL","FAIL","D","D+","C","C+","B","B+","A","A+"}),IF(Q17=150,LOOKUP(P22,{"ABS","ZERO",1,75,82,90,97,105,112,120,127},{"FAIL","FAIL","FAIL","D","D+","C","C+","B","B+","A","A+"}),IF(Q17=100,LOOKUP(P22,{"ABS","ZERO",1,50,55,60,65,70,75,80,85},{"FAIL","FAIL","FAIL","D","D+","C","C+","B","B+","A","A+"}),IF(Q17=50,LOOKUP(P22,{"ABS","ZERO",1,25,27,30,32,35,37,40,42},{"FAIL","FAIL","FAIL","D","D+","C","C+","B","B+","A","A+"}))))))))))))</f>
        <v/>
      </c>
      <c r="S22" s="194"/>
      <c r="T22" s="56" t="str">
        <f t="shared" si="0"/>
        <v/>
      </c>
      <c r="U22" s="172" t="str">
        <f>IF(AND(A22&lt;&gt;"",B22&lt;&gt;""),IF(OR(D22&lt;&gt;"ABS"),IF(OR(AND(D22&lt;ROUNDDOWN((0.7*E17),0),D22&lt;&gt;0),D22&gt;E17,D22=""),"Attendance Marks incorrect",""),""),"")</f>
        <v/>
      </c>
      <c r="V22" s="304"/>
      <c r="W22" s="304"/>
      <c r="X22" s="161" t="str">
        <f>IF(OR(AND(OR(F22&lt;=G17, F22=0, F22="ABS"),OR(H22&lt;=I17, H22=0, H22="ABS"),OR(J22&lt;=K17, J22=0,J22="ABS"))),IF(OR(AND(A22="",B22="",D22="",F22="",H22="",J22=""),AND(A22&lt;&gt;"",B22&lt;&gt;"",D22&lt;&gt;"",F22&lt;&gt;"",H22&lt;&gt;"",J22&lt;&gt;"", AF22="OK")),"","Given Marks or Format is incorrect"),"Given Marks or Format is incorrect")</f>
        <v/>
      </c>
      <c r="Y22" s="162"/>
      <c r="Z22" s="163"/>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41" t="b">
        <f t="shared" si="28"/>
        <v>0</v>
      </c>
      <c r="AF22" s="141" t="str">
        <f t="shared" si="1"/>
        <v>S# INCORRECT</v>
      </c>
      <c r="BN22" s="141" t="str">
        <f t="shared" si="2"/>
        <v/>
      </c>
      <c r="BO22" s="141" t="b">
        <f t="shared" si="3"/>
        <v>0</v>
      </c>
      <c r="BP22" s="141" t="b">
        <f t="shared" si="4"/>
        <v>0</v>
      </c>
      <c r="BQ22" s="141" t="b">
        <f t="shared" si="5"/>
        <v>0</v>
      </c>
      <c r="BR22" s="141" t="str">
        <f t="shared" si="6"/>
        <v/>
      </c>
      <c r="BS22" s="141" t="str">
        <f t="shared" si="7"/>
        <v/>
      </c>
      <c r="BT22" s="141" t="str">
        <f t="shared" si="8"/>
        <v/>
      </c>
      <c r="BU22" s="141" t="str">
        <f t="shared" si="9"/>
        <v/>
      </c>
      <c r="BV22" s="51" t="str">
        <f t="shared" si="10"/>
        <v/>
      </c>
      <c r="BW22" s="52" t="str">
        <f t="shared" si="29"/>
        <v>INCORRECT</v>
      </c>
      <c r="BX22" s="141" t="b">
        <f t="shared" si="30"/>
        <v>0</v>
      </c>
      <c r="BY22" s="53" t="str">
        <f t="shared" si="11"/>
        <v/>
      </c>
      <c r="BZ22" s="141" t="b">
        <f t="shared" si="12"/>
        <v>0</v>
      </c>
      <c r="CA22" s="141" t="b">
        <f t="shared" si="13"/>
        <v>0</v>
      </c>
      <c r="CB22" s="141" t="b">
        <f t="shared" si="14"/>
        <v>0</v>
      </c>
      <c r="CC22" s="141" t="b">
        <f t="shared" si="15"/>
        <v>0</v>
      </c>
      <c r="CD22" s="141" t="b">
        <f t="shared" si="16"/>
        <v>0</v>
      </c>
      <c r="CE22" s="141" t="b">
        <f t="shared" si="17"/>
        <v>0</v>
      </c>
      <c r="CF22" s="141" t="str">
        <f t="shared" si="18"/>
        <v/>
      </c>
      <c r="CG22" s="141" t="str">
        <f t="shared" si="19"/>
        <v/>
      </c>
      <c r="CH22" s="141" t="str">
        <f t="shared" si="20"/>
        <v/>
      </c>
      <c r="CI22" s="141" t="str">
        <f t="shared" si="21"/>
        <v/>
      </c>
      <c r="CJ22" s="141" t="str">
        <f t="shared" si="22"/>
        <v/>
      </c>
      <c r="CK22" s="141" t="str">
        <f t="shared" si="23"/>
        <v/>
      </c>
      <c r="CL22" s="53" t="str">
        <f t="shared" si="24"/>
        <v/>
      </c>
      <c r="CM22" s="53" t="str">
        <f t="shared" si="25"/>
        <v/>
      </c>
      <c r="CN22" s="54" t="str">
        <f t="shared" si="26"/>
        <v>NO</v>
      </c>
      <c r="CO22" s="54" t="str">
        <f t="shared" si="27"/>
        <v>NO</v>
      </c>
      <c r="CP22" s="52" t="str">
        <f t="shared" si="31"/>
        <v>NO</v>
      </c>
      <c r="CQ22" s="52" t="str">
        <f t="shared" si="32"/>
        <v>NO</v>
      </c>
      <c r="CR22" s="54" t="str">
        <f t="shared" si="33"/>
        <v>OK</v>
      </c>
      <c r="CS22" s="141" t="b">
        <f t="shared" si="34"/>
        <v>0</v>
      </c>
      <c r="CT22" s="141" t="b">
        <f t="shared" si="35"/>
        <v>0</v>
      </c>
      <c r="CU22" s="141" t="b">
        <f t="shared" si="36"/>
        <v>0</v>
      </c>
      <c r="CV22" s="141" t="b">
        <f t="shared" si="37"/>
        <v>0</v>
      </c>
      <c r="CW22" s="53" t="str">
        <f t="shared" si="38"/>
        <v>SEQUENCE INCORRECT</v>
      </c>
      <c r="CX22" s="55">
        <f>COUNTIF(B19:B21,T(B22))</f>
        <v>3</v>
      </c>
    </row>
    <row r="23" spans="1:102" s="141" customFormat="1" ht="18.95" customHeight="1" thickBot="1">
      <c r="A23" s="43"/>
      <c r="B23" s="152"/>
      <c r="C23" s="153"/>
      <c r="D23" s="152"/>
      <c r="E23" s="153"/>
      <c r="F23" s="152"/>
      <c r="G23" s="153"/>
      <c r="H23" s="152"/>
      <c r="I23" s="153"/>
      <c r="J23" s="305"/>
      <c r="K23" s="306"/>
      <c r="L23" s="206"/>
      <c r="M23" s="206"/>
      <c r="N23" s="206"/>
      <c r="O23" s="206"/>
      <c r="P23" s="319"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20"/>
      <c r="R23" s="96" t="str">
        <f>IF(P23="","",IF(Q17=500,LOOKUP(P23,{"ABS","ZERO",1,250,275,300,325,350,375,400,425},{"FAIL","FAIL","FAIL","D","D+","C","C+","B","B+","A","A+"}), IF(Q17=450,LOOKUP(P23,{"ABS","ZERO",1,225,247,270,292,315,337,360,382},{"FAIL","FAIL","FAIL","D","D+","C","C+","B","B+","A","A+"}), IF(Q17=400,LOOKUP(P23,{"ABS","ZERO",1,200,220,240,260,280,300,320,340},{"FAIL","FAIL","FAIL","D","D+","C","C+","B","B+","A","A+"}), IF(Q17=350,LOOKUP(P23,{"ABS","ZERO",1,175,192,210,227,245,262,280,297},{"FAIL","FAIL","FAIL","D","D+","C","C+","B","B+","A","A+"}),IF(Q17=300,LOOKUP(P23,{"ABS","ZERO",1,150,165,180,195,210,225,240,255},{"FAIL","FAIL","FAIL","D","D+","C","C+","B","B+","A","A+"}),IF(Q17=250,LOOKUP(P23,{"ABS","ZERO",1,125,137,150,162,175,187,200,212},{"FAIL","FAIL","FAIL","D","D+","C","C+","B","B+","A","A+"}),IF(Q17=200,LOOKUP(P23,{"ABS","ZERO",1,100,110,120,130,140,150,160,170},{"FAIL","FAIL","FAIL","D","D+","C","C+","B","B+","A","A+"}),IF(Q17=150,LOOKUP(P23,{"ABS","ZERO",1,75,82,90,97,105,112,120,127},{"FAIL","FAIL","FAIL","D","D+","C","C+","B","B+","A","A+"}),IF(Q17=100,LOOKUP(P23,{"ABS","ZERO",1,50,55,60,65,70,75,80,85},{"FAIL","FAIL","FAIL","D","D+","C","C+","B","B+","A","A+"}),IF(Q17=50,LOOKUP(P23,{"ABS","ZERO",1,25,27,30,32,35,37,40,42},{"FAIL","FAIL","FAIL","D","D+","C","C+","B","B+","A","A+"}))))))))))))</f>
        <v/>
      </c>
      <c r="S23" s="194"/>
      <c r="T23" s="56" t="str">
        <f t="shared" si="0"/>
        <v/>
      </c>
      <c r="U23" s="172" t="str">
        <f>IF(AND(A23&lt;&gt;"",B23&lt;&gt;""),IF(OR(D23&lt;&gt;"ABS"),IF(OR(AND(D23&lt;ROUNDDOWN((0.7*E17),0),D23&lt;&gt;0),D23&gt;E17,D23=""),"Attendance Marks incorrect",""),""),"")</f>
        <v/>
      </c>
      <c r="V23" s="304"/>
      <c r="W23" s="304"/>
      <c r="X23" s="161" t="str">
        <f>IF(OR(AND(OR(F23&lt;=G17, F23=0, F23="ABS"),OR(H23&lt;=I17, H23=0, H23="ABS"),OR(J23&lt;=K17, J23=0,J23="ABS"))),IF(OR(AND(A23="",B23="",D23="",F23="",H23="",J23=""),AND(A23&lt;&gt;"",B23&lt;&gt;"",D23&lt;&gt;"",F23&lt;&gt;"",H23&lt;&gt;"",J23&lt;&gt;"", AF23="OK")),"","Given Marks or Format is incorrect"),"Given Marks or Format is incorrect")</f>
        <v/>
      </c>
      <c r="Y23" s="162"/>
      <c r="Z23" s="163"/>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41" t="b">
        <f t="shared" si="28"/>
        <v>0</v>
      </c>
      <c r="AF23" s="141" t="str">
        <f t="shared" si="1"/>
        <v>S# INCORRECT</v>
      </c>
      <c r="BN23" s="141" t="str">
        <f t="shared" si="2"/>
        <v/>
      </c>
      <c r="BO23" s="141" t="b">
        <f t="shared" si="3"/>
        <v>0</v>
      </c>
      <c r="BP23" s="141" t="b">
        <f t="shared" si="4"/>
        <v>0</v>
      </c>
      <c r="BQ23" s="141" t="b">
        <f t="shared" si="5"/>
        <v>0</v>
      </c>
      <c r="BR23" s="141" t="str">
        <f t="shared" si="6"/>
        <v/>
      </c>
      <c r="BS23" s="141" t="str">
        <f t="shared" si="7"/>
        <v/>
      </c>
      <c r="BT23" s="141" t="str">
        <f t="shared" si="8"/>
        <v/>
      </c>
      <c r="BU23" s="141" t="str">
        <f t="shared" si="9"/>
        <v/>
      </c>
      <c r="BV23" s="51" t="str">
        <f t="shared" si="10"/>
        <v/>
      </c>
      <c r="BW23" s="52" t="str">
        <f t="shared" si="29"/>
        <v>INCORRECT</v>
      </c>
      <c r="BX23" s="141" t="b">
        <f t="shared" si="30"/>
        <v>0</v>
      </c>
      <c r="BY23" s="53" t="str">
        <f t="shared" si="11"/>
        <v/>
      </c>
      <c r="BZ23" s="141" t="b">
        <f t="shared" si="12"/>
        <v>0</v>
      </c>
      <c r="CA23" s="141" t="b">
        <f t="shared" si="13"/>
        <v>0</v>
      </c>
      <c r="CB23" s="141" t="b">
        <f t="shared" si="14"/>
        <v>0</v>
      </c>
      <c r="CC23" s="141" t="b">
        <f t="shared" si="15"/>
        <v>0</v>
      </c>
      <c r="CD23" s="141" t="b">
        <f t="shared" si="16"/>
        <v>0</v>
      </c>
      <c r="CE23" s="141" t="b">
        <f t="shared" si="17"/>
        <v>0</v>
      </c>
      <c r="CF23" s="141" t="str">
        <f t="shared" si="18"/>
        <v/>
      </c>
      <c r="CG23" s="141" t="str">
        <f t="shared" si="19"/>
        <v/>
      </c>
      <c r="CH23" s="141" t="str">
        <f t="shared" si="20"/>
        <v/>
      </c>
      <c r="CI23" s="141" t="str">
        <f t="shared" si="21"/>
        <v/>
      </c>
      <c r="CJ23" s="141" t="str">
        <f t="shared" si="22"/>
        <v/>
      </c>
      <c r="CK23" s="141" t="str">
        <f t="shared" si="23"/>
        <v/>
      </c>
      <c r="CL23" s="53" t="str">
        <f t="shared" si="24"/>
        <v/>
      </c>
      <c r="CM23" s="53" t="str">
        <f t="shared" si="25"/>
        <v/>
      </c>
      <c r="CN23" s="54" t="str">
        <f t="shared" si="26"/>
        <v>NO</v>
      </c>
      <c r="CO23" s="54" t="str">
        <f t="shared" si="27"/>
        <v>NO</v>
      </c>
      <c r="CP23" s="52" t="str">
        <f t="shared" si="31"/>
        <v>NO</v>
      </c>
      <c r="CQ23" s="52" t="str">
        <f t="shared" si="32"/>
        <v>NO</v>
      </c>
      <c r="CR23" s="54" t="str">
        <f t="shared" si="33"/>
        <v>OK</v>
      </c>
      <c r="CS23" s="141" t="b">
        <f t="shared" si="34"/>
        <v>0</v>
      </c>
      <c r="CT23" s="141" t="b">
        <f t="shared" si="35"/>
        <v>0</v>
      </c>
      <c r="CU23" s="141" t="b">
        <f t="shared" si="36"/>
        <v>0</v>
      </c>
      <c r="CV23" s="141" t="b">
        <f t="shared" si="37"/>
        <v>0</v>
      </c>
      <c r="CW23" s="53" t="str">
        <f t="shared" si="38"/>
        <v>SEQUENCE INCORRECT</v>
      </c>
      <c r="CX23" s="55">
        <f>COUNTIF(B19:B22,T(B23))</f>
        <v>4</v>
      </c>
    </row>
    <row r="24" spans="1:102" s="141" customFormat="1" ht="18.95" customHeight="1" thickBot="1">
      <c r="A24" s="134"/>
      <c r="B24" s="152"/>
      <c r="C24" s="153"/>
      <c r="D24" s="152"/>
      <c r="E24" s="153"/>
      <c r="F24" s="152"/>
      <c r="G24" s="153"/>
      <c r="H24" s="152"/>
      <c r="I24" s="153"/>
      <c r="J24" s="305"/>
      <c r="K24" s="306"/>
      <c r="L24" s="206"/>
      <c r="M24" s="206"/>
      <c r="N24" s="206"/>
      <c r="O24" s="206"/>
      <c r="P24" s="319"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20"/>
      <c r="R24" s="96" t="str">
        <f>IF(P24="","",IF(Q17=500,LOOKUP(P24,{"ABS","ZERO",1,250,275,300,325,350,375,400,425},{"FAIL","FAIL","FAIL","D","D+","C","C+","B","B+","A","A+"}), IF(Q17=450,LOOKUP(P24,{"ABS","ZERO",1,225,247,270,292,315,337,360,382},{"FAIL","FAIL","FAIL","D","D+","C","C+","B","B+","A","A+"}), IF(Q17=400,LOOKUP(P24,{"ABS","ZERO",1,200,220,240,260,280,300,320,340},{"FAIL","FAIL","FAIL","D","D+","C","C+","B","B+","A","A+"}), IF(Q17=350,LOOKUP(P24,{"ABS","ZERO",1,175,192,210,227,245,262,280,297},{"FAIL","FAIL","FAIL","D","D+","C","C+","B","B+","A","A+"}),IF(Q17=300,LOOKUP(P24,{"ABS","ZERO",1,150,165,180,195,210,225,240,255},{"FAIL","FAIL","FAIL","D","D+","C","C+","B","B+","A","A+"}),IF(Q17=250,LOOKUP(P24,{"ABS","ZERO",1,125,137,150,162,175,187,200,212},{"FAIL","FAIL","FAIL","D","D+","C","C+","B","B+","A","A+"}),IF(Q17=200,LOOKUP(P24,{"ABS","ZERO",1,100,110,120,130,140,150,160,170},{"FAIL","FAIL","FAIL","D","D+","C","C+","B","B+","A","A+"}),IF(Q17=150,LOOKUP(P24,{"ABS","ZERO",1,75,82,90,97,105,112,120,127},{"FAIL","FAIL","FAIL","D","D+","C","C+","B","B+","A","A+"}),IF(Q17=100,LOOKUP(P24,{"ABS","ZERO",1,50,55,60,65,70,75,80,85},{"FAIL","FAIL","FAIL","D","D+","C","C+","B","B+","A","A+"}),IF(Q17=50,LOOKUP(P24,{"ABS","ZERO",1,25,27,30,32,35,37,40,42},{"FAIL","FAIL","FAIL","D","D+","C","C+","B","B+","A","A+"}))))))))))))</f>
        <v/>
      </c>
      <c r="S24" s="194"/>
      <c r="T24" s="56" t="str">
        <f t="shared" si="0"/>
        <v/>
      </c>
      <c r="U24" s="172" t="str">
        <f>IF(AND(A24&lt;&gt;"",B24&lt;&gt;""),IF(OR(D24&lt;&gt;"ABS"),IF(OR(AND(D24&lt;ROUNDDOWN((0.7*E17),0),D24&lt;&gt;0),D24&gt;E17,D24=""),"Attendance Marks incorrect",""),""),"")</f>
        <v/>
      </c>
      <c r="V24" s="304"/>
      <c r="W24" s="304"/>
      <c r="X24" s="161" t="str">
        <f>IF(OR(AND(OR(F24&lt;=G17, F24=0, F24="ABS"),OR(H24&lt;=I17, H24=0, H24="ABS"),OR(J24&lt;=K17, J24=0,J24="ABS"))),IF(OR(AND(A24="",B24="",D24="",F24="",H24="",J24=""),AND(A24&lt;&gt;"",B24&lt;&gt;"",D24&lt;&gt;"",F24&lt;&gt;"",H24&lt;&gt;"",J24&lt;&gt;"", AF24="OK")),"","Given Marks or Format is incorrect"),"Given Marks or Format is incorrect")</f>
        <v/>
      </c>
      <c r="Y24" s="162"/>
      <c r="Z24" s="163"/>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41" t="b">
        <f t="shared" si="28"/>
        <v>0</v>
      </c>
      <c r="AF24" s="141" t="str">
        <f t="shared" si="1"/>
        <v>S# INCORRECT</v>
      </c>
      <c r="BN24" s="141" t="str">
        <f t="shared" si="2"/>
        <v/>
      </c>
      <c r="BO24" s="141" t="b">
        <f t="shared" si="3"/>
        <v>0</v>
      </c>
      <c r="BP24" s="141" t="b">
        <f t="shared" si="4"/>
        <v>0</v>
      </c>
      <c r="BQ24" s="141" t="b">
        <f t="shared" si="5"/>
        <v>0</v>
      </c>
      <c r="BR24" s="141" t="str">
        <f t="shared" si="6"/>
        <v/>
      </c>
      <c r="BS24" s="141" t="str">
        <f t="shared" si="7"/>
        <v/>
      </c>
      <c r="BT24" s="141" t="str">
        <f t="shared" si="8"/>
        <v/>
      </c>
      <c r="BU24" s="141" t="str">
        <f t="shared" si="9"/>
        <v/>
      </c>
      <c r="BV24" s="51" t="str">
        <f t="shared" si="10"/>
        <v/>
      </c>
      <c r="BW24" s="52" t="str">
        <f t="shared" si="29"/>
        <v>INCORRECT</v>
      </c>
      <c r="BX24" s="141" t="b">
        <f t="shared" si="30"/>
        <v>0</v>
      </c>
      <c r="BY24" s="53" t="str">
        <f t="shared" si="11"/>
        <v/>
      </c>
      <c r="BZ24" s="141" t="b">
        <f t="shared" si="12"/>
        <v>0</v>
      </c>
      <c r="CA24" s="141" t="b">
        <f t="shared" si="13"/>
        <v>0</v>
      </c>
      <c r="CB24" s="141" t="b">
        <f t="shared" si="14"/>
        <v>0</v>
      </c>
      <c r="CC24" s="141" t="b">
        <f t="shared" si="15"/>
        <v>0</v>
      </c>
      <c r="CD24" s="141" t="b">
        <f t="shared" si="16"/>
        <v>0</v>
      </c>
      <c r="CE24" s="141" t="b">
        <f t="shared" si="17"/>
        <v>0</v>
      </c>
      <c r="CF24" s="141" t="str">
        <f t="shared" si="18"/>
        <v/>
      </c>
      <c r="CG24" s="141" t="str">
        <f t="shared" si="19"/>
        <v/>
      </c>
      <c r="CH24" s="141" t="str">
        <f t="shared" si="20"/>
        <v/>
      </c>
      <c r="CI24" s="141" t="str">
        <f t="shared" si="21"/>
        <v/>
      </c>
      <c r="CJ24" s="141" t="str">
        <f t="shared" si="22"/>
        <v/>
      </c>
      <c r="CK24" s="141" t="str">
        <f t="shared" si="23"/>
        <v/>
      </c>
      <c r="CL24" s="53" t="str">
        <f t="shared" si="24"/>
        <v/>
      </c>
      <c r="CM24" s="53" t="str">
        <f t="shared" si="25"/>
        <v/>
      </c>
      <c r="CN24" s="54" t="str">
        <f t="shared" si="26"/>
        <v>NO</v>
      </c>
      <c r="CO24" s="54" t="str">
        <f t="shared" si="27"/>
        <v>NO</v>
      </c>
      <c r="CP24" s="52" t="str">
        <f t="shared" si="31"/>
        <v>NO</v>
      </c>
      <c r="CQ24" s="52" t="str">
        <f t="shared" si="32"/>
        <v>NO</v>
      </c>
      <c r="CR24" s="54" t="str">
        <f t="shared" si="33"/>
        <v>OK</v>
      </c>
      <c r="CS24" s="141" t="b">
        <f t="shared" si="34"/>
        <v>0</v>
      </c>
      <c r="CT24" s="141" t="b">
        <f t="shared" si="35"/>
        <v>0</v>
      </c>
      <c r="CU24" s="141" t="b">
        <f t="shared" si="36"/>
        <v>0</v>
      </c>
      <c r="CV24" s="141" t="b">
        <f t="shared" si="37"/>
        <v>0</v>
      </c>
      <c r="CW24" s="53" t="str">
        <f t="shared" si="38"/>
        <v>SEQUENCE INCORRECT</v>
      </c>
      <c r="CX24" s="55">
        <f>COUNTIF(B19:B23,T(B24))</f>
        <v>5</v>
      </c>
    </row>
    <row r="25" spans="1:102" s="141" customFormat="1" ht="18.95" customHeight="1" thickBot="1">
      <c r="A25" s="43"/>
      <c r="B25" s="152"/>
      <c r="C25" s="153"/>
      <c r="D25" s="152"/>
      <c r="E25" s="153"/>
      <c r="F25" s="152"/>
      <c r="G25" s="153"/>
      <c r="H25" s="152"/>
      <c r="I25" s="153"/>
      <c r="J25" s="305"/>
      <c r="K25" s="306"/>
      <c r="L25" s="206"/>
      <c r="M25" s="206"/>
      <c r="N25" s="206"/>
      <c r="O25" s="206"/>
      <c r="P25" s="319"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20"/>
      <c r="R25" s="96" t="str">
        <f>IF(P25="","",IF(Q17=500,LOOKUP(P25,{"ABS","ZERO",1,250,275,300,325,350,375,400,425},{"FAIL","FAIL","FAIL","D","D+","C","C+","B","B+","A","A+"}),IF(Q17=450,LOOKUP(P25,{"ABS","ZERO",1,225,247,270,292,315,337,360,382},{"FAIL","FAIL","FAIL","D","D+","C","C+","B","B+","A","A+"}),IF(Q17=400,LOOKUP(P25,{"ABS","ZERO",1,200,220,240,260,280,300,320,340},{"FAIL","FAIL","FAIL","D","D+","C","C+","B","B+","A","A+"}),IF(Q17=350,LOOKUP(P25,{"ABS","ZERO",1,175,192,210,227,245,262,280,297},{"FAIL","FAIL","FAIL","D","D+","C","C+","B","B+","A","A+"}),IF(Q17=300,LOOKUP(P25,{"ABS","ZERO",1,150,165,180,195,210,225,240,255},{"FAIL","FAIL","FAIL","D","D+","C","C+","B","B+","A","A+"}),IF(Q17=250,LOOKUP(P25,{"ABS","ZERO",1,125,137,150,162,175,187,200,212},{"FAIL","FAIL","FAIL","D","D+","C","C+","B","B+","A","A+"}),IF(Q17=200,LOOKUP(P25,{"ABS","ZERO",1,100,110,120,130,140,150,160,170},{"FAIL","FAIL","FAIL","D","D+","C","C+","B","B+","A","A+"}),IF(Q17=150,LOOKUP(P25,{"ABS","ZERO",1,75,82,90,97,105,112,120,127},{"FAIL","FAIL","FAIL","D","D+","C","C+","B","B+","A","A+"}),IF(Q17=100,LOOKUP(P25,{"ABS","ZERO",1,50,55,60,65,70,75,80,85},{"FAIL","FAIL","FAIL","D","D+","C","C+","B","B+","A","A+"}),IF(Q17=50,LOOKUP(P25,{"ABS","ZERO",1,25,27,30,32,35,37,40,42},{"FAIL","FAIL","FAIL","D","D+","C","C+","B","B+","A","A+"}))))))))))))</f>
        <v/>
      </c>
      <c r="S25" s="194"/>
      <c r="T25" s="56" t="str">
        <f t="shared" si="0"/>
        <v/>
      </c>
      <c r="U25" s="172" t="str">
        <f>IF(AND(A25&lt;&gt;"",B25&lt;&gt;""),IF(OR(D25&lt;&gt;"ABS"),IF(OR(AND(D25&lt;ROUNDDOWN((0.7*E17),0),D25&lt;&gt;0),D25&gt;E17,D25=""),"Attendance Marks incorrect",""),""),"")</f>
        <v/>
      </c>
      <c r="V25" s="304"/>
      <c r="W25" s="304"/>
      <c r="X25" s="161" t="str">
        <f>IF(OR(AND(OR(F25&lt;=G17, F25=0, F25="ABS"),OR(H25&lt;=I17, H25=0, H25="ABS"),OR(J25&lt;=K17, J25=0,J25="ABS"))),IF(OR(AND(A25="",B25="", D25="",F25="",H25="",J25=""),AND(A25&lt;&gt;"",B25&lt;&gt;"",D25&lt;&gt;"",F25&lt;&gt;"",H25&lt;&gt;"",J25&lt;&gt;"", AF25="OK")),"","Given Marks or Format is incorrect"),"Given Marks or Format is incorrect")</f>
        <v/>
      </c>
      <c r="Y25" s="162"/>
      <c r="Z25" s="163"/>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41" t="b">
        <f t="shared" si="28"/>
        <v>0</v>
      </c>
      <c r="AF25" s="141" t="str">
        <f t="shared" si="1"/>
        <v>S# INCORRECT</v>
      </c>
      <c r="BN25" s="141" t="str">
        <f t="shared" si="2"/>
        <v/>
      </c>
      <c r="BO25" s="141" t="b">
        <f t="shared" si="3"/>
        <v>0</v>
      </c>
      <c r="BP25" s="141" t="b">
        <f t="shared" si="4"/>
        <v>0</v>
      </c>
      <c r="BQ25" s="141" t="b">
        <f t="shared" si="5"/>
        <v>0</v>
      </c>
      <c r="BR25" s="141" t="str">
        <f t="shared" si="6"/>
        <v/>
      </c>
      <c r="BS25" s="141" t="str">
        <f t="shared" si="7"/>
        <v/>
      </c>
      <c r="BT25" s="141" t="str">
        <f t="shared" si="8"/>
        <v/>
      </c>
      <c r="BU25" s="141" t="str">
        <f t="shared" si="9"/>
        <v/>
      </c>
      <c r="BV25" s="51" t="str">
        <f t="shared" si="10"/>
        <v/>
      </c>
      <c r="BW25" s="52" t="str">
        <f t="shared" si="29"/>
        <v>INCORRECT</v>
      </c>
      <c r="BX25" s="141" t="b">
        <f t="shared" si="30"/>
        <v>0</v>
      </c>
      <c r="BY25" s="53" t="str">
        <f t="shared" si="11"/>
        <v/>
      </c>
      <c r="BZ25" s="141" t="b">
        <f t="shared" si="12"/>
        <v>0</v>
      </c>
      <c r="CA25" s="141" t="b">
        <f t="shared" si="13"/>
        <v>0</v>
      </c>
      <c r="CB25" s="141" t="b">
        <f t="shared" si="14"/>
        <v>0</v>
      </c>
      <c r="CC25" s="141" t="b">
        <f t="shared" si="15"/>
        <v>0</v>
      </c>
      <c r="CD25" s="141" t="b">
        <f t="shared" si="16"/>
        <v>0</v>
      </c>
      <c r="CE25" s="141" t="b">
        <f t="shared" si="17"/>
        <v>0</v>
      </c>
      <c r="CF25" s="141" t="str">
        <f t="shared" si="18"/>
        <v/>
      </c>
      <c r="CG25" s="141" t="str">
        <f t="shared" si="19"/>
        <v/>
      </c>
      <c r="CH25" s="141" t="str">
        <f t="shared" si="20"/>
        <v/>
      </c>
      <c r="CI25" s="141" t="str">
        <f t="shared" si="21"/>
        <v/>
      </c>
      <c r="CJ25" s="141" t="str">
        <f t="shared" si="22"/>
        <v/>
      </c>
      <c r="CK25" s="141" t="str">
        <f t="shared" si="23"/>
        <v/>
      </c>
      <c r="CL25" s="53" t="str">
        <f t="shared" si="24"/>
        <v/>
      </c>
      <c r="CM25" s="53" t="str">
        <f t="shared" si="25"/>
        <v/>
      </c>
      <c r="CN25" s="54" t="str">
        <f t="shared" si="26"/>
        <v>NO</v>
      </c>
      <c r="CO25" s="54" t="str">
        <f t="shared" si="27"/>
        <v>NO</v>
      </c>
      <c r="CP25" s="52" t="str">
        <f t="shared" si="31"/>
        <v>NO</v>
      </c>
      <c r="CQ25" s="52" t="str">
        <f t="shared" si="32"/>
        <v>NO</v>
      </c>
      <c r="CR25" s="54" t="str">
        <f t="shared" si="33"/>
        <v>OK</v>
      </c>
      <c r="CS25" s="141" t="b">
        <f t="shared" si="34"/>
        <v>0</v>
      </c>
      <c r="CT25" s="141" t="b">
        <f t="shared" si="35"/>
        <v>0</v>
      </c>
      <c r="CU25" s="141" t="b">
        <f t="shared" si="36"/>
        <v>0</v>
      </c>
      <c r="CV25" s="141" t="b">
        <f t="shared" si="37"/>
        <v>0</v>
      </c>
      <c r="CW25" s="53" t="str">
        <f t="shared" si="38"/>
        <v>SEQUENCE INCORRECT</v>
      </c>
      <c r="CX25" s="55">
        <f>COUNTIF(B19:B24,T(B25))</f>
        <v>6</v>
      </c>
    </row>
    <row r="26" spans="1:102" s="141" customFormat="1" ht="18.95" customHeight="1" thickBot="1">
      <c r="A26" s="134"/>
      <c r="B26" s="152"/>
      <c r="C26" s="153"/>
      <c r="D26" s="152"/>
      <c r="E26" s="153"/>
      <c r="F26" s="152"/>
      <c r="G26" s="153"/>
      <c r="H26" s="152"/>
      <c r="I26" s="153"/>
      <c r="J26" s="305"/>
      <c r="K26" s="306"/>
      <c r="L26" s="206"/>
      <c r="M26" s="206"/>
      <c r="N26" s="206"/>
      <c r="O26" s="206"/>
      <c r="P26" s="319"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20"/>
      <c r="R26" s="96" t="str">
        <f>IF(P26="","",IF(Q17=500,LOOKUP(P26,{"ABS","ZERO",1,250,275,300,325,350,375,400,425},{"FAIL","FAIL","FAIL","D","D+","C","C+","B","B+","A","A+"}),IF(Q17=450,LOOKUP(P26,{"ABS","ZERO",1,225,247,270,292,315,337,360,382},{"FAIL","FAIL","FAIL","D","D+","C","C+","B","B+","A","A+"}),IF(Q17=400,LOOKUP(P26,{"ABS","ZERO",1,200,220,240,260,280,300,320,340},{"FAIL","FAIL","FAIL","D","D+","C","C+","B","B+","A","A+"}),IF(Q17=350,LOOKUP(P26,{"ABS","ZERO",1,175,192,210,227,245,262,280,297},{"FAIL","FAIL","FAIL","D","D+","C","C+","B","B+","A","A+"}),IF(Q17=300,LOOKUP(P26,{"ABS","ZERO",1,150,165,180,195,210,225,240,255},{"FAIL","FAIL","FAIL","D","D+","C","C+","B","B+","A","A+"}),IF(Q17=250,LOOKUP(P26,{"ABS","ZERO",1,125,137,150,162,175,187,200,212},{"FAIL","FAIL","FAIL","D","D+","C","C+","B","B+","A","A+"}),IF(Q17=200,LOOKUP(P26,{"ABS","ZERO",1,100,110,120,130,140,150,160,170},{"FAIL","FAIL","FAIL","D","D+","C","C+","B","B+","A","A+"}),IF(Q17=150,LOOKUP(P26,{"ABS","ZERO",1,75,82,90,97,105,112,120,127},{"FAIL","FAIL","FAIL","D","D+","C","C+","B","B+","A","A+"}),IF(Q17=100,LOOKUP(P26,{"ABS","ZERO",1,50,55,60,65,70,75,80,85},{"FAIL","FAIL","FAIL","D","D+","C","C+","B","B+","A","A+"}),IF(Q17=50,LOOKUP(P26,{"ABS","ZERO",1,25,27,30,32,35,37,40,42},{"FAIL","FAIL","FAIL","D","D+","C","C+","B","B+","A","A+"}))))))))))))</f>
        <v/>
      </c>
      <c r="S26" s="194"/>
      <c r="T26" s="56" t="str">
        <f t="shared" si="0"/>
        <v/>
      </c>
      <c r="U26" s="172" t="str">
        <f>IF(AND(A26&lt;&gt;"",B26&lt;&gt;""),IF(OR(D26&lt;&gt;"ABS"),IF(OR(AND(D26&lt;ROUNDDOWN((0.7*E17),0),D26&lt;&gt;0),D26&gt;E17,D26=""),"Attendance Marks incorrect",""),""),"")</f>
        <v/>
      </c>
      <c r="V26" s="304"/>
      <c r="W26" s="304"/>
      <c r="X26" s="161" t="str">
        <f>IF(OR(AND(OR(F26&lt;=G17, F26=0, F26="ABS"),OR(H26&lt;=I17, H26=0, H26="ABS"),OR(J26&lt;=K17, J26=0,J26="ABS"))),IF(OR(AND(A26="",B26="",D26="",F26="",H26="",J26=""),AND(A26&lt;&gt;"",B26&lt;&gt;"",D26&lt;&gt;"",F26&lt;&gt;"",H26&lt;&gt;"",J26&lt;&gt;"", AF26="OK")),"","Given Marks or Format is incorrect"),"Given Marks or Format is incorrect")</f>
        <v/>
      </c>
      <c r="Y26" s="162"/>
      <c r="Z26" s="163"/>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41" t="b">
        <f t="shared" si="28"/>
        <v>0</v>
      </c>
      <c r="AF26" s="141" t="str">
        <f t="shared" si="1"/>
        <v>S# INCORRECT</v>
      </c>
      <c r="BN26" s="141" t="str">
        <f t="shared" si="2"/>
        <v/>
      </c>
      <c r="BO26" s="141" t="b">
        <f t="shared" si="3"/>
        <v>0</v>
      </c>
      <c r="BP26" s="141" t="b">
        <f t="shared" si="4"/>
        <v>0</v>
      </c>
      <c r="BQ26" s="141" t="b">
        <f t="shared" si="5"/>
        <v>0</v>
      </c>
      <c r="BR26" s="141" t="str">
        <f t="shared" si="6"/>
        <v/>
      </c>
      <c r="BS26" s="141" t="str">
        <f t="shared" si="7"/>
        <v/>
      </c>
      <c r="BT26" s="141" t="str">
        <f t="shared" si="8"/>
        <v/>
      </c>
      <c r="BU26" s="141" t="str">
        <f t="shared" si="9"/>
        <v/>
      </c>
      <c r="BV26" s="51" t="str">
        <f t="shared" si="10"/>
        <v/>
      </c>
      <c r="BW26" s="52" t="str">
        <f t="shared" si="29"/>
        <v>INCORRECT</v>
      </c>
      <c r="BX26" s="141" t="b">
        <f t="shared" si="30"/>
        <v>0</v>
      </c>
      <c r="BY26" s="53" t="str">
        <f t="shared" si="11"/>
        <v/>
      </c>
      <c r="BZ26" s="141" t="b">
        <f t="shared" si="12"/>
        <v>0</v>
      </c>
      <c r="CA26" s="141" t="b">
        <f t="shared" si="13"/>
        <v>0</v>
      </c>
      <c r="CB26" s="141" t="b">
        <f t="shared" si="14"/>
        <v>0</v>
      </c>
      <c r="CC26" s="141" t="b">
        <f t="shared" si="15"/>
        <v>0</v>
      </c>
      <c r="CD26" s="141" t="b">
        <f t="shared" si="16"/>
        <v>0</v>
      </c>
      <c r="CE26" s="141" t="b">
        <f t="shared" si="17"/>
        <v>0</v>
      </c>
      <c r="CF26" s="141" t="str">
        <f t="shared" si="18"/>
        <v/>
      </c>
      <c r="CG26" s="141" t="str">
        <f t="shared" si="19"/>
        <v/>
      </c>
      <c r="CH26" s="141" t="str">
        <f t="shared" si="20"/>
        <v/>
      </c>
      <c r="CI26" s="141" t="str">
        <f t="shared" si="21"/>
        <v/>
      </c>
      <c r="CJ26" s="141" t="str">
        <f t="shared" si="22"/>
        <v/>
      </c>
      <c r="CK26" s="141" t="str">
        <f t="shared" si="23"/>
        <v/>
      </c>
      <c r="CL26" s="53" t="str">
        <f t="shared" si="24"/>
        <v/>
      </c>
      <c r="CM26" s="53" t="str">
        <f t="shared" si="25"/>
        <v/>
      </c>
      <c r="CN26" s="54" t="str">
        <f t="shared" si="26"/>
        <v>NO</v>
      </c>
      <c r="CO26" s="54" t="str">
        <f t="shared" si="27"/>
        <v>NO</v>
      </c>
      <c r="CP26" s="52" t="str">
        <f t="shared" si="31"/>
        <v>NO</v>
      </c>
      <c r="CQ26" s="52" t="str">
        <f t="shared" si="32"/>
        <v>NO</v>
      </c>
      <c r="CR26" s="54" t="str">
        <f t="shared" si="33"/>
        <v>OK</v>
      </c>
      <c r="CS26" s="141" t="b">
        <f t="shared" si="34"/>
        <v>0</v>
      </c>
      <c r="CT26" s="141" t="b">
        <f t="shared" si="35"/>
        <v>0</v>
      </c>
      <c r="CU26" s="141" t="b">
        <f t="shared" si="36"/>
        <v>0</v>
      </c>
      <c r="CV26" s="141" t="b">
        <f t="shared" si="37"/>
        <v>0</v>
      </c>
      <c r="CW26" s="53" t="str">
        <f t="shared" si="38"/>
        <v>SEQUENCE INCORRECT</v>
      </c>
      <c r="CX26" s="55">
        <f>COUNTIF(B19:B25,T(B26))</f>
        <v>7</v>
      </c>
    </row>
    <row r="27" spans="1:102" s="141" customFormat="1" ht="18.95" customHeight="1" thickBot="1">
      <c r="A27" s="43"/>
      <c r="B27" s="152"/>
      <c r="C27" s="153"/>
      <c r="D27" s="152"/>
      <c r="E27" s="153"/>
      <c r="F27" s="152"/>
      <c r="G27" s="153"/>
      <c r="H27" s="152"/>
      <c r="I27" s="153"/>
      <c r="J27" s="305"/>
      <c r="K27" s="306"/>
      <c r="L27" s="206"/>
      <c r="M27" s="206"/>
      <c r="N27" s="206"/>
      <c r="O27" s="206"/>
      <c r="P27" s="319"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20"/>
      <c r="R27" s="96" t="str">
        <f>IF(P27="","",IF(Q17=500,LOOKUP(P27,{"ABS","ZERO",1,250,275,300,325,350,375,400,425},{"FAIL","FAIL","FAIL","D","D+","C","C+","B","B+","A","A+"}),IF(Q17=450,LOOKUP(P27,{"ABS","ZERO",1,225,247,270,292,315,337,360,382},{"FAIL","FAIL","FAIL","D","D+","C","C+","B","B+","A","A+"}),IF(Q17=400,LOOKUP(P27,{"ABS","ZERO",1,200,220,240,260,280,300,320,340},{"FAIL","FAIL","FAIL","D","D+","C","C+","B","B+","A","A+"}),IF(Q17=350,LOOKUP(P27,{"ABS","ZERO",1,175,192,210,227,245,262,280,297},{"FAIL","FAIL","FAIL","D","D+","C","C+","B","B+","A","A+"}),IF(Q17=300,LOOKUP(P27,{"ABS","ZERO",1,150,165,180,195,210,225,240,255},{"FAIL","FAIL","FAIL","D","D+","C","C+","B","B+","A","A+"}),IF(Q17=250,LOOKUP(P27,{"ABS","ZERO",1,125,137,150,162,175,187,200,212},{"FAIL","FAIL","FAIL","D","D+","C","C+","B","B+","A","A+"}),IF(Q17=200,LOOKUP(P27,{"ABS","ZERO",1,100,110,120,130,140,150,160,170},{"FAIL","FAIL","FAIL","D","D+","C","C+","B","B+","A","A+"}),IF(Q17=150,LOOKUP(P27,{"ABS","ZERO",1,75,82,90,97,105,112,120,127},{"FAIL","FAIL","FAIL","D","D+","C","C+","B","B+","A","A+"}),IF(Q17=100,LOOKUP(P27,{"ABS","ZERO",1,50,55,60,65,70,75,80,85},{"FAIL","FAIL","FAIL","D","D+","C","C+","B","B+","A","A+"}),IF(Q17=50,LOOKUP(P27,{"ABS","ZERO",1,25,27,30,32,35,37,40,42},{"FAIL","FAIL","FAIL","D","D+","C","C+","B","B+","A","A+"}))))))))))))</f>
        <v/>
      </c>
      <c r="S27" s="194"/>
      <c r="T27" s="56" t="str">
        <f t="shared" si="0"/>
        <v/>
      </c>
      <c r="U27" s="172" t="str">
        <f>IF(AND(A27&lt;&gt;"",B27&lt;&gt;""),IF(OR(D27&lt;&gt;"ABS"),IF(OR(AND(D27&lt;ROUNDDOWN((0.7*E17),0),D27&lt;&gt;0),D27&gt;E17,D27=""),"Attendance Marks incorrect",""),""),"")</f>
        <v/>
      </c>
      <c r="V27" s="304"/>
      <c r="W27" s="304"/>
      <c r="X27" s="161" t="str">
        <f>IF(OR(AND(OR(F27&lt;=G17, F27=0, F27="ABS"),OR(H27&lt;=I17, H27=0, H27="ABS"),OR(J27&lt;=K17, J27=0,J27="ABS"))),IF(OR(AND(A27="",B27="",D27="",F27="",H27="",J27=""),AND(A27&lt;&gt;"",B27&lt;&gt;"",D27&lt;&gt;"",F27&lt;&gt;"",H27&lt;&gt;"",J27&lt;&gt;"", AF27="OK")),"","Given Marks or Format is incorrect"),"Given Marks or Format is incorrect")</f>
        <v/>
      </c>
      <c r="Y27" s="162"/>
      <c r="Z27" s="163"/>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41" t="b">
        <f t="shared" si="28"/>
        <v>0</v>
      </c>
      <c r="AF27" s="141" t="str">
        <f t="shared" si="1"/>
        <v>S# INCORRECT</v>
      </c>
      <c r="BN27" s="141" t="str">
        <f t="shared" si="2"/>
        <v/>
      </c>
      <c r="BO27" s="141" t="b">
        <f t="shared" si="3"/>
        <v>0</v>
      </c>
      <c r="BP27" s="141" t="b">
        <f t="shared" si="4"/>
        <v>0</v>
      </c>
      <c r="BQ27" s="141" t="b">
        <f t="shared" si="5"/>
        <v>0</v>
      </c>
      <c r="BR27" s="141" t="str">
        <f t="shared" si="6"/>
        <v/>
      </c>
      <c r="BS27" s="141" t="str">
        <f t="shared" si="7"/>
        <v/>
      </c>
      <c r="BT27" s="141" t="str">
        <f t="shared" si="8"/>
        <v/>
      </c>
      <c r="BU27" s="141" t="str">
        <f t="shared" si="9"/>
        <v/>
      </c>
      <c r="BV27" s="51" t="str">
        <f t="shared" si="10"/>
        <v/>
      </c>
      <c r="BW27" s="52" t="str">
        <f t="shared" si="29"/>
        <v>INCORRECT</v>
      </c>
      <c r="BX27" s="141" t="b">
        <f t="shared" si="30"/>
        <v>0</v>
      </c>
      <c r="BY27" s="53" t="str">
        <f t="shared" si="11"/>
        <v/>
      </c>
      <c r="BZ27" s="141" t="b">
        <f t="shared" si="12"/>
        <v>0</v>
      </c>
      <c r="CA27" s="141" t="b">
        <f t="shared" si="13"/>
        <v>0</v>
      </c>
      <c r="CB27" s="141" t="b">
        <f t="shared" si="14"/>
        <v>0</v>
      </c>
      <c r="CC27" s="141" t="b">
        <f t="shared" si="15"/>
        <v>0</v>
      </c>
      <c r="CD27" s="141" t="b">
        <f t="shared" si="16"/>
        <v>0</v>
      </c>
      <c r="CE27" s="141" t="b">
        <f t="shared" si="17"/>
        <v>0</v>
      </c>
      <c r="CF27" s="141" t="str">
        <f t="shared" si="18"/>
        <v/>
      </c>
      <c r="CG27" s="141" t="str">
        <f t="shared" si="19"/>
        <v/>
      </c>
      <c r="CH27" s="141" t="str">
        <f t="shared" si="20"/>
        <v/>
      </c>
      <c r="CI27" s="141" t="str">
        <f t="shared" si="21"/>
        <v/>
      </c>
      <c r="CJ27" s="141" t="str">
        <f t="shared" si="22"/>
        <v/>
      </c>
      <c r="CK27" s="141" t="str">
        <f t="shared" si="23"/>
        <v/>
      </c>
      <c r="CL27" s="53" t="str">
        <f t="shared" si="24"/>
        <v/>
      </c>
      <c r="CM27" s="53" t="str">
        <f t="shared" si="25"/>
        <v/>
      </c>
      <c r="CN27" s="54" t="str">
        <f t="shared" si="26"/>
        <v>NO</v>
      </c>
      <c r="CO27" s="54" t="str">
        <f t="shared" si="27"/>
        <v>NO</v>
      </c>
      <c r="CP27" s="52" t="str">
        <f t="shared" si="31"/>
        <v>NO</v>
      </c>
      <c r="CQ27" s="52" t="str">
        <f t="shared" si="32"/>
        <v>NO</v>
      </c>
      <c r="CR27" s="54" t="str">
        <f t="shared" si="33"/>
        <v>OK</v>
      </c>
      <c r="CS27" s="141" t="b">
        <f t="shared" si="34"/>
        <v>0</v>
      </c>
      <c r="CT27" s="141" t="b">
        <f t="shared" si="35"/>
        <v>0</v>
      </c>
      <c r="CU27" s="141" t="b">
        <f t="shared" si="36"/>
        <v>0</v>
      </c>
      <c r="CV27" s="141" t="b">
        <f t="shared" si="37"/>
        <v>0</v>
      </c>
      <c r="CW27" s="53" t="str">
        <f t="shared" si="38"/>
        <v>SEQUENCE INCORRECT</v>
      </c>
      <c r="CX27" s="55">
        <f>COUNTIF(B19:B26,T(B27))</f>
        <v>8</v>
      </c>
    </row>
    <row r="28" spans="1:102" s="141" customFormat="1" ht="18.95" customHeight="1" thickBot="1">
      <c r="A28" s="134"/>
      <c r="B28" s="152"/>
      <c r="C28" s="153"/>
      <c r="D28" s="152"/>
      <c r="E28" s="153"/>
      <c r="F28" s="152"/>
      <c r="G28" s="153"/>
      <c r="H28" s="152"/>
      <c r="I28" s="153"/>
      <c r="J28" s="305"/>
      <c r="K28" s="306"/>
      <c r="L28" s="206"/>
      <c r="M28" s="206"/>
      <c r="N28" s="206"/>
      <c r="O28" s="206"/>
      <c r="P28" s="319"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20"/>
      <c r="R28" s="96" t="str">
        <f>IF(P28="","",IF(Q17=500,LOOKUP(P28,{"ABS","ZERO",1,250,275,300,325,350,375,400,425},{"FAIL","FAIL","FAIL","D","D+","C","C+","B","B+","A","A+"}),IF(Q17=450,LOOKUP(P28,{"ABS","ZERO",1,225,247,270,292,315,337,360,382},{"FAIL","FAIL","FAIL","D","D+","C","C+","B","B+","A","A+"}),IF(Q17=400,LOOKUP(P28,{"ABS","ZERO",1,200,220,240,260,280,300,320,340},{"FAIL","FAIL","FAIL","D","D+","C","C+","B","B+","A","A+"}),IF(Q17=350,LOOKUP(P28,{"ABS","ZERO",1,175,192,210,227,245,262,280,297},{"FAIL","FAIL","FAIL","D","D+","C","C+","B","B+","A","A+"}),IF(Q17=300,LOOKUP(P28,{"ABS","ZERO",1,150,165,180,195,210,225,240,255},{"FAIL","FAIL","FAIL","D","D+","C","C+","B","B+","A","A+"}),IF(Q17=250,LOOKUP(P28,{"ABS","ZERO",1,125,137,150,162,175,187,200,212},{"FAIL","FAIL","FAIL","D","D+","C","C+","B","B+","A","A+"}),IF(Q17=200,LOOKUP(P28,{"ABS","ZERO",1,100,110,120,130,140,150,160,170},{"FAIL","FAIL","FAIL","D","D+","C","C+","B","B+","A","A+"}),IF(Q17=150,LOOKUP(P28,{"ABS","ZERO",1,75,82,90,97,105,112,120,127},{"FAIL","FAIL","FAIL","D","D+","C","C+","B","B+","A","A+"}),IF(Q17=100,LOOKUP(P28,{"ABS","ZERO",1,50,55,60,65,70,75,80,85},{"FAIL","FAIL","FAIL","D","D+","C","C+","B","B+","A","A+"}),IF(Q17=50,LOOKUP(P28,{"ABS","ZERO",1,25,27,30,32,35,37,40,42},{"FAIL","FAIL","FAIL","D","D+","C","C+","B","B+","A","A+"}))))))))))))</f>
        <v/>
      </c>
      <c r="S28" s="194"/>
      <c r="T28" s="56" t="str">
        <f t="shared" si="0"/>
        <v/>
      </c>
      <c r="U28" s="172" t="str">
        <f>IF(AND(A28&lt;&gt;"",B28&lt;&gt;""),IF(OR(D28&lt;&gt;"ABS"),IF(OR(AND(D28&lt;ROUNDDOWN((0.7*E17),0),D28&lt;&gt;0),D28&gt;E17,D28=""),"Attendance Marks incorrect",""),""),"")</f>
        <v/>
      </c>
      <c r="V28" s="304"/>
      <c r="W28" s="304"/>
      <c r="X28" s="161" t="str">
        <f>IF(OR(AND(OR(F28&lt;=G17, F28=0, F28="ABS"),OR(H28&lt;=I17, H28=0, H28="ABS"),OR(J28&lt;=K17, J28=0,J28="ABS"))),IF(OR(AND(A28="",B28="",D28="",F28="",H28="",J28=""),AND(A28&lt;&gt;"",B28&lt;&gt;"",D28&lt;&gt;"",F28&lt;&gt;"",H28&lt;&gt;"",J28&lt;&gt;"", AF28="OK")),"","Given Marks or Format is incorrect"),"Given Marks or Format is incorrect")</f>
        <v/>
      </c>
      <c r="Y28" s="162"/>
      <c r="Z28" s="163"/>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41" t="b">
        <f t="shared" si="28"/>
        <v>0</v>
      </c>
      <c r="AF28" s="141" t="str">
        <f t="shared" si="1"/>
        <v>S# INCORRECT</v>
      </c>
      <c r="BN28" s="141" t="str">
        <f t="shared" si="2"/>
        <v/>
      </c>
      <c r="BO28" s="141" t="b">
        <f t="shared" si="3"/>
        <v>0</v>
      </c>
      <c r="BP28" s="141" t="b">
        <f t="shared" si="4"/>
        <v>0</v>
      </c>
      <c r="BQ28" s="141" t="b">
        <f t="shared" si="5"/>
        <v>0</v>
      </c>
      <c r="BR28" s="141" t="str">
        <f t="shared" si="6"/>
        <v/>
      </c>
      <c r="BS28" s="141" t="str">
        <f t="shared" si="7"/>
        <v/>
      </c>
      <c r="BT28" s="141" t="str">
        <f t="shared" si="8"/>
        <v/>
      </c>
      <c r="BU28" s="141" t="str">
        <f t="shared" si="9"/>
        <v/>
      </c>
      <c r="BV28" s="51" t="str">
        <f t="shared" si="10"/>
        <v/>
      </c>
      <c r="BW28" s="52" t="str">
        <f t="shared" si="29"/>
        <v>INCORRECT</v>
      </c>
      <c r="BX28" s="141" t="b">
        <f t="shared" si="30"/>
        <v>0</v>
      </c>
      <c r="BY28" s="53" t="str">
        <f t="shared" si="11"/>
        <v/>
      </c>
      <c r="BZ28" s="141" t="b">
        <f t="shared" si="12"/>
        <v>0</v>
      </c>
      <c r="CA28" s="141" t="b">
        <f t="shared" si="13"/>
        <v>0</v>
      </c>
      <c r="CB28" s="141" t="b">
        <f t="shared" si="14"/>
        <v>0</v>
      </c>
      <c r="CC28" s="141" t="b">
        <f t="shared" si="15"/>
        <v>0</v>
      </c>
      <c r="CD28" s="141" t="b">
        <f t="shared" si="16"/>
        <v>0</v>
      </c>
      <c r="CE28" s="141" t="b">
        <f t="shared" si="17"/>
        <v>0</v>
      </c>
      <c r="CF28" s="141" t="str">
        <f t="shared" si="18"/>
        <v/>
      </c>
      <c r="CG28" s="141" t="str">
        <f t="shared" si="19"/>
        <v/>
      </c>
      <c r="CH28" s="141" t="str">
        <f t="shared" si="20"/>
        <v/>
      </c>
      <c r="CI28" s="141" t="str">
        <f t="shared" si="21"/>
        <v/>
      </c>
      <c r="CJ28" s="141" t="str">
        <f t="shared" si="22"/>
        <v/>
      </c>
      <c r="CK28" s="141" t="str">
        <f t="shared" si="23"/>
        <v/>
      </c>
      <c r="CL28" s="53" t="str">
        <f t="shared" si="24"/>
        <v/>
      </c>
      <c r="CM28" s="53" t="str">
        <f t="shared" si="25"/>
        <v/>
      </c>
      <c r="CN28" s="54" t="str">
        <f t="shared" si="26"/>
        <v>NO</v>
      </c>
      <c r="CO28" s="54" t="str">
        <f t="shared" si="27"/>
        <v>NO</v>
      </c>
      <c r="CP28" s="52" t="str">
        <f t="shared" si="31"/>
        <v>NO</v>
      </c>
      <c r="CQ28" s="52" t="str">
        <f t="shared" si="32"/>
        <v>NO</v>
      </c>
      <c r="CR28" s="54" t="str">
        <f t="shared" si="33"/>
        <v>OK</v>
      </c>
      <c r="CS28" s="141" t="b">
        <f t="shared" si="34"/>
        <v>0</v>
      </c>
      <c r="CT28" s="141" t="b">
        <f t="shared" si="35"/>
        <v>0</v>
      </c>
      <c r="CU28" s="141" t="b">
        <f t="shared" si="36"/>
        <v>0</v>
      </c>
      <c r="CV28" s="141" t="b">
        <f t="shared" si="37"/>
        <v>0</v>
      </c>
      <c r="CW28" s="53" t="str">
        <f t="shared" si="38"/>
        <v>SEQUENCE INCORRECT</v>
      </c>
      <c r="CX28" s="55">
        <f>COUNTIF(B19:B27,T(B28))</f>
        <v>9</v>
      </c>
    </row>
    <row r="29" spans="1:102" s="141" customFormat="1" ht="18.95" customHeight="1" thickBot="1">
      <c r="A29" s="43"/>
      <c r="B29" s="152"/>
      <c r="C29" s="153"/>
      <c r="D29" s="152"/>
      <c r="E29" s="153"/>
      <c r="F29" s="152"/>
      <c r="G29" s="153"/>
      <c r="H29" s="152"/>
      <c r="I29" s="153"/>
      <c r="J29" s="305"/>
      <c r="K29" s="306"/>
      <c r="L29" s="206"/>
      <c r="M29" s="206"/>
      <c r="N29" s="206"/>
      <c r="O29" s="206"/>
      <c r="P29" s="319"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20"/>
      <c r="R29" s="96" t="str">
        <f>IF(P29="","",IF(Q17=500,LOOKUP(P29,{"ABS","ZERO",1,250,275,300,325,350,375,400,425},{"FAIL","FAIL","FAIL","D","D+","C","C+","B","B+","A","A+"}),IF(Q17=450,LOOKUP(P29,{"ABS","ZERO",1,225,247,270,292,315,337,360,382},{"FAIL","FAIL","FAIL","D","D+","C","C+","B","B+","A","A+"}),IF(Q17=400,LOOKUP(P29,{"ABS","ZERO",1,200,220,240,260,280,300,320,340},{"FAIL","FAIL","FAIL","D","D+","C","C+","B","B+","A","A+"}),IF(Q17=350,LOOKUP(P29,{"ABS","ZERO",1,175,192,210,227,245,262,280,297},{"FAIL","FAIL","FAIL","D","D+","C","C+","B","B+","A","A+"}),IF(Q17=300,LOOKUP(P29,{"ABS","ZERO",1,150,165,180,195,210,225,240,255},{"FAIL","FAIL","FAIL","D","D+","C","C+","B","B+","A","A+"}),IF(Q17=250,LOOKUP(P29,{"ABS","ZERO",1,125,137,150,162,175,187,200,212},{"FAIL","FAIL","FAIL","D","D+","C","C+","B","B+","A","A+"}),IF(Q17=200,LOOKUP(P29,{"ABS","ZERO",1,100,110,120,130,140,150,160,170},{"FAIL","FAIL","FAIL","D","D+","C","C+","B","B+","A","A+"}),IF(Q17=150,LOOKUP(P29,{"ABS","ZERO",1,75,82,90,97,105,112,120,127},{"FAIL","FAIL","FAIL","D","D+","C","C+","B","B+","A","A+"}),IF(Q17=100,LOOKUP(P29,{"ABS","ZERO",1,50,55,60,65,70,75,80,85},{"FAIL","FAIL","FAIL","D","D+","C","C+","B","B+","A","A+"}),IF(Q17=50,LOOKUP(P29,{"ABS","ZERO",1,25,27,30,32,35,37,40,42},{"FAIL","FAIL","FAIL","D","D+","C","C+","B","B+","A","A+"}))))))))))))</f>
        <v/>
      </c>
      <c r="S29" s="194"/>
      <c r="T29" s="56" t="str">
        <f t="shared" si="0"/>
        <v/>
      </c>
      <c r="U29" s="172" t="str">
        <f>IF(AND(A29&lt;&gt;"",B29&lt;&gt;""),IF(OR(D29&lt;&gt;"ABS"),IF(OR(AND(D29&lt;ROUNDDOWN((0.7*E17),0),D29&lt;&gt;0),D29&gt;E17,D29=""),"Attendance Marks incorrect",""),""),"")</f>
        <v/>
      </c>
      <c r="V29" s="304"/>
      <c r="W29" s="304"/>
      <c r="X29" s="161" t="str">
        <f>IF(OR(AND(OR(F29&lt;=G17, F29=0, F29="ABS"),OR(H29&lt;=I17, H29=0, H29="ABS"),OR(J29&lt;=K17, J29=0,J29="ABS"))),IF(OR(AND(A29="",B29="",D29="",F29="",H29="",J29=""),AND(A29&lt;&gt;"",B29&lt;&gt;"",D29&lt;&gt;"",F29&lt;&gt;"",H29&lt;&gt;"",J29&lt;&gt;"", AF29="OK")),"","Given Marks or Format is incorrect"),"Given Marks or Format is incorrect")</f>
        <v/>
      </c>
      <c r="Y29" s="162"/>
      <c r="Z29" s="163"/>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41" t="b">
        <f t="shared" si="28"/>
        <v>0</v>
      </c>
      <c r="AF29" s="141" t="str">
        <f t="shared" si="1"/>
        <v>S# INCORRECT</v>
      </c>
      <c r="BN29" s="141" t="str">
        <f t="shared" si="2"/>
        <v/>
      </c>
      <c r="BO29" s="141" t="b">
        <f t="shared" si="3"/>
        <v>0</v>
      </c>
      <c r="BP29" s="141" t="b">
        <f t="shared" si="4"/>
        <v>0</v>
      </c>
      <c r="BQ29" s="141" t="b">
        <f t="shared" si="5"/>
        <v>0</v>
      </c>
      <c r="BR29" s="141" t="str">
        <f t="shared" si="6"/>
        <v/>
      </c>
      <c r="BS29" s="141" t="str">
        <f t="shared" si="7"/>
        <v/>
      </c>
      <c r="BT29" s="141" t="str">
        <f t="shared" si="8"/>
        <v/>
      </c>
      <c r="BU29" s="141" t="str">
        <f t="shared" si="9"/>
        <v/>
      </c>
      <c r="BV29" s="51" t="str">
        <f t="shared" si="10"/>
        <v/>
      </c>
      <c r="BW29" s="52" t="str">
        <f t="shared" si="29"/>
        <v>INCORRECT</v>
      </c>
      <c r="BX29" s="141" t="b">
        <f t="shared" si="30"/>
        <v>0</v>
      </c>
      <c r="BY29" s="53" t="str">
        <f t="shared" si="11"/>
        <v/>
      </c>
      <c r="BZ29" s="141" t="b">
        <f t="shared" si="12"/>
        <v>0</v>
      </c>
      <c r="CA29" s="141" t="b">
        <f t="shared" si="13"/>
        <v>0</v>
      </c>
      <c r="CB29" s="141" t="b">
        <f t="shared" si="14"/>
        <v>0</v>
      </c>
      <c r="CC29" s="141" t="b">
        <f t="shared" si="15"/>
        <v>0</v>
      </c>
      <c r="CD29" s="141" t="b">
        <f t="shared" si="16"/>
        <v>0</v>
      </c>
      <c r="CE29" s="141" t="b">
        <f t="shared" si="17"/>
        <v>0</v>
      </c>
      <c r="CF29" s="141" t="str">
        <f t="shared" si="18"/>
        <v/>
      </c>
      <c r="CG29" s="141" t="str">
        <f t="shared" si="19"/>
        <v/>
      </c>
      <c r="CH29" s="141" t="str">
        <f t="shared" si="20"/>
        <v/>
      </c>
      <c r="CI29" s="141" t="str">
        <f t="shared" si="21"/>
        <v/>
      </c>
      <c r="CJ29" s="141" t="str">
        <f t="shared" si="22"/>
        <v/>
      </c>
      <c r="CK29" s="141" t="str">
        <f t="shared" si="23"/>
        <v/>
      </c>
      <c r="CL29" s="53" t="str">
        <f t="shared" si="24"/>
        <v/>
      </c>
      <c r="CM29" s="53" t="str">
        <f t="shared" si="25"/>
        <v/>
      </c>
      <c r="CN29" s="54" t="str">
        <f t="shared" si="26"/>
        <v>NO</v>
      </c>
      <c r="CO29" s="54" t="str">
        <f t="shared" si="27"/>
        <v>NO</v>
      </c>
      <c r="CP29" s="52" t="str">
        <f t="shared" si="31"/>
        <v>NO</v>
      </c>
      <c r="CQ29" s="52" t="str">
        <f t="shared" si="32"/>
        <v>NO</v>
      </c>
      <c r="CR29" s="54" t="str">
        <f t="shared" si="33"/>
        <v>OK</v>
      </c>
      <c r="CS29" s="141" t="b">
        <f t="shared" si="34"/>
        <v>0</v>
      </c>
      <c r="CT29" s="141" t="b">
        <f t="shared" si="35"/>
        <v>0</v>
      </c>
      <c r="CU29" s="141" t="b">
        <f t="shared" si="36"/>
        <v>0</v>
      </c>
      <c r="CV29" s="141" t="b">
        <f t="shared" si="37"/>
        <v>0</v>
      </c>
      <c r="CW29" s="53" t="str">
        <f t="shared" si="38"/>
        <v>SEQUENCE INCORRECT</v>
      </c>
      <c r="CX29" s="55">
        <f>COUNTIF(B19:B28,T(B29))</f>
        <v>10</v>
      </c>
    </row>
    <row r="30" spans="1:102" s="141" customFormat="1" ht="18.95" customHeight="1" thickBot="1">
      <c r="A30" s="134"/>
      <c r="B30" s="152"/>
      <c r="C30" s="153"/>
      <c r="D30" s="152"/>
      <c r="E30" s="153"/>
      <c r="F30" s="152"/>
      <c r="G30" s="153"/>
      <c r="H30" s="152"/>
      <c r="I30" s="153"/>
      <c r="J30" s="305"/>
      <c r="K30" s="306"/>
      <c r="L30" s="206"/>
      <c r="M30" s="206"/>
      <c r="N30" s="206"/>
      <c r="O30" s="206"/>
      <c r="P30" s="319"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20"/>
      <c r="R30" s="96" t="str">
        <f>IF(P30="","",IF(Q17=500,LOOKUP(P30,{"ABS","ZERO",1,250,275,300,325,350,375,400,425},{"FAIL","FAIL","FAIL","D","D+","C","C+","B","B+","A","A+"}),IF(Q17=450,LOOKUP(P30,{"ABS","ZERO",1,225,247,270,292,315,337,360,382},{"FAIL","FAIL","FAIL","D","D+","C","C+","B","B+","A","A+"}),IF(Q17=400,LOOKUP(P30,{"ABS","ZERO",1,200,220,240,260,280,300,320,340},{"FAIL","FAIL","FAIL","D","D+","C","C+","B","B+","A","A+"}),IF(Q17=350,LOOKUP(P30,{"ABS","ZERO",1,175,192,210,227,245,262,280,297},{"FAIL","FAIL","FAIL","D","D+","C","C+","B","B+","A","A+"}),IF(Q17=300,LOOKUP(P30,{"ABS","ZERO",1,150,165,180,195,210,225,240,255},{"FAIL","FAIL","FAIL","D","D+","C","C+","B","B+","A","A+"}),IF(Q17=250,LOOKUP(P30,{"ABS","ZERO",1,125,137,150,162,175,187,200,212},{"FAIL","FAIL","FAIL","D","D+","C","C+","B","B+","A","A+"}),IF(Q17=200,LOOKUP(P30,{"ABS","ZERO",1,100,110,120,130,140,150,160,170},{"FAIL","FAIL","FAIL","D","D+","C","C+","B","B+","A","A+"}),IF(Q17=150,LOOKUP(P30,{"ABS","ZERO",1,75,82,90,97,105,112,120,127},{"FAIL","FAIL","FAIL","D","D+","C","C+","B","B+","A","A+"}),IF(Q17=100,LOOKUP(P30,{"ABS","ZERO",1,50,55,60,65,70,75,80,85},{"FAIL","FAIL","FAIL","D","D+","C","C+","B","B+","A","A+"}),IF(Q17=50,LOOKUP(P30,{"ABS","ZERO",1,25,27,30,32,35,37,40,42},{"FAIL","FAIL","FAIL","D","D+","C","C+","B","B+","A","A+"}))))))))))))</f>
        <v/>
      </c>
      <c r="S30" s="194"/>
      <c r="T30" s="56" t="str">
        <f t="shared" si="0"/>
        <v/>
      </c>
      <c r="U30" s="172" t="str">
        <f>IF(AND(A30&lt;&gt;"",B30&lt;&gt;""),IF(OR(D30&lt;&gt;"ABS"),IF(OR(AND(D30&lt;ROUNDDOWN((0.7*E17),0),D30&lt;&gt;0),D30&gt;E17,D30=""),"Attendance Marks incorrect",""),""),"")</f>
        <v/>
      </c>
      <c r="V30" s="304"/>
      <c r="W30" s="304"/>
      <c r="X30" s="161" t="str">
        <f>IF(OR(AND(OR(F30&lt;=G17, F30=0, F30="ABS"),OR(H30&lt;=I17, H30=0, H30="ABS"),OR(J30&lt;=K17, J30=0,J30="ABS"))),IF(OR(AND(A30="",B30="",D30="",F30="",H30="",J30=""),AND(A30&lt;&gt;"",B30&lt;&gt;"",D30&lt;&gt;"",F30&lt;&gt;"",H30&lt;&gt;"",J30&lt;&gt;"", AF30="OK")),"","Given Marks or Format is incorrect"),"Given Marks or Format is incorrect")</f>
        <v/>
      </c>
      <c r="Y30" s="162"/>
      <c r="Z30" s="163"/>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41" t="b">
        <f t="shared" si="28"/>
        <v>0</v>
      </c>
      <c r="AF30" s="141" t="str">
        <f t="shared" si="1"/>
        <v>S# INCORRECT</v>
      </c>
      <c r="BN30" s="141" t="str">
        <f t="shared" si="2"/>
        <v/>
      </c>
      <c r="BO30" s="141" t="b">
        <f t="shared" si="3"/>
        <v>0</v>
      </c>
      <c r="BP30" s="141" t="b">
        <f t="shared" si="4"/>
        <v>0</v>
      </c>
      <c r="BQ30" s="141" t="b">
        <f t="shared" si="5"/>
        <v>0</v>
      </c>
      <c r="BR30" s="141" t="str">
        <f t="shared" si="6"/>
        <v/>
      </c>
      <c r="BS30" s="141" t="str">
        <f t="shared" si="7"/>
        <v/>
      </c>
      <c r="BT30" s="141" t="str">
        <f t="shared" si="8"/>
        <v/>
      </c>
      <c r="BU30" s="141" t="str">
        <f t="shared" si="9"/>
        <v/>
      </c>
      <c r="BV30" s="51" t="str">
        <f t="shared" si="10"/>
        <v/>
      </c>
      <c r="BW30" s="52" t="str">
        <f t="shared" si="29"/>
        <v>INCORRECT</v>
      </c>
      <c r="BX30" s="141" t="b">
        <f t="shared" si="30"/>
        <v>0</v>
      </c>
      <c r="BY30" s="53" t="str">
        <f t="shared" si="11"/>
        <v/>
      </c>
      <c r="BZ30" s="141" t="b">
        <f t="shared" si="12"/>
        <v>0</v>
      </c>
      <c r="CA30" s="141" t="b">
        <f t="shared" si="13"/>
        <v>0</v>
      </c>
      <c r="CB30" s="141" t="b">
        <f t="shared" si="14"/>
        <v>0</v>
      </c>
      <c r="CC30" s="141" t="b">
        <f t="shared" si="15"/>
        <v>0</v>
      </c>
      <c r="CD30" s="141" t="b">
        <f t="shared" si="16"/>
        <v>0</v>
      </c>
      <c r="CE30" s="141" t="b">
        <f t="shared" si="17"/>
        <v>0</v>
      </c>
      <c r="CF30" s="141" t="str">
        <f t="shared" si="18"/>
        <v/>
      </c>
      <c r="CG30" s="141" t="str">
        <f t="shared" si="19"/>
        <v/>
      </c>
      <c r="CH30" s="141" t="str">
        <f t="shared" si="20"/>
        <v/>
      </c>
      <c r="CI30" s="141" t="str">
        <f t="shared" si="21"/>
        <v/>
      </c>
      <c r="CJ30" s="141" t="str">
        <f t="shared" si="22"/>
        <v/>
      </c>
      <c r="CK30" s="141" t="str">
        <f t="shared" si="23"/>
        <v/>
      </c>
      <c r="CL30" s="53" t="str">
        <f t="shared" si="24"/>
        <v/>
      </c>
      <c r="CM30" s="53" t="str">
        <f t="shared" si="25"/>
        <v/>
      </c>
      <c r="CN30" s="54" t="str">
        <f t="shared" si="26"/>
        <v>NO</v>
      </c>
      <c r="CO30" s="54" t="str">
        <f t="shared" si="27"/>
        <v>NO</v>
      </c>
      <c r="CP30" s="52" t="str">
        <f t="shared" si="31"/>
        <v>NO</v>
      </c>
      <c r="CQ30" s="52" t="str">
        <f t="shared" si="32"/>
        <v>NO</v>
      </c>
      <c r="CR30" s="54" t="str">
        <f t="shared" si="33"/>
        <v>OK</v>
      </c>
      <c r="CS30" s="141" t="b">
        <f t="shared" si="34"/>
        <v>0</v>
      </c>
      <c r="CT30" s="141" t="b">
        <f t="shared" si="35"/>
        <v>0</v>
      </c>
      <c r="CU30" s="141" t="b">
        <f t="shared" si="36"/>
        <v>0</v>
      </c>
      <c r="CV30" s="141" t="b">
        <f t="shared" si="37"/>
        <v>0</v>
      </c>
      <c r="CW30" s="53" t="str">
        <f t="shared" si="38"/>
        <v>SEQUENCE INCORRECT</v>
      </c>
      <c r="CX30" s="55">
        <f>COUNTIF(B19:B29,T(B30))</f>
        <v>11</v>
      </c>
    </row>
    <row r="31" spans="1:102" s="141" customFormat="1" ht="18.95" customHeight="1" thickBot="1">
      <c r="A31" s="43"/>
      <c r="B31" s="152"/>
      <c r="C31" s="153"/>
      <c r="D31" s="152"/>
      <c r="E31" s="153"/>
      <c r="F31" s="152"/>
      <c r="G31" s="153"/>
      <c r="H31" s="152"/>
      <c r="I31" s="153"/>
      <c r="J31" s="305"/>
      <c r="K31" s="306"/>
      <c r="L31" s="206"/>
      <c r="M31" s="206"/>
      <c r="N31" s="206"/>
      <c r="O31" s="206"/>
      <c r="P31" s="319"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20"/>
      <c r="R31" s="96" t="str">
        <f>IF(P31="","",IF(Q17=500,LOOKUP(P31,{"ABS","ZERO",1,250,275,300,325,350,375,400,425},{"FAIL","FAIL","FAIL","D","D+","C","C+","B","B+","A","A+"}),IF(Q17=450,LOOKUP(P31,{"ABS","ZERO",1,225,247,270,292,315,337,360,382},{"FAIL","FAIL","FAIL","D","D+","C","C+","B","B+","A","A+"}),IF(Q17=400,LOOKUP(P31,{"ABS","ZERO",1,200,220,240,260,280,300,320,340},{"FAIL","FAIL","FAIL","D","D+","C","C+","B","B+","A","A+"}),IF(Q17=350,LOOKUP(P31,{"ABS","ZERO",1,175,192,210,227,245,262,280,297},{"FAIL","FAIL","FAIL","D","D+","C","C+","B","B+","A","A+"}),IF(Q17=300,LOOKUP(P31,{"ABS","ZERO",1,150,165,180,195,210,225,240,255},{"FAIL","FAIL","FAIL","D","D+","C","C+","B","B+","A","A+"}),IF(Q17=250,LOOKUP(P31,{"ABS","ZERO",1,125,137,150,162,175,187,200,212},{"FAIL","FAIL","FAIL","D","D+","C","C+","B","B+","A","A+"}),IF(Q17=200,LOOKUP(P31,{"ABS","ZERO",1,100,110,120,130,140,150,160,170},{"FAIL","FAIL","FAIL","D","D+","C","C+","B","B+","A","A+"}),IF(Q17=150,LOOKUP(P31,{"ABS","ZERO",1,75,82,90,97,105,112,120,127},{"FAIL","FAIL","FAIL","D","D+","C","C+","B","B+","A","A+"}),IF(Q17=100,LOOKUP(P31,{"ABS","ZERO",1,50,55,60,65,70,75,80,85},{"FAIL","FAIL","FAIL","D","D+","C","C+","B","B+","A","A+"}),IF(Q17=50,LOOKUP(P31,{"ABS","ZERO",1,25,27,30,32,35,37,40,42},{"FAIL","FAIL","FAIL","D","D+","C","C+","B","B+","A","A+"}))))))))))))</f>
        <v/>
      </c>
      <c r="S31" s="194"/>
      <c r="T31" s="56" t="str">
        <f t="shared" si="0"/>
        <v/>
      </c>
      <c r="U31" s="172" t="str">
        <f>IF(AND(A31&lt;&gt;"",B31&lt;&gt;""),IF(OR(D31&lt;&gt;"ABS"),IF(OR(AND(D31&lt;ROUNDDOWN((0.7*E17),0),D31&lt;&gt;0),D31&gt;E17,D31=""),"Attendance Marks incorrect",""),""),"")</f>
        <v/>
      </c>
      <c r="V31" s="304"/>
      <c r="W31" s="304"/>
      <c r="X31" s="161" t="str">
        <f>IF(OR(AND(OR(F31&lt;=G17, F31=0, F31="ABS"),OR(H31&lt;=I17, H31=0, H31="ABS"),OR(J31&lt;=K17, J31=0,J31="ABS"))),IF(OR(AND(A31="",B31="",D31="",F31="",H31="",J31=""),AND(A31&lt;&gt;"",B31&lt;&gt;"",D31&lt;&gt;"",F31&lt;&gt;"",H31&lt;&gt;"",J31&lt;&gt;"", AF31="OK")),"","Given Marks or Format is incorrect"),"Given Marks or Format is incorrect")</f>
        <v/>
      </c>
      <c r="Y31" s="162"/>
      <c r="Z31" s="163"/>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41" t="b">
        <f t="shared" si="28"/>
        <v>0</v>
      </c>
      <c r="AF31" s="141" t="str">
        <f t="shared" si="1"/>
        <v>S# INCORRECT</v>
      </c>
      <c r="BN31" s="141" t="str">
        <f t="shared" si="2"/>
        <v/>
      </c>
      <c r="BO31" s="141" t="b">
        <f t="shared" si="3"/>
        <v>0</v>
      </c>
      <c r="BP31" s="141" t="b">
        <f t="shared" si="4"/>
        <v>0</v>
      </c>
      <c r="BQ31" s="141" t="b">
        <f t="shared" si="5"/>
        <v>0</v>
      </c>
      <c r="BR31" s="141" t="str">
        <f t="shared" si="6"/>
        <v/>
      </c>
      <c r="BS31" s="141" t="str">
        <f t="shared" si="7"/>
        <v/>
      </c>
      <c r="BT31" s="141" t="str">
        <f t="shared" si="8"/>
        <v/>
      </c>
      <c r="BU31" s="141" t="str">
        <f t="shared" si="9"/>
        <v/>
      </c>
      <c r="BV31" s="51" t="str">
        <f t="shared" si="10"/>
        <v/>
      </c>
      <c r="BW31" s="52" t="str">
        <f t="shared" si="29"/>
        <v>INCORRECT</v>
      </c>
      <c r="BX31" s="141" t="b">
        <f t="shared" si="30"/>
        <v>0</v>
      </c>
      <c r="BY31" s="53" t="str">
        <f t="shared" si="11"/>
        <v/>
      </c>
      <c r="BZ31" s="141" t="b">
        <f t="shared" si="12"/>
        <v>0</v>
      </c>
      <c r="CA31" s="141" t="b">
        <f t="shared" si="13"/>
        <v>0</v>
      </c>
      <c r="CB31" s="141" t="b">
        <f t="shared" si="14"/>
        <v>0</v>
      </c>
      <c r="CC31" s="141" t="b">
        <f t="shared" si="15"/>
        <v>0</v>
      </c>
      <c r="CD31" s="141" t="b">
        <f t="shared" si="16"/>
        <v>0</v>
      </c>
      <c r="CE31" s="141" t="b">
        <f t="shared" si="17"/>
        <v>0</v>
      </c>
      <c r="CF31" s="141" t="str">
        <f t="shared" si="18"/>
        <v/>
      </c>
      <c r="CG31" s="141" t="str">
        <f t="shared" si="19"/>
        <v/>
      </c>
      <c r="CH31" s="141" t="str">
        <f t="shared" si="20"/>
        <v/>
      </c>
      <c r="CI31" s="141" t="str">
        <f t="shared" si="21"/>
        <v/>
      </c>
      <c r="CJ31" s="141" t="str">
        <f t="shared" si="22"/>
        <v/>
      </c>
      <c r="CK31" s="141" t="str">
        <f t="shared" si="23"/>
        <v/>
      </c>
      <c r="CL31" s="53" t="str">
        <f t="shared" si="24"/>
        <v/>
      </c>
      <c r="CM31" s="53" t="str">
        <f t="shared" si="25"/>
        <v/>
      </c>
      <c r="CN31" s="54" t="str">
        <f t="shared" si="26"/>
        <v>NO</v>
      </c>
      <c r="CO31" s="54" t="str">
        <f t="shared" si="27"/>
        <v>NO</v>
      </c>
      <c r="CP31" s="52" t="str">
        <f t="shared" si="31"/>
        <v>NO</v>
      </c>
      <c r="CQ31" s="52" t="str">
        <f t="shared" si="32"/>
        <v>NO</v>
      </c>
      <c r="CR31" s="54" t="str">
        <f t="shared" si="33"/>
        <v>OK</v>
      </c>
      <c r="CS31" s="141" t="b">
        <f t="shared" si="34"/>
        <v>0</v>
      </c>
      <c r="CT31" s="141" t="b">
        <f t="shared" si="35"/>
        <v>0</v>
      </c>
      <c r="CU31" s="141" t="b">
        <f t="shared" si="36"/>
        <v>0</v>
      </c>
      <c r="CV31" s="141" t="b">
        <f t="shared" si="37"/>
        <v>0</v>
      </c>
      <c r="CW31" s="53" t="str">
        <f t="shared" si="38"/>
        <v>SEQUENCE INCORRECT</v>
      </c>
      <c r="CX31" s="55">
        <f>COUNTIF(B19:B30,T(B31))</f>
        <v>12</v>
      </c>
    </row>
    <row r="32" spans="1:102" s="141" customFormat="1" ht="18.95" customHeight="1" thickBot="1">
      <c r="A32" s="134"/>
      <c r="B32" s="152"/>
      <c r="C32" s="153"/>
      <c r="D32" s="152"/>
      <c r="E32" s="153"/>
      <c r="F32" s="152"/>
      <c r="G32" s="153"/>
      <c r="H32" s="152"/>
      <c r="I32" s="153"/>
      <c r="J32" s="305"/>
      <c r="K32" s="306"/>
      <c r="L32" s="206"/>
      <c r="M32" s="206"/>
      <c r="N32" s="206"/>
      <c r="O32" s="206"/>
      <c r="P32" s="319"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20"/>
      <c r="R32" s="96" t="str">
        <f>IF(P32="","",IF(Q17=500,LOOKUP(P32,{"ABS","ZERO",1,250,275,300,325,350,375,400,425},{"FAIL","FAIL","FAIL","D","D+","C","C+","B","B+","A","A+"}),IF(Q17=450,LOOKUP(P32,{"ABS","ZERO",1,225,247,270,292,315,337,360,382},{"FAIL","FAIL","FAIL","D","D+","C","C+","B","B+","A","A+"}),IF(Q17=400,LOOKUP(P32,{"ABS","ZERO",1,200,220,240,260,280,300,320,340},{"FAIL","FAIL","FAIL","D","D+","C","C+","B","B+","A","A+"}),IF(Q17=350,LOOKUP(P32,{"ABS","ZERO",1,175,192,210,227,245,262,280,297},{"FAIL","FAIL","FAIL","D","D+","C","C+","B","B+","A","A+"}),IF(Q17=300,LOOKUP(P32,{"ABS","ZERO",1,150,165,180,195,210,225,240,255},{"FAIL","FAIL","FAIL","D","D+","C","C+","B","B+","A","A+"}),IF(Q17=250,LOOKUP(P32,{"ABS","ZERO",1,125,137,150,162,175,187,200,212},{"FAIL","FAIL","FAIL","D","D+","C","C+","B","B+","A","A+"}),IF(Q17=200,LOOKUP(P32,{"ABS","ZERO",1,100,110,120,130,140,150,160,170},{"FAIL","FAIL","FAIL","D","D+","C","C+","B","B+","A","A+"}),IF(Q17=150,LOOKUP(P32,{"ABS","ZERO",1,75,82,90,97,105,112,120,127},{"FAIL","FAIL","FAIL","D","D+","C","C+","B","B+","A","A+"}),IF(Q17=100,LOOKUP(P32,{"ABS","ZERO",1,50,55,60,65,70,75,80,85},{"FAIL","FAIL","FAIL","D","D+","C","C+","B","B+","A","A+"}),IF(Q17=50,LOOKUP(P32,{"ABS","ZERO",1,25,27,30,32,35,37,40,42},{"FAIL","FAIL","FAIL","D","D+","C","C+","B","B+","A","A+"}))))))))))))</f>
        <v/>
      </c>
      <c r="S32" s="194"/>
      <c r="T32" s="56" t="str">
        <f t="shared" si="0"/>
        <v/>
      </c>
      <c r="U32" s="172" t="str">
        <f>IF(AND(A32&lt;&gt;"",B32&lt;&gt;""),IF(OR(D32&lt;&gt;"ABS"),IF(OR(AND(D32&lt;ROUNDDOWN((0.7*E17),0),D32&lt;&gt;0),D32&gt;E17,D32=""),"Attendance Marks incorrect",""),""),"")</f>
        <v/>
      </c>
      <c r="V32" s="304"/>
      <c r="W32" s="304"/>
      <c r="X32" s="161" t="str">
        <f>IF(OR(AND(OR(F32&lt;=G17, F32=0, F32="ABS"),OR(H32&lt;=I17, H32=0, H32="ABS"),OR(J32&lt;=K17, J32=0,J32="ABS"))),IF(OR(AND(A32="",B32="",D32="",F32="",H32="",J32=""),AND(A32&lt;&gt;"",B32&lt;&gt;"",D32&lt;&gt;"",F32&lt;&gt;"",H32&lt;&gt;"",J32&lt;&gt;"", AF32="OK")),"","Given Marks or Format is incorrect"),"Given Marks or Format is incorrect")</f>
        <v/>
      </c>
      <c r="Y32" s="162"/>
      <c r="Z32" s="163"/>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41" t="b">
        <f t="shared" si="28"/>
        <v>0</v>
      </c>
      <c r="AF32" s="141" t="str">
        <f t="shared" si="1"/>
        <v>S# INCORRECT</v>
      </c>
      <c r="BN32" s="141" t="str">
        <f t="shared" si="2"/>
        <v/>
      </c>
      <c r="BO32" s="141" t="b">
        <f t="shared" si="3"/>
        <v>0</v>
      </c>
      <c r="BP32" s="141" t="b">
        <f t="shared" si="4"/>
        <v>0</v>
      </c>
      <c r="BQ32" s="141" t="b">
        <f t="shared" si="5"/>
        <v>0</v>
      </c>
      <c r="BR32" s="141" t="str">
        <f t="shared" si="6"/>
        <v/>
      </c>
      <c r="BS32" s="141" t="str">
        <f t="shared" si="7"/>
        <v/>
      </c>
      <c r="BT32" s="141" t="str">
        <f t="shared" si="8"/>
        <v/>
      </c>
      <c r="BU32" s="141" t="str">
        <f t="shared" si="9"/>
        <v/>
      </c>
      <c r="BV32" s="51" t="str">
        <f t="shared" si="10"/>
        <v/>
      </c>
      <c r="BW32" s="52" t="str">
        <f t="shared" si="29"/>
        <v>INCORRECT</v>
      </c>
      <c r="BX32" s="141" t="b">
        <f t="shared" si="30"/>
        <v>0</v>
      </c>
      <c r="BY32" s="53" t="str">
        <f t="shared" si="11"/>
        <v/>
      </c>
      <c r="BZ32" s="141" t="b">
        <f t="shared" si="12"/>
        <v>0</v>
      </c>
      <c r="CA32" s="141" t="b">
        <f t="shared" si="13"/>
        <v>0</v>
      </c>
      <c r="CB32" s="141" t="b">
        <f t="shared" si="14"/>
        <v>0</v>
      </c>
      <c r="CC32" s="141" t="b">
        <f t="shared" si="15"/>
        <v>0</v>
      </c>
      <c r="CD32" s="141" t="b">
        <f t="shared" si="16"/>
        <v>0</v>
      </c>
      <c r="CE32" s="141" t="b">
        <f t="shared" si="17"/>
        <v>0</v>
      </c>
      <c r="CF32" s="141" t="str">
        <f t="shared" si="18"/>
        <v/>
      </c>
      <c r="CG32" s="141" t="str">
        <f t="shared" si="19"/>
        <v/>
      </c>
      <c r="CH32" s="141" t="str">
        <f t="shared" si="20"/>
        <v/>
      </c>
      <c r="CI32" s="141" t="str">
        <f t="shared" si="21"/>
        <v/>
      </c>
      <c r="CJ32" s="141" t="str">
        <f t="shared" si="22"/>
        <v/>
      </c>
      <c r="CK32" s="141" t="str">
        <f t="shared" si="23"/>
        <v/>
      </c>
      <c r="CL32" s="53" t="str">
        <f t="shared" si="24"/>
        <v/>
      </c>
      <c r="CM32" s="53" t="str">
        <f t="shared" si="25"/>
        <v/>
      </c>
      <c r="CN32" s="54" t="str">
        <f t="shared" si="26"/>
        <v>NO</v>
      </c>
      <c r="CO32" s="54" t="str">
        <f t="shared" si="27"/>
        <v>NO</v>
      </c>
      <c r="CP32" s="52" t="str">
        <f t="shared" si="31"/>
        <v>NO</v>
      </c>
      <c r="CQ32" s="52" t="str">
        <f t="shared" si="32"/>
        <v>NO</v>
      </c>
      <c r="CR32" s="54" t="str">
        <f t="shared" si="33"/>
        <v>OK</v>
      </c>
      <c r="CS32" s="141" t="b">
        <f t="shared" si="34"/>
        <v>0</v>
      </c>
      <c r="CT32" s="141" t="b">
        <f t="shared" si="35"/>
        <v>0</v>
      </c>
      <c r="CU32" s="141" t="b">
        <f t="shared" si="36"/>
        <v>0</v>
      </c>
      <c r="CV32" s="141" t="b">
        <f t="shared" si="37"/>
        <v>0</v>
      </c>
      <c r="CW32" s="53" t="str">
        <f t="shared" si="38"/>
        <v>SEQUENCE INCORRECT</v>
      </c>
      <c r="CX32" s="55">
        <f>COUNTIF(B19:B31,T(B32))</f>
        <v>13</v>
      </c>
    </row>
    <row r="33" spans="1:102" s="141" customFormat="1" ht="18.95" customHeight="1" thickBot="1">
      <c r="A33" s="43"/>
      <c r="B33" s="152"/>
      <c r="C33" s="153"/>
      <c r="D33" s="152"/>
      <c r="E33" s="153"/>
      <c r="F33" s="152"/>
      <c r="G33" s="153"/>
      <c r="H33" s="152"/>
      <c r="I33" s="153"/>
      <c r="J33" s="305"/>
      <c r="K33" s="306"/>
      <c r="L33" s="206"/>
      <c r="M33" s="206"/>
      <c r="N33" s="206"/>
      <c r="O33" s="206"/>
      <c r="P33" s="319"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20"/>
      <c r="R33" s="96" t="str">
        <f>IF(P33="","",IF(Q17=500,LOOKUP(P33,{"ABS","ZERO",1,250,275,300,325,350,375,400,425},{"FAIL","FAIL","FAIL","D","D+","C","C+","B","B+","A","A+"}),IF(Q17=450,LOOKUP(P33,{"ABS","ZERO",1,225,247,270,292,315,337,360,382},{"FAIL","FAIL","FAIL","D","D+","C","C+","B","B+","A","A+"}),IF(Q17=400,LOOKUP(P33,{"ABS","ZERO",1,200,220,240,260,280,300,320,340},{"FAIL","FAIL","FAIL","D","D+","C","C+","B","B+","A","A+"}),IF(Q17=350,LOOKUP(P33,{"ABS","ZERO",1,175,192,210,227,245,262,280,297},{"FAIL","FAIL","FAIL","D","D+","C","C+","B","B+","A","A+"}),IF(Q17=300,LOOKUP(P33,{"ABS","ZERO",1,150,165,180,195,210,225,240,255},{"FAIL","FAIL","FAIL","D","D+","C","C+","B","B+","A","A+"}),IF(Q17=250,LOOKUP(P33,{"ABS","ZERO",1,125,137,150,162,175,187,200,212},{"FAIL","FAIL","FAIL","D","D+","C","C+","B","B+","A","A+"}),IF(Q17=200,LOOKUP(P33,{"ABS","ZERO",1,100,110,120,130,140,150,160,170},{"FAIL","FAIL","FAIL","D","D+","C","C+","B","B+","A","A+"}),IF(Q17=150,LOOKUP(P33,{"ABS","ZERO",1,75,82,90,97,105,112,120,127},{"FAIL","FAIL","FAIL","D","D+","C","C+","B","B+","A","A+"}),IF(Q17=100,LOOKUP(P33,{"ABS","ZERO",1,50,55,60,65,70,75,80,85},{"FAIL","FAIL","FAIL","D","D+","C","C+","B","B+","A","A+"}),IF(Q17=50,LOOKUP(P33,{"ABS","ZERO",1,25,27,30,32,35,37,40,42},{"FAIL","FAIL","FAIL","D","D+","C","C+","B","B+","A","A+"}))))))))))))</f>
        <v/>
      </c>
      <c r="S33" s="194"/>
      <c r="T33" s="56" t="str">
        <f t="shared" si="0"/>
        <v/>
      </c>
      <c r="U33" s="172" t="str">
        <f>IF(AND(A33&lt;&gt;"",B33&lt;&gt;""),IF(OR(D33&lt;&gt;"ABS"),IF(OR(AND(D33&lt;ROUNDDOWN((0.7*E17),0),D33&lt;&gt;0),D33&gt;E17,D33=""),"Attendance Marks incorrect",""),""),"")</f>
        <v/>
      </c>
      <c r="V33" s="304"/>
      <c r="W33" s="304"/>
      <c r="X33" s="161" t="str">
        <f>IF(OR(AND(OR(F33&lt;=G17, F33=0, F33="ABS"),OR(H33&lt;=I17, H33=0, H33="ABS"),OR(J33&lt;=K17, J33=0,J33="ABS"))),IF(OR(AND(A33="",B33="",D33="",F33="",H33="",J33=""),AND(A33&lt;&gt;"",B33&lt;&gt;"",D33&lt;&gt;"",F33&lt;&gt;"",H33&lt;&gt;"",J33&lt;&gt;"", AF33="OK")),"","Given Marks or Format is incorrect"),"Given Marks or Format is incorrect")</f>
        <v/>
      </c>
      <c r="Y33" s="162"/>
      <c r="Z33" s="163"/>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41" t="b">
        <f t="shared" si="28"/>
        <v>0</v>
      </c>
      <c r="AF33" s="141" t="str">
        <f t="shared" si="1"/>
        <v>S# INCORRECT</v>
      </c>
      <c r="BN33" s="141" t="str">
        <f t="shared" si="2"/>
        <v/>
      </c>
      <c r="BO33" s="141" t="b">
        <f t="shared" si="3"/>
        <v>0</v>
      </c>
      <c r="BP33" s="141" t="b">
        <f t="shared" si="4"/>
        <v>0</v>
      </c>
      <c r="BQ33" s="141" t="b">
        <f t="shared" si="5"/>
        <v>0</v>
      </c>
      <c r="BR33" s="141" t="str">
        <f t="shared" si="6"/>
        <v/>
      </c>
      <c r="BS33" s="141" t="str">
        <f t="shared" si="7"/>
        <v/>
      </c>
      <c r="BT33" s="141" t="str">
        <f t="shared" si="8"/>
        <v/>
      </c>
      <c r="BU33" s="141" t="str">
        <f t="shared" si="9"/>
        <v/>
      </c>
      <c r="BV33" s="51" t="str">
        <f t="shared" si="10"/>
        <v/>
      </c>
      <c r="BW33" s="52" t="str">
        <f t="shared" si="29"/>
        <v>INCORRECT</v>
      </c>
      <c r="BX33" s="141" t="b">
        <f t="shared" si="30"/>
        <v>0</v>
      </c>
      <c r="BY33" s="53" t="str">
        <f t="shared" si="11"/>
        <v/>
      </c>
      <c r="BZ33" s="141" t="b">
        <f t="shared" si="12"/>
        <v>0</v>
      </c>
      <c r="CA33" s="141" t="b">
        <f t="shared" si="13"/>
        <v>0</v>
      </c>
      <c r="CB33" s="141" t="b">
        <f t="shared" si="14"/>
        <v>0</v>
      </c>
      <c r="CC33" s="141" t="b">
        <f t="shared" si="15"/>
        <v>0</v>
      </c>
      <c r="CD33" s="141" t="b">
        <f t="shared" si="16"/>
        <v>0</v>
      </c>
      <c r="CE33" s="141" t="b">
        <f t="shared" si="17"/>
        <v>0</v>
      </c>
      <c r="CF33" s="141" t="str">
        <f t="shared" si="18"/>
        <v/>
      </c>
      <c r="CG33" s="141" t="str">
        <f t="shared" si="19"/>
        <v/>
      </c>
      <c r="CH33" s="141" t="str">
        <f t="shared" si="20"/>
        <v/>
      </c>
      <c r="CI33" s="141" t="str">
        <f t="shared" si="21"/>
        <v/>
      </c>
      <c r="CJ33" s="141" t="str">
        <f t="shared" si="22"/>
        <v/>
      </c>
      <c r="CK33" s="141" t="str">
        <f t="shared" si="23"/>
        <v/>
      </c>
      <c r="CL33" s="53" t="str">
        <f t="shared" si="24"/>
        <v/>
      </c>
      <c r="CM33" s="53" t="str">
        <f t="shared" si="25"/>
        <v/>
      </c>
      <c r="CN33" s="54" t="str">
        <f t="shared" si="26"/>
        <v>NO</v>
      </c>
      <c r="CO33" s="54" t="str">
        <f t="shared" si="27"/>
        <v>NO</v>
      </c>
      <c r="CP33" s="52" t="str">
        <f t="shared" si="31"/>
        <v>NO</v>
      </c>
      <c r="CQ33" s="52" t="str">
        <f t="shared" si="32"/>
        <v>NO</v>
      </c>
      <c r="CR33" s="54" t="str">
        <f t="shared" si="33"/>
        <v>OK</v>
      </c>
      <c r="CS33" s="141" t="b">
        <f t="shared" si="34"/>
        <v>0</v>
      </c>
      <c r="CT33" s="141" t="b">
        <f t="shared" si="35"/>
        <v>0</v>
      </c>
      <c r="CU33" s="141" t="b">
        <f t="shared" si="36"/>
        <v>0</v>
      </c>
      <c r="CV33" s="141" t="b">
        <f t="shared" si="37"/>
        <v>0</v>
      </c>
      <c r="CW33" s="53" t="str">
        <f t="shared" si="38"/>
        <v>SEQUENCE INCORRECT</v>
      </c>
      <c r="CX33" s="55">
        <f>COUNTIF(B19:B32,T(B33))</f>
        <v>14</v>
      </c>
    </row>
    <row r="34" spans="1:102" s="141" customFormat="1" ht="18.95" customHeight="1" thickBot="1">
      <c r="A34" s="134"/>
      <c r="B34" s="152"/>
      <c r="C34" s="153"/>
      <c r="D34" s="152"/>
      <c r="E34" s="153"/>
      <c r="F34" s="152"/>
      <c r="G34" s="153"/>
      <c r="H34" s="152"/>
      <c r="I34" s="153"/>
      <c r="J34" s="305"/>
      <c r="K34" s="306"/>
      <c r="L34" s="206"/>
      <c r="M34" s="206"/>
      <c r="N34" s="206"/>
      <c r="O34" s="206"/>
      <c r="P34" s="319"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20"/>
      <c r="R34" s="96" t="str">
        <f>IF(P34="","",IF(Q17=500,LOOKUP(P34,{"ABS","ZERO",1,250,275,300,325,350,375,400,425},{"FAIL","FAIL","FAIL","D","D+","C","C+","B","B+","A","A+"}),IF(Q17=450,LOOKUP(P34,{"ABS","ZERO",1,225,247,270,292,315,337,360,382},{"FAIL","FAIL","FAIL","D","D+","C","C+","B","B+","A","A+"}),IF(Q17=400,LOOKUP(P34,{"ABS","ZERO",1,200,220,240,260,280,300,320,340},{"FAIL","FAIL","FAIL","D","D+","C","C+","B","B+","A","A+"}),IF(Q17=350,LOOKUP(P34,{"ABS","ZERO",1,175,192,210,227,245,262,280,297},{"FAIL","FAIL","FAIL","D","D+","C","C+","B","B+","A","A+"}),IF(Q17=300,LOOKUP(P34,{"ABS","ZERO",1,150,165,180,195,210,225,240,255},{"FAIL","FAIL","FAIL","D","D+","C","C+","B","B+","A","A+"}),IF(Q17=250,LOOKUP(P34,{"ABS","ZERO",1,125,137,150,162,175,187,200,212},{"FAIL","FAIL","FAIL","D","D+","C","C+","B","B+","A","A+"}),IF(Q17=200,LOOKUP(P34,{"ABS","ZERO",1,100,110,120,130,140,150,160,170},{"FAIL","FAIL","FAIL","D","D+","C","C+","B","B+","A","A+"}),IF(Q17=150,LOOKUP(P34,{"ABS","ZERO",1,75,82,90,97,105,112,120,127},{"FAIL","FAIL","FAIL","D","D+","C","C+","B","B+","A","A+"}),IF(Q17=100,LOOKUP(P34,{"ABS","ZERO",1,50,55,60,65,70,75,80,85},{"FAIL","FAIL","FAIL","D","D+","C","C+","B","B+","A","A+"}),IF(Q17=50,LOOKUP(P34,{"ABS","ZERO",1,25,27,30,32,35,37,40,42},{"FAIL","FAIL","FAIL","D","D+","C","C+","B","B+","A","A+"}))))))))))))</f>
        <v/>
      </c>
      <c r="S34" s="194"/>
      <c r="T34" s="56" t="str">
        <f t="shared" si="0"/>
        <v/>
      </c>
      <c r="U34" s="172" t="str">
        <f>IF(AND(A34&lt;&gt;"",B34&lt;&gt;""),IF(OR(D34&lt;&gt;"ABS"),IF(OR(AND(D34&lt;ROUNDDOWN((0.7*E17),0),D34&lt;&gt;0),D34&gt;E17,D34=""),"Attendance Marks incorrect",""),""),"")</f>
        <v/>
      </c>
      <c r="V34" s="304"/>
      <c r="W34" s="304"/>
      <c r="X34" s="161" t="str">
        <f>IF(OR(AND(OR(F34&lt;=G17, F34=0, F34="ABS"),OR(H34&lt;=I17, H34=0, H34="ABS"),OR(J34&lt;=K17, J34=0,J34="ABS"))),IF(OR(AND(A34="",B34="",D34="",F34="",H34="",J34=""),AND(A34&lt;&gt;"",B34&lt;&gt;"",D34&lt;&gt;"",F34&lt;&gt;"",H34&lt;&gt;"",J34&lt;&gt;"", AF34="OK")),"","Given Marks or Format is incorrect"),"Given Marks or Format is incorrect")</f>
        <v/>
      </c>
      <c r="Y34" s="162"/>
      <c r="Z34" s="163"/>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41" t="b">
        <f t="shared" si="28"/>
        <v>0</v>
      </c>
      <c r="AF34" s="141" t="str">
        <f t="shared" si="1"/>
        <v>S# INCORRECT</v>
      </c>
      <c r="BN34" s="141" t="str">
        <f t="shared" si="2"/>
        <v/>
      </c>
      <c r="BO34" s="141" t="b">
        <f t="shared" si="3"/>
        <v>0</v>
      </c>
      <c r="BP34" s="141" t="b">
        <f t="shared" si="4"/>
        <v>0</v>
      </c>
      <c r="BQ34" s="141" t="b">
        <f t="shared" si="5"/>
        <v>0</v>
      </c>
      <c r="BR34" s="141" t="str">
        <f t="shared" si="6"/>
        <v/>
      </c>
      <c r="BS34" s="141" t="str">
        <f t="shared" si="7"/>
        <v/>
      </c>
      <c r="BT34" s="141" t="str">
        <f t="shared" si="8"/>
        <v/>
      </c>
      <c r="BU34" s="141" t="str">
        <f t="shared" si="9"/>
        <v/>
      </c>
      <c r="BV34" s="51" t="str">
        <f t="shared" si="10"/>
        <v/>
      </c>
      <c r="BW34" s="52" t="str">
        <f t="shared" si="29"/>
        <v>INCORRECT</v>
      </c>
      <c r="BX34" s="141" t="b">
        <f t="shared" si="30"/>
        <v>0</v>
      </c>
      <c r="BY34" s="53" t="str">
        <f t="shared" si="11"/>
        <v/>
      </c>
      <c r="BZ34" s="141" t="b">
        <f t="shared" si="12"/>
        <v>0</v>
      </c>
      <c r="CA34" s="141" t="b">
        <f t="shared" si="13"/>
        <v>0</v>
      </c>
      <c r="CB34" s="141" t="b">
        <f t="shared" si="14"/>
        <v>0</v>
      </c>
      <c r="CC34" s="141" t="b">
        <f t="shared" si="15"/>
        <v>0</v>
      </c>
      <c r="CD34" s="141" t="b">
        <f t="shared" si="16"/>
        <v>0</v>
      </c>
      <c r="CE34" s="141" t="b">
        <f t="shared" si="17"/>
        <v>0</v>
      </c>
      <c r="CF34" s="141" t="str">
        <f t="shared" si="18"/>
        <v/>
      </c>
      <c r="CG34" s="141" t="str">
        <f t="shared" si="19"/>
        <v/>
      </c>
      <c r="CH34" s="141" t="str">
        <f t="shared" si="20"/>
        <v/>
      </c>
      <c r="CI34" s="141" t="str">
        <f t="shared" si="21"/>
        <v/>
      </c>
      <c r="CJ34" s="141" t="str">
        <f t="shared" si="22"/>
        <v/>
      </c>
      <c r="CK34" s="141" t="str">
        <f t="shared" si="23"/>
        <v/>
      </c>
      <c r="CL34" s="53" t="str">
        <f t="shared" si="24"/>
        <v/>
      </c>
      <c r="CM34" s="53" t="str">
        <f t="shared" si="25"/>
        <v/>
      </c>
      <c r="CN34" s="54" t="str">
        <f t="shared" si="26"/>
        <v>NO</v>
      </c>
      <c r="CO34" s="54" t="str">
        <f t="shared" si="27"/>
        <v>NO</v>
      </c>
      <c r="CP34" s="52" t="str">
        <f t="shared" si="31"/>
        <v>NO</v>
      </c>
      <c r="CQ34" s="52" t="str">
        <f t="shared" si="32"/>
        <v>NO</v>
      </c>
      <c r="CR34" s="54" t="str">
        <f t="shared" si="33"/>
        <v>OK</v>
      </c>
      <c r="CS34" s="141" t="b">
        <f t="shared" si="34"/>
        <v>0</v>
      </c>
      <c r="CT34" s="141" t="b">
        <f t="shared" si="35"/>
        <v>0</v>
      </c>
      <c r="CU34" s="141" t="b">
        <f t="shared" si="36"/>
        <v>0</v>
      </c>
      <c r="CV34" s="141" t="b">
        <f t="shared" si="37"/>
        <v>0</v>
      </c>
      <c r="CW34" s="53" t="str">
        <f t="shared" si="38"/>
        <v>SEQUENCE INCORRECT</v>
      </c>
      <c r="CX34" s="55">
        <f>COUNTIF(B19:B33,T(B34))</f>
        <v>15</v>
      </c>
    </row>
    <row r="35" spans="1:102" s="141" customFormat="1" ht="18.95" customHeight="1" thickBot="1">
      <c r="A35" s="43"/>
      <c r="B35" s="152"/>
      <c r="C35" s="153"/>
      <c r="D35" s="152"/>
      <c r="E35" s="153"/>
      <c r="F35" s="152"/>
      <c r="G35" s="153"/>
      <c r="H35" s="152"/>
      <c r="I35" s="153"/>
      <c r="J35" s="305"/>
      <c r="K35" s="306"/>
      <c r="L35" s="206"/>
      <c r="M35" s="206"/>
      <c r="N35" s="206"/>
      <c r="O35" s="206"/>
      <c r="P35" s="319"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20"/>
      <c r="R35" s="96" t="str">
        <f>IF(P35="","",IF(Q17=500,LOOKUP(P35,{"ABS","ZERO",1,250,275,300,325,350,375,400,425},{"FAIL","FAIL","FAIL","D","D+","C","C+","B","B+","A","A+"}),IF(Q17=450,LOOKUP(P35,{"ABS","ZERO",1,225,247,270,292,315,337,360,382},{"FAIL","FAIL","FAIL","D","D+","C","C+","B","B+","A","A+"}),IF(Q17=400,LOOKUP(P35,{"ABS","ZERO",1,200,220,240,260,280,300,320,340},{"FAIL","FAIL","FAIL","D","D+","C","C+","B","B+","A","A+"}),IF(Q17=350,LOOKUP(P35,{"ABS","ZERO",1,175,192,210,227,245,262,280,297},{"FAIL","FAIL","FAIL","D","D+","C","C+","B","B+","A","A+"}),IF(Q17=300,LOOKUP(P35,{"ABS","ZERO",1,150,165,180,195,210,225,240,255},{"FAIL","FAIL","FAIL","D","D+","C","C+","B","B+","A","A+"}),IF(Q17=250,LOOKUP(P35,{"ABS","ZERO",1,125,137,150,162,175,187,200,212},{"FAIL","FAIL","FAIL","D","D+","C","C+","B","B+","A","A+"}),IF(Q17=200,LOOKUP(P35,{"ABS","ZERO",1,100,110,120,130,140,150,160,170},{"FAIL","FAIL","FAIL","D","D+","C","C+","B","B+","A","A+"}),IF(Q17=150,LOOKUP(P35,{"ABS","ZERO",1,75,82,90,97,105,112,120,127},{"FAIL","FAIL","FAIL","D","D+","C","C+","B","B+","A","A+"}),IF(Q17=100,LOOKUP(P35,{"ABS","ZERO",1,50,55,60,65,70,75,80,85},{"FAIL","FAIL","FAIL","D","D+","C","C+","B","B+","A","A+"}),IF(Q17=50,LOOKUP(P35,{"ABS","ZERO",1,25,27,30,32,35,37,40,42},{"FAIL","FAIL","FAIL","D","D+","C","C+","B","B+","A","A+"}))))))))))))</f>
        <v/>
      </c>
      <c r="S35" s="194"/>
      <c r="T35" s="56" t="str">
        <f t="shared" si="0"/>
        <v/>
      </c>
      <c r="U35" s="172" t="str">
        <f>IF(AND(A35&lt;&gt;"",B35&lt;&gt;""),IF(OR(D35&lt;&gt;"ABS"),IF(OR(AND(D35&lt;ROUNDDOWN((0.7*E17),0),D35&lt;&gt;0),D35&gt;E17,D35=""),"Attendance Marks incorrect",""),""),"")</f>
        <v/>
      </c>
      <c r="V35" s="304"/>
      <c r="W35" s="304"/>
      <c r="X35" s="161" t="str">
        <f>IF(OR(AND(OR(F35&lt;=G17, F35=0, F35="ABS"),OR(H35&lt;=I17, H35=0, H35="ABS"),OR(J35&lt;=K17, J35=0,J35="ABS"))),IF(OR(AND(A35="",B35="",D35="",F35="",H35="",J35=""),AND(A35&lt;&gt;"",B35&lt;&gt;"",D35&lt;&gt;"",F35&lt;&gt;"",H35&lt;&gt;"",J35&lt;&gt;"", AF35="OK")),"","Given Marks or Format is incorrect"),"Given Marks or Format is incorrect")</f>
        <v/>
      </c>
      <c r="Y35" s="162"/>
      <c r="Z35" s="163"/>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41" t="b">
        <f t="shared" si="28"/>
        <v>0</v>
      </c>
      <c r="AF35" s="141" t="str">
        <f t="shared" si="1"/>
        <v>S# INCORRECT</v>
      </c>
      <c r="BN35" s="141" t="str">
        <f t="shared" si="2"/>
        <v/>
      </c>
      <c r="BO35" s="141" t="b">
        <f t="shared" si="3"/>
        <v>0</v>
      </c>
      <c r="BP35" s="141" t="b">
        <f t="shared" si="4"/>
        <v>0</v>
      </c>
      <c r="BQ35" s="141" t="b">
        <f t="shared" si="5"/>
        <v>0</v>
      </c>
      <c r="BR35" s="141" t="str">
        <f t="shared" si="6"/>
        <v/>
      </c>
      <c r="BS35" s="141" t="str">
        <f t="shared" si="7"/>
        <v/>
      </c>
      <c r="BT35" s="141" t="str">
        <f t="shared" si="8"/>
        <v/>
      </c>
      <c r="BU35" s="141" t="str">
        <f t="shared" si="9"/>
        <v/>
      </c>
      <c r="BV35" s="51" t="str">
        <f t="shared" si="10"/>
        <v/>
      </c>
      <c r="BW35" s="52" t="str">
        <f t="shared" si="29"/>
        <v>INCORRECT</v>
      </c>
      <c r="BX35" s="141" t="b">
        <f t="shared" si="30"/>
        <v>0</v>
      </c>
      <c r="BY35" s="53" t="str">
        <f t="shared" si="11"/>
        <v/>
      </c>
      <c r="BZ35" s="141" t="b">
        <f t="shared" si="12"/>
        <v>0</v>
      </c>
      <c r="CA35" s="141" t="b">
        <f t="shared" si="13"/>
        <v>0</v>
      </c>
      <c r="CB35" s="141" t="b">
        <f t="shared" si="14"/>
        <v>0</v>
      </c>
      <c r="CC35" s="141" t="b">
        <f t="shared" si="15"/>
        <v>0</v>
      </c>
      <c r="CD35" s="141" t="b">
        <f t="shared" si="16"/>
        <v>0</v>
      </c>
      <c r="CE35" s="141" t="b">
        <f t="shared" si="17"/>
        <v>0</v>
      </c>
      <c r="CF35" s="141" t="str">
        <f t="shared" si="18"/>
        <v/>
      </c>
      <c r="CG35" s="141" t="str">
        <f t="shared" si="19"/>
        <v/>
      </c>
      <c r="CH35" s="141" t="str">
        <f t="shared" si="20"/>
        <v/>
      </c>
      <c r="CI35" s="141" t="str">
        <f t="shared" si="21"/>
        <v/>
      </c>
      <c r="CJ35" s="141" t="str">
        <f t="shared" si="22"/>
        <v/>
      </c>
      <c r="CK35" s="141" t="str">
        <f t="shared" si="23"/>
        <v/>
      </c>
      <c r="CL35" s="53" t="str">
        <f t="shared" si="24"/>
        <v/>
      </c>
      <c r="CM35" s="53" t="str">
        <f t="shared" si="25"/>
        <v/>
      </c>
      <c r="CN35" s="54" t="str">
        <f t="shared" si="26"/>
        <v>NO</v>
      </c>
      <c r="CO35" s="54" t="str">
        <f t="shared" si="27"/>
        <v>NO</v>
      </c>
      <c r="CP35" s="52" t="str">
        <f t="shared" si="31"/>
        <v>NO</v>
      </c>
      <c r="CQ35" s="52" t="str">
        <f t="shared" si="32"/>
        <v>NO</v>
      </c>
      <c r="CR35" s="54" t="str">
        <f t="shared" si="33"/>
        <v>OK</v>
      </c>
      <c r="CS35" s="141" t="b">
        <f t="shared" si="34"/>
        <v>0</v>
      </c>
      <c r="CT35" s="141" t="b">
        <f t="shared" si="35"/>
        <v>0</v>
      </c>
      <c r="CU35" s="141" t="b">
        <f t="shared" si="36"/>
        <v>0</v>
      </c>
      <c r="CV35" s="141" t="b">
        <f t="shared" si="37"/>
        <v>0</v>
      </c>
      <c r="CW35" s="53" t="str">
        <f t="shared" si="38"/>
        <v>SEQUENCE INCORRECT</v>
      </c>
      <c r="CX35" s="55">
        <f>COUNTIF(B19:B34,T(B35))</f>
        <v>16</v>
      </c>
    </row>
    <row r="36" spans="1:102" s="141" customFormat="1" ht="18.95" customHeight="1" thickBot="1">
      <c r="A36" s="134"/>
      <c r="B36" s="152"/>
      <c r="C36" s="153"/>
      <c r="D36" s="152"/>
      <c r="E36" s="153"/>
      <c r="F36" s="152"/>
      <c r="G36" s="153"/>
      <c r="H36" s="152"/>
      <c r="I36" s="153"/>
      <c r="J36" s="305"/>
      <c r="K36" s="306"/>
      <c r="L36" s="206"/>
      <c r="M36" s="206"/>
      <c r="N36" s="206"/>
      <c r="O36" s="206"/>
      <c r="P36" s="319"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20"/>
      <c r="R36" s="96" t="str">
        <f>IF(P36="","",IF(Q17=500,LOOKUP(P36,{"ABS","ZERO",1,250,275,300,325,350,375,400,425},{"FAIL","FAIL","FAIL","D","D+","C","C+","B","B+","A","A+"}),IF(Q17=450,LOOKUP(P36,{"ABS","ZERO",1,225,247,270,292,315,337,360,382},{"FAIL","FAIL","FAIL","D","D+","C","C+","B","B+","A","A+"}),IF(Q17=400,LOOKUP(P36,{"ABS","ZERO",1,200,220,240,260,280,300,320,340},{"FAIL","FAIL","FAIL","D","D+","C","C+","B","B+","A","A+"}),IF(Q17=350,LOOKUP(P36,{"ABS","ZERO",1,175,192,210,227,245,262,280,297},{"FAIL","FAIL","FAIL","D","D+","C","C+","B","B+","A","A+"}),IF(Q17=300,LOOKUP(P36,{"ABS","ZERO",1,150,165,180,195,210,225,240,255},{"FAIL","FAIL","FAIL","D","D+","C","C+","B","B+","A","A+"}),IF(Q17=250,LOOKUP(P36,{"ABS","ZERO",1,125,137,150,162,175,187,200,212},{"FAIL","FAIL","FAIL","D","D+","C","C+","B","B+","A","A+"}),IF(Q17=200,LOOKUP(P36,{"ABS","ZERO",1,100,110,120,130,140,150,160,170},{"FAIL","FAIL","FAIL","D","D+","C","C+","B","B+","A","A+"}),IF(Q17=150,LOOKUP(P36,{"ABS","ZERO",1,75,82,90,97,105,112,120,127},{"FAIL","FAIL","FAIL","D","D+","C","C+","B","B+","A","A+"}),IF(Q17=100,LOOKUP(P36,{"ABS","ZERO",1,50,55,60,65,70,75,80,85},{"FAIL","FAIL","FAIL","D","D+","C","C+","B","B+","A","A+"}),IF(Q17=50,LOOKUP(P36,{"ABS","ZERO",1,25,27,30,32,35,37,40,42},{"FAIL","FAIL","FAIL","D","D+","C","C+","B","B+","A","A+"}))))))))))))</f>
        <v/>
      </c>
      <c r="S36" s="194"/>
      <c r="T36" s="56" t="str">
        <f t="shared" si="0"/>
        <v/>
      </c>
      <c r="U36" s="172" t="str">
        <f>IF(AND(A36&lt;&gt;"",B36&lt;&gt;""),IF(OR(D36&lt;&gt;"ABS"),IF(OR(AND(D36&lt;ROUNDDOWN((0.7*E17),0),D36&lt;&gt;0),D36&gt;E17,D36=""),"Attendance Marks incorrect",""),""),"")</f>
        <v/>
      </c>
      <c r="V36" s="304"/>
      <c r="W36" s="304"/>
      <c r="X36" s="161" t="str">
        <f>IF(OR(AND(OR(F36&lt;=G17, F36=0, F36="ABS"),OR(H36&lt;=I17, H36=0, H36="ABS"),OR(J36&lt;=K17, J36=0,J36="ABS"))),IF(OR(AND(A36="",B36="",D36="",F36="",H36="",J36=""),AND(A36&lt;&gt;"",B36&lt;&gt;"",D36&lt;&gt;"",F36&lt;&gt;"",H36&lt;&gt;"",J36&lt;&gt;"", AF36="OK")),"","Given Marks or Format is incorrect"),"Given Marks or Format is incorrect")</f>
        <v/>
      </c>
      <c r="Y36" s="162"/>
      <c r="Z36" s="163"/>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41" t="b">
        <f t="shared" si="28"/>
        <v>0</v>
      </c>
      <c r="AF36" s="141" t="str">
        <f t="shared" si="1"/>
        <v>S# INCORRECT</v>
      </c>
      <c r="BN36" s="141" t="str">
        <f t="shared" si="2"/>
        <v/>
      </c>
      <c r="BO36" s="141" t="b">
        <f t="shared" si="3"/>
        <v>0</v>
      </c>
      <c r="BP36" s="141" t="b">
        <f t="shared" si="4"/>
        <v>0</v>
      </c>
      <c r="BQ36" s="141" t="b">
        <f t="shared" si="5"/>
        <v>0</v>
      </c>
      <c r="BR36" s="141" t="str">
        <f t="shared" si="6"/>
        <v/>
      </c>
      <c r="BS36" s="141" t="str">
        <f t="shared" si="7"/>
        <v/>
      </c>
      <c r="BT36" s="141" t="str">
        <f t="shared" si="8"/>
        <v/>
      </c>
      <c r="BU36" s="141" t="str">
        <f t="shared" si="9"/>
        <v/>
      </c>
      <c r="BV36" s="51" t="str">
        <f t="shared" si="10"/>
        <v/>
      </c>
      <c r="BW36" s="52" t="str">
        <f t="shared" si="29"/>
        <v>INCORRECT</v>
      </c>
      <c r="BX36" s="141" t="b">
        <f t="shared" si="30"/>
        <v>0</v>
      </c>
      <c r="BY36" s="53" t="str">
        <f t="shared" si="11"/>
        <v/>
      </c>
      <c r="BZ36" s="141" t="b">
        <f t="shared" si="12"/>
        <v>0</v>
      </c>
      <c r="CA36" s="141" t="b">
        <f t="shared" si="13"/>
        <v>0</v>
      </c>
      <c r="CB36" s="141" t="b">
        <f t="shared" si="14"/>
        <v>0</v>
      </c>
      <c r="CC36" s="141" t="b">
        <f t="shared" si="15"/>
        <v>0</v>
      </c>
      <c r="CD36" s="141" t="b">
        <f t="shared" si="16"/>
        <v>0</v>
      </c>
      <c r="CE36" s="141" t="b">
        <f t="shared" si="17"/>
        <v>0</v>
      </c>
      <c r="CF36" s="141" t="str">
        <f t="shared" si="18"/>
        <v/>
      </c>
      <c r="CG36" s="141" t="str">
        <f t="shared" si="19"/>
        <v/>
      </c>
      <c r="CH36" s="141" t="str">
        <f t="shared" si="20"/>
        <v/>
      </c>
      <c r="CI36" s="141" t="str">
        <f t="shared" si="21"/>
        <v/>
      </c>
      <c r="CJ36" s="141" t="str">
        <f t="shared" si="22"/>
        <v/>
      </c>
      <c r="CK36" s="141" t="str">
        <f t="shared" si="23"/>
        <v/>
      </c>
      <c r="CL36" s="53" t="str">
        <f t="shared" si="24"/>
        <v/>
      </c>
      <c r="CM36" s="53" t="str">
        <f t="shared" si="25"/>
        <v/>
      </c>
      <c r="CN36" s="54" t="str">
        <f t="shared" si="26"/>
        <v>NO</v>
      </c>
      <c r="CO36" s="54" t="str">
        <f t="shared" si="27"/>
        <v>NO</v>
      </c>
      <c r="CP36" s="52" t="str">
        <f t="shared" si="31"/>
        <v>NO</v>
      </c>
      <c r="CQ36" s="52" t="str">
        <f t="shared" si="32"/>
        <v>NO</v>
      </c>
      <c r="CR36" s="54" t="str">
        <f t="shared" si="33"/>
        <v>OK</v>
      </c>
      <c r="CS36" s="141" t="b">
        <f t="shared" si="34"/>
        <v>0</v>
      </c>
      <c r="CT36" s="141" t="b">
        <f t="shared" si="35"/>
        <v>0</v>
      </c>
      <c r="CU36" s="141" t="b">
        <f t="shared" si="36"/>
        <v>0</v>
      </c>
      <c r="CV36" s="141" t="b">
        <f t="shared" si="37"/>
        <v>0</v>
      </c>
      <c r="CW36" s="53" t="str">
        <f t="shared" si="38"/>
        <v>SEQUENCE INCORRECT</v>
      </c>
      <c r="CX36" s="55">
        <f>COUNTIF(B19:B35,T(B36))</f>
        <v>17</v>
      </c>
    </row>
    <row r="37" spans="1:102" s="141" customFormat="1" ht="18.95" customHeight="1" thickBot="1">
      <c r="A37" s="43"/>
      <c r="B37" s="152"/>
      <c r="C37" s="153"/>
      <c r="D37" s="152"/>
      <c r="E37" s="153"/>
      <c r="F37" s="152"/>
      <c r="G37" s="153"/>
      <c r="H37" s="152"/>
      <c r="I37" s="153"/>
      <c r="J37" s="305"/>
      <c r="K37" s="306"/>
      <c r="L37" s="206"/>
      <c r="M37" s="206"/>
      <c r="N37" s="206"/>
      <c r="O37" s="206"/>
      <c r="P37" s="319"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20"/>
      <c r="R37" s="96" t="str">
        <f>IF(P37="","",IF(Q17=500,LOOKUP(P37,{"ABS","ZERO",1,250,275,300,325,350,375,400,425},{"FAIL","FAIL","FAIL","D","D+","C","C+","B","B+","A","A+"}),IF(Q17=450,LOOKUP(P37,{"ABS","ZERO",1,225,247,270,292,315,337,360,382},{"FAIL","FAIL","FAIL","D","D+","C","C+","B","B+","A","A+"}),IF(Q17=400,LOOKUP(P37,{"ABS","ZERO",1,200,220,240,260,280,300,320,340},{"FAIL","FAIL","FAIL","D","D+","C","C+","B","B+","A","A+"}),IF(Q17=350,LOOKUP(P37,{"ABS","ZERO",1,175,192,210,227,245,262,280,297},{"FAIL","FAIL","FAIL","D","D+","C","C+","B","B+","A","A+"}),IF(Q17=300,LOOKUP(P37,{"ABS","ZERO",1,150,165,180,195,210,225,240,255},{"FAIL","FAIL","FAIL","D","D+","C","C+","B","B+","A","A+"}),IF(Q17=250,LOOKUP(P37,{"ABS","ZERO",1,125,137,150,162,175,187,200,212},{"FAIL","FAIL","FAIL","D","D+","C","C+","B","B+","A","A+"}),IF(Q17=200,LOOKUP(P37,{"ABS","ZERO",1,100,110,120,130,140,150,160,170},{"FAIL","FAIL","FAIL","D","D+","C","C+","B","B+","A","A+"}),IF(Q17=150,LOOKUP(P37,{"ABS","ZERO",1,75,82,90,97,105,112,120,127},{"FAIL","FAIL","FAIL","D","D+","C","C+","B","B+","A","A+"}),IF(Q17=100,LOOKUP(P37,{"ABS","ZERO",1,50,55,60,65,70,75,80,85},{"FAIL","FAIL","FAIL","D","D+","C","C+","B","B+","A","A+"}),IF(Q17=50,LOOKUP(P37,{"ABS","ZERO",1,25,27,30,32,35,37,40,42},{"FAIL","FAIL","FAIL","D","D+","C","C+","B","B+","A","A+"}))))))))))))</f>
        <v/>
      </c>
      <c r="S37" s="194"/>
      <c r="T37" s="56" t="str">
        <f t="shared" si="0"/>
        <v/>
      </c>
      <c r="U37" s="172" t="str">
        <f>IF(AND(A37&lt;&gt;"",B37&lt;&gt;""),IF(OR(D37&lt;&gt;"ABS"),IF(OR(AND(D37&lt;ROUNDDOWN((0.7*E17),0),D37&lt;&gt;0),D37&gt;E17,D37=""),"Attendance Marks incorrect",""),""),"")</f>
        <v/>
      </c>
      <c r="V37" s="304"/>
      <c r="W37" s="304"/>
      <c r="X37" s="161" t="str">
        <f>IF(OR(AND(OR(F37&lt;=G17, F37=0, F37="ABS"),OR(H37&lt;=I17, H37=0, H37="ABS"),OR(J37&lt;=K17, J37=0,J37="ABS"))),IF(OR(AND(A37="",B37="",D37="",F37="",H37="",J37=""),AND(A37&lt;&gt;"",B37&lt;&gt;"",D37&lt;&gt;"",F37&lt;&gt;"",H37&lt;&gt;"",J37&lt;&gt;"", AF37="OK")),"","Given Marks or Format is incorrect"),"Given Marks or Format is incorrect")</f>
        <v/>
      </c>
      <c r="Y37" s="162"/>
      <c r="Z37" s="163"/>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41" t="b">
        <f t="shared" si="28"/>
        <v>0</v>
      </c>
      <c r="AF37" s="141" t="str">
        <f t="shared" si="1"/>
        <v>S# INCORRECT</v>
      </c>
      <c r="BN37" s="141" t="str">
        <f t="shared" si="2"/>
        <v/>
      </c>
      <c r="BO37" s="141" t="b">
        <f t="shared" si="3"/>
        <v>0</v>
      </c>
      <c r="BP37" s="141" t="b">
        <f t="shared" si="4"/>
        <v>0</v>
      </c>
      <c r="BQ37" s="141" t="b">
        <f t="shared" si="5"/>
        <v>0</v>
      </c>
      <c r="BR37" s="141" t="str">
        <f t="shared" si="6"/>
        <v/>
      </c>
      <c r="BS37" s="141" t="str">
        <f t="shared" si="7"/>
        <v/>
      </c>
      <c r="BT37" s="141" t="str">
        <f t="shared" si="8"/>
        <v/>
      </c>
      <c r="BU37" s="141" t="str">
        <f t="shared" si="9"/>
        <v/>
      </c>
      <c r="BV37" s="51" t="str">
        <f t="shared" si="10"/>
        <v/>
      </c>
      <c r="BW37" s="52" t="str">
        <f t="shared" si="29"/>
        <v>INCORRECT</v>
      </c>
      <c r="BX37" s="141" t="b">
        <f t="shared" si="30"/>
        <v>0</v>
      </c>
      <c r="BY37" s="53" t="str">
        <f t="shared" si="11"/>
        <v/>
      </c>
      <c r="BZ37" s="141" t="b">
        <f t="shared" si="12"/>
        <v>0</v>
      </c>
      <c r="CA37" s="141" t="b">
        <f t="shared" si="13"/>
        <v>0</v>
      </c>
      <c r="CB37" s="141" t="b">
        <f t="shared" si="14"/>
        <v>0</v>
      </c>
      <c r="CC37" s="141" t="b">
        <f t="shared" si="15"/>
        <v>0</v>
      </c>
      <c r="CD37" s="141" t="b">
        <f t="shared" si="16"/>
        <v>0</v>
      </c>
      <c r="CE37" s="141" t="b">
        <f t="shared" si="17"/>
        <v>0</v>
      </c>
      <c r="CF37" s="141" t="str">
        <f t="shared" si="18"/>
        <v/>
      </c>
      <c r="CG37" s="141" t="str">
        <f t="shared" si="19"/>
        <v/>
      </c>
      <c r="CH37" s="141" t="str">
        <f t="shared" si="20"/>
        <v/>
      </c>
      <c r="CI37" s="141" t="str">
        <f t="shared" si="21"/>
        <v/>
      </c>
      <c r="CJ37" s="141" t="str">
        <f t="shared" si="22"/>
        <v/>
      </c>
      <c r="CK37" s="141" t="str">
        <f t="shared" si="23"/>
        <v/>
      </c>
      <c r="CL37" s="53" t="str">
        <f t="shared" si="24"/>
        <v/>
      </c>
      <c r="CM37" s="53" t="str">
        <f t="shared" si="25"/>
        <v/>
      </c>
      <c r="CN37" s="54" t="str">
        <f t="shared" si="26"/>
        <v>NO</v>
      </c>
      <c r="CO37" s="54" t="str">
        <f t="shared" si="27"/>
        <v>NO</v>
      </c>
      <c r="CP37" s="52" t="str">
        <f t="shared" si="31"/>
        <v>NO</v>
      </c>
      <c r="CQ37" s="52" t="str">
        <f t="shared" si="32"/>
        <v>NO</v>
      </c>
      <c r="CR37" s="54" t="str">
        <f t="shared" si="33"/>
        <v>OK</v>
      </c>
      <c r="CS37" s="141" t="b">
        <f t="shared" si="34"/>
        <v>0</v>
      </c>
      <c r="CT37" s="141" t="b">
        <f t="shared" si="35"/>
        <v>0</v>
      </c>
      <c r="CU37" s="141" t="b">
        <f t="shared" si="36"/>
        <v>0</v>
      </c>
      <c r="CV37" s="141" t="b">
        <f t="shared" si="37"/>
        <v>0</v>
      </c>
      <c r="CW37" s="53" t="str">
        <f t="shared" si="38"/>
        <v>SEQUENCE INCORRECT</v>
      </c>
      <c r="CX37" s="55">
        <f>COUNTIF(B19:B36,T(B37))</f>
        <v>18</v>
      </c>
    </row>
    <row r="38" spans="1:102" s="141" customFormat="1" ht="18.95" customHeight="1" thickBot="1">
      <c r="A38" s="134"/>
      <c r="B38" s="152"/>
      <c r="C38" s="153"/>
      <c r="D38" s="152"/>
      <c r="E38" s="153"/>
      <c r="F38" s="152"/>
      <c r="G38" s="153"/>
      <c r="H38" s="152"/>
      <c r="I38" s="153"/>
      <c r="J38" s="305"/>
      <c r="K38" s="306"/>
      <c r="L38" s="206"/>
      <c r="M38" s="206"/>
      <c r="N38" s="206"/>
      <c r="O38" s="206"/>
      <c r="P38" s="319"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20"/>
      <c r="R38" s="96" t="str">
        <f>IF(P38="","",IF(Q17=500,LOOKUP(P38,{"ABS","ZERO",1,250,275,300,325,350,375,400,425},{"FAIL","FAIL","FAIL","D","D+","C","C+","B","B+","A","A+"}),IF(Q17=450,LOOKUP(P38,{"ABS","ZERO",1,225,247,270,292,315,337,360,382},{"FAIL","FAIL","FAIL","D","D+","C","C+","B","B+","A","A+"}),IF(Q17=400,LOOKUP(P38,{"ABS","ZERO",1,200,220,240,260,280,300,320,340},{"FAIL","FAIL","FAIL","D","D+","C","C+","B","B+","A","A+"}),IF(Q17=350,LOOKUP(P38,{"ABS","ZERO",1,175,192,210,227,245,262,280,297},{"FAIL","FAIL","FAIL","D","D+","C","C+","B","B+","A","A+"}),IF(Q17=300,LOOKUP(P38,{"ABS","ZERO",1,150,165,180,195,210,225,240,255},{"FAIL","FAIL","FAIL","D","D+","C","C+","B","B+","A","A+"}),IF(Q17=250,LOOKUP(P38,{"ABS","ZERO",1,125,137,150,162,175,187,200,212},{"FAIL","FAIL","FAIL","D","D+","C","C+","B","B+","A","A+"}),IF(Q17=200,LOOKUP(P38,{"ABS","ZERO",1,100,110,120,130,140,150,160,170},{"FAIL","FAIL","FAIL","D","D+","C","C+","B","B+","A","A+"}),IF(Q17=150,LOOKUP(P38,{"ABS","ZERO",1,75,82,90,97,105,112,120,127},{"FAIL","FAIL","FAIL","D","D+","C","C+","B","B+","A","A+"}),IF(Q17=100,LOOKUP(P38,{"ABS","ZERO",1,50,55,60,65,70,75,80,85},{"FAIL","FAIL","FAIL","D","D+","C","C+","B","B+","A","A+"}),IF(Q17=50,LOOKUP(P38,{"ABS","ZERO",1,25,27,30,32,35,37,40,42},{"FAIL","FAIL","FAIL","D","D+","C","C+","B","B+","A","A+"}))))))))))))</f>
        <v/>
      </c>
      <c r="S38" s="194"/>
      <c r="T38" s="56" t="str">
        <f t="shared" si="0"/>
        <v/>
      </c>
      <c r="U38" s="317" t="str">
        <f>IF(AND(A38&lt;&gt;"",B38&lt;&gt;""),IF(OR(D38&lt;&gt;"ABS"),IF(OR(AND(D38&lt;ROUNDDOWN((0.7*E17),0),D38&lt;&gt;0),D38&gt;E17,D38=""),"Attendance Marks incorrect",""),""),"")</f>
        <v/>
      </c>
      <c r="V38" s="318"/>
      <c r="W38" s="318"/>
      <c r="X38" s="275" t="str">
        <f>IF(OR(AND(OR(F38&lt;=G17, F38=0, F38="ABS"),OR(H38&lt;=I17, H38=0, H38="ABS"),OR(J38&lt;=K17, J38=0,J38="ABS"))),IF(OR(AND(A38="",B38="",D38="",F38="",H38="",J38=""),AND(A38&lt;&gt;"",B38&lt;&gt;"",D38&lt;&gt;"",F38&lt;&gt;"",H38&lt;&gt;"",J38&lt;&gt;"", AF38="OK")),"","Given Marks or Format is incorrect"),"Given Marks or Format is incorrect")</f>
        <v/>
      </c>
      <c r="Y38" s="265"/>
      <c r="Z38" s="266"/>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41" t="b">
        <f t="shared" si="28"/>
        <v>0</v>
      </c>
      <c r="AF38" s="141" t="str">
        <f t="shared" si="1"/>
        <v>S# INCORRECT</v>
      </c>
      <c r="BN38" s="141" t="str">
        <f>RIGHT(B38,3)</f>
        <v/>
      </c>
      <c r="BO38" s="141" t="b">
        <f>ISNUMBER(INT((MID(BN38,1,1))))</f>
        <v>0</v>
      </c>
      <c r="BP38" s="141" t="b">
        <f>ISNUMBER(INT((MID(BN38,2,1))))</f>
        <v>0</v>
      </c>
      <c r="BQ38" s="141" t="b">
        <f>ISNUMBER(INT((MID(BN38,3,1))))</f>
        <v>0</v>
      </c>
      <c r="BR38" s="141" t="str">
        <f>IF(BO38=TRUE, MID(BN38,1,1),"")</f>
        <v/>
      </c>
      <c r="BS38" s="141" t="str">
        <f>IF(BP38=TRUE, MID(BN38,2,1),"")</f>
        <v/>
      </c>
      <c r="BT38" s="141" t="str">
        <f>IF(BQ38=TRUE, MID(BN38,3,1),"")</f>
        <v/>
      </c>
      <c r="BU38" s="141" t="str">
        <f>T(BR38)&amp;T(BS38)&amp;T(BT38)</f>
        <v/>
      </c>
      <c r="BV38" s="51" t="str">
        <f>IF(BU38="","",INT(TRIM(BU38)))</f>
        <v/>
      </c>
      <c r="BW38" s="52" t="str">
        <f>IF(BV38&gt;BV37,"OK","INCORRECT")</f>
        <v>INCORRECT</v>
      </c>
      <c r="BX38" s="141" t="b">
        <f>BV38&gt;BV37</f>
        <v>0</v>
      </c>
      <c r="BY38" s="53" t="str">
        <f>LEFT(B38,6)</f>
        <v/>
      </c>
      <c r="BZ38" s="141" t="b">
        <f>ISNUMBER(INT((MID(BY38,1,1))))</f>
        <v>0</v>
      </c>
      <c r="CA38" s="141" t="b">
        <f>ISNUMBER(INT((MID(BY38,2,1))))</f>
        <v>0</v>
      </c>
      <c r="CB38" s="141" t="b">
        <f>ISNUMBER(INT((MID(BY38,3,1))))</f>
        <v>0</v>
      </c>
      <c r="CC38" s="141" t="b">
        <f>ISNUMBER(INT((MID(BY38,4,1))))</f>
        <v>0</v>
      </c>
      <c r="CD38" s="141" t="b">
        <f>ISNUMBER(INT((MID(BY38,5,1))))</f>
        <v>0</v>
      </c>
      <c r="CE38" s="141" t="b">
        <f>ISNUMBER(INT((MID(BY38,6,1))))</f>
        <v>0</v>
      </c>
      <c r="CF38" s="141" t="str">
        <f>IF(BZ38=TRUE, MID(BY38,1,1),"")</f>
        <v/>
      </c>
      <c r="CG38" s="141" t="str">
        <f>IF(CA38=TRUE, MID(BY38,2,1),"")</f>
        <v/>
      </c>
      <c r="CH38" s="141" t="str">
        <f>IF(CB38=TRUE, MID(BY38,3,1),"")</f>
        <v/>
      </c>
      <c r="CI38" s="141" t="str">
        <f>IF(CC38=TRUE, MID(BY38,4,1),"")</f>
        <v/>
      </c>
      <c r="CJ38" s="141" t="str">
        <f>IF(CD38=TRUE, MID(BY38,5,1),"")</f>
        <v/>
      </c>
      <c r="CK38" s="141" t="str">
        <f>IF(CE38=TRUE, MID(BY38,6,1),"")</f>
        <v/>
      </c>
      <c r="CL38" s="53" t="str">
        <f>TRIM(T(CF38)&amp;T(CG38)&amp;T(CH38))</f>
        <v/>
      </c>
      <c r="CM38" s="53" t="str">
        <f>TRIM(T(CI38)&amp;T(CJ38)&amp;T(CK38))</f>
        <v/>
      </c>
      <c r="CN38" s="54" t="str">
        <f>IF(OR(MID(BY38,3,1)="-",MID(BY38,4,1)="-"),T(CL38),"NO")</f>
        <v>NO</v>
      </c>
      <c r="CO38" s="54" t="str">
        <f>IF(OR(MID(BY38,3,1)="-",MID(BY38,4,1)="-"),T(CM38),"NO")</f>
        <v>NO</v>
      </c>
      <c r="CP38" s="52" t="str">
        <f>IF(AND(CN38&lt;&gt;"NO", CO38&lt;&gt;"NO"),IF(CO38&lt;CN38,"OK","INCORRECT"),"NO")</f>
        <v>NO</v>
      </c>
      <c r="CQ38" s="52" t="str">
        <f>IF(AND(CN38&lt;&gt;"NO", CO38&lt;&gt;"NO"),IF(CO38&lt;=CO37,"OK","INCORRECT"),"NO")</f>
        <v>NO</v>
      </c>
      <c r="CR38" s="54" t="str">
        <f>IF(OR(AND(OR(AND(CP38="NO",CQ38="NO"),AND(CP38="OK", CQ38="OK")),AND(CP37="NO", CQ37="NO")),AND(AND(CP38="OK",CQ38="OK",OR(AND(CP37="NO", CQ37="NO"),AND(CP37="OK", CQ37="OK"))))),"OK","INCORRECT")</f>
        <v>OK</v>
      </c>
      <c r="CS38" s="141" t="b">
        <f>IF(CR38="OK",IF(AND(CN37="NO",CN38="NO"),BV38&gt;BV37))</f>
        <v>0</v>
      </c>
      <c r="CT38" s="141" t="b">
        <f>IF(CR38="OK",AND(CP38="OK",CQ38="OK",CP37="NO",CQ37="NO"))</f>
        <v>0</v>
      </c>
      <c r="CU38" s="141" t="b">
        <f>IF(CR38="OK",IF(AND(EXACT(CM37,CM38)),BV38&gt;BV37))</f>
        <v>0</v>
      </c>
      <c r="CV38" s="141" t="b">
        <f>IF(CR38="OK",CO38&lt;CO37)</f>
        <v>0</v>
      </c>
      <c r="CW38" s="53" t="str">
        <f>IF(AND(CS38=FALSE,CT38=FALSE,CU38=FALSE,CV38=FALSE),"SEQUENCE INCORRECT","SEQUENCE CORRECT")</f>
        <v>SEQUENCE INCORRECT</v>
      </c>
      <c r="CX38" s="55">
        <f>COUNTIF(B20:B37,T(B38))</f>
        <v>18</v>
      </c>
    </row>
    <row r="39" spans="1:102" ht="18" customHeight="1" thickBot="1">
      <c r="A39" s="47" t="s">
        <v>456</v>
      </c>
      <c r="B39" s="48" t="s">
        <v>456</v>
      </c>
      <c r="C39" s="321" t="s">
        <v>335</v>
      </c>
      <c r="D39" s="321"/>
      <c r="E39" s="321"/>
      <c r="F39" s="321"/>
      <c r="G39" s="321"/>
      <c r="H39" s="321"/>
      <c r="I39" s="321"/>
      <c r="J39" s="321"/>
      <c r="K39" s="321"/>
      <c r="L39" s="321"/>
      <c r="M39" s="321"/>
      <c r="N39" s="321"/>
      <c r="O39" s="321"/>
      <c r="P39" s="321"/>
      <c r="Q39" s="321"/>
      <c r="R39" s="321"/>
      <c r="S39" s="194"/>
      <c r="T39" s="18">
        <f>COUNTIF(T19:T38,"FORMAT INCORRECT")+(COUNTIF(T19:T38,"SEQUENCE INCORRECT"))</f>
        <v>0</v>
      </c>
      <c r="U39" s="253">
        <f>COUNTIF(U19:U38,"Attendance Marks incorrect")</f>
        <v>0</v>
      </c>
      <c r="V39" s="254"/>
      <c r="W39" s="254"/>
      <c r="X39" s="253">
        <f>COUNTIF(X19:AB38,"Given Marks or Format is incorrect")</f>
        <v>0</v>
      </c>
      <c r="Y39" s="254"/>
      <c r="Z39" s="254"/>
      <c r="AA39" s="254"/>
      <c r="AB39" s="255"/>
    </row>
    <row r="40" spans="1:102" ht="11.25" customHeight="1" thickBot="1">
      <c r="A40" s="49" t="s">
        <v>456</v>
      </c>
      <c r="B40" s="50" t="s">
        <v>456</v>
      </c>
      <c r="C40" s="322"/>
      <c r="D40" s="322"/>
      <c r="E40" s="322"/>
      <c r="F40" s="322"/>
      <c r="G40" s="322"/>
      <c r="H40" s="322"/>
      <c r="I40" s="322"/>
      <c r="J40" s="322"/>
      <c r="K40" s="322"/>
      <c r="L40" s="322"/>
      <c r="M40" s="322"/>
      <c r="N40" s="322"/>
      <c r="O40" s="322"/>
      <c r="P40" s="322"/>
      <c r="Q40" s="322"/>
      <c r="R40" s="322"/>
      <c r="S40" s="194"/>
      <c r="T40" s="316"/>
      <c r="U40" s="316"/>
      <c r="V40" s="316"/>
      <c r="W40" s="316"/>
      <c r="X40" s="316"/>
      <c r="Y40" s="316"/>
      <c r="Z40" s="316"/>
    </row>
    <row r="41" spans="1:102" ht="17.25" customHeight="1">
      <c r="A41" s="300"/>
      <c r="B41" s="300"/>
      <c r="C41" s="300"/>
      <c r="D41" s="300"/>
      <c r="E41" s="300"/>
      <c r="F41" s="300"/>
      <c r="G41" s="300"/>
      <c r="H41" s="300"/>
      <c r="I41" s="300"/>
      <c r="J41" s="300"/>
      <c r="K41" s="300"/>
      <c r="L41" s="300"/>
      <c r="M41" s="300"/>
      <c r="N41" s="300"/>
      <c r="O41" s="300"/>
      <c r="P41" s="300"/>
      <c r="Q41" s="300"/>
      <c r="R41" s="300"/>
      <c r="S41" s="194"/>
      <c r="T41" s="257" t="s">
        <v>336</v>
      </c>
      <c r="U41" s="258"/>
      <c r="V41" s="259"/>
      <c r="W41" s="247">
        <f>SUM(T39:AB39)</f>
        <v>0</v>
      </c>
      <c r="X41" s="248"/>
      <c r="Y41" s="256"/>
      <c r="Z41" s="251"/>
    </row>
    <row r="42" spans="1:102" ht="20.25" customHeight="1" thickBot="1">
      <c r="A42" s="301"/>
      <c r="B42" s="301"/>
      <c r="C42" s="301"/>
      <c r="D42" s="301"/>
      <c r="E42" s="301"/>
      <c r="F42" s="301"/>
      <c r="G42" s="301"/>
      <c r="H42" s="301"/>
      <c r="I42" s="301"/>
      <c r="J42" s="301"/>
      <c r="K42" s="301"/>
      <c r="L42" s="301"/>
      <c r="M42" s="301"/>
      <c r="N42" s="301"/>
      <c r="O42" s="301"/>
      <c r="P42" s="301"/>
      <c r="Q42" s="301"/>
      <c r="R42" s="301"/>
      <c r="S42" s="194"/>
      <c r="T42" s="260"/>
      <c r="U42" s="261"/>
      <c r="V42" s="262"/>
      <c r="W42" s="249"/>
      <c r="X42" s="250"/>
      <c r="Y42" s="256"/>
      <c r="Z42" s="251"/>
    </row>
    <row r="43" spans="1:102" ht="15.75" customHeight="1">
      <c r="A43" s="148" t="s">
        <v>1029</v>
      </c>
      <c r="B43" s="148"/>
      <c r="C43" s="148" t="s">
        <v>1031</v>
      </c>
      <c r="D43" s="148"/>
      <c r="E43" s="148"/>
      <c r="F43" s="148" t="s">
        <v>1030</v>
      </c>
      <c r="G43" s="148"/>
      <c r="H43" s="148"/>
      <c r="I43" s="148"/>
      <c r="J43" s="251"/>
      <c r="K43" s="251"/>
      <c r="L43" s="148" t="s">
        <v>19</v>
      </c>
      <c r="M43" s="148"/>
      <c r="N43" s="148"/>
      <c r="O43" s="148"/>
      <c r="P43" s="148"/>
      <c r="Q43" s="148"/>
      <c r="R43" s="148"/>
      <c r="S43" s="194"/>
      <c r="T43" s="235" t="s">
        <v>475</v>
      </c>
      <c r="U43" s="236"/>
      <c r="V43" s="236"/>
      <c r="W43" s="236"/>
      <c r="X43" s="236"/>
      <c r="Y43" s="236"/>
      <c r="Z43" s="237"/>
    </row>
    <row r="44" spans="1:102">
      <c r="A44" s="149"/>
      <c r="B44" s="149"/>
      <c r="C44" s="149"/>
      <c r="D44" s="149"/>
      <c r="E44" s="149"/>
      <c r="F44" s="149"/>
      <c r="G44" s="149"/>
      <c r="H44" s="149"/>
      <c r="I44" s="149"/>
      <c r="J44" s="251"/>
      <c r="K44" s="251"/>
      <c r="L44" s="149"/>
      <c r="M44" s="149"/>
      <c r="N44" s="149"/>
      <c r="O44" s="149"/>
      <c r="P44" s="149"/>
      <c r="Q44" s="149"/>
      <c r="R44" s="149"/>
      <c r="S44" s="194"/>
      <c r="T44" s="175"/>
      <c r="U44" s="173"/>
      <c r="V44" s="173"/>
      <c r="W44" s="173"/>
      <c r="X44" s="173"/>
      <c r="Y44" s="173"/>
      <c r="Z44" s="174"/>
    </row>
    <row r="45" spans="1:102">
      <c r="A45" s="150"/>
      <c r="B45" s="150"/>
      <c r="C45" s="150"/>
      <c r="D45" s="150"/>
      <c r="E45" s="150"/>
      <c r="F45" s="150"/>
      <c r="G45" s="150"/>
      <c r="H45" s="150"/>
      <c r="I45" s="150"/>
      <c r="J45" s="252"/>
      <c r="K45" s="252"/>
      <c r="L45" s="150"/>
      <c r="M45" s="150"/>
      <c r="N45" s="150"/>
      <c r="O45" s="150"/>
      <c r="P45" s="150"/>
      <c r="Q45" s="150"/>
      <c r="R45" s="150"/>
      <c r="S45" s="194"/>
      <c r="T45" s="175"/>
      <c r="U45" s="173"/>
      <c r="V45" s="173"/>
      <c r="W45" s="173"/>
      <c r="X45" s="173"/>
      <c r="Y45" s="173"/>
      <c r="Z45" s="174"/>
    </row>
    <row r="46" spans="1:102" ht="12" customHeight="1">
      <c r="A46" s="36" t="s">
        <v>15</v>
      </c>
      <c r="B46" s="241" t="s">
        <v>14</v>
      </c>
      <c r="C46" s="242"/>
      <c r="D46" s="242"/>
      <c r="E46" s="242"/>
      <c r="F46" s="242"/>
      <c r="G46" s="242"/>
      <c r="H46" s="242"/>
      <c r="I46" s="242"/>
      <c r="J46" s="242"/>
      <c r="K46" s="242"/>
      <c r="L46" s="242"/>
      <c r="M46" s="242"/>
      <c r="N46" s="242"/>
      <c r="O46" s="242"/>
      <c r="P46" s="242"/>
      <c r="Q46" s="242"/>
      <c r="R46" s="243"/>
      <c r="S46" s="194"/>
      <c r="T46" s="175"/>
      <c r="U46" s="173"/>
      <c r="V46" s="173"/>
      <c r="W46" s="173"/>
      <c r="X46" s="173"/>
      <c r="Y46" s="173"/>
      <c r="Z46" s="174"/>
    </row>
    <row r="47" spans="1:102" ht="12" customHeight="1" thickBot="1">
      <c r="A47" s="38">
        <f>$W$41</f>
        <v>0</v>
      </c>
      <c r="B47" s="244"/>
      <c r="C47" s="245"/>
      <c r="D47" s="245"/>
      <c r="E47" s="245"/>
      <c r="F47" s="245"/>
      <c r="G47" s="245"/>
      <c r="H47" s="245"/>
      <c r="I47" s="245"/>
      <c r="J47" s="245"/>
      <c r="K47" s="245"/>
      <c r="L47" s="245"/>
      <c r="M47" s="245"/>
      <c r="N47" s="245"/>
      <c r="O47" s="245"/>
      <c r="P47" s="245"/>
      <c r="Q47" s="245"/>
      <c r="R47" s="246"/>
      <c r="S47" s="194"/>
      <c r="T47" s="238"/>
      <c r="U47" s="239"/>
      <c r="V47" s="239"/>
      <c r="W47" s="239"/>
      <c r="X47" s="239"/>
      <c r="Y47" s="239"/>
      <c r="Z47" s="240"/>
    </row>
    <row r="48" spans="1:102">
      <c r="A48" s="300"/>
      <c r="B48" s="300"/>
      <c r="C48" s="300"/>
      <c r="D48" s="300"/>
      <c r="E48" s="300"/>
      <c r="F48" s="300"/>
      <c r="G48" s="300"/>
      <c r="H48" s="300"/>
      <c r="I48" s="300"/>
      <c r="J48" s="300"/>
      <c r="K48" s="300"/>
      <c r="L48" s="300"/>
      <c r="M48" s="300"/>
      <c r="N48" s="300"/>
      <c r="O48" s="300"/>
      <c r="P48" s="300"/>
      <c r="Q48" s="300"/>
      <c r="R48" s="300"/>
      <c r="S48" s="251"/>
      <c r="T48" s="291" t="s">
        <v>457</v>
      </c>
      <c r="U48" s="291"/>
      <c r="V48" s="291"/>
      <c r="W48" s="291"/>
      <c r="X48" s="291"/>
      <c r="Y48" s="291"/>
      <c r="Z48" s="291"/>
      <c r="AA48" s="291"/>
      <c r="AB48" s="291"/>
    </row>
    <row r="49" spans="1:28">
      <c r="A49" s="251"/>
      <c r="B49" s="251"/>
      <c r="C49" s="251"/>
      <c r="D49" s="251"/>
      <c r="E49" s="251"/>
      <c r="F49" s="251"/>
      <c r="G49" s="251"/>
      <c r="H49" s="251"/>
      <c r="I49" s="251"/>
      <c r="J49" s="251"/>
      <c r="K49" s="251"/>
      <c r="L49" s="251"/>
      <c r="M49" s="251"/>
      <c r="N49" s="251"/>
      <c r="O49" s="251"/>
      <c r="P49" s="251"/>
      <c r="Q49" s="251"/>
      <c r="R49" s="251"/>
      <c r="S49" s="251"/>
      <c r="T49" s="292"/>
      <c r="U49" s="292"/>
      <c r="V49" s="292"/>
      <c r="W49" s="292"/>
      <c r="X49" s="292"/>
      <c r="Y49" s="292"/>
      <c r="Z49" s="292"/>
      <c r="AA49" s="292"/>
      <c r="AB49" s="292"/>
    </row>
    <row r="50" spans="1:28">
      <c r="A50" s="251"/>
      <c r="B50" s="251"/>
      <c r="C50" s="251"/>
      <c r="D50" s="251"/>
      <c r="E50" s="251"/>
      <c r="F50" s="251"/>
      <c r="G50" s="251"/>
      <c r="H50" s="251"/>
      <c r="I50" s="251"/>
      <c r="J50" s="251"/>
      <c r="K50" s="251"/>
      <c r="L50" s="251"/>
      <c r="M50" s="251"/>
      <c r="N50" s="251"/>
      <c r="O50" s="251"/>
      <c r="P50" s="251"/>
      <c r="Q50" s="251"/>
      <c r="R50" s="251"/>
      <c r="S50" s="251"/>
      <c r="T50" s="293"/>
      <c r="U50" s="293"/>
      <c r="V50" s="293"/>
      <c r="W50" s="293"/>
      <c r="X50" s="293"/>
      <c r="Y50" s="293"/>
      <c r="Z50" s="293"/>
      <c r="AA50" s="293"/>
      <c r="AB50" s="293"/>
    </row>
    <row r="51" spans="1:28">
      <c r="A51" s="251"/>
      <c r="B51" s="251"/>
      <c r="C51" s="251"/>
      <c r="D51" s="251"/>
      <c r="E51" s="251"/>
      <c r="F51" s="251"/>
      <c r="G51" s="251"/>
      <c r="H51" s="251"/>
      <c r="I51" s="251"/>
      <c r="J51" s="251"/>
      <c r="K51" s="251"/>
      <c r="L51" s="251"/>
      <c r="M51" s="251"/>
      <c r="N51" s="251"/>
      <c r="O51" s="251"/>
      <c r="P51" s="251"/>
      <c r="Q51" s="251"/>
      <c r="R51" s="251"/>
      <c r="S51" s="251"/>
      <c r="T51" s="294" t="s">
        <v>458</v>
      </c>
      <c r="U51" s="295"/>
      <c r="V51" s="295"/>
      <c r="W51" s="295"/>
      <c r="X51" s="295"/>
      <c r="Y51" s="295"/>
      <c r="Z51" s="295"/>
      <c r="AA51" s="295"/>
      <c r="AB51" s="296"/>
    </row>
    <row r="52" spans="1:28" ht="16.5" thickBot="1">
      <c r="A52" s="251"/>
      <c r="B52" s="251"/>
      <c r="C52" s="251"/>
      <c r="D52" s="251"/>
      <c r="E52" s="251"/>
      <c r="F52" s="251"/>
      <c r="G52" s="251"/>
      <c r="H52" s="251"/>
      <c r="I52" s="251"/>
      <c r="J52" s="251"/>
      <c r="K52" s="251"/>
      <c r="L52" s="251"/>
      <c r="M52" s="251"/>
      <c r="N52" s="251"/>
      <c r="O52" s="251"/>
      <c r="P52" s="251"/>
      <c r="Q52" s="251"/>
      <c r="R52" s="251"/>
      <c r="S52" s="251"/>
      <c r="T52" s="297"/>
      <c r="U52" s="298"/>
      <c r="V52" s="298"/>
      <c r="W52" s="298"/>
      <c r="X52" s="298"/>
      <c r="Y52" s="298"/>
      <c r="Z52" s="298"/>
      <c r="AA52" s="298"/>
      <c r="AB52" s="299"/>
    </row>
    <row r="53" spans="1:28" ht="21" thickBot="1">
      <c r="A53" s="251"/>
      <c r="B53" s="251"/>
      <c r="C53" s="251"/>
      <c r="D53" s="251"/>
      <c r="E53" s="251"/>
      <c r="F53" s="251"/>
      <c r="G53" s="251"/>
      <c r="H53" s="251"/>
      <c r="I53" s="251"/>
      <c r="J53" s="251"/>
      <c r="K53" s="251"/>
      <c r="L53" s="251"/>
      <c r="M53" s="251"/>
      <c r="N53" s="251"/>
      <c r="O53" s="251"/>
      <c r="P53" s="251"/>
      <c r="Q53" s="251"/>
      <c r="R53" s="251"/>
      <c r="S53" s="251"/>
      <c r="T53" s="132" t="s">
        <v>7</v>
      </c>
      <c r="U53" s="289" t="s">
        <v>8</v>
      </c>
      <c r="V53" s="289"/>
      <c r="W53" s="289"/>
      <c r="X53" s="290" t="s">
        <v>459</v>
      </c>
      <c r="Y53" s="290"/>
      <c r="Z53" s="290"/>
      <c r="AA53" s="290"/>
      <c r="AB53" s="290"/>
    </row>
    <row r="54" spans="1:28" ht="16.5" thickBot="1">
      <c r="A54" s="251"/>
      <c r="B54" s="251"/>
      <c r="C54" s="251"/>
      <c r="D54" s="251"/>
      <c r="E54" s="251"/>
      <c r="F54" s="251"/>
      <c r="G54" s="251"/>
      <c r="H54" s="251"/>
      <c r="I54" s="251"/>
      <c r="J54" s="251"/>
      <c r="K54" s="251"/>
      <c r="L54" s="251"/>
      <c r="M54" s="251"/>
      <c r="N54" s="251"/>
      <c r="O54" s="251"/>
      <c r="P54" s="251"/>
      <c r="Q54" s="251"/>
      <c r="R54" s="251"/>
      <c r="S54" s="251"/>
      <c r="T54" s="131">
        <v>1</v>
      </c>
      <c r="U54" s="272" t="s">
        <v>460</v>
      </c>
      <c r="V54" s="272"/>
      <c r="W54" s="272"/>
      <c r="X54" s="273">
        <v>1</v>
      </c>
      <c r="Y54" s="274"/>
      <c r="Z54" s="272" t="s">
        <v>461</v>
      </c>
      <c r="AA54" s="272"/>
      <c r="AB54" s="272"/>
    </row>
    <row r="55" spans="1:28" ht="16.5" thickBot="1">
      <c r="A55" s="251"/>
      <c r="B55" s="251"/>
      <c r="C55" s="251"/>
      <c r="D55" s="251"/>
      <c r="E55" s="251"/>
      <c r="F55" s="251"/>
      <c r="G55" s="251"/>
      <c r="H55" s="251"/>
      <c r="I55" s="251"/>
      <c r="J55" s="251"/>
      <c r="K55" s="251"/>
      <c r="L55" s="251"/>
      <c r="M55" s="251"/>
      <c r="N55" s="251"/>
      <c r="O55" s="251"/>
      <c r="P55" s="251"/>
      <c r="Q55" s="251"/>
      <c r="R55" s="251"/>
      <c r="S55" s="251"/>
      <c r="T55" s="131">
        <v>2</v>
      </c>
      <c r="U55" s="272" t="s">
        <v>462</v>
      </c>
      <c r="V55" s="272"/>
      <c r="W55" s="272"/>
      <c r="X55" s="273">
        <v>2</v>
      </c>
      <c r="Y55" s="274"/>
      <c r="Z55" s="272" t="s">
        <v>463</v>
      </c>
      <c r="AA55" s="272"/>
      <c r="AB55" s="272"/>
    </row>
    <row r="56" spans="1:28" ht="16.5" thickBot="1">
      <c r="A56" s="251"/>
      <c r="B56" s="251"/>
      <c r="C56" s="251"/>
      <c r="D56" s="251"/>
      <c r="E56" s="251"/>
      <c r="F56" s="251"/>
      <c r="G56" s="251"/>
      <c r="H56" s="251"/>
      <c r="I56" s="251"/>
      <c r="J56" s="251"/>
      <c r="K56" s="251"/>
      <c r="L56" s="251"/>
      <c r="M56" s="251"/>
      <c r="N56" s="251"/>
      <c r="O56" s="251"/>
      <c r="P56" s="251"/>
      <c r="Q56" s="251"/>
      <c r="R56" s="251"/>
      <c r="S56" s="251"/>
      <c r="T56" s="131">
        <v>3</v>
      </c>
      <c r="U56" s="272" t="s">
        <v>464</v>
      </c>
      <c r="V56" s="272"/>
      <c r="W56" s="272"/>
      <c r="X56" s="273">
        <v>3</v>
      </c>
      <c r="Y56" s="274"/>
      <c r="Z56" s="272" t="s">
        <v>465</v>
      </c>
      <c r="AA56" s="272"/>
      <c r="AB56" s="272"/>
    </row>
    <row r="57" spans="1:28" ht="16.5" thickBot="1">
      <c r="A57" s="251"/>
      <c r="B57" s="251"/>
      <c r="C57" s="251"/>
      <c r="D57" s="251"/>
      <c r="E57" s="251"/>
      <c r="F57" s="251"/>
      <c r="G57" s="251"/>
      <c r="H57" s="251"/>
      <c r="I57" s="251"/>
      <c r="J57" s="251"/>
      <c r="K57" s="251"/>
      <c r="L57" s="251"/>
      <c r="M57" s="251"/>
      <c r="N57" s="251"/>
      <c r="O57" s="251"/>
      <c r="P57" s="251"/>
      <c r="Q57" s="251"/>
      <c r="R57" s="251"/>
      <c r="S57" s="251"/>
      <c r="T57" s="131">
        <v>4</v>
      </c>
      <c r="U57" s="272" t="s">
        <v>466</v>
      </c>
      <c r="V57" s="272"/>
      <c r="W57" s="272"/>
      <c r="X57" s="273">
        <v>4</v>
      </c>
      <c r="Y57" s="274"/>
      <c r="Z57" s="272" t="s">
        <v>467</v>
      </c>
      <c r="AA57" s="272"/>
      <c r="AB57" s="272"/>
    </row>
    <row r="58" spans="1:28" ht="16.5" thickBot="1">
      <c r="A58" s="251"/>
      <c r="B58" s="251"/>
      <c r="C58" s="251"/>
      <c r="D58" s="251"/>
      <c r="E58" s="251"/>
      <c r="F58" s="251"/>
      <c r="G58" s="251"/>
      <c r="H58" s="251"/>
      <c r="I58" s="251"/>
      <c r="J58" s="251"/>
      <c r="K58" s="251"/>
      <c r="L58" s="251"/>
      <c r="M58" s="251"/>
      <c r="N58" s="251"/>
      <c r="O58" s="251"/>
      <c r="P58" s="251"/>
      <c r="Q58" s="251"/>
      <c r="R58" s="251"/>
      <c r="S58" s="251"/>
      <c r="T58" s="131">
        <v>5</v>
      </c>
      <c r="U58" s="272" t="s">
        <v>468</v>
      </c>
      <c r="V58" s="272"/>
      <c r="W58" s="272"/>
      <c r="X58" s="273">
        <v>5</v>
      </c>
      <c r="Y58" s="274"/>
      <c r="Z58" s="272" t="s">
        <v>469</v>
      </c>
      <c r="AA58" s="272"/>
      <c r="AB58" s="272"/>
    </row>
    <row r="59" spans="1:28" ht="16.5" thickBot="1">
      <c r="A59" s="251"/>
      <c r="B59" s="251"/>
      <c r="C59" s="251"/>
      <c r="D59" s="251"/>
      <c r="E59" s="251"/>
      <c r="F59" s="251"/>
      <c r="G59" s="251"/>
      <c r="H59" s="251"/>
      <c r="I59" s="251"/>
      <c r="J59" s="251"/>
      <c r="K59" s="251"/>
      <c r="L59" s="251"/>
      <c r="M59" s="251"/>
      <c r="N59" s="251"/>
      <c r="O59" s="251"/>
      <c r="P59" s="251"/>
      <c r="Q59" s="251"/>
      <c r="R59" s="251"/>
      <c r="S59" s="251"/>
      <c r="T59" s="131">
        <v>6</v>
      </c>
      <c r="U59" s="272" t="s">
        <v>470</v>
      </c>
      <c r="V59" s="272"/>
      <c r="W59" s="272"/>
      <c r="X59" s="273">
        <v>6</v>
      </c>
      <c r="Y59" s="274"/>
      <c r="Z59" s="272" t="s">
        <v>471</v>
      </c>
      <c r="AA59" s="272"/>
      <c r="AB59" s="272"/>
    </row>
    <row r="60" spans="1:28" ht="16.5" thickBot="1">
      <c r="A60" s="251"/>
      <c r="B60" s="251"/>
      <c r="C60" s="251"/>
      <c r="D60" s="251"/>
      <c r="E60" s="251"/>
      <c r="F60" s="251"/>
      <c r="G60" s="251"/>
      <c r="H60" s="251"/>
      <c r="I60" s="251"/>
      <c r="J60" s="251"/>
      <c r="K60" s="251"/>
      <c r="L60" s="251"/>
      <c r="M60" s="251"/>
      <c r="N60" s="251"/>
      <c r="O60" s="251"/>
      <c r="P60" s="251"/>
      <c r="Q60" s="251"/>
      <c r="R60" s="251"/>
      <c r="S60" s="251"/>
      <c r="T60" s="131">
        <v>7</v>
      </c>
      <c r="U60" s="272" t="s">
        <v>472</v>
      </c>
      <c r="V60" s="272"/>
      <c r="W60" s="272"/>
      <c r="X60" s="273">
        <v>7</v>
      </c>
      <c r="Y60" s="274"/>
      <c r="Z60" s="272" t="s">
        <v>473</v>
      </c>
      <c r="AA60" s="272"/>
      <c r="AB60" s="272"/>
    </row>
  </sheetData>
  <sheetProtection password="EDD8" sheet="1" objects="1" scenarios="1" selectLockedCells="1" autoFilter="0"/>
  <autoFilter ref="A18:C18">
    <filterColumn colId="1" showButton="0"/>
  </autoFilter>
  <mergeCells count="296">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D20:E20"/>
    <mergeCell ref="F20:G20"/>
    <mergeCell ref="H20:I20"/>
    <mergeCell ref="J20:K20"/>
    <mergeCell ref="L20:M20"/>
    <mergeCell ref="N20:O20"/>
    <mergeCell ref="P20:Q20"/>
    <mergeCell ref="U20:W20"/>
    <mergeCell ref="X20:Z20"/>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P12:Q16"/>
    <mergeCell ref="R12:R17"/>
    <mergeCell ref="D14:E16"/>
    <mergeCell ref="F14:G16"/>
    <mergeCell ref="H14:I16"/>
    <mergeCell ref="J14:K16"/>
    <mergeCell ref="A12:A17"/>
    <mergeCell ref="B12:C17"/>
    <mergeCell ref="D12:G13"/>
    <mergeCell ref="H12:K13"/>
    <mergeCell ref="L12:M15"/>
    <mergeCell ref="N12:O15"/>
    <mergeCell ref="A11:C11"/>
    <mergeCell ref="D11:E11"/>
    <mergeCell ref="F11:G11"/>
    <mergeCell ref="H11:I11"/>
    <mergeCell ref="J11:K11"/>
    <mergeCell ref="L11:R11"/>
    <mergeCell ref="B9:K9"/>
    <mergeCell ref="L9:P9"/>
    <mergeCell ref="Q9:R9"/>
    <mergeCell ref="A10:B10"/>
    <mergeCell ref="C10:G10"/>
    <mergeCell ref="H10:J10"/>
    <mergeCell ref="K10:R10"/>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1201" r:id="rId3"/>
    <oleObject progId="PBrush" shapeId="51202" r:id="rId4"/>
  </oleObjects>
</worksheet>
</file>

<file path=xl/worksheets/sheet6.xml><?xml version="1.0" encoding="utf-8"?>
<worksheet xmlns="http://schemas.openxmlformats.org/spreadsheetml/2006/main" xmlns:r="http://schemas.openxmlformats.org/officeDocument/2006/relationships">
  <sheetPr codeName="Sheet6"/>
  <dimension ref="A1:CX60"/>
  <sheetViews>
    <sheetView topLeftCell="A19" workbookViewId="0">
      <selection activeCell="A19" sqref="A19"/>
    </sheetView>
  </sheetViews>
  <sheetFormatPr defaultColWidth="9.140625" defaultRowHeight="15.75"/>
  <cols>
    <col min="1" max="1" width="9.7109375" style="2" customWidth="1"/>
    <col min="2" max="2" width="8.7109375" style="133" customWidth="1"/>
    <col min="3" max="3" width="5.7109375" style="133"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41" customFormat="1" ht="12" customHeight="1">
      <c r="A1" s="180"/>
      <c r="B1" s="184" t="s">
        <v>859</v>
      </c>
      <c r="C1" s="184"/>
      <c r="D1" s="184"/>
      <c r="E1" s="184"/>
      <c r="F1" s="184"/>
      <c r="G1" s="184"/>
      <c r="H1" s="184"/>
      <c r="I1" s="184"/>
      <c r="J1" s="184"/>
      <c r="K1" s="184"/>
      <c r="L1" s="184"/>
      <c r="M1" s="184"/>
      <c r="N1" s="184"/>
      <c r="O1" s="184"/>
      <c r="P1" s="184"/>
      <c r="Q1" s="194"/>
      <c r="R1" s="194"/>
      <c r="S1" s="194"/>
      <c r="T1" s="326" t="s">
        <v>115</v>
      </c>
      <c r="U1" s="327"/>
      <c r="V1" s="327"/>
      <c r="W1" s="327"/>
      <c r="X1" s="327"/>
      <c r="Y1" s="327"/>
      <c r="Z1" s="327"/>
    </row>
    <row r="2" spans="1:26" s="141" customFormat="1" ht="12" customHeight="1">
      <c r="A2" s="180"/>
      <c r="B2" s="183" t="s">
        <v>0</v>
      </c>
      <c r="C2" s="183"/>
      <c r="D2" s="183"/>
      <c r="E2" s="183"/>
      <c r="F2" s="183"/>
      <c r="G2" s="183"/>
      <c r="H2" s="183"/>
      <c r="I2" s="183"/>
      <c r="J2" s="183"/>
      <c r="K2" s="183"/>
      <c r="L2" s="183"/>
      <c r="M2" s="183"/>
      <c r="N2" s="183"/>
      <c r="O2" s="183"/>
      <c r="P2" s="183"/>
      <c r="Q2" s="194"/>
      <c r="R2" s="194"/>
      <c r="S2" s="194"/>
      <c r="T2" s="328"/>
      <c r="U2" s="329"/>
      <c r="V2" s="329"/>
      <c r="W2" s="329"/>
      <c r="X2" s="329"/>
      <c r="Y2" s="329"/>
      <c r="Z2" s="329"/>
    </row>
    <row r="3" spans="1:26" s="141" customFormat="1" ht="12" customHeight="1">
      <c r="A3" s="180"/>
      <c r="B3" s="183"/>
      <c r="C3" s="183"/>
      <c r="D3" s="183"/>
      <c r="E3" s="183"/>
      <c r="F3" s="183"/>
      <c r="G3" s="183"/>
      <c r="H3" s="183"/>
      <c r="I3" s="183"/>
      <c r="J3" s="183"/>
      <c r="K3" s="183"/>
      <c r="L3" s="183"/>
      <c r="M3" s="183"/>
      <c r="N3" s="183"/>
      <c r="O3" s="183"/>
      <c r="P3" s="183"/>
      <c r="Q3" s="194"/>
      <c r="R3" s="194"/>
      <c r="S3" s="194"/>
      <c r="T3" s="328"/>
      <c r="U3" s="329"/>
      <c r="V3" s="329"/>
      <c r="W3" s="329"/>
      <c r="X3" s="329"/>
      <c r="Y3" s="329"/>
      <c r="Z3" s="329"/>
    </row>
    <row r="4" spans="1:26" s="141" customFormat="1" ht="18" customHeight="1">
      <c r="A4" s="180"/>
      <c r="B4" s="180"/>
      <c r="C4" s="180"/>
      <c r="D4" s="194" t="s">
        <v>16</v>
      </c>
      <c r="E4" s="194"/>
      <c r="F4" s="194"/>
      <c r="G4" s="194"/>
      <c r="H4" s="194"/>
      <c r="I4" s="194"/>
      <c r="J4" s="194"/>
      <c r="K4" s="194"/>
      <c r="L4" s="333"/>
      <c r="M4" s="333"/>
      <c r="N4" s="333"/>
      <c r="O4" s="333"/>
      <c r="P4" s="333"/>
      <c r="Q4" s="333"/>
      <c r="R4" s="333"/>
      <c r="S4" s="194"/>
      <c r="T4" s="328"/>
      <c r="U4" s="329"/>
      <c r="V4" s="329"/>
      <c r="W4" s="329"/>
      <c r="X4" s="329"/>
      <c r="Y4" s="329"/>
      <c r="Z4" s="329"/>
    </row>
    <row r="5" spans="1:26" s="141" customFormat="1" ht="11.25" customHeight="1">
      <c r="A5" s="180"/>
      <c r="B5" s="180"/>
      <c r="C5" s="180"/>
      <c r="D5" s="180"/>
      <c r="E5" s="180"/>
      <c r="F5" s="180"/>
      <c r="G5" s="180"/>
      <c r="H5" s="180"/>
      <c r="I5" s="180"/>
      <c r="J5" s="180"/>
      <c r="K5" s="180"/>
      <c r="L5" s="180"/>
      <c r="M5" s="180"/>
      <c r="N5" s="180"/>
      <c r="O5" s="180"/>
      <c r="P5" s="180"/>
      <c r="Q5" s="180"/>
      <c r="R5" s="180"/>
      <c r="S5" s="194"/>
      <c r="T5" s="328"/>
      <c r="U5" s="329"/>
      <c r="V5" s="329"/>
      <c r="W5" s="329"/>
      <c r="X5" s="329"/>
      <c r="Y5" s="329"/>
      <c r="Z5" s="329"/>
    </row>
    <row r="6" spans="1:26" s="140" customFormat="1" ht="21.95" customHeight="1">
      <c r="A6" s="181" t="s">
        <v>331</v>
      </c>
      <c r="B6" s="181"/>
      <c r="C6" s="181"/>
      <c r="D6" s="181"/>
      <c r="E6" s="182" t="str">
        <f>Sheet1!$E$6</f>
        <v xml:space="preserve">Architecture </v>
      </c>
      <c r="F6" s="182"/>
      <c r="G6" s="182"/>
      <c r="H6" s="182"/>
      <c r="I6" s="182"/>
      <c r="J6" s="182"/>
      <c r="K6" s="182"/>
      <c r="L6" s="182"/>
      <c r="M6" s="182"/>
      <c r="N6" s="182"/>
      <c r="O6" s="182"/>
      <c r="P6" s="182"/>
      <c r="Q6" s="182"/>
      <c r="R6" s="182"/>
      <c r="S6" s="194"/>
      <c r="T6" s="328"/>
      <c r="U6" s="329"/>
      <c r="V6" s="329"/>
      <c r="W6" s="330"/>
      <c r="X6" s="330"/>
      <c r="Y6" s="330"/>
      <c r="Z6" s="330"/>
    </row>
    <row r="7" spans="1:26" s="140" customFormat="1" ht="21.95" customHeight="1">
      <c r="A7" s="181" t="s">
        <v>332</v>
      </c>
      <c r="B7" s="181"/>
      <c r="C7" s="182" t="str">
        <f>Sheet1!$C$7</f>
        <v>B.ARCH</v>
      </c>
      <c r="D7" s="182"/>
      <c r="E7" s="182"/>
      <c r="F7" s="182"/>
      <c r="G7" s="182"/>
      <c r="H7" s="182"/>
      <c r="I7" s="182"/>
      <c r="J7" s="182"/>
      <c r="K7" s="182"/>
      <c r="L7" s="182"/>
      <c r="M7" s="182"/>
      <c r="N7" s="182"/>
      <c r="O7" s="182"/>
      <c r="P7" s="182"/>
      <c r="Q7" s="182"/>
      <c r="R7" s="182"/>
      <c r="S7" s="194"/>
      <c r="T7" s="328"/>
      <c r="U7" s="329"/>
      <c r="V7" s="329"/>
      <c r="W7" s="330"/>
      <c r="X7" s="330"/>
      <c r="Y7" s="330"/>
      <c r="Z7" s="330"/>
    </row>
    <row r="8" spans="1:26" s="140" customFormat="1" ht="21.95" customHeight="1">
      <c r="A8" s="136" t="s">
        <v>1</v>
      </c>
      <c r="B8" s="24" t="str">
        <f>Sheet1!$B$8</f>
        <v>Tenth</v>
      </c>
      <c r="C8" s="142" t="s">
        <v>2</v>
      </c>
      <c r="D8" s="143" t="str">
        <f>Sheet1!$D$8</f>
        <v>Final</v>
      </c>
      <c r="E8" s="335" t="s">
        <v>3</v>
      </c>
      <c r="F8" s="335"/>
      <c r="G8" s="336" t="str">
        <f>Sheet1!$G$8</f>
        <v>18AR</v>
      </c>
      <c r="H8" s="336"/>
      <c r="I8" s="337" t="str">
        <f>Sheet1!$I$8</f>
        <v>Regular Exam</v>
      </c>
      <c r="J8" s="337"/>
      <c r="K8" s="337"/>
      <c r="L8" s="337"/>
      <c r="M8" s="334" t="str">
        <f>Sheet1!$M$8</f>
        <v>April, 2023</v>
      </c>
      <c r="N8" s="334"/>
      <c r="O8" s="334"/>
      <c r="P8" s="334"/>
      <c r="Q8" s="334"/>
      <c r="R8" s="334"/>
      <c r="S8" s="194"/>
      <c r="T8" s="328"/>
      <c r="U8" s="329"/>
      <c r="V8" s="329"/>
      <c r="W8" s="330"/>
      <c r="X8" s="330"/>
      <c r="Y8" s="330"/>
      <c r="Z8" s="330"/>
    </row>
    <row r="9" spans="1:26" s="140" customFormat="1" ht="21.95" customHeight="1">
      <c r="A9" s="136" t="s">
        <v>4</v>
      </c>
      <c r="B9" s="182" t="str">
        <f>Sheet1!$B$9</f>
        <v>Research &amp; Project Development-II</v>
      </c>
      <c r="C9" s="182"/>
      <c r="D9" s="182"/>
      <c r="E9" s="182"/>
      <c r="F9" s="182"/>
      <c r="G9" s="182"/>
      <c r="H9" s="182"/>
      <c r="I9" s="182"/>
      <c r="J9" s="182"/>
      <c r="K9" s="182"/>
      <c r="L9" s="340" t="s">
        <v>5</v>
      </c>
      <c r="M9" s="340"/>
      <c r="N9" s="340"/>
      <c r="O9" s="340"/>
      <c r="P9" s="340"/>
      <c r="Q9" s="339" t="str">
        <f>Sheet1!$Q$9</f>
        <v>05/05/2023</v>
      </c>
      <c r="R9" s="339"/>
      <c r="S9" s="194"/>
      <c r="T9" s="328"/>
      <c r="U9" s="329"/>
      <c r="V9" s="329"/>
      <c r="W9" s="330"/>
      <c r="X9" s="330"/>
      <c r="Y9" s="330"/>
      <c r="Z9" s="330"/>
    </row>
    <row r="10" spans="1:26" s="140" customFormat="1" ht="21.95" customHeight="1">
      <c r="A10" s="181" t="s">
        <v>327</v>
      </c>
      <c r="B10" s="181"/>
      <c r="C10" s="308" t="str">
        <f>Sheet1!$C$10</f>
        <v>Irfan Ahmed Memon</v>
      </c>
      <c r="D10" s="308"/>
      <c r="E10" s="308"/>
      <c r="F10" s="308"/>
      <c r="G10" s="308"/>
      <c r="H10" s="196" t="s">
        <v>328</v>
      </c>
      <c r="I10" s="196"/>
      <c r="J10" s="196"/>
      <c r="K10" s="338" t="str">
        <f>Sheet1!$K$10</f>
        <v>Ar.Farheen Shah and Ar.Makhdoom Jawed Hussain</v>
      </c>
      <c r="L10" s="338"/>
      <c r="M10" s="338"/>
      <c r="N10" s="338"/>
      <c r="O10" s="338"/>
      <c r="P10" s="338"/>
      <c r="Q10" s="338"/>
      <c r="R10" s="338"/>
      <c r="S10" s="194"/>
      <c r="T10" s="328"/>
      <c r="U10" s="329"/>
      <c r="V10" s="329"/>
      <c r="W10" s="330"/>
      <c r="X10" s="330"/>
      <c r="Y10" s="330"/>
      <c r="Z10" s="330"/>
    </row>
    <row r="11" spans="1:26" s="141" customFormat="1" ht="9.9499999999999993" customHeight="1">
      <c r="A11" s="215"/>
      <c r="B11" s="215"/>
      <c r="C11" s="215"/>
      <c r="D11" s="309" t="s">
        <v>372</v>
      </c>
      <c r="E11" s="309"/>
      <c r="F11" s="309" t="s">
        <v>372</v>
      </c>
      <c r="G11" s="309"/>
      <c r="H11" s="227" t="s">
        <v>372</v>
      </c>
      <c r="I11" s="227"/>
      <c r="J11" s="227" t="s">
        <v>372</v>
      </c>
      <c r="K11" s="227"/>
      <c r="L11" s="315"/>
      <c r="M11" s="315"/>
      <c r="N11" s="315"/>
      <c r="O11" s="315"/>
      <c r="P11" s="315"/>
      <c r="Q11" s="315"/>
      <c r="R11" s="315"/>
      <c r="S11" s="194"/>
      <c r="T11" s="328"/>
      <c r="U11" s="329"/>
      <c r="V11" s="329"/>
      <c r="W11" s="330"/>
      <c r="X11" s="330"/>
      <c r="Y11" s="330"/>
      <c r="Z11" s="330"/>
    </row>
    <row r="12" spans="1:26" s="141" customFormat="1" ht="18" customHeight="1">
      <c r="A12" s="228" t="s">
        <v>7</v>
      </c>
      <c r="B12" s="230" t="s">
        <v>8</v>
      </c>
      <c r="C12" s="231"/>
      <c r="D12" s="207" t="s">
        <v>17</v>
      </c>
      <c r="E12" s="207"/>
      <c r="F12" s="207"/>
      <c r="G12" s="207"/>
      <c r="H12" s="164" t="s">
        <v>1017</v>
      </c>
      <c r="I12" s="203"/>
      <c r="J12" s="203"/>
      <c r="K12" s="165"/>
      <c r="L12" s="164" t="s">
        <v>1018</v>
      </c>
      <c r="M12" s="165"/>
      <c r="N12" s="164" t="s">
        <v>1022</v>
      </c>
      <c r="O12" s="165"/>
      <c r="P12" s="207" t="s">
        <v>366</v>
      </c>
      <c r="Q12" s="207"/>
      <c r="R12" s="208" t="s">
        <v>10</v>
      </c>
      <c r="S12" s="194"/>
      <c r="T12" s="328"/>
      <c r="U12" s="329"/>
      <c r="V12" s="329"/>
      <c r="W12" s="330"/>
      <c r="X12" s="330"/>
      <c r="Y12" s="330"/>
      <c r="Z12" s="330"/>
    </row>
    <row r="13" spans="1:26" s="141" customFormat="1" ht="18" customHeight="1">
      <c r="A13" s="229"/>
      <c r="B13" s="232"/>
      <c r="C13" s="233"/>
      <c r="D13" s="207"/>
      <c r="E13" s="207"/>
      <c r="F13" s="207"/>
      <c r="G13" s="207"/>
      <c r="H13" s="168"/>
      <c r="I13" s="204"/>
      <c r="J13" s="204"/>
      <c r="K13" s="169"/>
      <c r="L13" s="166"/>
      <c r="M13" s="167"/>
      <c r="N13" s="166"/>
      <c r="O13" s="167"/>
      <c r="P13" s="207"/>
      <c r="Q13" s="207"/>
      <c r="R13" s="208"/>
      <c r="S13" s="194"/>
      <c r="T13" s="328"/>
      <c r="U13" s="329"/>
      <c r="V13" s="329"/>
      <c r="W13" s="331"/>
      <c r="X13" s="331"/>
      <c r="Y13" s="331"/>
      <c r="Z13" s="331"/>
    </row>
    <row r="14" spans="1:26" s="141" customFormat="1" ht="18" customHeight="1">
      <c r="A14" s="229"/>
      <c r="B14" s="232"/>
      <c r="C14" s="233"/>
      <c r="D14" s="209" t="s">
        <v>364</v>
      </c>
      <c r="E14" s="310"/>
      <c r="F14" s="209" t="s">
        <v>365</v>
      </c>
      <c r="G14" s="310"/>
      <c r="H14" s="164" t="s">
        <v>1019</v>
      </c>
      <c r="I14" s="165"/>
      <c r="J14" s="164" t="s">
        <v>1019</v>
      </c>
      <c r="K14" s="165"/>
      <c r="L14" s="166"/>
      <c r="M14" s="167"/>
      <c r="N14" s="166"/>
      <c r="O14" s="167"/>
      <c r="P14" s="207"/>
      <c r="Q14" s="207"/>
      <c r="R14" s="208"/>
      <c r="S14" s="194"/>
      <c r="T14" s="328"/>
      <c r="U14" s="329"/>
      <c r="V14" s="329"/>
      <c r="W14" s="331"/>
      <c r="X14" s="331"/>
      <c r="Y14" s="331"/>
      <c r="Z14" s="331"/>
    </row>
    <row r="15" spans="1:26" s="141" customFormat="1" ht="12" customHeight="1">
      <c r="A15" s="229"/>
      <c r="B15" s="232"/>
      <c r="C15" s="233"/>
      <c r="D15" s="311"/>
      <c r="E15" s="312"/>
      <c r="F15" s="311"/>
      <c r="G15" s="312"/>
      <c r="H15" s="166"/>
      <c r="I15" s="167"/>
      <c r="J15" s="166"/>
      <c r="K15" s="167"/>
      <c r="L15" s="168"/>
      <c r="M15" s="169"/>
      <c r="N15" s="168"/>
      <c r="O15" s="169"/>
      <c r="P15" s="207"/>
      <c r="Q15" s="207"/>
      <c r="R15" s="208"/>
      <c r="S15" s="194"/>
      <c r="T15" s="328"/>
      <c r="U15" s="329"/>
      <c r="V15" s="329"/>
      <c r="W15" s="331"/>
      <c r="X15" s="331"/>
      <c r="Y15" s="331"/>
      <c r="Z15" s="331"/>
    </row>
    <row r="16" spans="1:26" s="141" customFormat="1" ht="2.25" customHeight="1" thickBot="1">
      <c r="A16" s="229"/>
      <c r="B16" s="232"/>
      <c r="C16" s="233"/>
      <c r="D16" s="313"/>
      <c r="E16" s="314"/>
      <c r="F16" s="313"/>
      <c r="G16" s="314"/>
      <c r="H16" s="168"/>
      <c r="I16" s="169"/>
      <c r="J16" s="168"/>
      <c r="K16" s="169"/>
      <c r="L16" s="108"/>
      <c r="M16" s="109"/>
      <c r="N16" s="97"/>
      <c r="O16" s="97"/>
      <c r="P16" s="307"/>
      <c r="Q16" s="307"/>
      <c r="R16" s="208"/>
      <c r="S16" s="194"/>
      <c r="T16" s="332"/>
      <c r="U16" s="329"/>
      <c r="V16" s="329"/>
      <c r="W16" s="331"/>
      <c r="X16" s="331"/>
      <c r="Y16" s="331"/>
      <c r="Z16" s="331"/>
    </row>
    <row r="17" spans="1:102" s="141" customFormat="1" ht="18" customHeight="1">
      <c r="A17" s="229"/>
      <c r="B17" s="232"/>
      <c r="C17" s="233"/>
      <c r="D17" s="135" t="s">
        <v>9</v>
      </c>
      <c r="E17" s="110">
        <f>IF(Q17=500,50,IF(Q17=250,25,10))</f>
        <v>50</v>
      </c>
      <c r="F17" s="135" t="s">
        <v>9</v>
      </c>
      <c r="G17" s="110">
        <f>IF(Q17=500,50,IF(Q17=250,25,10))</f>
        <v>50</v>
      </c>
      <c r="H17" s="135" t="s">
        <v>9</v>
      </c>
      <c r="I17" s="110">
        <f>IF(Q17=500,100,IF(Q17=250,50,10))</f>
        <v>100</v>
      </c>
      <c r="J17" s="135" t="s">
        <v>9</v>
      </c>
      <c r="K17" s="110">
        <f>IF(Q17=500,100,IF(Q17=250,50,10))</f>
        <v>100</v>
      </c>
      <c r="L17" s="135" t="s">
        <v>9</v>
      </c>
      <c r="M17" s="110">
        <f>IF(Q17=500,100,IF(Q17=250,50,10))</f>
        <v>100</v>
      </c>
      <c r="N17" s="111" t="s">
        <v>1028</v>
      </c>
      <c r="O17" s="110">
        <f>IF(Q17=500,100,IF(Q17=250,50,10))</f>
        <v>100</v>
      </c>
      <c r="P17" s="138" t="s">
        <v>9</v>
      </c>
      <c r="Q17" s="30">
        <f>Sheet1!$Q$17</f>
        <v>500</v>
      </c>
      <c r="R17" s="323"/>
      <c r="S17" s="194"/>
      <c r="T17" s="101" t="s">
        <v>333</v>
      </c>
      <c r="U17" s="208" t="s">
        <v>329</v>
      </c>
      <c r="V17" s="208"/>
      <c r="W17" s="208"/>
      <c r="X17" s="208" t="s">
        <v>330</v>
      </c>
      <c r="Y17" s="208"/>
      <c r="Z17" s="208"/>
    </row>
    <row r="18" spans="1:102" s="141" customFormat="1" hidden="1">
      <c r="A18" s="137"/>
      <c r="B18" s="230"/>
      <c r="C18" s="231"/>
      <c r="D18" s="221" t="s">
        <v>372</v>
      </c>
      <c r="E18" s="222"/>
      <c r="F18" s="221" t="s">
        <v>372</v>
      </c>
      <c r="G18" s="222"/>
      <c r="H18" s="221" t="s">
        <v>372</v>
      </c>
      <c r="I18" s="222"/>
      <c r="J18" s="221" t="s">
        <v>372</v>
      </c>
      <c r="K18" s="222"/>
      <c r="L18" s="324"/>
      <c r="M18" s="325"/>
      <c r="N18" s="107"/>
      <c r="O18" s="107"/>
      <c r="P18" s="341"/>
      <c r="Q18" s="342"/>
      <c r="R18" s="31"/>
      <c r="S18" s="194"/>
      <c r="T18" s="45"/>
      <c r="U18" s="343"/>
      <c r="V18" s="344"/>
      <c r="W18" s="345"/>
      <c r="X18" s="267"/>
      <c r="Y18" s="186"/>
      <c r="Z18" s="268"/>
      <c r="AE18" s="141" t="b">
        <f>Sheet1!$AE$38</f>
        <v>0</v>
      </c>
      <c r="AF18" s="141" t="str">
        <f>IF(AND(AE19=TRUE, AE18=TRUE),IF(A19-Sheet1!A38=1,"OK","INCORRECT"),"")</f>
        <v/>
      </c>
      <c r="BN18" s="141" t="str">
        <f>Sheet1!BN38</f>
        <v/>
      </c>
      <c r="BO18" s="141" t="b">
        <f>Sheet1!BO38</f>
        <v>0</v>
      </c>
      <c r="BP18" s="141" t="b">
        <f>Sheet1!BP38</f>
        <v>0</v>
      </c>
      <c r="BQ18" s="141" t="b">
        <f>Sheet1!BQ38</f>
        <v>0</v>
      </c>
      <c r="BR18" s="141" t="str">
        <f>Sheet1!BR38</f>
        <v/>
      </c>
      <c r="BS18" s="141" t="str">
        <f>Sheet1!BS38</f>
        <v/>
      </c>
      <c r="BT18" s="141" t="str">
        <f>Sheet1!BT38</f>
        <v/>
      </c>
      <c r="BU18" s="141" t="str">
        <f>Sheet1!BU38</f>
        <v/>
      </c>
      <c r="BV18" s="141" t="str">
        <f>Sheet1!BV38</f>
        <v/>
      </c>
      <c r="BW18" s="141" t="str">
        <f>Sheet1!BW38</f>
        <v>INCORRECT</v>
      </c>
      <c r="BX18" s="141" t="b">
        <f>Sheet1!BX38</f>
        <v>0</v>
      </c>
      <c r="BY18" s="141" t="str">
        <f>Sheet1!BY38</f>
        <v/>
      </c>
      <c r="BZ18" s="141" t="b">
        <f>Sheet1!BZ38</f>
        <v>0</v>
      </c>
      <c r="CA18" s="141" t="b">
        <f>Sheet1!CA38</f>
        <v>0</v>
      </c>
      <c r="CB18" s="141" t="b">
        <f>Sheet1!CB38</f>
        <v>0</v>
      </c>
      <c r="CC18" s="141" t="b">
        <f>Sheet1!CC38</f>
        <v>0</v>
      </c>
      <c r="CD18" s="141" t="b">
        <f>Sheet1!CD38</f>
        <v>0</v>
      </c>
      <c r="CE18" s="141" t="b">
        <f>Sheet1!CE38</f>
        <v>0</v>
      </c>
      <c r="CF18" s="141" t="str">
        <f>Sheet1!CF38</f>
        <v/>
      </c>
      <c r="CG18" s="141" t="str">
        <f>Sheet1!CG38</f>
        <v/>
      </c>
      <c r="CH18" s="141" t="str">
        <f>Sheet1!CH38</f>
        <v/>
      </c>
      <c r="CI18" s="141" t="str">
        <f>Sheet1!CI38</f>
        <v/>
      </c>
      <c r="CJ18" s="141" t="str">
        <f>Sheet1!CJ38</f>
        <v/>
      </c>
      <c r="CK18" s="141" t="str">
        <f>Sheet1!CK38</f>
        <v/>
      </c>
      <c r="CL18" s="141" t="str">
        <f>Sheet1!CL38</f>
        <v/>
      </c>
      <c r="CM18" s="141" t="str">
        <f>Sheet1!CM38</f>
        <v/>
      </c>
      <c r="CN18" s="141" t="str">
        <f>Sheet1!CN38</f>
        <v>NO</v>
      </c>
      <c r="CO18" s="141" t="str">
        <f>Sheet1!CO38</f>
        <v>NO</v>
      </c>
      <c r="CP18" s="141" t="str">
        <f>Sheet1!CP38</f>
        <v>NO</v>
      </c>
      <c r="CQ18" s="141" t="str">
        <f>Sheet1!CQ38</f>
        <v>NO</v>
      </c>
      <c r="CR18" s="141" t="str">
        <f>Sheet1!CR38</f>
        <v>OK</v>
      </c>
      <c r="CS18" s="141" t="b">
        <f>Sheet1!CS38</f>
        <v>0</v>
      </c>
      <c r="CT18" s="141" t="b">
        <f>Sheet1!CT38</f>
        <v>0</v>
      </c>
      <c r="CU18" s="141" t="b">
        <f>Sheet1!CU38</f>
        <v>0</v>
      </c>
      <c r="CV18" s="141" t="b">
        <f>Sheet1!CV38</f>
        <v>0</v>
      </c>
      <c r="CW18" s="141" t="str">
        <f>Sheet1!CW38</f>
        <v>SEQUENCE INCORRECT</v>
      </c>
      <c r="CX18" s="141">
        <f>Sheet1!CX38</f>
        <v>19</v>
      </c>
    </row>
    <row r="19" spans="1:102" s="141" customFormat="1" ht="18.95" customHeight="1" thickBot="1">
      <c r="A19" s="134"/>
      <c r="B19" s="154"/>
      <c r="C19" s="154"/>
      <c r="D19" s="154"/>
      <c r="E19" s="154"/>
      <c r="F19" s="154"/>
      <c r="G19" s="154"/>
      <c r="H19" s="154"/>
      <c r="I19" s="154"/>
      <c r="J19" s="154"/>
      <c r="K19" s="154"/>
      <c r="L19" s="206"/>
      <c r="M19" s="206"/>
      <c r="N19" s="206"/>
      <c r="O19" s="206"/>
      <c r="P19" s="319"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20"/>
      <c r="R19" s="139" t="str">
        <f>IF(P19="","",IF(Q17=500,LOOKUP(P19,{"ABS","ZERO",1,250,275,300,325,350,375,400,425},{"FAIL","FAIL","FAIL","D","D+","C","C+","B","B+","A","A+"}), IF(Q17=450,LOOKUP(P19,{"ABS","ZERO",1,225,247,270,292,315,337,360,382},{"FAIL","FAIL","FAIL","D","D+","C","C+","B","B+","A","A+"}), IF(Q17=400,LOOKUP(P19,{"ABS","ZERO",1,200,220,240,260,280,300,320,340},{"FAIL","FAIL","FAIL","D","D+","C","C+","B","B+","A","A+"}), IF(Q17=350,LOOKUP(P19,{"ABS","ZERO",1,175,192,210,227,245,262,280,297},{"FAIL","FAIL","FAIL","D","D+","C","C+","B","B+","A","A+"}),IF(Q17=300,LOOKUP(P19,{"ABS","ZERO",1,150,165,180,195,210,225,240,255},{"FAIL","FAIL","FAIL","D","D+","C","C+","B","B+","A","A+"}),IF(Q17=250,LOOKUP(P19,{"ABS","ZERO",1,125,137,150,162,175,187,200,212},{"FAIL","FAIL","FAIL","D","D+","C","C+","B","B+","A","A+"}),IF(Q17=200,LOOKUP(P19,{"ABS","ZERO",1,100,110,120,130,140,150,160,170},{"FAIL","FAIL","FAIL","D","D+","C","C+","B","B+","A","A+"}),IF(Q17=150,LOOKUP(P19,{"ABS","ZERO",1,75,82,90,97,105,112,120,127},{"FAIL","FAIL","FAIL","D","D+","C","C+","B","B+","A","A+"}),IF(Q17=100,LOOKUP(P19,{"ABS","ZERO",1,50,55,60,65,70,75,80,85},{"FAIL","FAIL","FAIL","D","D+","C","C+","B","B+","A","A+"}),IF(Q17=50,LOOKUP(P19,{"ABS","ZERO",1,25,27,30,32,35,37,40,42},{"FAIL","FAIL","FAIL","D","D+","C","C+","B","B+","A","A+"}))))))))))))</f>
        <v/>
      </c>
      <c r="S19" s="194"/>
      <c r="T19" s="56" t="str">
        <f>IF(A19&lt;&gt;"",IF(CW19="SEQUENCE CORRECT",IF(OR(T(AA19)="OK",T(AB19)="oOk",T(AC19)="Okk",AD19="ok"),"OK","FORMAT INCORRECT"),"SEQUENCE INCORRECT"),"")</f>
        <v/>
      </c>
      <c r="U19" s="302" t="str">
        <f>IF(AND(A19&lt;&gt;"",B19&lt;&gt;""),IF(OR(D19&lt;&gt;"ABS"),IF(OR(AND(D19&lt;ROUNDDOWN((0.7*E17),0),D19&lt;&gt;0),D19&gt;E17,D19=""),"Attendance Marks incorrect",""),""),"")</f>
        <v/>
      </c>
      <c r="V19" s="303"/>
      <c r="W19" s="303"/>
      <c r="X19" s="170" t="str">
        <f>IF(OR(AND(OR(F19&lt;=G17, F19=0, F19="ABS"),OR(H19&lt;=I17, H19=0, H19="ABS"),OR(J19&lt;=K17, J19=0,J19="ABS"))),IF(OR(AND(A19="",B19="",D19="",F19="",H19="",J19=""),AND(A19&lt;&gt;"",B19&lt;&gt;"",D19&lt;&gt;"",F19&lt;&gt;"",H19&lt;&gt;"",J19&lt;&gt;"", AF19="OK")),"","Given Marks or Format is incorrect"),"Given Marks or Format is incorrect")</f>
        <v/>
      </c>
      <c r="Y19" s="171"/>
      <c r="Z19" s="172"/>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41" t="b">
        <f>IF(ISNUMBER(A19)&lt;&gt;"",AND(ISNUMBER(INT(MID(A19,1,3))),MID(A19,4,1)="",MID(A19,1,1)&lt;&gt;"0"))</f>
        <v>0</v>
      </c>
      <c r="AF19" s="141" t="str">
        <f>IF(AND(AF18="OK",AE19=TRUE),"OK","S# INCORRECT")</f>
        <v>S# INCORRECT</v>
      </c>
      <c r="BN19" s="141" t="str">
        <f>RIGHT(B19,3)</f>
        <v/>
      </c>
      <c r="BO19" s="141" t="b">
        <f>ISNUMBER(INT((MID(BN19,1,1))))</f>
        <v>0</v>
      </c>
      <c r="BP19" s="141" t="b">
        <f>ISNUMBER(INT((MID(BN19,2,1))))</f>
        <v>0</v>
      </c>
      <c r="BQ19" s="141" t="b">
        <f>ISNUMBER(INT((MID(BN19,3,1))))</f>
        <v>0</v>
      </c>
      <c r="BR19" s="141" t="str">
        <f>IF(BO19=TRUE, MID(BN19,1,1),"")</f>
        <v/>
      </c>
      <c r="BS19" s="141" t="str">
        <f>IF(BP19=TRUE, MID(BN19,2,1),"")</f>
        <v/>
      </c>
      <c r="BT19" s="141" t="str">
        <f>IF(BQ19=TRUE, MID(BN19,3,1),"")</f>
        <v/>
      </c>
      <c r="BU19" s="141" t="str">
        <f>T(BR19)&amp;T(BS19)&amp;T(BT19)</f>
        <v/>
      </c>
      <c r="BV19" s="51" t="str">
        <f>IF(BU19="","",INT(TRIM(BU19)))</f>
        <v/>
      </c>
      <c r="BW19" s="52" t="str">
        <f>"OK"</f>
        <v>OK</v>
      </c>
      <c r="BX19" s="141" t="b">
        <f>BV19&gt;BV18</f>
        <v>0</v>
      </c>
      <c r="BY19" s="53" t="str">
        <f>LEFT(B19,6)</f>
        <v/>
      </c>
      <c r="BZ19" s="141" t="b">
        <f>ISNUMBER(INT((MID(BY19,1,1))))</f>
        <v>0</v>
      </c>
      <c r="CA19" s="141" t="b">
        <f>ISNUMBER(INT((MID(BY19,2,1))))</f>
        <v>0</v>
      </c>
      <c r="CB19" s="141" t="b">
        <f>ISNUMBER(INT((MID(BY19,3,1))))</f>
        <v>0</v>
      </c>
      <c r="CC19" s="141" t="b">
        <f>ISNUMBER(INT((MID(BY19,4,1))))</f>
        <v>0</v>
      </c>
      <c r="CD19" s="141" t="b">
        <f>ISNUMBER(INT((MID(BY19,5,1))))</f>
        <v>0</v>
      </c>
      <c r="CE19" s="141" t="b">
        <f>ISNUMBER(INT((MID(BY19,6,1))))</f>
        <v>0</v>
      </c>
      <c r="CF19" s="141" t="str">
        <f>IF(BZ19=TRUE, MID(BY19,1,1),"")</f>
        <v/>
      </c>
      <c r="CG19" s="141" t="str">
        <f>IF(CA19=TRUE, MID(BY19,2,1),"")</f>
        <v/>
      </c>
      <c r="CH19" s="141" t="str">
        <f>IF(CB19=TRUE, MID(BY19,3,1),"")</f>
        <v/>
      </c>
      <c r="CI19" s="141" t="str">
        <f>IF(CC19=TRUE, MID(BY19,4,1),"")</f>
        <v/>
      </c>
      <c r="CJ19" s="141" t="str">
        <f>IF(CD19=TRUE, MID(BY19,5,1),"")</f>
        <v/>
      </c>
      <c r="CK19" s="141" t="str">
        <f>IF(CE19=TRUE, MID(BY19,6,1),"")</f>
        <v/>
      </c>
      <c r="CL19" s="53" t="str">
        <f>TRIM(T(CF19)&amp;T(CG19)&amp;T(CH19))</f>
        <v/>
      </c>
      <c r="CM19" s="53" t="str">
        <f>TRIM(T(CI19)&amp;T(CJ19)&amp;T(CK19))</f>
        <v/>
      </c>
      <c r="CN19" s="54" t="str">
        <f>IF(OR(MID(BY19,3,1)="-",MID(BY19,4,1)="-"),T(CL19),"NO")</f>
        <v>NO</v>
      </c>
      <c r="CO19" s="54" t="str">
        <f>IF(OR(MID(BY19,3,1)="-",MID(BY19,4,1)="-"),T(CM19),"NO")</f>
        <v>NO</v>
      </c>
      <c r="CP19" s="52" t="str">
        <f>IF(AND(CN19&lt;&gt;"NO", CO19&lt;&gt;"NO"),IF(CO19&lt;CN19,"OK","INCORRECT"),"NO")</f>
        <v>NO</v>
      </c>
      <c r="CQ19" s="52" t="str">
        <f>IF(AND(CN19&lt;&gt;"NO", CO19&lt;&gt;"NO"),IF(CO19&lt;=CO18,"OK","INCORRECT"),"NO")</f>
        <v>NO</v>
      </c>
      <c r="CR19" s="54" t="str">
        <f>IF(OR(AND(OR(AND(CP19="NO",CQ19="NO"),AND(CP19="OK", CQ19="OK")),AND(CP18="NO", CQ18="NO")),AND(AND(CP19="OK",CQ19="OK",OR(AND(CP18="NO", CQ18="NO"),AND(CP18="OK", CQ18="OK"))))),"OK","INCORRECT")</f>
        <v>OK</v>
      </c>
      <c r="CS19" s="141" t="b">
        <f>IF(CR19="OK",IF(AND(CN18="NO",CN19="NO"),BV19&gt;BV18))</f>
        <v>0</v>
      </c>
      <c r="CT19" s="141" t="b">
        <f>IF(CR19="OK",AND(CP19="OK",CQ19="OK",CP18="NO",CQ18="NO"))</f>
        <v>0</v>
      </c>
      <c r="CU19" s="141" t="b">
        <f>IF(CR19="OK",IF(AND(EXACT(CM18,CM19)),BV19&gt;BV18))</f>
        <v>0</v>
      </c>
      <c r="CV19" s="141" t="b">
        <f>IF(CR19="OK",CO19&lt;CO18)</f>
        <v>0</v>
      </c>
      <c r="CW19" s="53" t="str">
        <f>IF(AND(CS19=FALSE,CT19=FALSE,CU19=FALSE,CV19=FALSE),"SEQUENCE INCORRECT","SEQUENCE CORRECT")</f>
        <v>SEQUENCE INCORRECT</v>
      </c>
      <c r="CX19" s="55">
        <f>COUNTIF(B18:B18,T(B19))</f>
        <v>1</v>
      </c>
    </row>
    <row r="20" spans="1:102" s="141" customFormat="1" ht="18.95" customHeight="1" thickBot="1">
      <c r="A20" s="134"/>
      <c r="B20" s="152"/>
      <c r="C20" s="153"/>
      <c r="D20" s="152"/>
      <c r="E20" s="153"/>
      <c r="F20" s="152"/>
      <c r="G20" s="153"/>
      <c r="H20" s="152"/>
      <c r="I20" s="153"/>
      <c r="J20" s="305"/>
      <c r="K20" s="306"/>
      <c r="L20" s="206"/>
      <c r="M20" s="206"/>
      <c r="N20" s="206"/>
      <c r="O20" s="206"/>
      <c r="P20" s="319"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20"/>
      <c r="R20" s="96" t="str">
        <f>IF(P20="","",IF(Q17=500,LOOKUP(P20,{"ABS","ZERO",1,250,275,300,325,350,375,400,425},{"FAIL","FAIL","FAIL","D","D+","C","C+","B","B+","A","A+"}), IF(Q17=450,LOOKUP(P20,{"ABS","ZERO",1,225,247,270,292,315,337,360,382},{"FAIL","FAIL","FAIL","D","D+","C","C+","B","B+","A","A+"}), IF(Q17=400,LOOKUP(P20,{"ABS","ZERO",1,200,220,240,260,280,300,320,340},{"FAIL","FAIL","FAIL","D","D+","C","C+","B","B+","A","A+"}), IF(Q17=350,LOOKUP(P20,{"ABS","ZERO",1,175,192,210,227,245,262,280,297},{"FAIL","FAIL","FAIL","D","D+","C","C+","B","B+","A","A+"}),IF(Q17=300,LOOKUP(P20,{"ABS","ZERO",1,150,165,180,195,210,225,240,255},{"FAIL","FAIL","FAIL","D","D+","C","C+","B","B+","A","A+"}),IF(Q17=250,LOOKUP(P20,{"ABS","ZERO",1,125,137,150,162,175,187,200,212},{"FAIL","FAIL","FAIL","D","D+","C","C+","B","B+","A","A+"}),IF(Q17=200,LOOKUP(P20,{"ABS","ZERO",1,100,110,120,130,140,150,160,170},{"FAIL","FAIL","FAIL","D","D+","C","C+","B","B+","A","A+"}),IF(Q17=150,LOOKUP(P20,{"ABS","ZERO",1,75,82,90,97,105,112,120,127},{"FAIL","FAIL","FAIL","D","D+","C","C+","B","B+","A","A+"}),IF(Q17=100,LOOKUP(P20,{"ABS","ZERO",1,50,55,60,65,70,75,80,85},{"FAIL","FAIL","FAIL","D","D+","C","C+","B","B+","A","A+"}),IF(Q17=50,LOOKUP(P20,{"ABS","ZERO",1,25,27,30,32,35,37,40,42},{"FAIL","FAIL","FAIL","D","D+","C","C+","B","B+","A","A+"}))))))))))))</f>
        <v/>
      </c>
      <c r="S20" s="194"/>
      <c r="T20" s="56" t="str">
        <f t="shared" ref="T20:T38" si="0">IF(A20&lt;&gt;"",IF(CW20="SEQUENCE CORRECT",IF(OR(T(AA20)="OK",T(AB20)="oOk",T(AC20)="Okk",AD20="ok"),"OK","FORMAT INCORRECT"),"SEQUENCE INCORRECT"),"")</f>
        <v/>
      </c>
      <c r="U20" s="172" t="str">
        <f>IF(AND(A20&lt;&gt;"",B20&lt;&gt;""),IF(OR(D20&lt;&gt;"ABS"),IF(OR(AND(D20&lt;ROUNDDOWN((0.7*E17),0),D20&lt;&gt;0),D20&gt;E17,D20=""),"Attendance Marks incorrect",""),""),"")</f>
        <v/>
      </c>
      <c r="V20" s="304"/>
      <c r="W20" s="304"/>
      <c r="X20" s="161" t="str">
        <f>IF(OR(AND(OR(F20&lt;=G17, F20=0, F20="ABS"),OR(H20&lt;=I17, H20=0, H20="ABS"),OR(J20&lt;=K17, J20=0,J20="ABS"))),IF(OR(AND(A20="",B20="",D20="",F20="",H20="",J20=""),AND(A20&lt;&gt;"",B20&lt;&gt;"",D20&lt;&gt;"",F20&lt;&gt;"",H20&lt;&gt;"",J20&lt;&gt;"", AF20="OK")),"","Given Marks or Format is incorrect"),"Given Marks or Format is incorrect")</f>
        <v/>
      </c>
      <c r="Y20" s="162"/>
      <c r="Z20" s="163"/>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41" t="b">
        <f>IF(AND(ISNUMBER(A19)&lt;&gt;"",ISNUMBER(A20)&lt;&gt;""),IF(AND(ISNUMBER(A20),ISNUMBER(A19)),IF(A20-A19=1,AND(ISNUMBER(INT(MID(A20,1,3))),MID(A20,4,1)="",MID(A20,1,1)&lt;&gt;"0"))))</f>
        <v>0</v>
      </c>
      <c r="AF20" s="141" t="str">
        <f t="shared" ref="AF20:AF38" si="1">IF(AE20=TRUE,"OK","S# INCORRECT")</f>
        <v>S# INCORRECT</v>
      </c>
      <c r="BN20" s="141" t="str">
        <f t="shared" ref="BN20:BN37" si="2">RIGHT(B20,3)</f>
        <v/>
      </c>
      <c r="BO20" s="141" t="b">
        <f t="shared" ref="BO20:BO37" si="3">ISNUMBER(INT((MID(BN20,1,1))))</f>
        <v>0</v>
      </c>
      <c r="BP20" s="141" t="b">
        <f t="shared" ref="BP20:BP37" si="4">ISNUMBER(INT((MID(BN20,2,1))))</f>
        <v>0</v>
      </c>
      <c r="BQ20" s="141" t="b">
        <f t="shared" ref="BQ20:BQ37" si="5">ISNUMBER(INT((MID(BN20,3,1))))</f>
        <v>0</v>
      </c>
      <c r="BR20" s="141" t="str">
        <f t="shared" ref="BR20:BR37" si="6">IF(BO20=TRUE, MID(BN20,1,1),"")</f>
        <v/>
      </c>
      <c r="BS20" s="141" t="str">
        <f t="shared" ref="BS20:BS37" si="7">IF(BP20=TRUE, MID(BN20,2,1),"")</f>
        <v/>
      </c>
      <c r="BT20" s="141" t="str">
        <f t="shared" ref="BT20:BT37" si="8">IF(BQ20=TRUE, MID(BN20,3,1),"")</f>
        <v/>
      </c>
      <c r="BU20" s="141" t="str">
        <f t="shared" ref="BU20:BU37" si="9">T(BR20)&amp;T(BS20)&amp;T(BT20)</f>
        <v/>
      </c>
      <c r="BV20" s="51" t="str">
        <f t="shared" ref="BV20:BV37" si="10">IF(BU20="","",INT(TRIM(BU20)))</f>
        <v/>
      </c>
      <c r="BW20" s="52" t="str">
        <f>IF(BV20&gt;BV19,"OK","INCORRECT")</f>
        <v>INCORRECT</v>
      </c>
      <c r="BX20" s="141" t="b">
        <f>BV20&gt;BV19</f>
        <v>0</v>
      </c>
      <c r="BY20" s="53" t="str">
        <f t="shared" ref="BY20:BY37" si="11">LEFT(B20,6)</f>
        <v/>
      </c>
      <c r="BZ20" s="141" t="b">
        <f t="shared" ref="BZ20:BZ37" si="12">ISNUMBER(INT((MID(BY20,1,1))))</f>
        <v>0</v>
      </c>
      <c r="CA20" s="141" t="b">
        <f t="shared" ref="CA20:CA37" si="13">ISNUMBER(INT((MID(BY20,2,1))))</f>
        <v>0</v>
      </c>
      <c r="CB20" s="141" t="b">
        <f t="shared" ref="CB20:CB37" si="14">ISNUMBER(INT((MID(BY20,3,1))))</f>
        <v>0</v>
      </c>
      <c r="CC20" s="141" t="b">
        <f t="shared" ref="CC20:CC37" si="15">ISNUMBER(INT((MID(BY20,4,1))))</f>
        <v>0</v>
      </c>
      <c r="CD20" s="141" t="b">
        <f t="shared" ref="CD20:CD37" si="16">ISNUMBER(INT((MID(BY20,5,1))))</f>
        <v>0</v>
      </c>
      <c r="CE20" s="141" t="b">
        <f t="shared" ref="CE20:CE37" si="17">ISNUMBER(INT((MID(BY20,6,1))))</f>
        <v>0</v>
      </c>
      <c r="CF20" s="141" t="str">
        <f t="shared" ref="CF20:CF37" si="18">IF(BZ20=TRUE, MID(BY20,1,1),"")</f>
        <v/>
      </c>
      <c r="CG20" s="141" t="str">
        <f t="shared" ref="CG20:CG37" si="19">IF(CA20=TRUE, MID(BY20,2,1),"")</f>
        <v/>
      </c>
      <c r="CH20" s="141" t="str">
        <f t="shared" ref="CH20:CH37" si="20">IF(CB20=TRUE, MID(BY20,3,1),"")</f>
        <v/>
      </c>
      <c r="CI20" s="141" t="str">
        <f t="shared" ref="CI20:CI37" si="21">IF(CC20=TRUE, MID(BY20,4,1),"")</f>
        <v/>
      </c>
      <c r="CJ20" s="141" t="str">
        <f t="shared" ref="CJ20:CJ37" si="22">IF(CD20=TRUE, MID(BY20,5,1),"")</f>
        <v/>
      </c>
      <c r="CK20" s="141" t="str">
        <f t="shared" ref="CK20:CK37" si="23">IF(CE20=TRUE, MID(BY20,6,1),"")</f>
        <v/>
      </c>
      <c r="CL20" s="53" t="str">
        <f t="shared" ref="CL20:CL37" si="24">TRIM(T(CF20)&amp;T(CG20)&amp;T(CH20))</f>
        <v/>
      </c>
      <c r="CM20" s="53" t="str">
        <f t="shared" ref="CM20:CM37" si="25">TRIM(T(CI20)&amp;T(CJ20)&amp;T(CK20))</f>
        <v/>
      </c>
      <c r="CN20" s="54" t="str">
        <f t="shared" ref="CN20:CN37" si="26">IF(OR(MID(BY20,3,1)="-",MID(BY20,4,1)="-"),T(CL20),"NO")</f>
        <v>NO</v>
      </c>
      <c r="CO20" s="54" t="str">
        <f t="shared" ref="CO20:CO37" si="27">IF(OR(MID(BY20,3,1)="-",MID(BY20,4,1)="-"),T(CM20),"NO")</f>
        <v>NO</v>
      </c>
      <c r="CP20" s="52" t="str">
        <f>IF(AND(CN20&lt;&gt;"NO", CO20&lt;&gt;"NO"),IF(CO20&lt;CN20,"OK","INCORRECT"),"NO")</f>
        <v>NO</v>
      </c>
      <c r="CQ20" s="52" t="str">
        <f>IF(AND(CN20&lt;&gt;"NO", CO20&lt;&gt;"NO"),IF(CO20&lt;=CO19,"OK","INCORRECT"),"NO")</f>
        <v>NO</v>
      </c>
      <c r="CR20" s="54" t="str">
        <f>IF(OR(AND(OR(AND(CP20="NO",CQ20="NO"),AND(CP20="OK", CQ20="OK")),AND(CP19="NO", CQ19="NO")),AND(AND(CP20="OK",CQ20="OK",OR(AND(CP19="NO", CQ19="NO"),AND(CP19="OK", CQ19="OK"))))),"OK","INCORRECT")</f>
        <v>OK</v>
      </c>
      <c r="CS20" s="141" t="b">
        <f>IF(CR20="OK",IF(AND(CN19="NO",CN20="NO"),BV20&gt;BV19))</f>
        <v>0</v>
      </c>
      <c r="CT20" s="141" t="b">
        <f>IF(CR20="OK",AND(CP20="OK",CQ20="OK",CP19="NO",CQ19="NO"))</f>
        <v>0</v>
      </c>
      <c r="CU20" s="141" t="b">
        <f>IF(CR20="OK",IF(AND(EXACT(CM19,CM20)),BV20&gt;BV19))</f>
        <v>0</v>
      </c>
      <c r="CV20" s="141" t="b">
        <f>IF(CR20="OK",CO20&lt;CO19)</f>
        <v>0</v>
      </c>
      <c r="CW20" s="53" t="str">
        <f>IF(AND(CS20=FALSE,CT20=FALSE,CU20=FALSE,CV20=FALSE),"SEQUENCE INCORRECT","SEQUENCE CORRECT")</f>
        <v>SEQUENCE INCORRECT</v>
      </c>
      <c r="CX20" s="55">
        <f>COUNTIF(B19:B19,T(B20))</f>
        <v>1</v>
      </c>
    </row>
    <row r="21" spans="1:102" s="141" customFormat="1" ht="18.95" customHeight="1" thickBot="1">
      <c r="A21" s="43"/>
      <c r="B21" s="152"/>
      <c r="C21" s="153"/>
      <c r="D21" s="152"/>
      <c r="E21" s="153"/>
      <c r="F21" s="152"/>
      <c r="G21" s="153"/>
      <c r="H21" s="152"/>
      <c r="I21" s="153"/>
      <c r="J21" s="305"/>
      <c r="K21" s="306"/>
      <c r="L21" s="206"/>
      <c r="M21" s="206"/>
      <c r="N21" s="206"/>
      <c r="O21" s="206"/>
      <c r="P21" s="319"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20"/>
      <c r="R21" s="96" t="str">
        <f>IF(P21="","",IF(Q17=500,LOOKUP(P21,{"ABS","ZERO",1,250,275,300,325,350,375,400,425},{"FAIL","FAIL","FAIL","D","D+","C","C+","B","B+","A","A+"}), IF(Q17=450,LOOKUP(P21,{"ABS","ZERO",1,225,247,270,292,315,337,360,382},{"FAIL","FAIL","FAIL","D","D+","C","C+","B","B+","A","A+"}), IF(Q17=400,LOOKUP(P21,{"ABS","ZERO",1,200,220,240,260,280,300,320,340},{"FAIL","FAIL","FAIL","D","D+","C","C+","B","B+","A","A+"}), IF(Q17=350,LOOKUP(P21,{"ABS","ZERO",1,175,192,210,227,245,262,280,297},{"FAIL","FAIL","FAIL","D","D+","C","C+","B","B+","A","A+"}),IF(Q17=300,LOOKUP(P21,{"ABS","ZERO",1,150,165,180,195,210,225,240,255},{"FAIL","FAIL","FAIL","D","D+","C","C+","B","B+","A","A+"}),IF(Q17=250,LOOKUP(P21,{"ABS","ZERO",1,125,137,150,162,175,187,200,212},{"FAIL","FAIL","FAIL","D","D+","C","C+","B","B+","A","A+"}),IF(Q17=200,LOOKUP(P21,{"ABS","ZERO",1,100,110,120,130,140,150,160,170},{"FAIL","FAIL","FAIL","D","D+","C","C+","B","B+","A","A+"}),IF(Q17=150,LOOKUP(P21,{"ABS","ZERO",1,75,82,90,97,105,112,120,127},{"FAIL","FAIL","FAIL","D","D+","C","C+","B","B+","A","A+"}),IF(Q17=100,LOOKUP(P21,{"ABS","ZERO",1,50,55,60,65,70,75,80,85},{"FAIL","FAIL","FAIL","D","D+","C","C+","B","B+","A","A+"}),IF(Q17=50,LOOKUP(P21,{"ABS","ZERO",1,25,27,30,32,35,37,40,42},{"FAIL","FAIL","FAIL","D","D+","C","C+","B","B+","A","A+"}))))))))))))</f>
        <v/>
      </c>
      <c r="S21" s="194"/>
      <c r="T21" s="56" t="str">
        <f t="shared" si="0"/>
        <v/>
      </c>
      <c r="U21" s="172" t="str">
        <f>IF(AND(A21&lt;&gt;"",B21&lt;&gt;""),IF(OR(D21&lt;&gt;"ABS"),IF(OR(AND(D21&lt;ROUNDDOWN((0.7*E17),0),D21&lt;&gt;0),D21&gt;E17,D21=""),"Attendance Marks incorrect",""),""),"")</f>
        <v/>
      </c>
      <c r="V21" s="304"/>
      <c r="W21" s="304"/>
      <c r="X21" s="161" t="str">
        <f>IF(OR(AND(OR(F21&lt;=G17, F21=0, F21="ABS"),OR(H21&lt;=I17, H21=0, H21="ABS"),OR(J21&lt;=K17, J21=0,J21="ABS"))),IF(OR(AND(A21="",B21="",D21="",F21="",H21="",J21=""),AND(A21&lt;&gt;"",B21&lt;&gt;"",D21&lt;&gt;"",F21&lt;&gt;"",H21&lt;&gt;"",J21&lt;&gt;"", AF21="OK")),"","Given Marks or Format is incorrect"),"Given Marks or Format is incorrect")</f>
        <v/>
      </c>
      <c r="Y21" s="162"/>
      <c r="Z21" s="163"/>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41" t="b">
        <f t="shared" ref="AE21:AE38" si="28">IF(AND(ISNUMBER(A20)&lt;&gt;"",ISNUMBER(A21)&lt;&gt;""),IF(AND(ISNUMBER(A21),ISNUMBER(A20)),IF(A21-A20=1,AND(ISNUMBER(INT(MID(A21,1,3))),MID(A21,4,1)="",MID(A21,1,1)&lt;&gt;"0"))))</f>
        <v>0</v>
      </c>
      <c r="AF21" s="141" t="str">
        <f t="shared" si="1"/>
        <v>S# INCORRECT</v>
      </c>
      <c r="BN21" s="141" t="str">
        <f t="shared" si="2"/>
        <v/>
      </c>
      <c r="BO21" s="141" t="b">
        <f t="shared" si="3"/>
        <v>0</v>
      </c>
      <c r="BP21" s="141" t="b">
        <f t="shared" si="4"/>
        <v>0</v>
      </c>
      <c r="BQ21" s="141" t="b">
        <f t="shared" si="5"/>
        <v>0</v>
      </c>
      <c r="BR21" s="141" t="str">
        <f t="shared" si="6"/>
        <v/>
      </c>
      <c r="BS21" s="141" t="str">
        <f t="shared" si="7"/>
        <v/>
      </c>
      <c r="BT21" s="141" t="str">
        <f t="shared" si="8"/>
        <v/>
      </c>
      <c r="BU21" s="141" t="str">
        <f t="shared" si="9"/>
        <v/>
      </c>
      <c r="BV21" s="51" t="str">
        <f t="shared" si="10"/>
        <v/>
      </c>
      <c r="BW21" s="52" t="str">
        <f t="shared" ref="BW21:BW37" si="29">IF(BV21&gt;BV20,"OK","INCORRECT")</f>
        <v>INCORRECT</v>
      </c>
      <c r="BX21" s="141" t="b">
        <f t="shared" ref="BX21:BX37" si="30">BV21&gt;BV20</f>
        <v>0</v>
      </c>
      <c r="BY21" s="53" t="str">
        <f t="shared" si="11"/>
        <v/>
      </c>
      <c r="BZ21" s="141" t="b">
        <f t="shared" si="12"/>
        <v>0</v>
      </c>
      <c r="CA21" s="141" t="b">
        <f t="shared" si="13"/>
        <v>0</v>
      </c>
      <c r="CB21" s="141" t="b">
        <f t="shared" si="14"/>
        <v>0</v>
      </c>
      <c r="CC21" s="141" t="b">
        <f t="shared" si="15"/>
        <v>0</v>
      </c>
      <c r="CD21" s="141" t="b">
        <f t="shared" si="16"/>
        <v>0</v>
      </c>
      <c r="CE21" s="141" t="b">
        <f t="shared" si="17"/>
        <v>0</v>
      </c>
      <c r="CF21" s="141" t="str">
        <f t="shared" si="18"/>
        <v/>
      </c>
      <c r="CG21" s="141" t="str">
        <f t="shared" si="19"/>
        <v/>
      </c>
      <c r="CH21" s="141" t="str">
        <f t="shared" si="20"/>
        <v/>
      </c>
      <c r="CI21" s="141" t="str">
        <f t="shared" si="21"/>
        <v/>
      </c>
      <c r="CJ21" s="141" t="str">
        <f t="shared" si="22"/>
        <v/>
      </c>
      <c r="CK21" s="141" t="str">
        <f t="shared" si="23"/>
        <v/>
      </c>
      <c r="CL21" s="53" t="str">
        <f t="shared" si="24"/>
        <v/>
      </c>
      <c r="CM21" s="53" t="str">
        <f t="shared" si="25"/>
        <v/>
      </c>
      <c r="CN21" s="54" t="str">
        <f t="shared" si="26"/>
        <v>NO</v>
      </c>
      <c r="CO21" s="54" t="str">
        <f t="shared" si="27"/>
        <v>NO</v>
      </c>
      <c r="CP21" s="52" t="str">
        <f t="shared" ref="CP21:CP37" si="31">IF(AND(CN21&lt;&gt;"NO", CO21&lt;&gt;"NO"),IF(CO21&lt;CN21,"OK","INCORRECT"),"NO")</f>
        <v>NO</v>
      </c>
      <c r="CQ21" s="52" t="str">
        <f t="shared" ref="CQ21:CQ37" si="32">IF(AND(CN21&lt;&gt;"NO", CO21&lt;&gt;"NO"),IF(CO21&lt;=CO20,"OK","INCORRECT"),"NO")</f>
        <v>NO</v>
      </c>
      <c r="CR21" s="54" t="str">
        <f t="shared" ref="CR21:CR37" si="33">IF(OR(AND(OR(AND(CP21="NO",CQ21="NO"),AND(CP21="OK", CQ21="OK")),AND(CP20="NO", CQ20="NO")),AND(AND(CP21="OK",CQ21="OK",OR(AND(CP20="NO", CQ20="NO"),AND(CP20="OK", CQ20="OK"))))),"OK","INCORRECT")</f>
        <v>OK</v>
      </c>
      <c r="CS21" s="141" t="b">
        <f t="shared" ref="CS21:CS37" si="34">IF(CR21="OK",IF(AND(CN20="NO",CN21="NO"),BV21&gt;BV20))</f>
        <v>0</v>
      </c>
      <c r="CT21" s="141" t="b">
        <f t="shared" ref="CT21:CT37" si="35">IF(CR21="OK",AND(CP21="OK",CQ21="OK",CP20="NO",CQ20="NO"))</f>
        <v>0</v>
      </c>
      <c r="CU21" s="141" t="b">
        <f t="shared" ref="CU21:CU37" si="36">IF(CR21="OK",IF(AND(EXACT(CM20,CM21)),BV21&gt;BV20))</f>
        <v>0</v>
      </c>
      <c r="CV21" s="141" t="b">
        <f t="shared" ref="CV21:CV37" si="37">IF(CR21="OK",CO21&lt;CO20)</f>
        <v>0</v>
      </c>
      <c r="CW21" s="53" t="str">
        <f t="shared" ref="CW21:CW37" si="38">IF(AND(CS21=FALSE,CT21=FALSE,CU21=FALSE,CV21=FALSE),"SEQUENCE INCORRECT","SEQUENCE CORRECT")</f>
        <v>SEQUENCE INCORRECT</v>
      </c>
      <c r="CX21" s="55">
        <f>COUNTIF(B19:B20,T(B21))</f>
        <v>2</v>
      </c>
    </row>
    <row r="22" spans="1:102" s="141" customFormat="1" ht="18.95" customHeight="1" thickBot="1">
      <c r="A22" s="134"/>
      <c r="B22" s="152"/>
      <c r="C22" s="153"/>
      <c r="D22" s="152"/>
      <c r="E22" s="153"/>
      <c r="F22" s="152"/>
      <c r="G22" s="153"/>
      <c r="H22" s="152"/>
      <c r="I22" s="153"/>
      <c r="J22" s="305"/>
      <c r="K22" s="306"/>
      <c r="L22" s="206"/>
      <c r="M22" s="206"/>
      <c r="N22" s="206"/>
      <c r="O22" s="206"/>
      <c r="P22" s="319"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20"/>
      <c r="R22" s="96" t="str">
        <f>IF(P22="","",IF(Q17=500,LOOKUP(P22,{"ABS","ZERO",1,250,275,300,325,350,375,400,425},{"FAIL","FAIL","FAIL","D","D+","C","C+","B","B+","A","A+"}), IF(Q17=450,LOOKUP(P22,{"ABS","ZERO",1,225,247,270,292,315,337,360,382},{"FAIL","FAIL","FAIL","D","D+","C","C+","B","B+","A","A+"}), IF(Q17=400,LOOKUP(P22,{"ABS","ZERO",1,200,220,240,260,280,300,320,340},{"FAIL","FAIL","FAIL","D","D+","C","C+","B","B+","A","A+"}), IF(Q17=350,LOOKUP(P22,{"ABS","ZERO",1,175,192,210,227,245,262,280,297},{"FAIL","FAIL","FAIL","D","D+","C","C+","B","B+","A","A+"}),IF(Q17=300,LOOKUP(P22,{"ABS","ZERO",1,150,165,180,195,210,225,240,255},{"FAIL","FAIL","FAIL","D","D+","C","C+","B","B+","A","A+"}),IF(Q17=250,LOOKUP(P22,{"ABS","ZERO",1,125,137,150,162,175,187,200,212},{"FAIL","FAIL","FAIL","D","D+","C","C+","B","B+","A","A+"}),IF(Q17=200,LOOKUP(P22,{"ABS","ZERO",1,100,110,120,130,140,150,160,170},{"FAIL","FAIL","FAIL","D","D+","C","C+","B","B+","A","A+"}),IF(Q17=150,LOOKUP(P22,{"ABS","ZERO",1,75,82,90,97,105,112,120,127},{"FAIL","FAIL","FAIL","D","D+","C","C+","B","B+","A","A+"}),IF(Q17=100,LOOKUP(P22,{"ABS","ZERO",1,50,55,60,65,70,75,80,85},{"FAIL","FAIL","FAIL","D","D+","C","C+","B","B+","A","A+"}),IF(Q17=50,LOOKUP(P22,{"ABS","ZERO",1,25,27,30,32,35,37,40,42},{"FAIL","FAIL","FAIL","D","D+","C","C+","B","B+","A","A+"}))))))))))))</f>
        <v/>
      </c>
      <c r="S22" s="194"/>
      <c r="T22" s="56" t="str">
        <f t="shared" si="0"/>
        <v/>
      </c>
      <c r="U22" s="172" t="str">
        <f>IF(AND(A22&lt;&gt;"",B22&lt;&gt;""),IF(OR(D22&lt;&gt;"ABS"),IF(OR(AND(D22&lt;ROUNDDOWN((0.7*E17),0),D22&lt;&gt;0),D22&gt;E17,D22=""),"Attendance Marks incorrect",""),""),"")</f>
        <v/>
      </c>
      <c r="V22" s="304"/>
      <c r="W22" s="304"/>
      <c r="X22" s="161" t="str">
        <f>IF(OR(AND(OR(F22&lt;=G17, F22=0, F22="ABS"),OR(H22&lt;=I17, H22=0, H22="ABS"),OR(J22&lt;=K17, J22=0,J22="ABS"))),IF(OR(AND(A22="",B22="",D22="",F22="",H22="",J22=""),AND(A22&lt;&gt;"",B22&lt;&gt;"",D22&lt;&gt;"",F22&lt;&gt;"",H22&lt;&gt;"",J22&lt;&gt;"", AF22="OK")),"","Given Marks or Format is incorrect"),"Given Marks or Format is incorrect")</f>
        <v/>
      </c>
      <c r="Y22" s="162"/>
      <c r="Z22" s="163"/>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41" t="b">
        <f t="shared" si="28"/>
        <v>0</v>
      </c>
      <c r="AF22" s="141" t="str">
        <f t="shared" si="1"/>
        <v>S# INCORRECT</v>
      </c>
      <c r="BN22" s="141" t="str">
        <f t="shared" si="2"/>
        <v/>
      </c>
      <c r="BO22" s="141" t="b">
        <f t="shared" si="3"/>
        <v>0</v>
      </c>
      <c r="BP22" s="141" t="b">
        <f t="shared" si="4"/>
        <v>0</v>
      </c>
      <c r="BQ22" s="141" t="b">
        <f t="shared" si="5"/>
        <v>0</v>
      </c>
      <c r="BR22" s="141" t="str">
        <f t="shared" si="6"/>
        <v/>
      </c>
      <c r="BS22" s="141" t="str">
        <f t="shared" si="7"/>
        <v/>
      </c>
      <c r="BT22" s="141" t="str">
        <f t="shared" si="8"/>
        <v/>
      </c>
      <c r="BU22" s="141" t="str">
        <f t="shared" si="9"/>
        <v/>
      </c>
      <c r="BV22" s="51" t="str">
        <f t="shared" si="10"/>
        <v/>
      </c>
      <c r="BW22" s="52" t="str">
        <f t="shared" si="29"/>
        <v>INCORRECT</v>
      </c>
      <c r="BX22" s="141" t="b">
        <f t="shared" si="30"/>
        <v>0</v>
      </c>
      <c r="BY22" s="53" t="str">
        <f t="shared" si="11"/>
        <v/>
      </c>
      <c r="BZ22" s="141" t="b">
        <f t="shared" si="12"/>
        <v>0</v>
      </c>
      <c r="CA22" s="141" t="b">
        <f t="shared" si="13"/>
        <v>0</v>
      </c>
      <c r="CB22" s="141" t="b">
        <f t="shared" si="14"/>
        <v>0</v>
      </c>
      <c r="CC22" s="141" t="b">
        <f t="shared" si="15"/>
        <v>0</v>
      </c>
      <c r="CD22" s="141" t="b">
        <f t="shared" si="16"/>
        <v>0</v>
      </c>
      <c r="CE22" s="141" t="b">
        <f t="shared" si="17"/>
        <v>0</v>
      </c>
      <c r="CF22" s="141" t="str">
        <f t="shared" si="18"/>
        <v/>
      </c>
      <c r="CG22" s="141" t="str">
        <f t="shared" si="19"/>
        <v/>
      </c>
      <c r="CH22" s="141" t="str">
        <f t="shared" si="20"/>
        <v/>
      </c>
      <c r="CI22" s="141" t="str">
        <f t="shared" si="21"/>
        <v/>
      </c>
      <c r="CJ22" s="141" t="str">
        <f t="shared" si="22"/>
        <v/>
      </c>
      <c r="CK22" s="141" t="str">
        <f t="shared" si="23"/>
        <v/>
      </c>
      <c r="CL22" s="53" t="str">
        <f t="shared" si="24"/>
        <v/>
      </c>
      <c r="CM22" s="53" t="str">
        <f t="shared" si="25"/>
        <v/>
      </c>
      <c r="CN22" s="54" t="str">
        <f t="shared" si="26"/>
        <v>NO</v>
      </c>
      <c r="CO22" s="54" t="str">
        <f t="shared" si="27"/>
        <v>NO</v>
      </c>
      <c r="CP22" s="52" t="str">
        <f t="shared" si="31"/>
        <v>NO</v>
      </c>
      <c r="CQ22" s="52" t="str">
        <f t="shared" si="32"/>
        <v>NO</v>
      </c>
      <c r="CR22" s="54" t="str">
        <f t="shared" si="33"/>
        <v>OK</v>
      </c>
      <c r="CS22" s="141" t="b">
        <f t="shared" si="34"/>
        <v>0</v>
      </c>
      <c r="CT22" s="141" t="b">
        <f t="shared" si="35"/>
        <v>0</v>
      </c>
      <c r="CU22" s="141" t="b">
        <f t="shared" si="36"/>
        <v>0</v>
      </c>
      <c r="CV22" s="141" t="b">
        <f t="shared" si="37"/>
        <v>0</v>
      </c>
      <c r="CW22" s="53" t="str">
        <f t="shared" si="38"/>
        <v>SEQUENCE INCORRECT</v>
      </c>
      <c r="CX22" s="55">
        <f>COUNTIF(B19:B21,T(B22))</f>
        <v>3</v>
      </c>
    </row>
    <row r="23" spans="1:102" s="141" customFormat="1" ht="18.95" customHeight="1" thickBot="1">
      <c r="A23" s="43"/>
      <c r="B23" s="152"/>
      <c r="C23" s="153"/>
      <c r="D23" s="152"/>
      <c r="E23" s="153"/>
      <c r="F23" s="152"/>
      <c r="G23" s="153"/>
      <c r="H23" s="152"/>
      <c r="I23" s="153"/>
      <c r="J23" s="305"/>
      <c r="K23" s="306"/>
      <c r="L23" s="206"/>
      <c r="M23" s="206"/>
      <c r="N23" s="206"/>
      <c r="O23" s="206"/>
      <c r="P23" s="319"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20"/>
      <c r="R23" s="96" t="str">
        <f>IF(P23="","",IF(Q17=500,LOOKUP(P23,{"ABS","ZERO",1,250,275,300,325,350,375,400,425},{"FAIL","FAIL","FAIL","D","D+","C","C+","B","B+","A","A+"}), IF(Q17=450,LOOKUP(P23,{"ABS","ZERO",1,225,247,270,292,315,337,360,382},{"FAIL","FAIL","FAIL","D","D+","C","C+","B","B+","A","A+"}), IF(Q17=400,LOOKUP(P23,{"ABS","ZERO",1,200,220,240,260,280,300,320,340},{"FAIL","FAIL","FAIL","D","D+","C","C+","B","B+","A","A+"}), IF(Q17=350,LOOKUP(P23,{"ABS","ZERO",1,175,192,210,227,245,262,280,297},{"FAIL","FAIL","FAIL","D","D+","C","C+","B","B+","A","A+"}),IF(Q17=300,LOOKUP(P23,{"ABS","ZERO",1,150,165,180,195,210,225,240,255},{"FAIL","FAIL","FAIL","D","D+","C","C+","B","B+","A","A+"}),IF(Q17=250,LOOKUP(P23,{"ABS","ZERO",1,125,137,150,162,175,187,200,212},{"FAIL","FAIL","FAIL","D","D+","C","C+","B","B+","A","A+"}),IF(Q17=200,LOOKUP(P23,{"ABS","ZERO",1,100,110,120,130,140,150,160,170},{"FAIL","FAIL","FAIL","D","D+","C","C+","B","B+","A","A+"}),IF(Q17=150,LOOKUP(P23,{"ABS","ZERO",1,75,82,90,97,105,112,120,127},{"FAIL","FAIL","FAIL","D","D+","C","C+","B","B+","A","A+"}),IF(Q17=100,LOOKUP(P23,{"ABS","ZERO",1,50,55,60,65,70,75,80,85},{"FAIL","FAIL","FAIL","D","D+","C","C+","B","B+","A","A+"}),IF(Q17=50,LOOKUP(P23,{"ABS","ZERO",1,25,27,30,32,35,37,40,42},{"FAIL","FAIL","FAIL","D","D+","C","C+","B","B+","A","A+"}))))))))))))</f>
        <v/>
      </c>
      <c r="S23" s="194"/>
      <c r="T23" s="56" t="str">
        <f t="shared" si="0"/>
        <v/>
      </c>
      <c r="U23" s="172" t="str">
        <f>IF(AND(A23&lt;&gt;"",B23&lt;&gt;""),IF(OR(D23&lt;&gt;"ABS"),IF(OR(AND(D23&lt;ROUNDDOWN((0.7*E17),0),D23&lt;&gt;0),D23&gt;E17,D23=""),"Attendance Marks incorrect",""),""),"")</f>
        <v/>
      </c>
      <c r="V23" s="304"/>
      <c r="W23" s="304"/>
      <c r="X23" s="161" t="str">
        <f>IF(OR(AND(OR(F23&lt;=G17, F23=0, F23="ABS"),OR(H23&lt;=I17, H23=0, H23="ABS"),OR(J23&lt;=K17, J23=0,J23="ABS"))),IF(OR(AND(A23="",B23="",D23="",F23="",H23="",J23=""),AND(A23&lt;&gt;"",B23&lt;&gt;"",D23&lt;&gt;"",F23&lt;&gt;"",H23&lt;&gt;"",J23&lt;&gt;"", AF23="OK")),"","Given Marks or Format is incorrect"),"Given Marks or Format is incorrect")</f>
        <v/>
      </c>
      <c r="Y23" s="162"/>
      <c r="Z23" s="163"/>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41" t="b">
        <f t="shared" si="28"/>
        <v>0</v>
      </c>
      <c r="AF23" s="141" t="str">
        <f t="shared" si="1"/>
        <v>S# INCORRECT</v>
      </c>
      <c r="BN23" s="141" t="str">
        <f t="shared" si="2"/>
        <v/>
      </c>
      <c r="BO23" s="141" t="b">
        <f t="shared" si="3"/>
        <v>0</v>
      </c>
      <c r="BP23" s="141" t="b">
        <f t="shared" si="4"/>
        <v>0</v>
      </c>
      <c r="BQ23" s="141" t="b">
        <f t="shared" si="5"/>
        <v>0</v>
      </c>
      <c r="BR23" s="141" t="str">
        <f t="shared" si="6"/>
        <v/>
      </c>
      <c r="BS23" s="141" t="str">
        <f t="shared" si="7"/>
        <v/>
      </c>
      <c r="BT23" s="141" t="str">
        <f t="shared" si="8"/>
        <v/>
      </c>
      <c r="BU23" s="141" t="str">
        <f t="shared" si="9"/>
        <v/>
      </c>
      <c r="BV23" s="51" t="str">
        <f t="shared" si="10"/>
        <v/>
      </c>
      <c r="BW23" s="52" t="str">
        <f t="shared" si="29"/>
        <v>INCORRECT</v>
      </c>
      <c r="BX23" s="141" t="b">
        <f t="shared" si="30"/>
        <v>0</v>
      </c>
      <c r="BY23" s="53" t="str">
        <f t="shared" si="11"/>
        <v/>
      </c>
      <c r="BZ23" s="141" t="b">
        <f t="shared" si="12"/>
        <v>0</v>
      </c>
      <c r="CA23" s="141" t="b">
        <f t="shared" si="13"/>
        <v>0</v>
      </c>
      <c r="CB23" s="141" t="b">
        <f t="shared" si="14"/>
        <v>0</v>
      </c>
      <c r="CC23" s="141" t="b">
        <f t="shared" si="15"/>
        <v>0</v>
      </c>
      <c r="CD23" s="141" t="b">
        <f t="shared" si="16"/>
        <v>0</v>
      </c>
      <c r="CE23" s="141" t="b">
        <f t="shared" si="17"/>
        <v>0</v>
      </c>
      <c r="CF23" s="141" t="str">
        <f t="shared" si="18"/>
        <v/>
      </c>
      <c r="CG23" s="141" t="str">
        <f t="shared" si="19"/>
        <v/>
      </c>
      <c r="CH23" s="141" t="str">
        <f t="shared" si="20"/>
        <v/>
      </c>
      <c r="CI23" s="141" t="str">
        <f t="shared" si="21"/>
        <v/>
      </c>
      <c r="CJ23" s="141" t="str">
        <f t="shared" si="22"/>
        <v/>
      </c>
      <c r="CK23" s="141" t="str">
        <f t="shared" si="23"/>
        <v/>
      </c>
      <c r="CL23" s="53" t="str">
        <f t="shared" si="24"/>
        <v/>
      </c>
      <c r="CM23" s="53" t="str">
        <f t="shared" si="25"/>
        <v/>
      </c>
      <c r="CN23" s="54" t="str">
        <f t="shared" si="26"/>
        <v>NO</v>
      </c>
      <c r="CO23" s="54" t="str">
        <f t="shared" si="27"/>
        <v>NO</v>
      </c>
      <c r="CP23" s="52" t="str">
        <f t="shared" si="31"/>
        <v>NO</v>
      </c>
      <c r="CQ23" s="52" t="str">
        <f t="shared" si="32"/>
        <v>NO</v>
      </c>
      <c r="CR23" s="54" t="str">
        <f t="shared" si="33"/>
        <v>OK</v>
      </c>
      <c r="CS23" s="141" t="b">
        <f t="shared" si="34"/>
        <v>0</v>
      </c>
      <c r="CT23" s="141" t="b">
        <f t="shared" si="35"/>
        <v>0</v>
      </c>
      <c r="CU23" s="141" t="b">
        <f t="shared" si="36"/>
        <v>0</v>
      </c>
      <c r="CV23" s="141" t="b">
        <f t="shared" si="37"/>
        <v>0</v>
      </c>
      <c r="CW23" s="53" t="str">
        <f t="shared" si="38"/>
        <v>SEQUENCE INCORRECT</v>
      </c>
      <c r="CX23" s="55">
        <f>COUNTIF(B19:B22,T(B23))</f>
        <v>4</v>
      </c>
    </row>
    <row r="24" spans="1:102" s="141" customFormat="1" ht="18.95" customHeight="1" thickBot="1">
      <c r="A24" s="134"/>
      <c r="B24" s="152"/>
      <c r="C24" s="153"/>
      <c r="D24" s="152"/>
      <c r="E24" s="153"/>
      <c r="F24" s="152"/>
      <c r="G24" s="153"/>
      <c r="H24" s="152"/>
      <c r="I24" s="153"/>
      <c r="J24" s="305"/>
      <c r="K24" s="306"/>
      <c r="L24" s="206"/>
      <c r="M24" s="206"/>
      <c r="N24" s="206"/>
      <c r="O24" s="206"/>
      <c r="P24" s="319"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20"/>
      <c r="R24" s="96" t="str">
        <f>IF(P24="","",IF(Q17=500,LOOKUP(P24,{"ABS","ZERO",1,250,275,300,325,350,375,400,425},{"FAIL","FAIL","FAIL","D","D+","C","C+","B","B+","A","A+"}), IF(Q17=450,LOOKUP(P24,{"ABS","ZERO",1,225,247,270,292,315,337,360,382},{"FAIL","FAIL","FAIL","D","D+","C","C+","B","B+","A","A+"}), IF(Q17=400,LOOKUP(P24,{"ABS","ZERO",1,200,220,240,260,280,300,320,340},{"FAIL","FAIL","FAIL","D","D+","C","C+","B","B+","A","A+"}), IF(Q17=350,LOOKUP(P24,{"ABS","ZERO",1,175,192,210,227,245,262,280,297},{"FAIL","FAIL","FAIL","D","D+","C","C+","B","B+","A","A+"}),IF(Q17=300,LOOKUP(P24,{"ABS","ZERO",1,150,165,180,195,210,225,240,255},{"FAIL","FAIL","FAIL","D","D+","C","C+","B","B+","A","A+"}),IF(Q17=250,LOOKUP(P24,{"ABS","ZERO",1,125,137,150,162,175,187,200,212},{"FAIL","FAIL","FAIL","D","D+","C","C+","B","B+","A","A+"}),IF(Q17=200,LOOKUP(P24,{"ABS","ZERO",1,100,110,120,130,140,150,160,170},{"FAIL","FAIL","FAIL","D","D+","C","C+","B","B+","A","A+"}),IF(Q17=150,LOOKUP(P24,{"ABS","ZERO",1,75,82,90,97,105,112,120,127},{"FAIL","FAIL","FAIL","D","D+","C","C+","B","B+","A","A+"}),IF(Q17=100,LOOKUP(P24,{"ABS","ZERO",1,50,55,60,65,70,75,80,85},{"FAIL","FAIL","FAIL","D","D+","C","C+","B","B+","A","A+"}),IF(Q17=50,LOOKUP(P24,{"ABS","ZERO",1,25,27,30,32,35,37,40,42},{"FAIL","FAIL","FAIL","D","D+","C","C+","B","B+","A","A+"}))))))))))))</f>
        <v/>
      </c>
      <c r="S24" s="194"/>
      <c r="T24" s="56" t="str">
        <f t="shared" si="0"/>
        <v/>
      </c>
      <c r="U24" s="172" t="str">
        <f>IF(AND(A24&lt;&gt;"",B24&lt;&gt;""),IF(OR(D24&lt;&gt;"ABS"),IF(OR(AND(D24&lt;ROUNDDOWN((0.7*E17),0),D24&lt;&gt;0),D24&gt;E17,D24=""),"Attendance Marks incorrect",""),""),"")</f>
        <v/>
      </c>
      <c r="V24" s="304"/>
      <c r="W24" s="304"/>
      <c r="X24" s="161" t="str">
        <f>IF(OR(AND(OR(F24&lt;=G17, F24=0, F24="ABS"),OR(H24&lt;=I17, H24=0, H24="ABS"),OR(J24&lt;=K17, J24=0,J24="ABS"))),IF(OR(AND(A24="",B24="",D24="",F24="",H24="",J24=""),AND(A24&lt;&gt;"",B24&lt;&gt;"",D24&lt;&gt;"",F24&lt;&gt;"",H24&lt;&gt;"",J24&lt;&gt;"", AF24="OK")),"","Given Marks or Format is incorrect"),"Given Marks or Format is incorrect")</f>
        <v/>
      </c>
      <c r="Y24" s="162"/>
      <c r="Z24" s="163"/>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41" t="b">
        <f t="shared" si="28"/>
        <v>0</v>
      </c>
      <c r="AF24" s="141" t="str">
        <f t="shared" si="1"/>
        <v>S# INCORRECT</v>
      </c>
      <c r="BN24" s="141" t="str">
        <f t="shared" si="2"/>
        <v/>
      </c>
      <c r="BO24" s="141" t="b">
        <f t="shared" si="3"/>
        <v>0</v>
      </c>
      <c r="BP24" s="141" t="b">
        <f t="shared" si="4"/>
        <v>0</v>
      </c>
      <c r="BQ24" s="141" t="b">
        <f t="shared" si="5"/>
        <v>0</v>
      </c>
      <c r="BR24" s="141" t="str">
        <f t="shared" si="6"/>
        <v/>
      </c>
      <c r="BS24" s="141" t="str">
        <f t="shared" si="7"/>
        <v/>
      </c>
      <c r="BT24" s="141" t="str">
        <f t="shared" si="8"/>
        <v/>
      </c>
      <c r="BU24" s="141" t="str">
        <f t="shared" si="9"/>
        <v/>
      </c>
      <c r="BV24" s="51" t="str">
        <f t="shared" si="10"/>
        <v/>
      </c>
      <c r="BW24" s="52" t="str">
        <f t="shared" si="29"/>
        <v>INCORRECT</v>
      </c>
      <c r="BX24" s="141" t="b">
        <f t="shared" si="30"/>
        <v>0</v>
      </c>
      <c r="BY24" s="53" t="str">
        <f t="shared" si="11"/>
        <v/>
      </c>
      <c r="BZ24" s="141" t="b">
        <f t="shared" si="12"/>
        <v>0</v>
      </c>
      <c r="CA24" s="141" t="b">
        <f t="shared" si="13"/>
        <v>0</v>
      </c>
      <c r="CB24" s="141" t="b">
        <f t="shared" si="14"/>
        <v>0</v>
      </c>
      <c r="CC24" s="141" t="b">
        <f t="shared" si="15"/>
        <v>0</v>
      </c>
      <c r="CD24" s="141" t="b">
        <f t="shared" si="16"/>
        <v>0</v>
      </c>
      <c r="CE24" s="141" t="b">
        <f t="shared" si="17"/>
        <v>0</v>
      </c>
      <c r="CF24" s="141" t="str">
        <f t="shared" si="18"/>
        <v/>
      </c>
      <c r="CG24" s="141" t="str">
        <f t="shared" si="19"/>
        <v/>
      </c>
      <c r="CH24" s="141" t="str">
        <f t="shared" si="20"/>
        <v/>
      </c>
      <c r="CI24" s="141" t="str">
        <f t="shared" si="21"/>
        <v/>
      </c>
      <c r="CJ24" s="141" t="str">
        <f t="shared" si="22"/>
        <v/>
      </c>
      <c r="CK24" s="141" t="str">
        <f t="shared" si="23"/>
        <v/>
      </c>
      <c r="CL24" s="53" t="str">
        <f t="shared" si="24"/>
        <v/>
      </c>
      <c r="CM24" s="53" t="str">
        <f t="shared" si="25"/>
        <v/>
      </c>
      <c r="CN24" s="54" t="str">
        <f t="shared" si="26"/>
        <v>NO</v>
      </c>
      <c r="CO24" s="54" t="str">
        <f t="shared" si="27"/>
        <v>NO</v>
      </c>
      <c r="CP24" s="52" t="str">
        <f t="shared" si="31"/>
        <v>NO</v>
      </c>
      <c r="CQ24" s="52" t="str">
        <f t="shared" si="32"/>
        <v>NO</v>
      </c>
      <c r="CR24" s="54" t="str">
        <f t="shared" si="33"/>
        <v>OK</v>
      </c>
      <c r="CS24" s="141" t="b">
        <f t="shared" si="34"/>
        <v>0</v>
      </c>
      <c r="CT24" s="141" t="b">
        <f t="shared" si="35"/>
        <v>0</v>
      </c>
      <c r="CU24" s="141" t="b">
        <f t="shared" si="36"/>
        <v>0</v>
      </c>
      <c r="CV24" s="141" t="b">
        <f t="shared" si="37"/>
        <v>0</v>
      </c>
      <c r="CW24" s="53" t="str">
        <f t="shared" si="38"/>
        <v>SEQUENCE INCORRECT</v>
      </c>
      <c r="CX24" s="55">
        <f>COUNTIF(B19:B23,T(B24))</f>
        <v>5</v>
      </c>
    </row>
    <row r="25" spans="1:102" s="141" customFormat="1" ht="18.95" customHeight="1" thickBot="1">
      <c r="A25" s="43"/>
      <c r="B25" s="152"/>
      <c r="C25" s="153"/>
      <c r="D25" s="152"/>
      <c r="E25" s="153"/>
      <c r="F25" s="152"/>
      <c r="G25" s="153"/>
      <c r="H25" s="152"/>
      <c r="I25" s="153"/>
      <c r="J25" s="305"/>
      <c r="K25" s="306"/>
      <c r="L25" s="206"/>
      <c r="M25" s="206"/>
      <c r="N25" s="206"/>
      <c r="O25" s="206"/>
      <c r="P25" s="319"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20"/>
      <c r="R25" s="96" t="str">
        <f>IF(P25="","",IF(Q17=500,LOOKUP(P25,{"ABS","ZERO",1,250,275,300,325,350,375,400,425},{"FAIL","FAIL","FAIL","D","D+","C","C+","B","B+","A","A+"}),IF(Q17=450,LOOKUP(P25,{"ABS","ZERO",1,225,247,270,292,315,337,360,382},{"FAIL","FAIL","FAIL","D","D+","C","C+","B","B+","A","A+"}),IF(Q17=400,LOOKUP(P25,{"ABS","ZERO",1,200,220,240,260,280,300,320,340},{"FAIL","FAIL","FAIL","D","D+","C","C+","B","B+","A","A+"}),IF(Q17=350,LOOKUP(P25,{"ABS","ZERO",1,175,192,210,227,245,262,280,297},{"FAIL","FAIL","FAIL","D","D+","C","C+","B","B+","A","A+"}),IF(Q17=300,LOOKUP(P25,{"ABS","ZERO",1,150,165,180,195,210,225,240,255},{"FAIL","FAIL","FAIL","D","D+","C","C+","B","B+","A","A+"}),IF(Q17=250,LOOKUP(P25,{"ABS","ZERO",1,125,137,150,162,175,187,200,212},{"FAIL","FAIL","FAIL","D","D+","C","C+","B","B+","A","A+"}),IF(Q17=200,LOOKUP(P25,{"ABS","ZERO",1,100,110,120,130,140,150,160,170},{"FAIL","FAIL","FAIL","D","D+","C","C+","B","B+","A","A+"}),IF(Q17=150,LOOKUP(P25,{"ABS","ZERO",1,75,82,90,97,105,112,120,127},{"FAIL","FAIL","FAIL","D","D+","C","C+","B","B+","A","A+"}),IF(Q17=100,LOOKUP(P25,{"ABS","ZERO",1,50,55,60,65,70,75,80,85},{"FAIL","FAIL","FAIL","D","D+","C","C+","B","B+","A","A+"}),IF(Q17=50,LOOKUP(P25,{"ABS","ZERO",1,25,27,30,32,35,37,40,42},{"FAIL","FAIL","FAIL","D","D+","C","C+","B","B+","A","A+"}))))))))))))</f>
        <v/>
      </c>
      <c r="S25" s="194"/>
      <c r="T25" s="56" t="str">
        <f t="shared" si="0"/>
        <v/>
      </c>
      <c r="U25" s="172" t="str">
        <f>IF(AND(A25&lt;&gt;"",B25&lt;&gt;""),IF(OR(D25&lt;&gt;"ABS"),IF(OR(AND(D25&lt;ROUNDDOWN((0.7*E17),0),D25&lt;&gt;0),D25&gt;E17,D25=""),"Attendance Marks incorrect",""),""),"")</f>
        <v/>
      </c>
      <c r="V25" s="304"/>
      <c r="W25" s="304"/>
      <c r="X25" s="161" t="str">
        <f>IF(OR(AND(OR(F25&lt;=G17, F25=0, F25="ABS"),OR(H25&lt;=I17, H25=0, H25="ABS"),OR(J25&lt;=K17, J25=0,J25="ABS"))),IF(OR(AND(A25="",B25="", D25="",F25="",H25="",J25=""),AND(A25&lt;&gt;"",B25&lt;&gt;"",D25&lt;&gt;"",F25&lt;&gt;"",H25&lt;&gt;"",J25&lt;&gt;"", AF25="OK")),"","Given Marks or Format is incorrect"),"Given Marks or Format is incorrect")</f>
        <v/>
      </c>
      <c r="Y25" s="162"/>
      <c r="Z25" s="163"/>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41" t="b">
        <f t="shared" si="28"/>
        <v>0</v>
      </c>
      <c r="AF25" s="141" t="str">
        <f t="shared" si="1"/>
        <v>S# INCORRECT</v>
      </c>
      <c r="BN25" s="141" t="str">
        <f t="shared" si="2"/>
        <v/>
      </c>
      <c r="BO25" s="141" t="b">
        <f t="shared" si="3"/>
        <v>0</v>
      </c>
      <c r="BP25" s="141" t="b">
        <f t="shared" si="4"/>
        <v>0</v>
      </c>
      <c r="BQ25" s="141" t="b">
        <f t="shared" si="5"/>
        <v>0</v>
      </c>
      <c r="BR25" s="141" t="str">
        <f t="shared" si="6"/>
        <v/>
      </c>
      <c r="BS25" s="141" t="str">
        <f t="shared" si="7"/>
        <v/>
      </c>
      <c r="BT25" s="141" t="str">
        <f t="shared" si="8"/>
        <v/>
      </c>
      <c r="BU25" s="141" t="str">
        <f t="shared" si="9"/>
        <v/>
      </c>
      <c r="BV25" s="51" t="str">
        <f t="shared" si="10"/>
        <v/>
      </c>
      <c r="BW25" s="52" t="str">
        <f t="shared" si="29"/>
        <v>INCORRECT</v>
      </c>
      <c r="BX25" s="141" t="b">
        <f t="shared" si="30"/>
        <v>0</v>
      </c>
      <c r="BY25" s="53" t="str">
        <f t="shared" si="11"/>
        <v/>
      </c>
      <c r="BZ25" s="141" t="b">
        <f t="shared" si="12"/>
        <v>0</v>
      </c>
      <c r="CA25" s="141" t="b">
        <f t="shared" si="13"/>
        <v>0</v>
      </c>
      <c r="CB25" s="141" t="b">
        <f t="shared" si="14"/>
        <v>0</v>
      </c>
      <c r="CC25" s="141" t="b">
        <f t="shared" si="15"/>
        <v>0</v>
      </c>
      <c r="CD25" s="141" t="b">
        <f t="shared" si="16"/>
        <v>0</v>
      </c>
      <c r="CE25" s="141" t="b">
        <f t="shared" si="17"/>
        <v>0</v>
      </c>
      <c r="CF25" s="141" t="str">
        <f t="shared" si="18"/>
        <v/>
      </c>
      <c r="CG25" s="141" t="str">
        <f t="shared" si="19"/>
        <v/>
      </c>
      <c r="CH25" s="141" t="str">
        <f t="shared" si="20"/>
        <v/>
      </c>
      <c r="CI25" s="141" t="str">
        <f t="shared" si="21"/>
        <v/>
      </c>
      <c r="CJ25" s="141" t="str">
        <f t="shared" si="22"/>
        <v/>
      </c>
      <c r="CK25" s="141" t="str">
        <f t="shared" si="23"/>
        <v/>
      </c>
      <c r="CL25" s="53" t="str">
        <f t="shared" si="24"/>
        <v/>
      </c>
      <c r="CM25" s="53" t="str">
        <f t="shared" si="25"/>
        <v/>
      </c>
      <c r="CN25" s="54" t="str">
        <f t="shared" si="26"/>
        <v>NO</v>
      </c>
      <c r="CO25" s="54" t="str">
        <f t="shared" si="27"/>
        <v>NO</v>
      </c>
      <c r="CP25" s="52" t="str">
        <f t="shared" si="31"/>
        <v>NO</v>
      </c>
      <c r="CQ25" s="52" t="str">
        <f t="shared" si="32"/>
        <v>NO</v>
      </c>
      <c r="CR25" s="54" t="str">
        <f t="shared" si="33"/>
        <v>OK</v>
      </c>
      <c r="CS25" s="141" t="b">
        <f t="shared" si="34"/>
        <v>0</v>
      </c>
      <c r="CT25" s="141" t="b">
        <f t="shared" si="35"/>
        <v>0</v>
      </c>
      <c r="CU25" s="141" t="b">
        <f t="shared" si="36"/>
        <v>0</v>
      </c>
      <c r="CV25" s="141" t="b">
        <f t="shared" si="37"/>
        <v>0</v>
      </c>
      <c r="CW25" s="53" t="str">
        <f t="shared" si="38"/>
        <v>SEQUENCE INCORRECT</v>
      </c>
      <c r="CX25" s="55">
        <f>COUNTIF(B19:B24,T(B25))</f>
        <v>6</v>
      </c>
    </row>
    <row r="26" spans="1:102" s="141" customFormat="1" ht="18.95" customHeight="1" thickBot="1">
      <c r="A26" s="134"/>
      <c r="B26" s="152"/>
      <c r="C26" s="153"/>
      <c r="D26" s="152"/>
      <c r="E26" s="153"/>
      <c r="F26" s="152"/>
      <c r="G26" s="153"/>
      <c r="H26" s="152"/>
      <c r="I26" s="153"/>
      <c r="J26" s="305"/>
      <c r="K26" s="306"/>
      <c r="L26" s="206"/>
      <c r="M26" s="206"/>
      <c r="N26" s="206"/>
      <c r="O26" s="206"/>
      <c r="P26" s="319"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20"/>
      <c r="R26" s="96" t="str">
        <f>IF(P26="","",IF(Q17=500,LOOKUP(P26,{"ABS","ZERO",1,250,275,300,325,350,375,400,425},{"FAIL","FAIL","FAIL","D","D+","C","C+","B","B+","A","A+"}),IF(Q17=450,LOOKUP(P26,{"ABS","ZERO",1,225,247,270,292,315,337,360,382},{"FAIL","FAIL","FAIL","D","D+","C","C+","B","B+","A","A+"}),IF(Q17=400,LOOKUP(P26,{"ABS","ZERO",1,200,220,240,260,280,300,320,340},{"FAIL","FAIL","FAIL","D","D+","C","C+","B","B+","A","A+"}),IF(Q17=350,LOOKUP(P26,{"ABS","ZERO",1,175,192,210,227,245,262,280,297},{"FAIL","FAIL","FAIL","D","D+","C","C+","B","B+","A","A+"}),IF(Q17=300,LOOKUP(P26,{"ABS","ZERO",1,150,165,180,195,210,225,240,255},{"FAIL","FAIL","FAIL","D","D+","C","C+","B","B+","A","A+"}),IF(Q17=250,LOOKUP(P26,{"ABS","ZERO",1,125,137,150,162,175,187,200,212},{"FAIL","FAIL","FAIL","D","D+","C","C+","B","B+","A","A+"}),IF(Q17=200,LOOKUP(P26,{"ABS","ZERO",1,100,110,120,130,140,150,160,170},{"FAIL","FAIL","FAIL","D","D+","C","C+","B","B+","A","A+"}),IF(Q17=150,LOOKUP(P26,{"ABS","ZERO",1,75,82,90,97,105,112,120,127},{"FAIL","FAIL","FAIL","D","D+","C","C+","B","B+","A","A+"}),IF(Q17=100,LOOKUP(P26,{"ABS","ZERO",1,50,55,60,65,70,75,80,85},{"FAIL","FAIL","FAIL","D","D+","C","C+","B","B+","A","A+"}),IF(Q17=50,LOOKUP(P26,{"ABS","ZERO",1,25,27,30,32,35,37,40,42},{"FAIL","FAIL","FAIL","D","D+","C","C+","B","B+","A","A+"}))))))))))))</f>
        <v/>
      </c>
      <c r="S26" s="194"/>
      <c r="T26" s="56" t="str">
        <f t="shared" si="0"/>
        <v/>
      </c>
      <c r="U26" s="172" t="str">
        <f>IF(AND(A26&lt;&gt;"",B26&lt;&gt;""),IF(OR(D26&lt;&gt;"ABS"),IF(OR(AND(D26&lt;ROUNDDOWN((0.7*E17),0),D26&lt;&gt;0),D26&gt;E17,D26=""),"Attendance Marks incorrect",""),""),"")</f>
        <v/>
      </c>
      <c r="V26" s="304"/>
      <c r="W26" s="304"/>
      <c r="X26" s="161" t="str">
        <f>IF(OR(AND(OR(F26&lt;=G17, F26=0, F26="ABS"),OR(H26&lt;=I17, H26=0, H26="ABS"),OR(J26&lt;=K17, J26=0,J26="ABS"))),IF(OR(AND(A26="",B26="",D26="",F26="",H26="",J26=""),AND(A26&lt;&gt;"",B26&lt;&gt;"",D26&lt;&gt;"",F26&lt;&gt;"",H26&lt;&gt;"",J26&lt;&gt;"", AF26="OK")),"","Given Marks or Format is incorrect"),"Given Marks or Format is incorrect")</f>
        <v/>
      </c>
      <c r="Y26" s="162"/>
      <c r="Z26" s="163"/>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41" t="b">
        <f t="shared" si="28"/>
        <v>0</v>
      </c>
      <c r="AF26" s="141" t="str">
        <f t="shared" si="1"/>
        <v>S# INCORRECT</v>
      </c>
      <c r="BN26" s="141" t="str">
        <f t="shared" si="2"/>
        <v/>
      </c>
      <c r="BO26" s="141" t="b">
        <f t="shared" si="3"/>
        <v>0</v>
      </c>
      <c r="BP26" s="141" t="b">
        <f t="shared" si="4"/>
        <v>0</v>
      </c>
      <c r="BQ26" s="141" t="b">
        <f t="shared" si="5"/>
        <v>0</v>
      </c>
      <c r="BR26" s="141" t="str">
        <f t="shared" si="6"/>
        <v/>
      </c>
      <c r="BS26" s="141" t="str">
        <f t="shared" si="7"/>
        <v/>
      </c>
      <c r="BT26" s="141" t="str">
        <f t="shared" si="8"/>
        <v/>
      </c>
      <c r="BU26" s="141" t="str">
        <f t="shared" si="9"/>
        <v/>
      </c>
      <c r="BV26" s="51" t="str">
        <f t="shared" si="10"/>
        <v/>
      </c>
      <c r="BW26" s="52" t="str">
        <f t="shared" si="29"/>
        <v>INCORRECT</v>
      </c>
      <c r="BX26" s="141" t="b">
        <f t="shared" si="30"/>
        <v>0</v>
      </c>
      <c r="BY26" s="53" t="str">
        <f t="shared" si="11"/>
        <v/>
      </c>
      <c r="BZ26" s="141" t="b">
        <f t="shared" si="12"/>
        <v>0</v>
      </c>
      <c r="CA26" s="141" t="b">
        <f t="shared" si="13"/>
        <v>0</v>
      </c>
      <c r="CB26" s="141" t="b">
        <f t="shared" si="14"/>
        <v>0</v>
      </c>
      <c r="CC26" s="141" t="b">
        <f t="shared" si="15"/>
        <v>0</v>
      </c>
      <c r="CD26" s="141" t="b">
        <f t="shared" si="16"/>
        <v>0</v>
      </c>
      <c r="CE26" s="141" t="b">
        <f t="shared" si="17"/>
        <v>0</v>
      </c>
      <c r="CF26" s="141" t="str">
        <f t="shared" si="18"/>
        <v/>
      </c>
      <c r="CG26" s="141" t="str">
        <f t="shared" si="19"/>
        <v/>
      </c>
      <c r="CH26" s="141" t="str">
        <f t="shared" si="20"/>
        <v/>
      </c>
      <c r="CI26" s="141" t="str">
        <f t="shared" si="21"/>
        <v/>
      </c>
      <c r="CJ26" s="141" t="str">
        <f t="shared" si="22"/>
        <v/>
      </c>
      <c r="CK26" s="141" t="str">
        <f t="shared" si="23"/>
        <v/>
      </c>
      <c r="CL26" s="53" t="str">
        <f t="shared" si="24"/>
        <v/>
      </c>
      <c r="CM26" s="53" t="str">
        <f t="shared" si="25"/>
        <v/>
      </c>
      <c r="CN26" s="54" t="str">
        <f t="shared" si="26"/>
        <v>NO</v>
      </c>
      <c r="CO26" s="54" t="str">
        <f t="shared" si="27"/>
        <v>NO</v>
      </c>
      <c r="CP26" s="52" t="str">
        <f t="shared" si="31"/>
        <v>NO</v>
      </c>
      <c r="CQ26" s="52" t="str">
        <f t="shared" si="32"/>
        <v>NO</v>
      </c>
      <c r="CR26" s="54" t="str">
        <f t="shared" si="33"/>
        <v>OK</v>
      </c>
      <c r="CS26" s="141" t="b">
        <f t="shared" si="34"/>
        <v>0</v>
      </c>
      <c r="CT26" s="141" t="b">
        <f t="shared" si="35"/>
        <v>0</v>
      </c>
      <c r="CU26" s="141" t="b">
        <f t="shared" si="36"/>
        <v>0</v>
      </c>
      <c r="CV26" s="141" t="b">
        <f t="shared" si="37"/>
        <v>0</v>
      </c>
      <c r="CW26" s="53" t="str">
        <f t="shared" si="38"/>
        <v>SEQUENCE INCORRECT</v>
      </c>
      <c r="CX26" s="55">
        <f>COUNTIF(B19:B25,T(B26))</f>
        <v>7</v>
      </c>
    </row>
    <row r="27" spans="1:102" s="141" customFormat="1" ht="18.95" customHeight="1" thickBot="1">
      <c r="A27" s="43"/>
      <c r="B27" s="152"/>
      <c r="C27" s="153"/>
      <c r="D27" s="152"/>
      <c r="E27" s="153"/>
      <c r="F27" s="152"/>
      <c r="G27" s="153"/>
      <c r="H27" s="152"/>
      <c r="I27" s="153"/>
      <c r="J27" s="305"/>
      <c r="K27" s="306"/>
      <c r="L27" s="206"/>
      <c r="M27" s="206"/>
      <c r="N27" s="206"/>
      <c r="O27" s="206"/>
      <c r="P27" s="319"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20"/>
      <c r="R27" s="96" t="str">
        <f>IF(P27="","",IF(Q17=500,LOOKUP(P27,{"ABS","ZERO",1,250,275,300,325,350,375,400,425},{"FAIL","FAIL","FAIL","D","D+","C","C+","B","B+","A","A+"}),IF(Q17=450,LOOKUP(P27,{"ABS","ZERO",1,225,247,270,292,315,337,360,382},{"FAIL","FAIL","FAIL","D","D+","C","C+","B","B+","A","A+"}),IF(Q17=400,LOOKUP(P27,{"ABS","ZERO",1,200,220,240,260,280,300,320,340},{"FAIL","FAIL","FAIL","D","D+","C","C+","B","B+","A","A+"}),IF(Q17=350,LOOKUP(P27,{"ABS","ZERO",1,175,192,210,227,245,262,280,297},{"FAIL","FAIL","FAIL","D","D+","C","C+","B","B+","A","A+"}),IF(Q17=300,LOOKUP(P27,{"ABS","ZERO",1,150,165,180,195,210,225,240,255},{"FAIL","FAIL","FAIL","D","D+","C","C+","B","B+","A","A+"}),IF(Q17=250,LOOKUP(P27,{"ABS","ZERO",1,125,137,150,162,175,187,200,212},{"FAIL","FAIL","FAIL","D","D+","C","C+","B","B+","A","A+"}),IF(Q17=200,LOOKUP(P27,{"ABS","ZERO",1,100,110,120,130,140,150,160,170},{"FAIL","FAIL","FAIL","D","D+","C","C+","B","B+","A","A+"}),IF(Q17=150,LOOKUP(P27,{"ABS","ZERO",1,75,82,90,97,105,112,120,127},{"FAIL","FAIL","FAIL","D","D+","C","C+","B","B+","A","A+"}),IF(Q17=100,LOOKUP(P27,{"ABS","ZERO",1,50,55,60,65,70,75,80,85},{"FAIL","FAIL","FAIL","D","D+","C","C+","B","B+","A","A+"}),IF(Q17=50,LOOKUP(P27,{"ABS","ZERO",1,25,27,30,32,35,37,40,42},{"FAIL","FAIL","FAIL","D","D+","C","C+","B","B+","A","A+"}))))))))))))</f>
        <v/>
      </c>
      <c r="S27" s="194"/>
      <c r="T27" s="56" t="str">
        <f t="shared" si="0"/>
        <v/>
      </c>
      <c r="U27" s="172" t="str">
        <f>IF(AND(A27&lt;&gt;"",B27&lt;&gt;""),IF(OR(D27&lt;&gt;"ABS"),IF(OR(AND(D27&lt;ROUNDDOWN((0.7*E17),0),D27&lt;&gt;0),D27&gt;E17,D27=""),"Attendance Marks incorrect",""),""),"")</f>
        <v/>
      </c>
      <c r="V27" s="304"/>
      <c r="W27" s="304"/>
      <c r="X27" s="161" t="str">
        <f>IF(OR(AND(OR(F27&lt;=G17, F27=0, F27="ABS"),OR(H27&lt;=I17, H27=0, H27="ABS"),OR(J27&lt;=K17, J27=0,J27="ABS"))),IF(OR(AND(A27="",B27="",D27="",F27="",H27="",J27=""),AND(A27&lt;&gt;"",B27&lt;&gt;"",D27&lt;&gt;"",F27&lt;&gt;"",H27&lt;&gt;"",J27&lt;&gt;"", AF27="OK")),"","Given Marks or Format is incorrect"),"Given Marks or Format is incorrect")</f>
        <v/>
      </c>
      <c r="Y27" s="162"/>
      <c r="Z27" s="163"/>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41" t="b">
        <f t="shared" si="28"/>
        <v>0</v>
      </c>
      <c r="AF27" s="141" t="str">
        <f t="shared" si="1"/>
        <v>S# INCORRECT</v>
      </c>
      <c r="BN27" s="141" t="str">
        <f t="shared" si="2"/>
        <v/>
      </c>
      <c r="BO27" s="141" t="b">
        <f t="shared" si="3"/>
        <v>0</v>
      </c>
      <c r="BP27" s="141" t="b">
        <f t="shared" si="4"/>
        <v>0</v>
      </c>
      <c r="BQ27" s="141" t="b">
        <f t="shared" si="5"/>
        <v>0</v>
      </c>
      <c r="BR27" s="141" t="str">
        <f t="shared" si="6"/>
        <v/>
      </c>
      <c r="BS27" s="141" t="str">
        <f t="shared" si="7"/>
        <v/>
      </c>
      <c r="BT27" s="141" t="str">
        <f t="shared" si="8"/>
        <v/>
      </c>
      <c r="BU27" s="141" t="str">
        <f t="shared" si="9"/>
        <v/>
      </c>
      <c r="BV27" s="51" t="str">
        <f t="shared" si="10"/>
        <v/>
      </c>
      <c r="BW27" s="52" t="str">
        <f t="shared" si="29"/>
        <v>INCORRECT</v>
      </c>
      <c r="BX27" s="141" t="b">
        <f t="shared" si="30"/>
        <v>0</v>
      </c>
      <c r="BY27" s="53" t="str">
        <f t="shared" si="11"/>
        <v/>
      </c>
      <c r="BZ27" s="141" t="b">
        <f t="shared" si="12"/>
        <v>0</v>
      </c>
      <c r="CA27" s="141" t="b">
        <f t="shared" si="13"/>
        <v>0</v>
      </c>
      <c r="CB27" s="141" t="b">
        <f t="shared" si="14"/>
        <v>0</v>
      </c>
      <c r="CC27" s="141" t="b">
        <f t="shared" si="15"/>
        <v>0</v>
      </c>
      <c r="CD27" s="141" t="b">
        <f t="shared" si="16"/>
        <v>0</v>
      </c>
      <c r="CE27" s="141" t="b">
        <f t="shared" si="17"/>
        <v>0</v>
      </c>
      <c r="CF27" s="141" t="str">
        <f t="shared" si="18"/>
        <v/>
      </c>
      <c r="CG27" s="141" t="str">
        <f t="shared" si="19"/>
        <v/>
      </c>
      <c r="CH27" s="141" t="str">
        <f t="shared" si="20"/>
        <v/>
      </c>
      <c r="CI27" s="141" t="str">
        <f t="shared" si="21"/>
        <v/>
      </c>
      <c r="CJ27" s="141" t="str">
        <f t="shared" si="22"/>
        <v/>
      </c>
      <c r="CK27" s="141" t="str">
        <f t="shared" si="23"/>
        <v/>
      </c>
      <c r="CL27" s="53" t="str">
        <f t="shared" si="24"/>
        <v/>
      </c>
      <c r="CM27" s="53" t="str">
        <f t="shared" si="25"/>
        <v/>
      </c>
      <c r="CN27" s="54" t="str">
        <f t="shared" si="26"/>
        <v>NO</v>
      </c>
      <c r="CO27" s="54" t="str">
        <f t="shared" si="27"/>
        <v>NO</v>
      </c>
      <c r="CP27" s="52" t="str">
        <f t="shared" si="31"/>
        <v>NO</v>
      </c>
      <c r="CQ27" s="52" t="str">
        <f t="shared" si="32"/>
        <v>NO</v>
      </c>
      <c r="CR27" s="54" t="str">
        <f t="shared" si="33"/>
        <v>OK</v>
      </c>
      <c r="CS27" s="141" t="b">
        <f t="shared" si="34"/>
        <v>0</v>
      </c>
      <c r="CT27" s="141" t="b">
        <f t="shared" si="35"/>
        <v>0</v>
      </c>
      <c r="CU27" s="141" t="b">
        <f t="shared" si="36"/>
        <v>0</v>
      </c>
      <c r="CV27" s="141" t="b">
        <f t="shared" si="37"/>
        <v>0</v>
      </c>
      <c r="CW27" s="53" t="str">
        <f t="shared" si="38"/>
        <v>SEQUENCE INCORRECT</v>
      </c>
      <c r="CX27" s="55">
        <f>COUNTIF(B19:B26,T(B27))</f>
        <v>8</v>
      </c>
    </row>
    <row r="28" spans="1:102" s="141" customFormat="1" ht="18.95" customHeight="1" thickBot="1">
      <c r="A28" s="134"/>
      <c r="B28" s="152"/>
      <c r="C28" s="153"/>
      <c r="D28" s="152"/>
      <c r="E28" s="153"/>
      <c r="F28" s="152"/>
      <c r="G28" s="153"/>
      <c r="H28" s="152"/>
      <c r="I28" s="153"/>
      <c r="J28" s="305"/>
      <c r="K28" s="306"/>
      <c r="L28" s="206"/>
      <c r="M28" s="206"/>
      <c r="N28" s="206"/>
      <c r="O28" s="206"/>
      <c r="P28" s="319"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20"/>
      <c r="R28" s="96" t="str">
        <f>IF(P28="","",IF(Q17=500,LOOKUP(P28,{"ABS","ZERO",1,250,275,300,325,350,375,400,425},{"FAIL","FAIL","FAIL","D","D+","C","C+","B","B+","A","A+"}),IF(Q17=450,LOOKUP(P28,{"ABS","ZERO",1,225,247,270,292,315,337,360,382},{"FAIL","FAIL","FAIL","D","D+","C","C+","B","B+","A","A+"}),IF(Q17=400,LOOKUP(P28,{"ABS","ZERO",1,200,220,240,260,280,300,320,340},{"FAIL","FAIL","FAIL","D","D+","C","C+","B","B+","A","A+"}),IF(Q17=350,LOOKUP(P28,{"ABS","ZERO",1,175,192,210,227,245,262,280,297},{"FAIL","FAIL","FAIL","D","D+","C","C+","B","B+","A","A+"}),IF(Q17=300,LOOKUP(P28,{"ABS","ZERO",1,150,165,180,195,210,225,240,255},{"FAIL","FAIL","FAIL","D","D+","C","C+","B","B+","A","A+"}),IF(Q17=250,LOOKUP(P28,{"ABS","ZERO",1,125,137,150,162,175,187,200,212},{"FAIL","FAIL","FAIL","D","D+","C","C+","B","B+","A","A+"}),IF(Q17=200,LOOKUP(P28,{"ABS","ZERO",1,100,110,120,130,140,150,160,170},{"FAIL","FAIL","FAIL","D","D+","C","C+","B","B+","A","A+"}),IF(Q17=150,LOOKUP(P28,{"ABS","ZERO",1,75,82,90,97,105,112,120,127},{"FAIL","FAIL","FAIL","D","D+","C","C+","B","B+","A","A+"}),IF(Q17=100,LOOKUP(P28,{"ABS","ZERO",1,50,55,60,65,70,75,80,85},{"FAIL","FAIL","FAIL","D","D+","C","C+","B","B+","A","A+"}),IF(Q17=50,LOOKUP(P28,{"ABS","ZERO",1,25,27,30,32,35,37,40,42},{"FAIL","FAIL","FAIL","D","D+","C","C+","B","B+","A","A+"}))))))))))))</f>
        <v/>
      </c>
      <c r="S28" s="194"/>
      <c r="T28" s="56" t="str">
        <f t="shared" si="0"/>
        <v/>
      </c>
      <c r="U28" s="172" t="str">
        <f>IF(AND(A28&lt;&gt;"",B28&lt;&gt;""),IF(OR(D28&lt;&gt;"ABS"),IF(OR(AND(D28&lt;ROUNDDOWN((0.7*E17),0),D28&lt;&gt;0),D28&gt;E17,D28=""),"Attendance Marks incorrect",""),""),"")</f>
        <v/>
      </c>
      <c r="V28" s="304"/>
      <c r="W28" s="304"/>
      <c r="X28" s="161" t="str">
        <f>IF(OR(AND(OR(F28&lt;=G17, F28=0, F28="ABS"),OR(H28&lt;=I17, H28=0, H28="ABS"),OR(J28&lt;=K17, J28=0,J28="ABS"))),IF(OR(AND(A28="",B28="",D28="",F28="",H28="",J28=""),AND(A28&lt;&gt;"",B28&lt;&gt;"",D28&lt;&gt;"",F28&lt;&gt;"",H28&lt;&gt;"",J28&lt;&gt;"", AF28="OK")),"","Given Marks or Format is incorrect"),"Given Marks or Format is incorrect")</f>
        <v/>
      </c>
      <c r="Y28" s="162"/>
      <c r="Z28" s="163"/>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41" t="b">
        <f t="shared" si="28"/>
        <v>0</v>
      </c>
      <c r="AF28" s="141" t="str">
        <f t="shared" si="1"/>
        <v>S# INCORRECT</v>
      </c>
      <c r="BN28" s="141" t="str">
        <f t="shared" si="2"/>
        <v/>
      </c>
      <c r="BO28" s="141" t="b">
        <f t="shared" si="3"/>
        <v>0</v>
      </c>
      <c r="BP28" s="141" t="b">
        <f t="shared" si="4"/>
        <v>0</v>
      </c>
      <c r="BQ28" s="141" t="b">
        <f t="shared" si="5"/>
        <v>0</v>
      </c>
      <c r="BR28" s="141" t="str">
        <f t="shared" si="6"/>
        <v/>
      </c>
      <c r="BS28" s="141" t="str">
        <f t="shared" si="7"/>
        <v/>
      </c>
      <c r="BT28" s="141" t="str">
        <f t="shared" si="8"/>
        <v/>
      </c>
      <c r="BU28" s="141" t="str">
        <f t="shared" si="9"/>
        <v/>
      </c>
      <c r="BV28" s="51" t="str">
        <f t="shared" si="10"/>
        <v/>
      </c>
      <c r="BW28" s="52" t="str">
        <f t="shared" si="29"/>
        <v>INCORRECT</v>
      </c>
      <c r="BX28" s="141" t="b">
        <f t="shared" si="30"/>
        <v>0</v>
      </c>
      <c r="BY28" s="53" t="str">
        <f t="shared" si="11"/>
        <v/>
      </c>
      <c r="BZ28" s="141" t="b">
        <f t="shared" si="12"/>
        <v>0</v>
      </c>
      <c r="CA28" s="141" t="b">
        <f t="shared" si="13"/>
        <v>0</v>
      </c>
      <c r="CB28" s="141" t="b">
        <f t="shared" si="14"/>
        <v>0</v>
      </c>
      <c r="CC28" s="141" t="b">
        <f t="shared" si="15"/>
        <v>0</v>
      </c>
      <c r="CD28" s="141" t="b">
        <f t="shared" si="16"/>
        <v>0</v>
      </c>
      <c r="CE28" s="141" t="b">
        <f t="shared" si="17"/>
        <v>0</v>
      </c>
      <c r="CF28" s="141" t="str">
        <f t="shared" si="18"/>
        <v/>
      </c>
      <c r="CG28" s="141" t="str">
        <f t="shared" si="19"/>
        <v/>
      </c>
      <c r="CH28" s="141" t="str">
        <f t="shared" si="20"/>
        <v/>
      </c>
      <c r="CI28" s="141" t="str">
        <f t="shared" si="21"/>
        <v/>
      </c>
      <c r="CJ28" s="141" t="str">
        <f t="shared" si="22"/>
        <v/>
      </c>
      <c r="CK28" s="141" t="str">
        <f t="shared" si="23"/>
        <v/>
      </c>
      <c r="CL28" s="53" t="str">
        <f t="shared" si="24"/>
        <v/>
      </c>
      <c r="CM28" s="53" t="str">
        <f t="shared" si="25"/>
        <v/>
      </c>
      <c r="CN28" s="54" t="str">
        <f t="shared" si="26"/>
        <v>NO</v>
      </c>
      <c r="CO28" s="54" t="str">
        <f t="shared" si="27"/>
        <v>NO</v>
      </c>
      <c r="CP28" s="52" t="str">
        <f t="shared" si="31"/>
        <v>NO</v>
      </c>
      <c r="CQ28" s="52" t="str">
        <f t="shared" si="32"/>
        <v>NO</v>
      </c>
      <c r="CR28" s="54" t="str">
        <f t="shared" si="33"/>
        <v>OK</v>
      </c>
      <c r="CS28" s="141" t="b">
        <f t="shared" si="34"/>
        <v>0</v>
      </c>
      <c r="CT28" s="141" t="b">
        <f t="shared" si="35"/>
        <v>0</v>
      </c>
      <c r="CU28" s="141" t="b">
        <f t="shared" si="36"/>
        <v>0</v>
      </c>
      <c r="CV28" s="141" t="b">
        <f t="shared" si="37"/>
        <v>0</v>
      </c>
      <c r="CW28" s="53" t="str">
        <f t="shared" si="38"/>
        <v>SEQUENCE INCORRECT</v>
      </c>
      <c r="CX28" s="55">
        <f>COUNTIF(B19:B27,T(B28))</f>
        <v>9</v>
      </c>
    </row>
    <row r="29" spans="1:102" s="141" customFormat="1" ht="18.95" customHeight="1" thickBot="1">
      <c r="A29" s="43"/>
      <c r="B29" s="152"/>
      <c r="C29" s="153"/>
      <c r="D29" s="152"/>
      <c r="E29" s="153"/>
      <c r="F29" s="152"/>
      <c r="G29" s="153"/>
      <c r="H29" s="152"/>
      <c r="I29" s="153"/>
      <c r="J29" s="305"/>
      <c r="K29" s="306"/>
      <c r="L29" s="206"/>
      <c r="M29" s="206"/>
      <c r="N29" s="206"/>
      <c r="O29" s="206"/>
      <c r="P29" s="319"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20"/>
      <c r="R29" s="96" t="str">
        <f>IF(P29="","",IF(Q17=500,LOOKUP(P29,{"ABS","ZERO",1,250,275,300,325,350,375,400,425},{"FAIL","FAIL","FAIL","D","D+","C","C+","B","B+","A","A+"}),IF(Q17=450,LOOKUP(P29,{"ABS","ZERO",1,225,247,270,292,315,337,360,382},{"FAIL","FAIL","FAIL","D","D+","C","C+","B","B+","A","A+"}),IF(Q17=400,LOOKUP(P29,{"ABS","ZERO",1,200,220,240,260,280,300,320,340},{"FAIL","FAIL","FAIL","D","D+","C","C+","B","B+","A","A+"}),IF(Q17=350,LOOKUP(P29,{"ABS","ZERO",1,175,192,210,227,245,262,280,297},{"FAIL","FAIL","FAIL","D","D+","C","C+","B","B+","A","A+"}),IF(Q17=300,LOOKUP(P29,{"ABS","ZERO",1,150,165,180,195,210,225,240,255},{"FAIL","FAIL","FAIL","D","D+","C","C+","B","B+","A","A+"}),IF(Q17=250,LOOKUP(P29,{"ABS","ZERO",1,125,137,150,162,175,187,200,212},{"FAIL","FAIL","FAIL","D","D+","C","C+","B","B+","A","A+"}),IF(Q17=200,LOOKUP(P29,{"ABS","ZERO",1,100,110,120,130,140,150,160,170},{"FAIL","FAIL","FAIL","D","D+","C","C+","B","B+","A","A+"}),IF(Q17=150,LOOKUP(P29,{"ABS","ZERO",1,75,82,90,97,105,112,120,127},{"FAIL","FAIL","FAIL","D","D+","C","C+","B","B+","A","A+"}),IF(Q17=100,LOOKUP(P29,{"ABS","ZERO",1,50,55,60,65,70,75,80,85},{"FAIL","FAIL","FAIL","D","D+","C","C+","B","B+","A","A+"}),IF(Q17=50,LOOKUP(P29,{"ABS","ZERO",1,25,27,30,32,35,37,40,42},{"FAIL","FAIL","FAIL","D","D+","C","C+","B","B+","A","A+"}))))))))))))</f>
        <v/>
      </c>
      <c r="S29" s="194"/>
      <c r="T29" s="56" t="str">
        <f t="shared" si="0"/>
        <v/>
      </c>
      <c r="U29" s="172" t="str">
        <f>IF(AND(A29&lt;&gt;"",B29&lt;&gt;""),IF(OR(D29&lt;&gt;"ABS"),IF(OR(AND(D29&lt;ROUNDDOWN((0.7*E17),0),D29&lt;&gt;0),D29&gt;E17,D29=""),"Attendance Marks incorrect",""),""),"")</f>
        <v/>
      </c>
      <c r="V29" s="304"/>
      <c r="W29" s="304"/>
      <c r="X29" s="161" t="str">
        <f>IF(OR(AND(OR(F29&lt;=G17, F29=0, F29="ABS"),OR(H29&lt;=I17, H29=0, H29="ABS"),OR(J29&lt;=K17, J29=0,J29="ABS"))),IF(OR(AND(A29="",B29="",D29="",F29="",H29="",J29=""),AND(A29&lt;&gt;"",B29&lt;&gt;"",D29&lt;&gt;"",F29&lt;&gt;"",H29&lt;&gt;"",J29&lt;&gt;"", AF29="OK")),"","Given Marks or Format is incorrect"),"Given Marks or Format is incorrect")</f>
        <v/>
      </c>
      <c r="Y29" s="162"/>
      <c r="Z29" s="163"/>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41" t="b">
        <f t="shared" si="28"/>
        <v>0</v>
      </c>
      <c r="AF29" s="141" t="str">
        <f t="shared" si="1"/>
        <v>S# INCORRECT</v>
      </c>
      <c r="BN29" s="141" t="str">
        <f t="shared" si="2"/>
        <v/>
      </c>
      <c r="BO29" s="141" t="b">
        <f t="shared" si="3"/>
        <v>0</v>
      </c>
      <c r="BP29" s="141" t="b">
        <f t="shared" si="4"/>
        <v>0</v>
      </c>
      <c r="BQ29" s="141" t="b">
        <f t="shared" si="5"/>
        <v>0</v>
      </c>
      <c r="BR29" s="141" t="str">
        <f t="shared" si="6"/>
        <v/>
      </c>
      <c r="BS29" s="141" t="str">
        <f t="shared" si="7"/>
        <v/>
      </c>
      <c r="BT29" s="141" t="str">
        <f t="shared" si="8"/>
        <v/>
      </c>
      <c r="BU29" s="141" t="str">
        <f t="shared" si="9"/>
        <v/>
      </c>
      <c r="BV29" s="51" t="str">
        <f t="shared" si="10"/>
        <v/>
      </c>
      <c r="BW29" s="52" t="str">
        <f t="shared" si="29"/>
        <v>INCORRECT</v>
      </c>
      <c r="BX29" s="141" t="b">
        <f t="shared" si="30"/>
        <v>0</v>
      </c>
      <c r="BY29" s="53" t="str">
        <f t="shared" si="11"/>
        <v/>
      </c>
      <c r="BZ29" s="141" t="b">
        <f t="shared" si="12"/>
        <v>0</v>
      </c>
      <c r="CA29" s="141" t="b">
        <f t="shared" si="13"/>
        <v>0</v>
      </c>
      <c r="CB29" s="141" t="b">
        <f t="shared" si="14"/>
        <v>0</v>
      </c>
      <c r="CC29" s="141" t="b">
        <f t="shared" si="15"/>
        <v>0</v>
      </c>
      <c r="CD29" s="141" t="b">
        <f t="shared" si="16"/>
        <v>0</v>
      </c>
      <c r="CE29" s="141" t="b">
        <f t="shared" si="17"/>
        <v>0</v>
      </c>
      <c r="CF29" s="141" t="str">
        <f t="shared" si="18"/>
        <v/>
      </c>
      <c r="CG29" s="141" t="str">
        <f t="shared" si="19"/>
        <v/>
      </c>
      <c r="CH29" s="141" t="str">
        <f t="shared" si="20"/>
        <v/>
      </c>
      <c r="CI29" s="141" t="str">
        <f t="shared" si="21"/>
        <v/>
      </c>
      <c r="CJ29" s="141" t="str">
        <f t="shared" si="22"/>
        <v/>
      </c>
      <c r="CK29" s="141" t="str">
        <f t="shared" si="23"/>
        <v/>
      </c>
      <c r="CL29" s="53" t="str">
        <f t="shared" si="24"/>
        <v/>
      </c>
      <c r="CM29" s="53" t="str">
        <f t="shared" si="25"/>
        <v/>
      </c>
      <c r="CN29" s="54" t="str">
        <f t="shared" si="26"/>
        <v>NO</v>
      </c>
      <c r="CO29" s="54" t="str">
        <f t="shared" si="27"/>
        <v>NO</v>
      </c>
      <c r="CP29" s="52" t="str">
        <f t="shared" si="31"/>
        <v>NO</v>
      </c>
      <c r="CQ29" s="52" t="str">
        <f t="shared" si="32"/>
        <v>NO</v>
      </c>
      <c r="CR29" s="54" t="str">
        <f t="shared" si="33"/>
        <v>OK</v>
      </c>
      <c r="CS29" s="141" t="b">
        <f t="shared" si="34"/>
        <v>0</v>
      </c>
      <c r="CT29" s="141" t="b">
        <f t="shared" si="35"/>
        <v>0</v>
      </c>
      <c r="CU29" s="141" t="b">
        <f t="shared" si="36"/>
        <v>0</v>
      </c>
      <c r="CV29" s="141" t="b">
        <f t="shared" si="37"/>
        <v>0</v>
      </c>
      <c r="CW29" s="53" t="str">
        <f t="shared" si="38"/>
        <v>SEQUENCE INCORRECT</v>
      </c>
      <c r="CX29" s="55">
        <f>COUNTIF(B19:B28,T(B29))</f>
        <v>10</v>
      </c>
    </row>
    <row r="30" spans="1:102" s="141" customFormat="1" ht="18.95" customHeight="1" thickBot="1">
      <c r="A30" s="134"/>
      <c r="B30" s="152"/>
      <c r="C30" s="153"/>
      <c r="D30" s="152"/>
      <c r="E30" s="153"/>
      <c r="F30" s="152"/>
      <c r="G30" s="153"/>
      <c r="H30" s="152"/>
      <c r="I30" s="153"/>
      <c r="J30" s="305"/>
      <c r="K30" s="306"/>
      <c r="L30" s="206"/>
      <c r="M30" s="206"/>
      <c r="N30" s="206"/>
      <c r="O30" s="206"/>
      <c r="P30" s="319"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20"/>
      <c r="R30" s="96" t="str">
        <f>IF(P30="","",IF(Q17=500,LOOKUP(P30,{"ABS","ZERO",1,250,275,300,325,350,375,400,425},{"FAIL","FAIL","FAIL","D","D+","C","C+","B","B+","A","A+"}),IF(Q17=450,LOOKUP(P30,{"ABS","ZERO",1,225,247,270,292,315,337,360,382},{"FAIL","FAIL","FAIL","D","D+","C","C+","B","B+","A","A+"}),IF(Q17=400,LOOKUP(P30,{"ABS","ZERO",1,200,220,240,260,280,300,320,340},{"FAIL","FAIL","FAIL","D","D+","C","C+","B","B+","A","A+"}),IF(Q17=350,LOOKUP(P30,{"ABS","ZERO",1,175,192,210,227,245,262,280,297},{"FAIL","FAIL","FAIL","D","D+","C","C+","B","B+","A","A+"}),IF(Q17=300,LOOKUP(P30,{"ABS","ZERO",1,150,165,180,195,210,225,240,255},{"FAIL","FAIL","FAIL","D","D+","C","C+","B","B+","A","A+"}),IF(Q17=250,LOOKUP(P30,{"ABS","ZERO",1,125,137,150,162,175,187,200,212},{"FAIL","FAIL","FAIL","D","D+","C","C+","B","B+","A","A+"}),IF(Q17=200,LOOKUP(P30,{"ABS","ZERO",1,100,110,120,130,140,150,160,170},{"FAIL","FAIL","FAIL","D","D+","C","C+","B","B+","A","A+"}),IF(Q17=150,LOOKUP(P30,{"ABS","ZERO",1,75,82,90,97,105,112,120,127},{"FAIL","FAIL","FAIL","D","D+","C","C+","B","B+","A","A+"}),IF(Q17=100,LOOKUP(P30,{"ABS","ZERO",1,50,55,60,65,70,75,80,85},{"FAIL","FAIL","FAIL","D","D+","C","C+","B","B+","A","A+"}),IF(Q17=50,LOOKUP(P30,{"ABS","ZERO",1,25,27,30,32,35,37,40,42},{"FAIL","FAIL","FAIL","D","D+","C","C+","B","B+","A","A+"}))))))))))))</f>
        <v/>
      </c>
      <c r="S30" s="194"/>
      <c r="T30" s="56" t="str">
        <f t="shared" si="0"/>
        <v/>
      </c>
      <c r="U30" s="172" t="str">
        <f>IF(AND(A30&lt;&gt;"",B30&lt;&gt;""),IF(OR(D30&lt;&gt;"ABS"),IF(OR(AND(D30&lt;ROUNDDOWN((0.7*E17),0),D30&lt;&gt;0),D30&gt;E17,D30=""),"Attendance Marks incorrect",""),""),"")</f>
        <v/>
      </c>
      <c r="V30" s="304"/>
      <c r="W30" s="304"/>
      <c r="X30" s="161" t="str">
        <f>IF(OR(AND(OR(F30&lt;=G17, F30=0, F30="ABS"),OR(H30&lt;=I17, H30=0, H30="ABS"),OR(J30&lt;=K17, J30=0,J30="ABS"))),IF(OR(AND(A30="",B30="",D30="",F30="",H30="",J30=""),AND(A30&lt;&gt;"",B30&lt;&gt;"",D30&lt;&gt;"",F30&lt;&gt;"",H30&lt;&gt;"",J30&lt;&gt;"", AF30="OK")),"","Given Marks or Format is incorrect"),"Given Marks or Format is incorrect")</f>
        <v/>
      </c>
      <c r="Y30" s="162"/>
      <c r="Z30" s="163"/>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41" t="b">
        <f t="shared" si="28"/>
        <v>0</v>
      </c>
      <c r="AF30" s="141" t="str">
        <f t="shared" si="1"/>
        <v>S# INCORRECT</v>
      </c>
      <c r="BN30" s="141" t="str">
        <f t="shared" si="2"/>
        <v/>
      </c>
      <c r="BO30" s="141" t="b">
        <f t="shared" si="3"/>
        <v>0</v>
      </c>
      <c r="BP30" s="141" t="b">
        <f t="shared" si="4"/>
        <v>0</v>
      </c>
      <c r="BQ30" s="141" t="b">
        <f t="shared" si="5"/>
        <v>0</v>
      </c>
      <c r="BR30" s="141" t="str">
        <f t="shared" si="6"/>
        <v/>
      </c>
      <c r="BS30" s="141" t="str">
        <f t="shared" si="7"/>
        <v/>
      </c>
      <c r="BT30" s="141" t="str">
        <f t="shared" si="8"/>
        <v/>
      </c>
      <c r="BU30" s="141" t="str">
        <f t="shared" si="9"/>
        <v/>
      </c>
      <c r="BV30" s="51" t="str">
        <f t="shared" si="10"/>
        <v/>
      </c>
      <c r="BW30" s="52" t="str">
        <f t="shared" si="29"/>
        <v>INCORRECT</v>
      </c>
      <c r="BX30" s="141" t="b">
        <f t="shared" si="30"/>
        <v>0</v>
      </c>
      <c r="BY30" s="53" t="str">
        <f t="shared" si="11"/>
        <v/>
      </c>
      <c r="BZ30" s="141" t="b">
        <f t="shared" si="12"/>
        <v>0</v>
      </c>
      <c r="CA30" s="141" t="b">
        <f t="shared" si="13"/>
        <v>0</v>
      </c>
      <c r="CB30" s="141" t="b">
        <f t="shared" si="14"/>
        <v>0</v>
      </c>
      <c r="CC30" s="141" t="b">
        <f t="shared" si="15"/>
        <v>0</v>
      </c>
      <c r="CD30" s="141" t="b">
        <f t="shared" si="16"/>
        <v>0</v>
      </c>
      <c r="CE30" s="141" t="b">
        <f t="shared" si="17"/>
        <v>0</v>
      </c>
      <c r="CF30" s="141" t="str">
        <f t="shared" si="18"/>
        <v/>
      </c>
      <c r="CG30" s="141" t="str">
        <f t="shared" si="19"/>
        <v/>
      </c>
      <c r="CH30" s="141" t="str">
        <f t="shared" si="20"/>
        <v/>
      </c>
      <c r="CI30" s="141" t="str">
        <f t="shared" si="21"/>
        <v/>
      </c>
      <c r="CJ30" s="141" t="str">
        <f t="shared" si="22"/>
        <v/>
      </c>
      <c r="CK30" s="141" t="str">
        <f t="shared" si="23"/>
        <v/>
      </c>
      <c r="CL30" s="53" t="str">
        <f t="shared" si="24"/>
        <v/>
      </c>
      <c r="CM30" s="53" t="str">
        <f t="shared" si="25"/>
        <v/>
      </c>
      <c r="CN30" s="54" t="str">
        <f t="shared" si="26"/>
        <v>NO</v>
      </c>
      <c r="CO30" s="54" t="str">
        <f t="shared" si="27"/>
        <v>NO</v>
      </c>
      <c r="CP30" s="52" t="str">
        <f t="shared" si="31"/>
        <v>NO</v>
      </c>
      <c r="CQ30" s="52" t="str">
        <f t="shared" si="32"/>
        <v>NO</v>
      </c>
      <c r="CR30" s="54" t="str">
        <f t="shared" si="33"/>
        <v>OK</v>
      </c>
      <c r="CS30" s="141" t="b">
        <f t="shared" si="34"/>
        <v>0</v>
      </c>
      <c r="CT30" s="141" t="b">
        <f t="shared" si="35"/>
        <v>0</v>
      </c>
      <c r="CU30" s="141" t="b">
        <f t="shared" si="36"/>
        <v>0</v>
      </c>
      <c r="CV30" s="141" t="b">
        <f t="shared" si="37"/>
        <v>0</v>
      </c>
      <c r="CW30" s="53" t="str">
        <f t="shared" si="38"/>
        <v>SEQUENCE INCORRECT</v>
      </c>
      <c r="CX30" s="55">
        <f>COUNTIF(B19:B29,T(B30))</f>
        <v>11</v>
      </c>
    </row>
    <row r="31" spans="1:102" s="141" customFormat="1" ht="18.95" customHeight="1" thickBot="1">
      <c r="A31" s="43"/>
      <c r="B31" s="152"/>
      <c r="C31" s="153"/>
      <c r="D31" s="152"/>
      <c r="E31" s="153"/>
      <c r="F31" s="152"/>
      <c r="G31" s="153"/>
      <c r="H31" s="152"/>
      <c r="I31" s="153"/>
      <c r="J31" s="305"/>
      <c r="K31" s="306"/>
      <c r="L31" s="206"/>
      <c r="M31" s="206"/>
      <c r="N31" s="206"/>
      <c r="O31" s="206"/>
      <c r="P31" s="319"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20"/>
      <c r="R31" s="96" t="str">
        <f>IF(P31="","",IF(Q17=500,LOOKUP(P31,{"ABS","ZERO",1,250,275,300,325,350,375,400,425},{"FAIL","FAIL","FAIL","D","D+","C","C+","B","B+","A","A+"}),IF(Q17=450,LOOKUP(P31,{"ABS","ZERO",1,225,247,270,292,315,337,360,382},{"FAIL","FAIL","FAIL","D","D+","C","C+","B","B+","A","A+"}),IF(Q17=400,LOOKUP(P31,{"ABS","ZERO",1,200,220,240,260,280,300,320,340},{"FAIL","FAIL","FAIL","D","D+","C","C+","B","B+","A","A+"}),IF(Q17=350,LOOKUP(P31,{"ABS","ZERO",1,175,192,210,227,245,262,280,297},{"FAIL","FAIL","FAIL","D","D+","C","C+","B","B+","A","A+"}),IF(Q17=300,LOOKUP(P31,{"ABS","ZERO",1,150,165,180,195,210,225,240,255},{"FAIL","FAIL","FAIL","D","D+","C","C+","B","B+","A","A+"}),IF(Q17=250,LOOKUP(P31,{"ABS","ZERO",1,125,137,150,162,175,187,200,212},{"FAIL","FAIL","FAIL","D","D+","C","C+","B","B+","A","A+"}),IF(Q17=200,LOOKUP(P31,{"ABS","ZERO",1,100,110,120,130,140,150,160,170},{"FAIL","FAIL","FAIL","D","D+","C","C+","B","B+","A","A+"}),IF(Q17=150,LOOKUP(P31,{"ABS","ZERO",1,75,82,90,97,105,112,120,127},{"FAIL","FAIL","FAIL","D","D+","C","C+","B","B+","A","A+"}),IF(Q17=100,LOOKUP(P31,{"ABS","ZERO",1,50,55,60,65,70,75,80,85},{"FAIL","FAIL","FAIL","D","D+","C","C+","B","B+","A","A+"}),IF(Q17=50,LOOKUP(P31,{"ABS","ZERO",1,25,27,30,32,35,37,40,42},{"FAIL","FAIL","FAIL","D","D+","C","C+","B","B+","A","A+"}))))))))))))</f>
        <v/>
      </c>
      <c r="S31" s="194"/>
      <c r="T31" s="56" t="str">
        <f t="shared" si="0"/>
        <v/>
      </c>
      <c r="U31" s="172" t="str">
        <f>IF(AND(A31&lt;&gt;"",B31&lt;&gt;""),IF(OR(D31&lt;&gt;"ABS"),IF(OR(AND(D31&lt;ROUNDDOWN((0.7*E17),0),D31&lt;&gt;0),D31&gt;E17,D31=""),"Attendance Marks incorrect",""),""),"")</f>
        <v/>
      </c>
      <c r="V31" s="304"/>
      <c r="W31" s="304"/>
      <c r="X31" s="161" t="str">
        <f>IF(OR(AND(OR(F31&lt;=G17, F31=0, F31="ABS"),OR(H31&lt;=I17, H31=0, H31="ABS"),OR(J31&lt;=K17, J31=0,J31="ABS"))),IF(OR(AND(A31="",B31="",D31="",F31="",H31="",J31=""),AND(A31&lt;&gt;"",B31&lt;&gt;"",D31&lt;&gt;"",F31&lt;&gt;"",H31&lt;&gt;"",J31&lt;&gt;"", AF31="OK")),"","Given Marks or Format is incorrect"),"Given Marks or Format is incorrect")</f>
        <v/>
      </c>
      <c r="Y31" s="162"/>
      <c r="Z31" s="163"/>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41" t="b">
        <f t="shared" si="28"/>
        <v>0</v>
      </c>
      <c r="AF31" s="141" t="str">
        <f t="shared" si="1"/>
        <v>S# INCORRECT</v>
      </c>
      <c r="BN31" s="141" t="str">
        <f t="shared" si="2"/>
        <v/>
      </c>
      <c r="BO31" s="141" t="b">
        <f t="shared" si="3"/>
        <v>0</v>
      </c>
      <c r="BP31" s="141" t="b">
        <f t="shared" si="4"/>
        <v>0</v>
      </c>
      <c r="BQ31" s="141" t="b">
        <f t="shared" si="5"/>
        <v>0</v>
      </c>
      <c r="BR31" s="141" t="str">
        <f t="shared" si="6"/>
        <v/>
      </c>
      <c r="BS31" s="141" t="str">
        <f t="shared" si="7"/>
        <v/>
      </c>
      <c r="BT31" s="141" t="str">
        <f t="shared" si="8"/>
        <v/>
      </c>
      <c r="BU31" s="141" t="str">
        <f t="shared" si="9"/>
        <v/>
      </c>
      <c r="BV31" s="51" t="str">
        <f t="shared" si="10"/>
        <v/>
      </c>
      <c r="BW31" s="52" t="str">
        <f t="shared" si="29"/>
        <v>INCORRECT</v>
      </c>
      <c r="BX31" s="141" t="b">
        <f t="shared" si="30"/>
        <v>0</v>
      </c>
      <c r="BY31" s="53" t="str">
        <f t="shared" si="11"/>
        <v/>
      </c>
      <c r="BZ31" s="141" t="b">
        <f t="shared" si="12"/>
        <v>0</v>
      </c>
      <c r="CA31" s="141" t="b">
        <f t="shared" si="13"/>
        <v>0</v>
      </c>
      <c r="CB31" s="141" t="b">
        <f t="shared" si="14"/>
        <v>0</v>
      </c>
      <c r="CC31" s="141" t="b">
        <f t="shared" si="15"/>
        <v>0</v>
      </c>
      <c r="CD31" s="141" t="b">
        <f t="shared" si="16"/>
        <v>0</v>
      </c>
      <c r="CE31" s="141" t="b">
        <f t="shared" si="17"/>
        <v>0</v>
      </c>
      <c r="CF31" s="141" t="str">
        <f t="shared" si="18"/>
        <v/>
      </c>
      <c r="CG31" s="141" t="str">
        <f t="shared" si="19"/>
        <v/>
      </c>
      <c r="CH31" s="141" t="str">
        <f t="shared" si="20"/>
        <v/>
      </c>
      <c r="CI31" s="141" t="str">
        <f t="shared" si="21"/>
        <v/>
      </c>
      <c r="CJ31" s="141" t="str">
        <f t="shared" si="22"/>
        <v/>
      </c>
      <c r="CK31" s="141" t="str">
        <f t="shared" si="23"/>
        <v/>
      </c>
      <c r="CL31" s="53" t="str">
        <f t="shared" si="24"/>
        <v/>
      </c>
      <c r="CM31" s="53" t="str">
        <f t="shared" si="25"/>
        <v/>
      </c>
      <c r="CN31" s="54" t="str">
        <f t="shared" si="26"/>
        <v>NO</v>
      </c>
      <c r="CO31" s="54" t="str">
        <f t="shared" si="27"/>
        <v>NO</v>
      </c>
      <c r="CP31" s="52" t="str">
        <f t="shared" si="31"/>
        <v>NO</v>
      </c>
      <c r="CQ31" s="52" t="str">
        <f t="shared" si="32"/>
        <v>NO</v>
      </c>
      <c r="CR31" s="54" t="str">
        <f t="shared" si="33"/>
        <v>OK</v>
      </c>
      <c r="CS31" s="141" t="b">
        <f t="shared" si="34"/>
        <v>0</v>
      </c>
      <c r="CT31" s="141" t="b">
        <f t="shared" si="35"/>
        <v>0</v>
      </c>
      <c r="CU31" s="141" t="b">
        <f t="shared" si="36"/>
        <v>0</v>
      </c>
      <c r="CV31" s="141" t="b">
        <f t="shared" si="37"/>
        <v>0</v>
      </c>
      <c r="CW31" s="53" t="str">
        <f t="shared" si="38"/>
        <v>SEQUENCE INCORRECT</v>
      </c>
      <c r="CX31" s="55">
        <f>COUNTIF(B19:B30,T(B31))</f>
        <v>12</v>
      </c>
    </row>
    <row r="32" spans="1:102" s="141" customFormat="1" ht="18.95" customHeight="1" thickBot="1">
      <c r="A32" s="134"/>
      <c r="B32" s="152"/>
      <c r="C32" s="153"/>
      <c r="D32" s="152"/>
      <c r="E32" s="153"/>
      <c r="F32" s="152"/>
      <c r="G32" s="153"/>
      <c r="H32" s="152"/>
      <c r="I32" s="153"/>
      <c r="J32" s="305"/>
      <c r="K32" s="306"/>
      <c r="L32" s="206"/>
      <c r="M32" s="206"/>
      <c r="N32" s="206"/>
      <c r="O32" s="206"/>
      <c r="P32" s="319"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20"/>
      <c r="R32" s="96" t="str">
        <f>IF(P32="","",IF(Q17=500,LOOKUP(P32,{"ABS","ZERO",1,250,275,300,325,350,375,400,425},{"FAIL","FAIL","FAIL","D","D+","C","C+","B","B+","A","A+"}),IF(Q17=450,LOOKUP(P32,{"ABS","ZERO",1,225,247,270,292,315,337,360,382},{"FAIL","FAIL","FAIL","D","D+","C","C+","B","B+","A","A+"}),IF(Q17=400,LOOKUP(P32,{"ABS","ZERO",1,200,220,240,260,280,300,320,340},{"FAIL","FAIL","FAIL","D","D+","C","C+","B","B+","A","A+"}),IF(Q17=350,LOOKUP(P32,{"ABS","ZERO",1,175,192,210,227,245,262,280,297},{"FAIL","FAIL","FAIL","D","D+","C","C+","B","B+","A","A+"}),IF(Q17=300,LOOKUP(P32,{"ABS","ZERO",1,150,165,180,195,210,225,240,255},{"FAIL","FAIL","FAIL","D","D+","C","C+","B","B+","A","A+"}),IF(Q17=250,LOOKUP(P32,{"ABS","ZERO",1,125,137,150,162,175,187,200,212},{"FAIL","FAIL","FAIL","D","D+","C","C+","B","B+","A","A+"}),IF(Q17=200,LOOKUP(P32,{"ABS","ZERO",1,100,110,120,130,140,150,160,170},{"FAIL","FAIL","FAIL","D","D+","C","C+","B","B+","A","A+"}),IF(Q17=150,LOOKUP(P32,{"ABS","ZERO",1,75,82,90,97,105,112,120,127},{"FAIL","FAIL","FAIL","D","D+","C","C+","B","B+","A","A+"}),IF(Q17=100,LOOKUP(P32,{"ABS","ZERO",1,50,55,60,65,70,75,80,85},{"FAIL","FAIL","FAIL","D","D+","C","C+","B","B+","A","A+"}),IF(Q17=50,LOOKUP(P32,{"ABS","ZERO",1,25,27,30,32,35,37,40,42},{"FAIL","FAIL","FAIL","D","D+","C","C+","B","B+","A","A+"}))))))))))))</f>
        <v/>
      </c>
      <c r="S32" s="194"/>
      <c r="T32" s="56" t="str">
        <f t="shared" si="0"/>
        <v/>
      </c>
      <c r="U32" s="172" t="str">
        <f>IF(AND(A32&lt;&gt;"",B32&lt;&gt;""),IF(OR(D32&lt;&gt;"ABS"),IF(OR(AND(D32&lt;ROUNDDOWN((0.7*E17),0),D32&lt;&gt;0),D32&gt;E17,D32=""),"Attendance Marks incorrect",""),""),"")</f>
        <v/>
      </c>
      <c r="V32" s="304"/>
      <c r="W32" s="304"/>
      <c r="X32" s="161" t="str">
        <f>IF(OR(AND(OR(F32&lt;=G17, F32=0, F32="ABS"),OR(H32&lt;=I17, H32=0, H32="ABS"),OR(J32&lt;=K17, J32=0,J32="ABS"))),IF(OR(AND(A32="",B32="",D32="",F32="",H32="",J32=""),AND(A32&lt;&gt;"",B32&lt;&gt;"",D32&lt;&gt;"",F32&lt;&gt;"",H32&lt;&gt;"",J32&lt;&gt;"", AF32="OK")),"","Given Marks or Format is incorrect"),"Given Marks or Format is incorrect")</f>
        <v/>
      </c>
      <c r="Y32" s="162"/>
      <c r="Z32" s="163"/>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41" t="b">
        <f t="shared" si="28"/>
        <v>0</v>
      </c>
      <c r="AF32" s="141" t="str">
        <f t="shared" si="1"/>
        <v>S# INCORRECT</v>
      </c>
      <c r="BN32" s="141" t="str">
        <f t="shared" si="2"/>
        <v/>
      </c>
      <c r="BO32" s="141" t="b">
        <f t="shared" si="3"/>
        <v>0</v>
      </c>
      <c r="BP32" s="141" t="b">
        <f t="shared" si="4"/>
        <v>0</v>
      </c>
      <c r="BQ32" s="141" t="b">
        <f t="shared" si="5"/>
        <v>0</v>
      </c>
      <c r="BR32" s="141" t="str">
        <f t="shared" si="6"/>
        <v/>
      </c>
      <c r="BS32" s="141" t="str">
        <f t="shared" si="7"/>
        <v/>
      </c>
      <c r="BT32" s="141" t="str">
        <f t="shared" si="8"/>
        <v/>
      </c>
      <c r="BU32" s="141" t="str">
        <f t="shared" si="9"/>
        <v/>
      </c>
      <c r="BV32" s="51" t="str">
        <f t="shared" si="10"/>
        <v/>
      </c>
      <c r="BW32" s="52" t="str">
        <f t="shared" si="29"/>
        <v>INCORRECT</v>
      </c>
      <c r="BX32" s="141" t="b">
        <f t="shared" si="30"/>
        <v>0</v>
      </c>
      <c r="BY32" s="53" t="str">
        <f t="shared" si="11"/>
        <v/>
      </c>
      <c r="BZ32" s="141" t="b">
        <f t="shared" si="12"/>
        <v>0</v>
      </c>
      <c r="CA32" s="141" t="b">
        <f t="shared" si="13"/>
        <v>0</v>
      </c>
      <c r="CB32" s="141" t="b">
        <f t="shared" si="14"/>
        <v>0</v>
      </c>
      <c r="CC32" s="141" t="b">
        <f t="shared" si="15"/>
        <v>0</v>
      </c>
      <c r="CD32" s="141" t="b">
        <f t="shared" si="16"/>
        <v>0</v>
      </c>
      <c r="CE32" s="141" t="b">
        <f t="shared" si="17"/>
        <v>0</v>
      </c>
      <c r="CF32" s="141" t="str">
        <f t="shared" si="18"/>
        <v/>
      </c>
      <c r="CG32" s="141" t="str">
        <f t="shared" si="19"/>
        <v/>
      </c>
      <c r="CH32" s="141" t="str">
        <f t="shared" si="20"/>
        <v/>
      </c>
      <c r="CI32" s="141" t="str">
        <f t="shared" si="21"/>
        <v/>
      </c>
      <c r="CJ32" s="141" t="str">
        <f t="shared" si="22"/>
        <v/>
      </c>
      <c r="CK32" s="141" t="str">
        <f t="shared" si="23"/>
        <v/>
      </c>
      <c r="CL32" s="53" t="str">
        <f t="shared" si="24"/>
        <v/>
      </c>
      <c r="CM32" s="53" t="str">
        <f t="shared" si="25"/>
        <v/>
      </c>
      <c r="CN32" s="54" t="str">
        <f t="shared" si="26"/>
        <v>NO</v>
      </c>
      <c r="CO32" s="54" t="str">
        <f t="shared" si="27"/>
        <v>NO</v>
      </c>
      <c r="CP32" s="52" t="str">
        <f t="shared" si="31"/>
        <v>NO</v>
      </c>
      <c r="CQ32" s="52" t="str">
        <f t="shared" si="32"/>
        <v>NO</v>
      </c>
      <c r="CR32" s="54" t="str">
        <f t="shared" si="33"/>
        <v>OK</v>
      </c>
      <c r="CS32" s="141" t="b">
        <f t="shared" si="34"/>
        <v>0</v>
      </c>
      <c r="CT32" s="141" t="b">
        <f t="shared" si="35"/>
        <v>0</v>
      </c>
      <c r="CU32" s="141" t="b">
        <f t="shared" si="36"/>
        <v>0</v>
      </c>
      <c r="CV32" s="141" t="b">
        <f t="shared" si="37"/>
        <v>0</v>
      </c>
      <c r="CW32" s="53" t="str">
        <f t="shared" si="38"/>
        <v>SEQUENCE INCORRECT</v>
      </c>
      <c r="CX32" s="55">
        <f>COUNTIF(B19:B31,T(B32))</f>
        <v>13</v>
      </c>
    </row>
    <row r="33" spans="1:102" s="141" customFormat="1" ht="18.95" customHeight="1" thickBot="1">
      <c r="A33" s="43"/>
      <c r="B33" s="152"/>
      <c r="C33" s="153"/>
      <c r="D33" s="152"/>
      <c r="E33" s="153"/>
      <c r="F33" s="152"/>
      <c r="G33" s="153"/>
      <c r="H33" s="152"/>
      <c r="I33" s="153"/>
      <c r="J33" s="305"/>
      <c r="K33" s="306"/>
      <c r="L33" s="206"/>
      <c r="M33" s="206"/>
      <c r="N33" s="206"/>
      <c r="O33" s="206"/>
      <c r="P33" s="319"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20"/>
      <c r="R33" s="96" t="str">
        <f>IF(P33="","",IF(Q17=500,LOOKUP(P33,{"ABS","ZERO",1,250,275,300,325,350,375,400,425},{"FAIL","FAIL","FAIL","D","D+","C","C+","B","B+","A","A+"}),IF(Q17=450,LOOKUP(P33,{"ABS","ZERO",1,225,247,270,292,315,337,360,382},{"FAIL","FAIL","FAIL","D","D+","C","C+","B","B+","A","A+"}),IF(Q17=400,LOOKUP(P33,{"ABS","ZERO",1,200,220,240,260,280,300,320,340},{"FAIL","FAIL","FAIL","D","D+","C","C+","B","B+","A","A+"}),IF(Q17=350,LOOKUP(P33,{"ABS","ZERO",1,175,192,210,227,245,262,280,297},{"FAIL","FAIL","FAIL","D","D+","C","C+","B","B+","A","A+"}),IF(Q17=300,LOOKUP(P33,{"ABS","ZERO",1,150,165,180,195,210,225,240,255},{"FAIL","FAIL","FAIL","D","D+","C","C+","B","B+","A","A+"}),IF(Q17=250,LOOKUP(P33,{"ABS","ZERO",1,125,137,150,162,175,187,200,212},{"FAIL","FAIL","FAIL","D","D+","C","C+","B","B+","A","A+"}),IF(Q17=200,LOOKUP(P33,{"ABS","ZERO",1,100,110,120,130,140,150,160,170},{"FAIL","FAIL","FAIL","D","D+","C","C+","B","B+","A","A+"}),IF(Q17=150,LOOKUP(P33,{"ABS","ZERO",1,75,82,90,97,105,112,120,127},{"FAIL","FAIL","FAIL","D","D+","C","C+","B","B+","A","A+"}),IF(Q17=100,LOOKUP(P33,{"ABS","ZERO",1,50,55,60,65,70,75,80,85},{"FAIL","FAIL","FAIL","D","D+","C","C+","B","B+","A","A+"}),IF(Q17=50,LOOKUP(P33,{"ABS","ZERO",1,25,27,30,32,35,37,40,42},{"FAIL","FAIL","FAIL","D","D+","C","C+","B","B+","A","A+"}))))))))))))</f>
        <v/>
      </c>
      <c r="S33" s="194"/>
      <c r="T33" s="56" t="str">
        <f t="shared" si="0"/>
        <v/>
      </c>
      <c r="U33" s="172" t="str">
        <f>IF(AND(A33&lt;&gt;"",B33&lt;&gt;""),IF(OR(D33&lt;&gt;"ABS"),IF(OR(AND(D33&lt;ROUNDDOWN((0.7*E17),0),D33&lt;&gt;0),D33&gt;E17,D33=""),"Attendance Marks incorrect",""),""),"")</f>
        <v/>
      </c>
      <c r="V33" s="304"/>
      <c r="W33" s="304"/>
      <c r="X33" s="161" t="str">
        <f>IF(OR(AND(OR(F33&lt;=G17, F33=0, F33="ABS"),OR(H33&lt;=I17, H33=0, H33="ABS"),OR(J33&lt;=K17, J33=0,J33="ABS"))),IF(OR(AND(A33="",B33="",D33="",F33="",H33="",J33=""),AND(A33&lt;&gt;"",B33&lt;&gt;"",D33&lt;&gt;"",F33&lt;&gt;"",H33&lt;&gt;"",J33&lt;&gt;"", AF33="OK")),"","Given Marks or Format is incorrect"),"Given Marks or Format is incorrect")</f>
        <v/>
      </c>
      <c r="Y33" s="162"/>
      <c r="Z33" s="163"/>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41" t="b">
        <f t="shared" si="28"/>
        <v>0</v>
      </c>
      <c r="AF33" s="141" t="str">
        <f t="shared" si="1"/>
        <v>S# INCORRECT</v>
      </c>
      <c r="BN33" s="141" t="str">
        <f t="shared" si="2"/>
        <v/>
      </c>
      <c r="BO33" s="141" t="b">
        <f t="shared" si="3"/>
        <v>0</v>
      </c>
      <c r="BP33" s="141" t="b">
        <f t="shared" si="4"/>
        <v>0</v>
      </c>
      <c r="BQ33" s="141" t="b">
        <f t="shared" si="5"/>
        <v>0</v>
      </c>
      <c r="BR33" s="141" t="str">
        <f t="shared" si="6"/>
        <v/>
      </c>
      <c r="BS33" s="141" t="str">
        <f t="shared" si="7"/>
        <v/>
      </c>
      <c r="BT33" s="141" t="str">
        <f t="shared" si="8"/>
        <v/>
      </c>
      <c r="BU33" s="141" t="str">
        <f t="shared" si="9"/>
        <v/>
      </c>
      <c r="BV33" s="51" t="str">
        <f t="shared" si="10"/>
        <v/>
      </c>
      <c r="BW33" s="52" t="str">
        <f t="shared" si="29"/>
        <v>INCORRECT</v>
      </c>
      <c r="BX33" s="141" t="b">
        <f t="shared" si="30"/>
        <v>0</v>
      </c>
      <c r="BY33" s="53" t="str">
        <f t="shared" si="11"/>
        <v/>
      </c>
      <c r="BZ33" s="141" t="b">
        <f t="shared" si="12"/>
        <v>0</v>
      </c>
      <c r="CA33" s="141" t="b">
        <f t="shared" si="13"/>
        <v>0</v>
      </c>
      <c r="CB33" s="141" t="b">
        <f t="shared" si="14"/>
        <v>0</v>
      </c>
      <c r="CC33" s="141" t="b">
        <f t="shared" si="15"/>
        <v>0</v>
      </c>
      <c r="CD33" s="141" t="b">
        <f t="shared" si="16"/>
        <v>0</v>
      </c>
      <c r="CE33" s="141" t="b">
        <f t="shared" si="17"/>
        <v>0</v>
      </c>
      <c r="CF33" s="141" t="str">
        <f t="shared" si="18"/>
        <v/>
      </c>
      <c r="CG33" s="141" t="str">
        <f t="shared" si="19"/>
        <v/>
      </c>
      <c r="CH33" s="141" t="str">
        <f t="shared" si="20"/>
        <v/>
      </c>
      <c r="CI33" s="141" t="str">
        <f t="shared" si="21"/>
        <v/>
      </c>
      <c r="CJ33" s="141" t="str">
        <f t="shared" si="22"/>
        <v/>
      </c>
      <c r="CK33" s="141" t="str">
        <f t="shared" si="23"/>
        <v/>
      </c>
      <c r="CL33" s="53" t="str">
        <f t="shared" si="24"/>
        <v/>
      </c>
      <c r="CM33" s="53" t="str">
        <f t="shared" si="25"/>
        <v/>
      </c>
      <c r="CN33" s="54" t="str">
        <f t="shared" si="26"/>
        <v>NO</v>
      </c>
      <c r="CO33" s="54" t="str">
        <f t="shared" si="27"/>
        <v>NO</v>
      </c>
      <c r="CP33" s="52" t="str">
        <f t="shared" si="31"/>
        <v>NO</v>
      </c>
      <c r="CQ33" s="52" t="str">
        <f t="shared" si="32"/>
        <v>NO</v>
      </c>
      <c r="CR33" s="54" t="str">
        <f t="shared" si="33"/>
        <v>OK</v>
      </c>
      <c r="CS33" s="141" t="b">
        <f t="shared" si="34"/>
        <v>0</v>
      </c>
      <c r="CT33" s="141" t="b">
        <f t="shared" si="35"/>
        <v>0</v>
      </c>
      <c r="CU33" s="141" t="b">
        <f t="shared" si="36"/>
        <v>0</v>
      </c>
      <c r="CV33" s="141" t="b">
        <f t="shared" si="37"/>
        <v>0</v>
      </c>
      <c r="CW33" s="53" t="str">
        <f t="shared" si="38"/>
        <v>SEQUENCE INCORRECT</v>
      </c>
      <c r="CX33" s="55">
        <f>COUNTIF(B19:B32,T(B33))</f>
        <v>14</v>
      </c>
    </row>
    <row r="34" spans="1:102" s="141" customFormat="1" ht="18.95" customHeight="1" thickBot="1">
      <c r="A34" s="134"/>
      <c r="B34" s="152"/>
      <c r="C34" s="153"/>
      <c r="D34" s="152"/>
      <c r="E34" s="153"/>
      <c r="F34" s="152"/>
      <c r="G34" s="153"/>
      <c r="H34" s="152"/>
      <c r="I34" s="153"/>
      <c r="J34" s="305"/>
      <c r="K34" s="306"/>
      <c r="L34" s="206"/>
      <c r="M34" s="206"/>
      <c r="N34" s="206"/>
      <c r="O34" s="206"/>
      <c r="P34" s="319"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20"/>
      <c r="R34" s="96" t="str">
        <f>IF(P34="","",IF(Q17=500,LOOKUP(P34,{"ABS","ZERO",1,250,275,300,325,350,375,400,425},{"FAIL","FAIL","FAIL","D","D+","C","C+","B","B+","A","A+"}),IF(Q17=450,LOOKUP(P34,{"ABS","ZERO",1,225,247,270,292,315,337,360,382},{"FAIL","FAIL","FAIL","D","D+","C","C+","B","B+","A","A+"}),IF(Q17=400,LOOKUP(P34,{"ABS","ZERO",1,200,220,240,260,280,300,320,340},{"FAIL","FAIL","FAIL","D","D+","C","C+","B","B+","A","A+"}),IF(Q17=350,LOOKUP(P34,{"ABS","ZERO",1,175,192,210,227,245,262,280,297},{"FAIL","FAIL","FAIL","D","D+","C","C+","B","B+","A","A+"}),IF(Q17=300,LOOKUP(P34,{"ABS","ZERO",1,150,165,180,195,210,225,240,255},{"FAIL","FAIL","FAIL","D","D+","C","C+","B","B+","A","A+"}),IF(Q17=250,LOOKUP(P34,{"ABS","ZERO",1,125,137,150,162,175,187,200,212},{"FAIL","FAIL","FAIL","D","D+","C","C+","B","B+","A","A+"}),IF(Q17=200,LOOKUP(P34,{"ABS","ZERO",1,100,110,120,130,140,150,160,170},{"FAIL","FAIL","FAIL","D","D+","C","C+","B","B+","A","A+"}),IF(Q17=150,LOOKUP(P34,{"ABS","ZERO",1,75,82,90,97,105,112,120,127},{"FAIL","FAIL","FAIL","D","D+","C","C+","B","B+","A","A+"}),IF(Q17=100,LOOKUP(P34,{"ABS","ZERO",1,50,55,60,65,70,75,80,85},{"FAIL","FAIL","FAIL","D","D+","C","C+","B","B+","A","A+"}),IF(Q17=50,LOOKUP(P34,{"ABS","ZERO",1,25,27,30,32,35,37,40,42},{"FAIL","FAIL","FAIL","D","D+","C","C+","B","B+","A","A+"}))))))))))))</f>
        <v/>
      </c>
      <c r="S34" s="194"/>
      <c r="T34" s="56" t="str">
        <f t="shared" si="0"/>
        <v/>
      </c>
      <c r="U34" s="172" t="str">
        <f>IF(AND(A34&lt;&gt;"",B34&lt;&gt;""),IF(OR(D34&lt;&gt;"ABS"),IF(OR(AND(D34&lt;ROUNDDOWN((0.7*E17),0),D34&lt;&gt;0),D34&gt;E17,D34=""),"Attendance Marks incorrect",""),""),"")</f>
        <v/>
      </c>
      <c r="V34" s="304"/>
      <c r="W34" s="304"/>
      <c r="X34" s="161" t="str">
        <f>IF(OR(AND(OR(F34&lt;=G17, F34=0, F34="ABS"),OR(H34&lt;=I17, H34=0, H34="ABS"),OR(J34&lt;=K17, J34=0,J34="ABS"))),IF(OR(AND(A34="",B34="",D34="",F34="",H34="",J34=""),AND(A34&lt;&gt;"",B34&lt;&gt;"",D34&lt;&gt;"",F34&lt;&gt;"",H34&lt;&gt;"",J34&lt;&gt;"", AF34="OK")),"","Given Marks or Format is incorrect"),"Given Marks or Format is incorrect")</f>
        <v/>
      </c>
      <c r="Y34" s="162"/>
      <c r="Z34" s="163"/>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41" t="b">
        <f t="shared" si="28"/>
        <v>0</v>
      </c>
      <c r="AF34" s="141" t="str">
        <f t="shared" si="1"/>
        <v>S# INCORRECT</v>
      </c>
      <c r="BN34" s="141" t="str">
        <f t="shared" si="2"/>
        <v/>
      </c>
      <c r="BO34" s="141" t="b">
        <f t="shared" si="3"/>
        <v>0</v>
      </c>
      <c r="BP34" s="141" t="b">
        <f t="shared" si="4"/>
        <v>0</v>
      </c>
      <c r="BQ34" s="141" t="b">
        <f t="shared" si="5"/>
        <v>0</v>
      </c>
      <c r="BR34" s="141" t="str">
        <f t="shared" si="6"/>
        <v/>
      </c>
      <c r="BS34" s="141" t="str">
        <f t="shared" si="7"/>
        <v/>
      </c>
      <c r="BT34" s="141" t="str">
        <f t="shared" si="8"/>
        <v/>
      </c>
      <c r="BU34" s="141" t="str">
        <f t="shared" si="9"/>
        <v/>
      </c>
      <c r="BV34" s="51" t="str">
        <f t="shared" si="10"/>
        <v/>
      </c>
      <c r="BW34" s="52" t="str">
        <f t="shared" si="29"/>
        <v>INCORRECT</v>
      </c>
      <c r="BX34" s="141" t="b">
        <f t="shared" si="30"/>
        <v>0</v>
      </c>
      <c r="BY34" s="53" t="str">
        <f t="shared" si="11"/>
        <v/>
      </c>
      <c r="BZ34" s="141" t="b">
        <f t="shared" si="12"/>
        <v>0</v>
      </c>
      <c r="CA34" s="141" t="b">
        <f t="shared" si="13"/>
        <v>0</v>
      </c>
      <c r="CB34" s="141" t="b">
        <f t="shared" si="14"/>
        <v>0</v>
      </c>
      <c r="CC34" s="141" t="b">
        <f t="shared" si="15"/>
        <v>0</v>
      </c>
      <c r="CD34" s="141" t="b">
        <f t="shared" si="16"/>
        <v>0</v>
      </c>
      <c r="CE34" s="141" t="b">
        <f t="shared" si="17"/>
        <v>0</v>
      </c>
      <c r="CF34" s="141" t="str">
        <f t="shared" si="18"/>
        <v/>
      </c>
      <c r="CG34" s="141" t="str">
        <f t="shared" si="19"/>
        <v/>
      </c>
      <c r="CH34" s="141" t="str">
        <f t="shared" si="20"/>
        <v/>
      </c>
      <c r="CI34" s="141" t="str">
        <f t="shared" si="21"/>
        <v/>
      </c>
      <c r="CJ34" s="141" t="str">
        <f t="shared" si="22"/>
        <v/>
      </c>
      <c r="CK34" s="141" t="str">
        <f t="shared" si="23"/>
        <v/>
      </c>
      <c r="CL34" s="53" t="str">
        <f t="shared" si="24"/>
        <v/>
      </c>
      <c r="CM34" s="53" t="str">
        <f t="shared" si="25"/>
        <v/>
      </c>
      <c r="CN34" s="54" t="str">
        <f t="shared" si="26"/>
        <v>NO</v>
      </c>
      <c r="CO34" s="54" t="str">
        <f t="shared" si="27"/>
        <v>NO</v>
      </c>
      <c r="CP34" s="52" t="str">
        <f t="shared" si="31"/>
        <v>NO</v>
      </c>
      <c r="CQ34" s="52" t="str">
        <f t="shared" si="32"/>
        <v>NO</v>
      </c>
      <c r="CR34" s="54" t="str">
        <f t="shared" si="33"/>
        <v>OK</v>
      </c>
      <c r="CS34" s="141" t="b">
        <f t="shared" si="34"/>
        <v>0</v>
      </c>
      <c r="CT34" s="141" t="b">
        <f t="shared" si="35"/>
        <v>0</v>
      </c>
      <c r="CU34" s="141" t="b">
        <f t="shared" si="36"/>
        <v>0</v>
      </c>
      <c r="CV34" s="141" t="b">
        <f t="shared" si="37"/>
        <v>0</v>
      </c>
      <c r="CW34" s="53" t="str">
        <f t="shared" si="38"/>
        <v>SEQUENCE INCORRECT</v>
      </c>
      <c r="CX34" s="55">
        <f>COUNTIF(B19:B33,T(B34))</f>
        <v>15</v>
      </c>
    </row>
    <row r="35" spans="1:102" s="141" customFormat="1" ht="18.95" customHeight="1" thickBot="1">
      <c r="A35" s="43"/>
      <c r="B35" s="152"/>
      <c r="C35" s="153"/>
      <c r="D35" s="152"/>
      <c r="E35" s="153"/>
      <c r="F35" s="152"/>
      <c r="G35" s="153"/>
      <c r="H35" s="152"/>
      <c r="I35" s="153"/>
      <c r="J35" s="305"/>
      <c r="K35" s="306"/>
      <c r="L35" s="206"/>
      <c r="M35" s="206"/>
      <c r="N35" s="206"/>
      <c r="O35" s="206"/>
      <c r="P35" s="319"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20"/>
      <c r="R35" s="96" t="str">
        <f>IF(P35="","",IF(Q17=500,LOOKUP(P35,{"ABS","ZERO",1,250,275,300,325,350,375,400,425},{"FAIL","FAIL","FAIL","D","D+","C","C+","B","B+","A","A+"}),IF(Q17=450,LOOKUP(P35,{"ABS","ZERO",1,225,247,270,292,315,337,360,382},{"FAIL","FAIL","FAIL","D","D+","C","C+","B","B+","A","A+"}),IF(Q17=400,LOOKUP(P35,{"ABS","ZERO",1,200,220,240,260,280,300,320,340},{"FAIL","FAIL","FAIL","D","D+","C","C+","B","B+","A","A+"}),IF(Q17=350,LOOKUP(P35,{"ABS","ZERO",1,175,192,210,227,245,262,280,297},{"FAIL","FAIL","FAIL","D","D+","C","C+","B","B+","A","A+"}),IF(Q17=300,LOOKUP(P35,{"ABS","ZERO",1,150,165,180,195,210,225,240,255},{"FAIL","FAIL","FAIL","D","D+","C","C+","B","B+","A","A+"}),IF(Q17=250,LOOKUP(P35,{"ABS","ZERO",1,125,137,150,162,175,187,200,212},{"FAIL","FAIL","FAIL","D","D+","C","C+","B","B+","A","A+"}),IF(Q17=200,LOOKUP(P35,{"ABS","ZERO",1,100,110,120,130,140,150,160,170},{"FAIL","FAIL","FAIL","D","D+","C","C+","B","B+","A","A+"}),IF(Q17=150,LOOKUP(P35,{"ABS","ZERO",1,75,82,90,97,105,112,120,127},{"FAIL","FAIL","FAIL","D","D+","C","C+","B","B+","A","A+"}),IF(Q17=100,LOOKUP(P35,{"ABS","ZERO",1,50,55,60,65,70,75,80,85},{"FAIL","FAIL","FAIL","D","D+","C","C+","B","B+","A","A+"}),IF(Q17=50,LOOKUP(P35,{"ABS","ZERO",1,25,27,30,32,35,37,40,42},{"FAIL","FAIL","FAIL","D","D+","C","C+","B","B+","A","A+"}))))))))))))</f>
        <v/>
      </c>
      <c r="S35" s="194"/>
      <c r="T35" s="56" t="str">
        <f t="shared" si="0"/>
        <v/>
      </c>
      <c r="U35" s="172" t="str">
        <f>IF(AND(A35&lt;&gt;"",B35&lt;&gt;""),IF(OR(D35&lt;&gt;"ABS"),IF(OR(AND(D35&lt;ROUNDDOWN((0.7*E17),0),D35&lt;&gt;0),D35&gt;E17,D35=""),"Attendance Marks incorrect",""),""),"")</f>
        <v/>
      </c>
      <c r="V35" s="304"/>
      <c r="W35" s="304"/>
      <c r="X35" s="161" t="str">
        <f>IF(OR(AND(OR(F35&lt;=G17, F35=0, F35="ABS"),OR(H35&lt;=I17, H35=0, H35="ABS"),OR(J35&lt;=K17, J35=0,J35="ABS"))),IF(OR(AND(A35="",B35="",D35="",F35="",H35="",J35=""),AND(A35&lt;&gt;"",B35&lt;&gt;"",D35&lt;&gt;"",F35&lt;&gt;"",H35&lt;&gt;"",J35&lt;&gt;"", AF35="OK")),"","Given Marks or Format is incorrect"),"Given Marks or Format is incorrect")</f>
        <v/>
      </c>
      <c r="Y35" s="162"/>
      <c r="Z35" s="163"/>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41" t="b">
        <f t="shared" si="28"/>
        <v>0</v>
      </c>
      <c r="AF35" s="141" t="str">
        <f t="shared" si="1"/>
        <v>S# INCORRECT</v>
      </c>
      <c r="BN35" s="141" t="str">
        <f t="shared" si="2"/>
        <v/>
      </c>
      <c r="BO35" s="141" t="b">
        <f t="shared" si="3"/>
        <v>0</v>
      </c>
      <c r="BP35" s="141" t="b">
        <f t="shared" si="4"/>
        <v>0</v>
      </c>
      <c r="BQ35" s="141" t="b">
        <f t="shared" si="5"/>
        <v>0</v>
      </c>
      <c r="BR35" s="141" t="str">
        <f t="shared" si="6"/>
        <v/>
      </c>
      <c r="BS35" s="141" t="str">
        <f t="shared" si="7"/>
        <v/>
      </c>
      <c r="BT35" s="141" t="str">
        <f t="shared" si="8"/>
        <v/>
      </c>
      <c r="BU35" s="141" t="str">
        <f t="shared" si="9"/>
        <v/>
      </c>
      <c r="BV35" s="51" t="str">
        <f t="shared" si="10"/>
        <v/>
      </c>
      <c r="BW35" s="52" t="str">
        <f t="shared" si="29"/>
        <v>INCORRECT</v>
      </c>
      <c r="BX35" s="141" t="b">
        <f t="shared" si="30"/>
        <v>0</v>
      </c>
      <c r="BY35" s="53" t="str">
        <f t="shared" si="11"/>
        <v/>
      </c>
      <c r="BZ35" s="141" t="b">
        <f t="shared" si="12"/>
        <v>0</v>
      </c>
      <c r="CA35" s="141" t="b">
        <f t="shared" si="13"/>
        <v>0</v>
      </c>
      <c r="CB35" s="141" t="b">
        <f t="shared" si="14"/>
        <v>0</v>
      </c>
      <c r="CC35" s="141" t="b">
        <f t="shared" si="15"/>
        <v>0</v>
      </c>
      <c r="CD35" s="141" t="b">
        <f t="shared" si="16"/>
        <v>0</v>
      </c>
      <c r="CE35" s="141" t="b">
        <f t="shared" si="17"/>
        <v>0</v>
      </c>
      <c r="CF35" s="141" t="str">
        <f t="shared" si="18"/>
        <v/>
      </c>
      <c r="CG35" s="141" t="str">
        <f t="shared" si="19"/>
        <v/>
      </c>
      <c r="CH35" s="141" t="str">
        <f t="shared" si="20"/>
        <v/>
      </c>
      <c r="CI35" s="141" t="str">
        <f t="shared" si="21"/>
        <v/>
      </c>
      <c r="CJ35" s="141" t="str">
        <f t="shared" si="22"/>
        <v/>
      </c>
      <c r="CK35" s="141" t="str">
        <f t="shared" si="23"/>
        <v/>
      </c>
      <c r="CL35" s="53" t="str">
        <f t="shared" si="24"/>
        <v/>
      </c>
      <c r="CM35" s="53" t="str">
        <f t="shared" si="25"/>
        <v/>
      </c>
      <c r="CN35" s="54" t="str">
        <f t="shared" si="26"/>
        <v>NO</v>
      </c>
      <c r="CO35" s="54" t="str">
        <f t="shared" si="27"/>
        <v>NO</v>
      </c>
      <c r="CP35" s="52" t="str">
        <f t="shared" si="31"/>
        <v>NO</v>
      </c>
      <c r="CQ35" s="52" t="str">
        <f t="shared" si="32"/>
        <v>NO</v>
      </c>
      <c r="CR35" s="54" t="str">
        <f t="shared" si="33"/>
        <v>OK</v>
      </c>
      <c r="CS35" s="141" t="b">
        <f t="shared" si="34"/>
        <v>0</v>
      </c>
      <c r="CT35" s="141" t="b">
        <f t="shared" si="35"/>
        <v>0</v>
      </c>
      <c r="CU35" s="141" t="b">
        <f t="shared" si="36"/>
        <v>0</v>
      </c>
      <c r="CV35" s="141" t="b">
        <f t="shared" si="37"/>
        <v>0</v>
      </c>
      <c r="CW35" s="53" t="str">
        <f t="shared" si="38"/>
        <v>SEQUENCE INCORRECT</v>
      </c>
      <c r="CX35" s="55">
        <f>COUNTIF(B19:B34,T(B35))</f>
        <v>16</v>
      </c>
    </row>
    <row r="36" spans="1:102" s="141" customFormat="1" ht="18.95" customHeight="1" thickBot="1">
      <c r="A36" s="134"/>
      <c r="B36" s="152"/>
      <c r="C36" s="153"/>
      <c r="D36" s="152"/>
      <c r="E36" s="153"/>
      <c r="F36" s="152"/>
      <c r="G36" s="153"/>
      <c r="H36" s="152"/>
      <c r="I36" s="153"/>
      <c r="J36" s="305"/>
      <c r="K36" s="306"/>
      <c r="L36" s="206"/>
      <c r="M36" s="206"/>
      <c r="N36" s="206"/>
      <c r="O36" s="206"/>
      <c r="P36" s="319"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20"/>
      <c r="R36" s="96" t="str">
        <f>IF(P36="","",IF(Q17=500,LOOKUP(P36,{"ABS","ZERO",1,250,275,300,325,350,375,400,425},{"FAIL","FAIL","FAIL","D","D+","C","C+","B","B+","A","A+"}),IF(Q17=450,LOOKUP(P36,{"ABS","ZERO",1,225,247,270,292,315,337,360,382},{"FAIL","FAIL","FAIL","D","D+","C","C+","B","B+","A","A+"}),IF(Q17=400,LOOKUP(P36,{"ABS","ZERO",1,200,220,240,260,280,300,320,340},{"FAIL","FAIL","FAIL","D","D+","C","C+","B","B+","A","A+"}),IF(Q17=350,LOOKUP(P36,{"ABS","ZERO",1,175,192,210,227,245,262,280,297},{"FAIL","FAIL","FAIL","D","D+","C","C+","B","B+","A","A+"}),IF(Q17=300,LOOKUP(P36,{"ABS","ZERO",1,150,165,180,195,210,225,240,255},{"FAIL","FAIL","FAIL","D","D+","C","C+","B","B+","A","A+"}),IF(Q17=250,LOOKUP(P36,{"ABS","ZERO",1,125,137,150,162,175,187,200,212},{"FAIL","FAIL","FAIL","D","D+","C","C+","B","B+","A","A+"}),IF(Q17=200,LOOKUP(P36,{"ABS","ZERO",1,100,110,120,130,140,150,160,170},{"FAIL","FAIL","FAIL","D","D+","C","C+","B","B+","A","A+"}),IF(Q17=150,LOOKUP(P36,{"ABS","ZERO",1,75,82,90,97,105,112,120,127},{"FAIL","FAIL","FAIL","D","D+","C","C+","B","B+","A","A+"}),IF(Q17=100,LOOKUP(P36,{"ABS","ZERO",1,50,55,60,65,70,75,80,85},{"FAIL","FAIL","FAIL","D","D+","C","C+","B","B+","A","A+"}),IF(Q17=50,LOOKUP(P36,{"ABS","ZERO",1,25,27,30,32,35,37,40,42},{"FAIL","FAIL","FAIL","D","D+","C","C+","B","B+","A","A+"}))))))))))))</f>
        <v/>
      </c>
      <c r="S36" s="194"/>
      <c r="T36" s="56" t="str">
        <f t="shared" si="0"/>
        <v/>
      </c>
      <c r="U36" s="172" t="str">
        <f>IF(AND(A36&lt;&gt;"",B36&lt;&gt;""),IF(OR(D36&lt;&gt;"ABS"),IF(OR(AND(D36&lt;ROUNDDOWN((0.7*E17),0),D36&lt;&gt;0),D36&gt;E17,D36=""),"Attendance Marks incorrect",""),""),"")</f>
        <v/>
      </c>
      <c r="V36" s="304"/>
      <c r="W36" s="304"/>
      <c r="X36" s="161" t="str">
        <f>IF(OR(AND(OR(F36&lt;=G17, F36=0, F36="ABS"),OR(H36&lt;=I17, H36=0, H36="ABS"),OR(J36&lt;=K17, J36=0,J36="ABS"))),IF(OR(AND(A36="",B36="",D36="",F36="",H36="",J36=""),AND(A36&lt;&gt;"",B36&lt;&gt;"",D36&lt;&gt;"",F36&lt;&gt;"",H36&lt;&gt;"",J36&lt;&gt;"", AF36="OK")),"","Given Marks or Format is incorrect"),"Given Marks or Format is incorrect")</f>
        <v/>
      </c>
      <c r="Y36" s="162"/>
      <c r="Z36" s="163"/>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41" t="b">
        <f t="shared" si="28"/>
        <v>0</v>
      </c>
      <c r="AF36" s="141" t="str">
        <f t="shared" si="1"/>
        <v>S# INCORRECT</v>
      </c>
      <c r="BN36" s="141" t="str">
        <f t="shared" si="2"/>
        <v/>
      </c>
      <c r="BO36" s="141" t="b">
        <f t="shared" si="3"/>
        <v>0</v>
      </c>
      <c r="BP36" s="141" t="b">
        <f t="shared" si="4"/>
        <v>0</v>
      </c>
      <c r="BQ36" s="141" t="b">
        <f t="shared" si="5"/>
        <v>0</v>
      </c>
      <c r="BR36" s="141" t="str">
        <f t="shared" si="6"/>
        <v/>
      </c>
      <c r="BS36" s="141" t="str">
        <f t="shared" si="7"/>
        <v/>
      </c>
      <c r="BT36" s="141" t="str">
        <f t="shared" si="8"/>
        <v/>
      </c>
      <c r="BU36" s="141" t="str">
        <f t="shared" si="9"/>
        <v/>
      </c>
      <c r="BV36" s="51" t="str">
        <f t="shared" si="10"/>
        <v/>
      </c>
      <c r="BW36" s="52" t="str">
        <f t="shared" si="29"/>
        <v>INCORRECT</v>
      </c>
      <c r="BX36" s="141" t="b">
        <f t="shared" si="30"/>
        <v>0</v>
      </c>
      <c r="BY36" s="53" t="str">
        <f t="shared" si="11"/>
        <v/>
      </c>
      <c r="BZ36" s="141" t="b">
        <f t="shared" si="12"/>
        <v>0</v>
      </c>
      <c r="CA36" s="141" t="b">
        <f t="shared" si="13"/>
        <v>0</v>
      </c>
      <c r="CB36" s="141" t="b">
        <f t="shared" si="14"/>
        <v>0</v>
      </c>
      <c r="CC36" s="141" t="b">
        <f t="shared" si="15"/>
        <v>0</v>
      </c>
      <c r="CD36" s="141" t="b">
        <f t="shared" si="16"/>
        <v>0</v>
      </c>
      <c r="CE36" s="141" t="b">
        <f t="shared" si="17"/>
        <v>0</v>
      </c>
      <c r="CF36" s="141" t="str">
        <f t="shared" si="18"/>
        <v/>
      </c>
      <c r="CG36" s="141" t="str">
        <f t="shared" si="19"/>
        <v/>
      </c>
      <c r="CH36" s="141" t="str">
        <f t="shared" si="20"/>
        <v/>
      </c>
      <c r="CI36" s="141" t="str">
        <f t="shared" si="21"/>
        <v/>
      </c>
      <c r="CJ36" s="141" t="str">
        <f t="shared" si="22"/>
        <v/>
      </c>
      <c r="CK36" s="141" t="str">
        <f t="shared" si="23"/>
        <v/>
      </c>
      <c r="CL36" s="53" t="str">
        <f t="shared" si="24"/>
        <v/>
      </c>
      <c r="CM36" s="53" t="str">
        <f t="shared" si="25"/>
        <v/>
      </c>
      <c r="CN36" s="54" t="str">
        <f t="shared" si="26"/>
        <v>NO</v>
      </c>
      <c r="CO36" s="54" t="str">
        <f t="shared" si="27"/>
        <v>NO</v>
      </c>
      <c r="CP36" s="52" t="str">
        <f t="shared" si="31"/>
        <v>NO</v>
      </c>
      <c r="CQ36" s="52" t="str">
        <f t="shared" si="32"/>
        <v>NO</v>
      </c>
      <c r="CR36" s="54" t="str">
        <f t="shared" si="33"/>
        <v>OK</v>
      </c>
      <c r="CS36" s="141" t="b">
        <f t="shared" si="34"/>
        <v>0</v>
      </c>
      <c r="CT36" s="141" t="b">
        <f t="shared" si="35"/>
        <v>0</v>
      </c>
      <c r="CU36" s="141" t="b">
        <f t="shared" si="36"/>
        <v>0</v>
      </c>
      <c r="CV36" s="141" t="b">
        <f t="shared" si="37"/>
        <v>0</v>
      </c>
      <c r="CW36" s="53" t="str">
        <f t="shared" si="38"/>
        <v>SEQUENCE INCORRECT</v>
      </c>
      <c r="CX36" s="55">
        <f>COUNTIF(B19:B35,T(B36))</f>
        <v>17</v>
      </c>
    </row>
    <row r="37" spans="1:102" s="141" customFormat="1" ht="18.95" customHeight="1" thickBot="1">
      <c r="A37" s="43"/>
      <c r="B37" s="152"/>
      <c r="C37" s="153"/>
      <c r="D37" s="152"/>
      <c r="E37" s="153"/>
      <c r="F37" s="152"/>
      <c r="G37" s="153"/>
      <c r="H37" s="152"/>
      <c r="I37" s="153"/>
      <c r="J37" s="305"/>
      <c r="K37" s="306"/>
      <c r="L37" s="206"/>
      <c r="M37" s="206"/>
      <c r="N37" s="206"/>
      <c r="O37" s="206"/>
      <c r="P37" s="319"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20"/>
      <c r="R37" s="96" t="str">
        <f>IF(P37="","",IF(Q17=500,LOOKUP(P37,{"ABS","ZERO",1,250,275,300,325,350,375,400,425},{"FAIL","FAIL","FAIL","D","D+","C","C+","B","B+","A","A+"}),IF(Q17=450,LOOKUP(P37,{"ABS","ZERO",1,225,247,270,292,315,337,360,382},{"FAIL","FAIL","FAIL","D","D+","C","C+","B","B+","A","A+"}),IF(Q17=400,LOOKUP(P37,{"ABS","ZERO",1,200,220,240,260,280,300,320,340},{"FAIL","FAIL","FAIL","D","D+","C","C+","B","B+","A","A+"}),IF(Q17=350,LOOKUP(P37,{"ABS","ZERO",1,175,192,210,227,245,262,280,297},{"FAIL","FAIL","FAIL","D","D+","C","C+","B","B+","A","A+"}),IF(Q17=300,LOOKUP(P37,{"ABS","ZERO",1,150,165,180,195,210,225,240,255},{"FAIL","FAIL","FAIL","D","D+","C","C+","B","B+","A","A+"}),IF(Q17=250,LOOKUP(P37,{"ABS","ZERO",1,125,137,150,162,175,187,200,212},{"FAIL","FAIL","FAIL","D","D+","C","C+","B","B+","A","A+"}),IF(Q17=200,LOOKUP(P37,{"ABS","ZERO",1,100,110,120,130,140,150,160,170},{"FAIL","FAIL","FAIL","D","D+","C","C+","B","B+","A","A+"}),IF(Q17=150,LOOKUP(P37,{"ABS","ZERO",1,75,82,90,97,105,112,120,127},{"FAIL","FAIL","FAIL","D","D+","C","C+","B","B+","A","A+"}),IF(Q17=100,LOOKUP(P37,{"ABS","ZERO",1,50,55,60,65,70,75,80,85},{"FAIL","FAIL","FAIL","D","D+","C","C+","B","B+","A","A+"}),IF(Q17=50,LOOKUP(P37,{"ABS","ZERO",1,25,27,30,32,35,37,40,42},{"FAIL","FAIL","FAIL","D","D+","C","C+","B","B+","A","A+"}))))))))))))</f>
        <v/>
      </c>
      <c r="S37" s="194"/>
      <c r="T37" s="56" t="str">
        <f t="shared" si="0"/>
        <v/>
      </c>
      <c r="U37" s="172" t="str">
        <f>IF(AND(A37&lt;&gt;"",B37&lt;&gt;""),IF(OR(D37&lt;&gt;"ABS"),IF(OR(AND(D37&lt;ROUNDDOWN((0.7*E17),0),D37&lt;&gt;0),D37&gt;E17,D37=""),"Attendance Marks incorrect",""),""),"")</f>
        <v/>
      </c>
      <c r="V37" s="304"/>
      <c r="W37" s="304"/>
      <c r="X37" s="161" t="str">
        <f>IF(OR(AND(OR(F37&lt;=G17, F37=0, F37="ABS"),OR(H37&lt;=I17, H37=0, H37="ABS"),OR(J37&lt;=K17, J37=0,J37="ABS"))),IF(OR(AND(A37="",B37="",D37="",F37="",H37="",J37=""),AND(A37&lt;&gt;"",B37&lt;&gt;"",D37&lt;&gt;"",F37&lt;&gt;"",H37&lt;&gt;"",J37&lt;&gt;"", AF37="OK")),"","Given Marks or Format is incorrect"),"Given Marks or Format is incorrect")</f>
        <v/>
      </c>
      <c r="Y37" s="162"/>
      <c r="Z37" s="163"/>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41" t="b">
        <f t="shared" si="28"/>
        <v>0</v>
      </c>
      <c r="AF37" s="141" t="str">
        <f t="shared" si="1"/>
        <v>S# INCORRECT</v>
      </c>
      <c r="BN37" s="141" t="str">
        <f t="shared" si="2"/>
        <v/>
      </c>
      <c r="BO37" s="141" t="b">
        <f t="shared" si="3"/>
        <v>0</v>
      </c>
      <c r="BP37" s="141" t="b">
        <f t="shared" si="4"/>
        <v>0</v>
      </c>
      <c r="BQ37" s="141" t="b">
        <f t="shared" si="5"/>
        <v>0</v>
      </c>
      <c r="BR37" s="141" t="str">
        <f t="shared" si="6"/>
        <v/>
      </c>
      <c r="BS37" s="141" t="str">
        <f t="shared" si="7"/>
        <v/>
      </c>
      <c r="BT37" s="141" t="str">
        <f t="shared" si="8"/>
        <v/>
      </c>
      <c r="BU37" s="141" t="str">
        <f t="shared" si="9"/>
        <v/>
      </c>
      <c r="BV37" s="51" t="str">
        <f t="shared" si="10"/>
        <v/>
      </c>
      <c r="BW37" s="52" t="str">
        <f t="shared" si="29"/>
        <v>INCORRECT</v>
      </c>
      <c r="BX37" s="141" t="b">
        <f t="shared" si="30"/>
        <v>0</v>
      </c>
      <c r="BY37" s="53" t="str">
        <f t="shared" si="11"/>
        <v/>
      </c>
      <c r="BZ37" s="141" t="b">
        <f t="shared" si="12"/>
        <v>0</v>
      </c>
      <c r="CA37" s="141" t="b">
        <f t="shared" si="13"/>
        <v>0</v>
      </c>
      <c r="CB37" s="141" t="b">
        <f t="shared" si="14"/>
        <v>0</v>
      </c>
      <c r="CC37" s="141" t="b">
        <f t="shared" si="15"/>
        <v>0</v>
      </c>
      <c r="CD37" s="141" t="b">
        <f t="shared" si="16"/>
        <v>0</v>
      </c>
      <c r="CE37" s="141" t="b">
        <f t="shared" si="17"/>
        <v>0</v>
      </c>
      <c r="CF37" s="141" t="str">
        <f t="shared" si="18"/>
        <v/>
      </c>
      <c r="CG37" s="141" t="str">
        <f t="shared" si="19"/>
        <v/>
      </c>
      <c r="CH37" s="141" t="str">
        <f t="shared" si="20"/>
        <v/>
      </c>
      <c r="CI37" s="141" t="str">
        <f t="shared" si="21"/>
        <v/>
      </c>
      <c r="CJ37" s="141" t="str">
        <f t="shared" si="22"/>
        <v/>
      </c>
      <c r="CK37" s="141" t="str">
        <f t="shared" si="23"/>
        <v/>
      </c>
      <c r="CL37" s="53" t="str">
        <f t="shared" si="24"/>
        <v/>
      </c>
      <c r="CM37" s="53" t="str">
        <f t="shared" si="25"/>
        <v/>
      </c>
      <c r="CN37" s="54" t="str">
        <f t="shared" si="26"/>
        <v>NO</v>
      </c>
      <c r="CO37" s="54" t="str">
        <f t="shared" si="27"/>
        <v>NO</v>
      </c>
      <c r="CP37" s="52" t="str">
        <f t="shared" si="31"/>
        <v>NO</v>
      </c>
      <c r="CQ37" s="52" t="str">
        <f t="shared" si="32"/>
        <v>NO</v>
      </c>
      <c r="CR37" s="54" t="str">
        <f t="shared" si="33"/>
        <v>OK</v>
      </c>
      <c r="CS37" s="141" t="b">
        <f t="shared" si="34"/>
        <v>0</v>
      </c>
      <c r="CT37" s="141" t="b">
        <f t="shared" si="35"/>
        <v>0</v>
      </c>
      <c r="CU37" s="141" t="b">
        <f t="shared" si="36"/>
        <v>0</v>
      </c>
      <c r="CV37" s="141" t="b">
        <f t="shared" si="37"/>
        <v>0</v>
      </c>
      <c r="CW37" s="53" t="str">
        <f t="shared" si="38"/>
        <v>SEQUENCE INCORRECT</v>
      </c>
      <c r="CX37" s="55">
        <f>COUNTIF(B19:B36,T(B37))</f>
        <v>18</v>
      </c>
    </row>
    <row r="38" spans="1:102" s="141" customFormat="1" ht="18.95" customHeight="1" thickBot="1">
      <c r="A38" s="134"/>
      <c r="B38" s="152"/>
      <c r="C38" s="153"/>
      <c r="D38" s="152"/>
      <c r="E38" s="153"/>
      <c r="F38" s="152"/>
      <c r="G38" s="153"/>
      <c r="H38" s="152"/>
      <c r="I38" s="153"/>
      <c r="J38" s="305"/>
      <c r="K38" s="306"/>
      <c r="L38" s="206"/>
      <c r="M38" s="206"/>
      <c r="N38" s="206"/>
      <c r="O38" s="206"/>
      <c r="P38" s="319"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20"/>
      <c r="R38" s="96" t="str">
        <f>IF(P38="","",IF(Q17=500,LOOKUP(P38,{"ABS","ZERO",1,250,275,300,325,350,375,400,425},{"FAIL","FAIL","FAIL","D","D+","C","C+","B","B+","A","A+"}),IF(Q17=450,LOOKUP(P38,{"ABS","ZERO",1,225,247,270,292,315,337,360,382},{"FAIL","FAIL","FAIL","D","D+","C","C+","B","B+","A","A+"}),IF(Q17=400,LOOKUP(P38,{"ABS","ZERO",1,200,220,240,260,280,300,320,340},{"FAIL","FAIL","FAIL","D","D+","C","C+","B","B+","A","A+"}),IF(Q17=350,LOOKUP(P38,{"ABS","ZERO",1,175,192,210,227,245,262,280,297},{"FAIL","FAIL","FAIL","D","D+","C","C+","B","B+","A","A+"}),IF(Q17=300,LOOKUP(P38,{"ABS","ZERO",1,150,165,180,195,210,225,240,255},{"FAIL","FAIL","FAIL","D","D+","C","C+","B","B+","A","A+"}),IF(Q17=250,LOOKUP(P38,{"ABS","ZERO",1,125,137,150,162,175,187,200,212},{"FAIL","FAIL","FAIL","D","D+","C","C+","B","B+","A","A+"}),IF(Q17=200,LOOKUP(P38,{"ABS","ZERO",1,100,110,120,130,140,150,160,170},{"FAIL","FAIL","FAIL","D","D+","C","C+","B","B+","A","A+"}),IF(Q17=150,LOOKUP(P38,{"ABS","ZERO",1,75,82,90,97,105,112,120,127},{"FAIL","FAIL","FAIL","D","D+","C","C+","B","B+","A","A+"}),IF(Q17=100,LOOKUP(P38,{"ABS","ZERO",1,50,55,60,65,70,75,80,85},{"FAIL","FAIL","FAIL","D","D+","C","C+","B","B+","A","A+"}),IF(Q17=50,LOOKUP(P38,{"ABS","ZERO",1,25,27,30,32,35,37,40,42},{"FAIL","FAIL","FAIL","D","D+","C","C+","B","B+","A","A+"}))))))))))))</f>
        <v/>
      </c>
      <c r="S38" s="194"/>
      <c r="T38" s="56" t="str">
        <f t="shared" si="0"/>
        <v/>
      </c>
      <c r="U38" s="317" t="str">
        <f>IF(AND(A38&lt;&gt;"",B38&lt;&gt;""),IF(OR(D38&lt;&gt;"ABS"),IF(OR(AND(D38&lt;ROUNDDOWN((0.7*E17),0),D38&lt;&gt;0),D38&gt;E17,D38=""),"Attendance Marks incorrect",""),""),"")</f>
        <v/>
      </c>
      <c r="V38" s="318"/>
      <c r="W38" s="318"/>
      <c r="X38" s="275" t="str">
        <f>IF(OR(AND(OR(F38&lt;=G17, F38=0, F38="ABS"),OR(H38&lt;=I17, H38=0, H38="ABS"),OR(J38&lt;=K17, J38=0,J38="ABS"))),IF(OR(AND(A38="",B38="",D38="",F38="",H38="",J38=""),AND(A38&lt;&gt;"",B38&lt;&gt;"",D38&lt;&gt;"",F38&lt;&gt;"",H38&lt;&gt;"",J38&lt;&gt;"", AF38="OK")),"","Given Marks or Format is incorrect"),"Given Marks or Format is incorrect")</f>
        <v/>
      </c>
      <c r="Y38" s="265"/>
      <c r="Z38" s="266"/>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41" t="b">
        <f t="shared" si="28"/>
        <v>0</v>
      </c>
      <c r="AF38" s="141" t="str">
        <f t="shared" si="1"/>
        <v>S# INCORRECT</v>
      </c>
      <c r="BN38" s="141" t="str">
        <f>RIGHT(B38,3)</f>
        <v/>
      </c>
      <c r="BO38" s="141" t="b">
        <f>ISNUMBER(INT((MID(BN38,1,1))))</f>
        <v>0</v>
      </c>
      <c r="BP38" s="141" t="b">
        <f>ISNUMBER(INT((MID(BN38,2,1))))</f>
        <v>0</v>
      </c>
      <c r="BQ38" s="141" t="b">
        <f>ISNUMBER(INT((MID(BN38,3,1))))</f>
        <v>0</v>
      </c>
      <c r="BR38" s="141" t="str">
        <f>IF(BO38=TRUE, MID(BN38,1,1),"")</f>
        <v/>
      </c>
      <c r="BS38" s="141" t="str">
        <f>IF(BP38=TRUE, MID(BN38,2,1),"")</f>
        <v/>
      </c>
      <c r="BT38" s="141" t="str">
        <f>IF(BQ38=TRUE, MID(BN38,3,1),"")</f>
        <v/>
      </c>
      <c r="BU38" s="141" t="str">
        <f>T(BR38)&amp;T(BS38)&amp;T(BT38)</f>
        <v/>
      </c>
      <c r="BV38" s="51" t="str">
        <f>IF(BU38="","",INT(TRIM(BU38)))</f>
        <v/>
      </c>
      <c r="BW38" s="52" t="str">
        <f>IF(BV38&gt;BV37,"OK","INCORRECT")</f>
        <v>INCORRECT</v>
      </c>
      <c r="BX38" s="141" t="b">
        <f>BV38&gt;BV37</f>
        <v>0</v>
      </c>
      <c r="BY38" s="53" t="str">
        <f>LEFT(B38,6)</f>
        <v/>
      </c>
      <c r="BZ38" s="141" t="b">
        <f>ISNUMBER(INT((MID(BY38,1,1))))</f>
        <v>0</v>
      </c>
      <c r="CA38" s="141" t="b">
        <f>ISNUMBER(INT((MID(BY38,2,1))))</f>
        <v>0</v>
      </c>
      <c r="CB38" s="141" t="b">
        <f>ISNUMBER(INT((MID(BY38,3,1))))</f>
        <v>0</v>
      </c>
      <c r="CC38" s="141" t="b">
        <f>ISNUMBER(INT((MID(BY38,4,1))))</f>
        <v>0</v>
      </c>
      <c r="CD38" s="141" t="b">
        <f>ISNUMBER(INT((MID(BY38,5,1))))</f>
        <v>0</v>
      </c>
      <c r="CE38" s="141" t="b">
        <f>ISNUMBER(INT((MID(BY38,6,1))))</f>
        <v>0</v>
      </c>
      <c r="CF38" s="141" t="str">
        <f>IF(BZ38=TRUE, MID(BY38,1,1),"")</f>
        <v/>
      </c>
      <c r="CG38" s="141" t="str">
        <f>IF(CA38=TRUE, MID(BY38,2,1),"")</f>
        <v/>
      </c>
      <c r="CH38" s="141" t="str">
        <f>IF(CB38=TRUE, MID(BY38,3,1),"")</f>
        <v/>
      </c>
      <c r="CI38" s="141" t="str">
        <f>IF(CC38=TRUE, MID(BY38,4,1),"")</f>
        <v/>
      </c>
      <c r="CJ38" s="141" t="str">
        <f>IF(CD38=TRUE, MID(BY38,5,1),"")</f>
        <v/>
      </c>
      <c r="CK38" s="141" t="str">
        <f>IF(CE38=TRUE, MID(BY38,6,1),"")</f>
        <v/>
      </c>
      <c r="CL38" s="53" t="str">
        <f>TRIM(T(CF38)&amp;T(CG38)&amp;T(CH38))</f>
        <v/>
      </c>
      <c r="CM38" s="53" t="str">
        <f>TRIM(T(CI38)&amp;T(CJ38)&amp;T(CK38))</f>
        <v/>
      </c>
      <c r="CN38" s="54" t="str">
        <f>IF(OR(MID(BY38,3,1)="-",MID(BY38,4,1)="-"),T(CL38),"NO")</f>
        <v>NO</v>
      </c>
      <c r="CO38" s="54" t="str">
        <f>IF(OR(MID(BY38,3,1)="-",MID(BY38,4,1)="-"),T(CM38),"NO")</f>
        <v>NO</v>
      </c>
      <c r="CP38" s="52" t="str">
        <f>IF(AND(CN38&lt;&gt;"NO", CO38&lt;&gt;"NO"),IF(CO38&lt;CN38,"OK","INCORRECT"),"NO")</f>
        <v>NO</v>
      </c>
      <c r="CQ38" s="52" t="str">
        <f>IF(AND(CN38&lt;&gt;"NO", CO38&lt;&gt;"NO"),IF(CO38&lt;=CO37,"OK","INCORRECT"),"NO")</f>
        <v>NO</v>
      </c>
      <c r="CR38" s="54" t="str">
        <f>IF(OR(AND(OR(AND(CP38="NO",CQ38="NO"),AND(CP38="OK", CQ38="OK")),AND(CP37="NO", CQ37="NO")),AND(AND(CP38="OK",CQ38="OK",OR(AND(CP37="NO", CQ37="NO"),AND(CP37="OK", CQ37="OK"))))),"OK","INCORRECT")</f>
        <v>OK</v>
      </c>
      <c r="CS38" s="141" t="b">
        <f>IF(CR38="OK",IF(AND(CN37="NO",CN38="NO"),BV38&gt;BV37))</f>
        <v>0</v>
      </c>
      <c r="CT38" s="141" t="b">
        <f>IF(CR38="OK",AND(CP38="OK",CQ38="OK",CP37="NO",CQ37="NO"))</f>
        <v>0</v>
      </c>
      <c r="CU38" s="141" t="b">
        <f>IF(CR38="OK",IF(AND(EXACT(CM37,CM38)),BV38&gt;BV37))</f>
        <v>0</v>
      </c>
      <c r="CV38" s="141" t="b">
        <f>IF(CR38="OK",CO38&lt;CO37)</f>
        <v>0</v>
      </c>
      <c r="CW38" s="53" t="str">
        <f>IF(AND(CS38=FALSE,CT38=FALSE,CU38=FALSE,CV38=FALSE),"SEQUENCE INCORRECT","SEQUENCE CORRECT")</f>
        <v>SEQUENCE INCORRECT</v>
      </c>
      <c r="CX38" s="55">
        <f>COUNTIF(B20:B37,T(B38))</f>
        <v>18</v>
      </c>
    </row>
    <row r="39" spans="1:102" ht="18" customHeight="1" thickBot="1">
      <c r="A39" s="47" t="s">
        <v>456</v>
      </c>
      <c r="B39" s="48" t="s">
        <v>456</v>
      </c>
      <c r="C39" s="321" t="s">
        <v>335</v>
      </c>
      <c r="D39" s="321"/>
      <c r="E39" s="321"/>
      <c r="F39" s="321"/>
      <c r="G39" s="321"/>
      <c r="H39" s="321"/>
      <c r="I39" s="321"/>
      <c r="J39" s="321"/>
      <c r="K39" s="321"/>
      <c r="L39" s="321"/>
      <c r="M39" s="321"/>
      <c r="N39" s="321"/>
      <c r="O39" s="321"/>
      <c r="P39" s="321"/>
      <c r="Q39" s="321"/>
      <c r="R39" s="321"/>
      <c r="S39" s="194"/>
      <c r="T39" s="18">
        <f>COUNTIF(T19:T38,"FORMAT INCORRECT")+(COUNTIF(T19:T38,"SEQUENCE INCORRECT"))</f>
        <v>0</v>
      </c>
      <c r="U39" s="253">
        <f>COUNTIF(U19:U38,"Attendance Marks incorrect")</f>
        <v>0</v>
      </c>
      <c r="V39" s="254"/>
      <c r="W39" s="254"/>
      <c r="X39" s="253">
        <f>COUNTIF(X19:AB38,"Given Marks or Format is incorrect")</f>
        <v>0</v>
      </c>
      <c r="Y39" s="254"/>
      <c r="Z39" s="254"/>
      <c r="AA39" s="254"/>
      <c r="AB39" s="255"/>
    </row>
    <row r="40" spans="1:102" ht="11.25" customHeight="1" thickBot="1">
      <c r="A40" s="49" t="s">
        <v>456</v>
      </c>
      <c r="B40" s="50" t="s">
        <v>456</v>
      </c>
      <c r="C40" s="322"/>
      <c r="D40" s="322"/>
      <c r="E40" s="322"/>
      <c r="F40" s="322"/>
      <c r="G40" s="322"/>
      <c r="H40" s="322"/>
      <c r="I40" s="322"/>
      <c r="J40" s="322"/>
      <c r="K40" s="322"/>
      <c r="L40" s="322"/>
      <c r="M40" s="322"/>
      <c r="N40" s="322"/>
      <c r="O40" s="322"/>
      <c r="P40" s="322"/>
      <c r="Q40" s="322"/>
      <c r="R40" s="322"/>
      <c r="S40" s="194"/>
      <c r="T40" s="316"/>
      <c r="U40" s="316"/>
      <c r="V40" s="316"/>
      <c r="W40" s="316"/>
      <c r="X40" s="316"/>
      <c r="Y40" s="316"/>
      <c r="Z40" s="316"/>
    </row>
    <row r="41" spans="1:102" ht="17.25" customHeight="1">
      <c r="A41" s="300"/>
      <c r="B41" s="300"/>
      <c r="C41" s="300"/>
      <c r="D41" s="300"/>
      <c r="E41" s="300"/>
      <c r="F41" s="300"/>
      <c r="G41" s="300"/>
      <c r="H41" s="300"/>
      <c r="I41" s="300"/>
      <c r="J41" s="300"/>
      <c r="K41" s="300"/>
      <c r="L41" s="300"/>
      <c r="M41" s="300"/>
      <c r="N41" s="300"/>
      <c r="O41" s="300"/>
      <c r="P41" s="300"/>
      <c r="Q41" s="300"/>
      <c r="R41" s="300"/>
      <c r="S41" s="194"/>
      <c r="T41" s="257" t="s">
        <v>336</v>
      </c>
      <c r="U41" s="258"/>
      <c r="V41" s="259"/>
      <c r="W41" s="247">
        <f>SUM(T39:AB39)</f>
        <v>0</v>
      </c>
      <c r="X41" s="248"/>
      <c r="Y41" s="256"/>
      <c r="Z41" s="251"/>
    </row>
    <row r="42" spans="1:102" ht="20.25" customHeight="1" thickBot="1">
      <c r="A42" s="301"/>
      <c r="B42" s="301"/>
      <c r="C42" s="301"/>
      <c r="D42" s="301"/>
      <c r="E42" s="301"/>
      <c r="F42" s="301"/>
      <c r="G42" s="301"/>
      <c r="H42" s="301"/>
      <c r="I42" s="301"/>
      <c r="J42" s="301"/>
      <c r="K42" s="301"/>
      <c r="L42" s="301"/>
      <c r="M42" s="301"/>
      <c r="N42" s="301"/>
      <c r="O42" s="301"/>
      <c r="P42" s="301"/>
      <c r="Q42" s="301"/>
      <c r="R42" s="301"/>
      <c r="S42" s="194"/>
      <c r="T42" s="260"/>
      <c r="U42" s="261"/>
      <c r="V42" s="262"/>
      <c r="W42" s="249"/>
      <c r="X42" s="250"/>
      <c r="Y42" s="256"/>
      <c r="Z42" s="251"/>
    </row>
    <row r="43" spans="1:102" ht="15.75" customHeight="1">
      <c r="A43" s="148" t="s">
        <v>1029</v>
      </c>
      <c r="B43" s="148"/>
      <c r="C43" s="148" t="s">
        <v>1031</v>
      </c>
      <c r="D43" s="148"/>
      <c r="E43" s="148"/>
      <c r="F43" s="148" t="s">
        <v>1030</v>
      </c>
      <c r="G43" s="148"/>
      <c r="H43" s="148"/>
      <c r="I43" s="148"/>
      <c r="J43" s="251"/>
      <c r="K43" s="251"/>
      <c r="L43" s="148" t="s">
        <v>19</v>
      </c>
      <c r="M43" s="148"/>
      <c r="N43" s="148"/>
      <c r="O43" s="148"/>
      <c r="P43" s="148"/>
      <c r="Q43" s="148"/>
      <c r="R43" s="148"/>
      <c r="S43" s="194"/>
      <c r="T43" s="235" t="s">
        <v>475</v>
      </c>
      <c r="U43" s="236"/>
      <c r="V43" s="236"/>
      <c r="W43" s="236"/>
      <c r="X43" s="236"/>
      <c r="Y43" s="236"/>
      <c r="Z43" s="237"/>
    </row>
    <row r="44" spans="1:102">
      <c r="A44" s="149"/>
      <c r="B44" s="149"/>
      <c r="C44" s="149"/>
      <c r="D44" s="149"/>
      <c r="E44" s="149"/>
      <c r="F44" s="149"/>
      <c r="G44" s="149"/>
      <c r="H44" s="149"/>
      <c r="I44" s="149"/>
      <c r="J44" s="251"/>
      <c r="K44" s="251"/>
      <c r="L44" s="149"/>
      <c r="M44" s="149"/>
      <c r="N44" s="149"/>
      <c r="O44" s="149"/>
      <c r="P44" s="149"/>
      <c r="Q44" s="149"/>
      <c r="R44" s="149"/>
      <c r="S44" s="194"/>
      <c r="T44" s="175"/>
      <c r="U44" s="173"/>
      <c r="V44" s="173"/>
      <c r="W44" s="173"/>
      <c r="X44" s="173"/>
      <c r="Y44" s="173"/>
      <c r="Z44" s="174"/>
    </row>
    <row r="45" spans="1:102">
      <c r="A45" s="150"/>
      <c r="B45" s="150"/>
      <c r="C45" s="150"/>
      <c r="D45" s="150"/>
      <c r="E45" s="150"/>
      <c r="F45" s="150"/>
      <c r="G45" s="150"/>
      <c r="H45" s="150"/>
      <c r="I45" s="150"/>
      <c r="J45" s="252"/>
      <c r="K45" s="252"/>
      <c r="L45" s="150"/>
      <c r="M45" s="150"/>
      <c r="N45" s="150"/>
      <c r="O45" s="150"/>
      <c r="P45" s="150"/>
      <c r="Q45" s="150"/>
      <c r="R45" s="150"/>
      <c r="S45" s="194"/>
      <c r="T45" s="175"/>
      <c r="U45" s="173"/>
      <c r="V45" s="173"/>
      <c r="W45" s="173"/>
      <c r="X45" s="173"/>
      <c r="Y45" s="173"/>
      <c r="Z45" s="174"/>
    </row>
    <row r="46" spans="1:102" ht="12" customHeight="1">
      <c r="A46" s="36" t="s">
        <v>15</v>
      </c>
      <c r="B46" s="241" t="s">
        <v>14</v>
      </c>
      <c r="C46" s="242"/>
      <c r="D46" s="242"/>
      <c r="E46" s="242"/>
      <c r="F46" s="242"/>
      <c r="G46" s="242"/>
      <c r="H46" s="242"/>
      <c r="I46" s="242"/>
      <c r="J46" s="242"/>
      <c r="K46" s="242"/>
      <c r="L46" s="242"/>
      <c r="M46" s="242"/>
      <c r="N46" s="242"/>
      <c r="O46" s="242"/>
      <c r="P46" s="242"/>
      <c r="Q46" s="242"/>
      <c r="R46" s="243"/>
      <c r="S46" s="194"/>
      <c r="T46" s="175"/>
      <c r="U46" s="173"/>
      <c r="V46" s="173"/>
      <c r="W46" s="173"/>
      <c r="X46" s="173"/>
      <c r="Y46" s="173"/>
      <c r="Z46" s="174"/>
    </row>
    <row r="47" spans="1:102" ht="12" customHeight="1" thickBot="1">
      <c r="A47" s="38">
        <f>$W$41</f>
        <v>0</v>
      </c>
      <c r="B47" s="244"/>
      <c r="C47" s="245"/>
      <c r="D47" s="245"/>
      <c r="E47" s="245"/>
      <c r="F47" s="245"/>
      <c r="G47" s="245"/>
      <c r="H47" s="245"/>
      <c r="I47" s="245"/>
      <c r="J47" s="245"/>
      <c r="K47" s="245"/>
      <c r="L47" s="245"/>
      <c r="M47" s="245"/>
      <c r="N47" s="245"/>
      <c r="O47" s="245"/>
      <c r="P47" s="245"/>
      <c r="Q47" s="245"/>
      <c r="R47" s="246"/>
      <c r="S47" s="194"/>
      <c r="T47" s="238"/>
      <c r="U47" s="239"/>
      <c r="V47" s="239"/>
      <c r="W47" s="239"/>
      <c r="X47" s="239"/>
      <c r="Y47" s="239"/>
      <c r="Z47" s="240"/>
    </row>
    <row r="48" spans="1:102">
      <c r="A48" s="300"/>
      <c r="B48" s="300"/>
      <c r="C48" s="300"/>
      <c r="D48" s="300"/>
      <c r="E48" s="300"/>
      <c r="F48" s="300"/>
      <c r="G48" s="300"/>
      <c r="H48" s="300"/>
      <c r="I48" s="300"/>
      <c r="J48" s="300"/>
      <c r="K48" s="300"/>
      <c r="L48" s="300"/>
      <c r="M48" s="300"/>
      <c r="N48" s="300"/>
      <c r="O48" s="300"/>
      <c r="P48" s="300"/>
      <c r="Q48" s="300"/>
      <c r="R48" s="300"/>
      <c r="S48" s="251"/>
      <c r="T48" s="291" t="s">
        <v>457</v>
      </c>
      <c r="U48" s="291"/>
      <c r="V48" s="291"/>
      <c r="W48" s="291"/>
      <c r="X48" s="291"/>
      <c r="Y48" s="291"/>
      <c r="Z48" s="291"/>
      <c r="AA48" s="291"/>
      <c r="AB48" s="291"/>
    </row>
    <row r="49" spans="1:28">
      <c r="A49" s="251"/>
      <c r="B49" s="251"/>
      <c r="C49" s="251"/>
      <c r="D49" s="251"/>
      <c r="E49" s="251"/>
      <c r="F49" s="251"/>
      <c r="G49" s="251"/>
      <c r="H49" s="251"/>
      <c r="I49" s="251"/>
      <c r="J49" s="251"/>
      <c r="K49" s="251"/>
      <c r="L49" s="251"/>
      <c r="M49" s="251"/>
      <c r="N49" s="251"/>
      <c r="O49" s="251"/>
      <c r="P49" s="251"/>
      <c r="Q49" s="251"/>
      <c r="R49" s="251"/>
      <c r="S49" s="251"/>
      <c r="T49" s="292"/>
      <c r="U49" s="292"/>
      <c r="V49" s="292"/>
      <c r="W49" s="292"/>
      <c r="X49" s="292"/>
      <c r="Y49" s="292"/>
      <c r="Z49" s="292"/>
      <c r="AA49" s="292"/>
      <c r="AB49" s="292"/>
    </row>
    <row r="50" spans="1:28">
      <c r="A50" s="251"/>
      <c r="B50" s="251"/>
      <c r="C50" s="251"/>
      <c r="D50" s="251"/>
      <c r="E50" s="251"/>
      <c r="F50" s="251"/>
      <c r="G50" s="251"/>
      <c r="H50" s="251"/>
      <c r="I50" s="251"/>
      <c r="J50" s="251"/>
      <c r="K50" s="251"/>
      <c r="L50" s="251"/>
      <c r="M50" s="251"/>
      <c r="N50" s="251"/>
      <c r="O50" s="251"/>
      <c r="P50" s="251"/>
      <c r="Q50" s="251"/>
      <c r="R50" s="251"/>
      <c r="S50" s="251"/>
      <c r="T50" s="293"/>
      <c r="U50" s="293"/>
      <c r="V50" s="293"/>
      <c r="W50" s="293"/>
      <c r="X50" s="293"/>
      <c r="Y50" s="293"/>
      <c r="Z50" s="293"/>
      <c r="AA50" s="293"/>
      <c r="AB50" s="293"/>
    </row>
    <row r="51" spans="1:28">
      <c r="A51" s="251"/>
      <c r="B51" s="251"/>
      <c r="C51" s="251"/>
      <c r="D51" s="251"/>
      <c r="E51" s="251"/>
      <c r="F51" s="251"/>
      <c r="G51" s="251"/>
      <c r="H51" s="251"/>
      <c r="I51" s="251"/>
      <c r="J51" s="251"/>
      <c r="K51" s="251"/>
      <c r="L51" s="251"/>
      <c r="M51" s="251"/>
      <c r="N51" s="251"/>
      <c r="O51" s="251"/>
      <c r="P51" s="251"/>
      <c r="Q51" s="251"/>
      <c r="R51" s="251"/>
      <c r="S51" s="251"/>
      <c r="T51" s="294" t="s">
        <v>458</v>
      </c>
      <c r="U51" s="295"/>
      <c r="V51" s="295"/>
      <c r="W51" s="295"/>
      <c r="X51" s="295"/>
      <c r="Y51" s="295"/>
      <c r="Z51" s="295"/>
      <c r="AA51" s="295"/>
      <c r="AB51" s="296"/>
    </row>
    <row r="52" spans="1:28" ht="16.5" thickBot="1">
      <c r="A52" s="251"/>
      <c r="B52" s="251"/>
      <c r="C52" s="251"/>
      <c r="D52" s="251"/>
      <c r="E52" s="251"/>
      <c r="F52" s="251"/>
      <c r="G52" s="251"/>
      <c r="H52" s="251"/>
      <c r="I52" s="251"/>
      <c r="J52" s="251"/>
      <c r="K52" s="251"/>
      <c r="L52" s="251"/>
      <c r="M52" s="251"/>
      <c r="N52" s="251"/>
      <c r="O52" s="251"/>
      <c r="P52" s="251"/>
      <c r="Q52" s="251"/>
      <c r="R52" s="251"/>
      <c r="S52" s="251"/>
      <c r="T52" s="297"/>
      <c r="U52" s="298"/>
      <c r="V52" s="298"/>
      <c r="W52" s="298"/>
      <c r="X52" s="298"/>
      <c r="Y52" s="298"/>
      <c r="Z52" s="298"/>
      <c r="AA52" s="298"/>
      <c r="AB52" s="299"/>
    </row>
    <row r="53" spans="1:28" ht="21" thickBot="1">
      <c r="A53" s="251"/>
      <c r="B53" s="251"/>
      <c r="C53" s="251"/>
      <c r="D53" s="251"/>
      <c r="E53" s="251"/>
      <c r="F53" s="251"/>
      <c r="G53" s="251"/>
      <c r="H53" s="251"/>
      <c r="I53" s="251"/>
      <c r="J53" s="251"/>
      <c r="K53" s="251"/>
      <c r="L53" s="251"/>
      <c r="M53" s="251"/>
      <c r="N53" s="251"/>
      <c r="O53" s="251"/>
      <c r="P53" s="251"/>
      <c r="Q53" s="251"/>
      <c r="R53" s="251"/>
      <c r="S53" s="251"/>
      <c r="T53" s="132" t="s">
        <v>7</v>
      </c>
      <c r="U53" s="289" t="s">
        <v>8</v>
      </c>
      <c r="V53" s="289"/>
      <c r="W53" s="289"/>
      <c r="X53" s="290" t="s">
        <v>459</v>
      </c>
      <c r="Y53" s="290"/>
      <c r="Z53" s="290"/>
      <c r="AA53" s="290"/>
      <c r="AB53" s="290"/>
    </row>
    <row r="54" spans="1:28" ht="16.5" thickBot="1">
      <c r="A54" s="251"/>
      <c r="B54" s="251"/>
      <c r="C54" s="251"/>
      <c r="D54" s="251"/>
      <c r="E54" s="251"/>
      <c r="F54" s="251"/>
      <c r="G54" s="251"/>
      <c r="H54" s="251"/>
      <c r="I54" s="251"/>
      <c r="J54" s="251"/>
      <c r="K54" s="251"/>
      <c r="L54" s="251"/>
      <c r="M54" s="251"/>
      <c r="N54" s="251"/>
      <c r="O54" s="251"/>
      <c r="P54" s="251"/>
      <c r="Q54" s="251"/>
      <c r="R54" s="251"/>
      <c r="S54" s="251"/>
      <c r="T54" s="131">
        <v>1</v>
      </c>
      <c r="U54" s="272" t="s">
        <v>460</v>
      </c>
      <c r="V54" s="272"/>
      <c r="W54" s="272"/>
      <c r="X54" s="273">
        <v>1</v>
      </c>
      <c r="Y54" s="274"/>
      <c r="Z54" s="272" t="s">
        <v>461</v>
      </c>
      <c r="AA54" s="272"/>
      <c r="AB54" s="272"/>
    </row>
    <row r="55" spans="1:28" ht="16.5" thickBot="1">
      <c r="A55" s="251"/>
      <c r="B55" s="251"/>
      <c r="C55" s="251"/>
      <c r="D55" s="251"/>
      <c r="E55" s="251"/>
      <c r="F55" s="251"/>
      <c r="G55" s="251"/>
      <c r="H55" s="251"/>
      <c r="I55" s="251"/>
      <c r="J55" s="251"/>
      <c r="K55" s="251"/>
      <c r="L55" s="251"/>
      <c r="M55" s="251"/>
      <c r="N55" s="251"/>
      <c r="O55" s="251"/>
      <c r="P55" s="251"/>
      <c r="Q55" s="251"/>
      <c r="R55" s="251"/>
      <c r="S55" s="251"/>
      <c r="T55" s="131">
        <v>2</v>
      </c>
      <c r="U55" s="272" t="s">
        <v>462</v>
      </c>
      <c r="V55" s="272"/>
      <c r="W55" s="272"/>
      <c r="X55" s="273">
        <v>2</v>
      </c>
      <c r="Y55" s="274"/>
      <c r="Z55" s="272" t="s">
        <v>463</v>
      </c>
      <c r="AA55" s="272"/>
      <c r="AB55" s="272"/>
    </row>
    <row r="56" spans="1:28" ht="16.5" thickBot="1">
      <c r="A56" s="251"/>
      <c r="B56" s="251"/>
      <c r="C56" s="251"/>
      <c r="D56" s="251"/>
      <c r="E56" s="251"/>
      <c r="F56" s="251"/>
      <c r="G56" s="251"/>
      <c r="H56" s="251"/>
      <c r="I56" s="251"/>
      <c r="J56" s="251"/>
      <c r="K56" s="251"/>
      <c r="L56" s="251"/>
      <c r="M56" s="251"/>
      <c r="N56" s="251"/>
      <c r="O56" s="251"/>
      <c r="P56" s="251"/>
      <c r="Q56" s="251"/>
      <c r="R56" s="251"/>
      <c r="S56" s="251"/>
      <c r="T56" s="131">
        <v>3</v>
      </c>
      <c r="U56" s="272" t="s">
        <v>464</v>
      </c>
      <c r="V56" s="272"/>
      <c r="W56" s="272"/>
      <c r="X56" s="273">
        <v>3</v>
      </c>
      <c r="Y56" s="274"/>
      <c r="Z56" s="272" t="s">
        <v>465</v>
      </c>
      <c r="AA56" s="272"/>
      <c r="AB56" s="272"/>
    </row>
    <row r="57" spans="1:28" ht="16.5" thickBot="1">
      <c r="A57" s="251"/>
      <c r="B57" s="251"/>
      <c r="C57" s="251"/>
      <c r="D57" s="251"/>
      <c r="E57" s="251"/>
      <c r="F57" s="251"/>
      <c r="G57" s="251"/>
      <c r="H57" s="251"/>
      <c r="I57" s="251"/>
      <c r="J57" s="251"/>
      <c r="K57" s="251"/>
      <c r="L57" s="251"/>
      <c r="M57" s="251"/>
      <c r="N57" s="251"/>
      <c r="O57" s="251"/>
      <c r="P57" s="251"/>
      <c r="Q57" s="251"/>
      <c r="R57" s="251"/>
      <c r="S57" s="251"/>
      <c r="T57" s="131">
        <v>4</v>
      </c>
      <c r="U57" s="272" t="s">
        <v>466</v>
      </c>
      <c r="V57" s="272"/>
      <c r="W57" s="272"/>
      <c r="X57" s="273">
        <v>4</v>
      </c>
      <c r="Y57" s="274"/>
      <c r="Z57" s="272" t="s">
        <v>467</v>
      </c>
      <c r="AA57" s="272"/>
      <c r="AB57" s="272"/>
    </row>
    <row r="58" spans="1:28" ht="16.5" thickBot="1">
      <c r="A58" s="251"/>
      <c r="B58" s="251"/>
      <c r="C58" s="251"/>
      <c r="D58" s="251"/>
      <c r="E58" s="251"/>
      <c r="F58" s="251"/>
      <c r="G58" s="251"/>
      <c r="H58" s="251"/>
      <c r="I58" s="251"/>
      <c r="J58" s="251"/>
      <c r="K58" s="251"/>
      <c r="L58" s="251"/>
      <c r="M58" s="251"/>
      <c r="N58" s="251"/>
      <c r="O58" s="251"/>
      <c r="P58" s="251"/>
      <c r="Q58" s="251"/>
      <c r="R58" s="251"/>
      <c r="S58" s="251"/>
      <c r="T58" s="131">
        <v>5</v>
      </c>
      <c r="U58" s="272" t="s">
        <v>468</v>
      </c>
      <c r="V58" s="272"/>
      <c r="W58" s="272"/>
      <c r="X58" s="273">
        <v>5</v>
      </c>
      <c r="Y58" s="274"/>
      <c r="Z58" s="272" t="s">
        <v>469</v>
      </c>
      <c r="AA58" s="272"/>
      <c r="AB58" s="272"/>
    </row>
    <row r="59" spans="1:28" ht="16.5" thickBot="1">
      <c r="A59" s="251"/>
      <c r="B59" s="251"/>
      <c r="C59" s="251"/>
      <c r="D59" s="251"/>
      <c r="E59" s="251"/>
      <c r="F59" s="251"/>
      <c r="G59" s="251"/>
      <c r="H59" s="251"/>
      <c r="I59" s="251"/>
      <c r="J59" s="251"/>
      <c r="K59" s="251"/>
      <c r="L59" s="251"/>
      <c r="M59" s="251"/>
      <c r="N59" s="251"/>
      <c r="O59" s="251"/>
      <c r="P59" s="251"/>
      <c r="Q59" s="251"/>
      <c r="R59" s="251"/>
      <c r="S59" s="251"/>
      <c r="T59" s="131">
        <v>6</v>
      </c>
      <c r="U59" s="272" t="s">
        <v>470</v>
      </c>
      <c r="V59" s="272"/>
      <c r="W59" s="272"/>
      <c r="X59" s="273">
        <v>6</v>
      </c>
      <c r="Y59" s="274"/>
      <c r="Z59" s="272" t="s">
        <v>471</v>
      </c>
      <c r="AA59" s="272"/>
      <c r="AB59" s="272"/>
    </row>
    <row r="60" spans="1:28" ht="16.5" thickBot="1">
      <c r="A60" s="251"/>
      <c r="B60" s="251"/>
      <c r="C60" s="251"/>
      <c r="D60" s="251"/>
      <c r="E60" s="251"/>
      <c r="F60" s="251"/>
      <c r="G60" s="251"/>
      <c r="H60" s="251"/>
      <c r="I60" s="251"/>
      <c r="J60" s="251"/>
      <c r="K60" s="251"/>
      <c r="L60" s="251"/>
      <c r="M60" s="251"/>
      <c r="N60" s="251"/>
      <c r="O60" s="251"/>
      <c r="P60" s="251"/>
      <c r="Q60" s="251"/>
      <c r="R60" s="251"/>
      <c r="S60" s="251"/>
      <c r="T60" s="131">
        <v>7</v>
      </c>
      <c r="U60" s="272" t="s">
        <v>472</v>
      </c>
      <c r="V60" s="272"/>
      <c r="W60" s="272"/>
      <c r="X60" s="273">
        <v>7</v>
      </c>
      <c r="Y60" s="274"/>
      <c r="Z60" s="272" t="s">
        <v>473</v>
      </c>
      <c r="AA60" s="272"/>
      <c r="AB60" s="272"/>
    </row>
  </sheetData>
  <sheetProtection password="EDD8" sheet="1" objects="1" scenarios="1" selectLockedCells="1" autoFilter="0"/>
  <autoFilter ref="A18:C18">
    <filterColumn colId="1" showButton="0"/>
  </autoFilter>
  <mergeCells count="296">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D20:E20"/>
    <mergeCell ref="F20:G20"/>
    <mergeCell ref="H20:I20"/>
    <mergeCell ref="J20:K20"/>
    <mergeCell ref="L20:M20"/>
    <mergeCell ref="N20:O20"/>
    <mergeCell ref="P20:Q20"/>
    <mergeCell ref="U20:W20"/>
    <mergeCell ref="X20:Z20"/>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P12:Q16"/>
    <mergeCell ref="R12:R17"/>
    <mergeCell ref="D14:E16"/>
    <mergeCell ref="F14:G16"/>
    <mergeCell ref="H14:I16"/>
    <mergeCell ref="J14:K16"/>
    <mergeCell ref="A12:A17"/>
    <mergeCell ref="B12:C17"/>
    <mergeCell ref="D12:G13"/>
    <mergeCell ref="H12:K13"/>
    <mergeCell ref="L12:M15"/>
    <mergeCell ref="N12:O15"/>
    <mergeCell ref="A11:C11"/>
    <mergeCell ref="D11:E11"/>
    <mergeCell ref="F11:G11"/>
    <mergeCell ref="H11:I11"/>
    <mergeCell ref="J11:K11"/>
    <mergeCell ref="L11:R11"/>
    <mergeCell ref="B9:K9"/>
    <mergeCell ref="L9:P9"/>
    <mergeCell ref="Q9:R9"/>
    <mergeCell ref="A10:B10"/>
    <mergeCell ref="C10:G10"/>
    <mergeCell ref="H10:J10"/>
    <mergeCell ref="K10:R10"/>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2225" r:id="rId3"/>
    <oleObject progId="PBrush" shapeId="52226" r:id="rId4"/>
  </oleObjects>
</worksheet>
</file>

<file path=xl/worksheets/sheet7.xml><?xml version="1.0" encoding="utf-8"?>
<worksheet xmlns="http://schemas.openxmlformats.org/spreadsheetml/2006/main" xmlns:r="http://schemas.openxmlformats.org/officeDocument/2006/relationships">
  <sheetPr codeName="Sheet7"/>
  <dimension ref="A1:CX60"/>
  <sheetViews>
    <sheetView topLeftCell="A19" workbookViewId="0">
      <selection activeCell="A19" sqref="A19"/>
    </sheetView>
  </sheetViews>
  <sheetFormatPr defaultColWidth="9.140625" defaultRowHeight="15.75"/>
  <cols>
    <col min="1" max="1" width="9.7109375" style="2" customWidth="1"/>
    <col min="2" max="2" width="8.7109375" style="133" customWidth="1"/>
    <col min="3" max="3" width="5.7109375" style="133"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41" customFormat="1" ht="12" customHeight="1">
      <c r="A1" s="180"/>
      <c r="B1" s="184" t="s">
        <v>859</v>
      </c>
      <c r="C1" s="184"/>
      <c r="D1" s="184"/>
      <c r="E1" s="184"/>
      <c r="F1" s="184"/>
      <c r="G1" s="184"/>
      <c r="H1" s="184"/>
      <c r="I1" s="184"/>
      <c r="J1" s="184"/>
      <c r="K1" s="184"/>
      <c r="L1" s="184"/>
      <c r="M1" s="184"/>
      <c r="N1" s="184"/>
      <c r="O1" s="184"/>
      <c r="P1" s="184"/>
      <c r="Q1" s="194"/>
      <c r="R1" s="194"/>
      <c r="S1" s="194"/>
      <c r="T1" s="326" t="s">
        <v>115</v>
      </c>
      <c r="U1" s="327"/>
      <c r="V1" s="327"/>
      <c r="W1" s="327"/>
      <c r="X1" s="327"/>
      <c r="Y1" s="327"/>
      <c r="Z1" s="327"/>
    </row>
    <row r="2" spans="1:26" s="141" customFormat="1" ht="12" customHeight="1">
      <c r="A2" s="180"/>
      <c r="B2" s="183" t="s">
        <v>0</v>
      </c>
      <c r="C2" s="183"/>
      <c r="D2" s="183"/>
      <c r="E2" s="183"/>
      <c r="F2" s="183"/>
      <c r="G2" s="183"/>
      <c r="H2" s="183"/>
      <c r="I2" s="183"/>
      <c r="J2" s="183"/>
      <c r="K2" s="183"/>
      <c r="L2" s="183"/>
      <c r="M2" s="183"/>
      <c r="N2" s="183"/>
      <c r="O2" s="183"/>
      <c r="P2" s="183"/>
      <c r="Q2" s="194"/>
      <c r="R2" s="194"/>
      <c r="S2" s="194"/>
      <c r="T2" s="328"/>
      <c r="U2" s="329"/>
      <c r="V2" s="329"/>
      <c r="W2" s="329"/>
      <c r="X2" s="329"/>
      <c r="Y2" s="329"/>
      <c r="Z2" s="329"/>
    </row>
    <row r="3" spans="1:26" s="141" customFormat="1" ht="12" customHeight="1">
      <c r="A3" s="180"/>
      <c r="B3" s="183"/>
      <c r="C3" s="183"/>
      <c r="D3" s="183"/>
      <c r="E3" s="183"/>
      <c r="F3" s="183"/>
      <c r="G3" s="183"/>
      <c r="H3" s="183"/>
      <c r="I3" s="183"/>
      <c r="J3" s="183"/>
      <c r="K3" s="183"/>
      <c r="L3" s="183"/>
      <c r="M3" s="183"/>
      <c r="N3" s="183"/>
      <c r="O3" s="183"/>
      <c r="P3" s="183"/>
      <c r="Q3" s="194"/>
      <c r="R3" s="194"/>
      <c r="S3" s="194"/>
      <c r="T3" s="328"/>
      <c r="U3" s="329"/>
      <c r="V3" s="329"/>
      <c r="W3" s="329"/>
      <c r="X3" s="329"/>
      <c r="Y3" s="329"/>
      <c r="Z3" s="329"/>
    </row>
    <row r="4" spans="1:26" s="141" customFormat="1" ht="18" customHeight="1">
      <c r="A4" s="180"/>
      <c r="B4" s="180"/>
      <c r="C4" s="180"/>
      <c r="D4" s="194" t="s">
        <v>16</v>
      </c>
      <c r="E4" s="194"/>
      <c r="F4" s="194"/>
      <c r="G4" s="194"/>
      <c r="H4" s="194"/>
      <c r="I4" s="194"/>
      <c r="J4" s="194"/>
      <c r="K4" s="194"/>
      <c r="L4" s="333"/>
      <c r="M4" s="333"/>
      <c r="N4" s="333"/>
      <c r="O4" s="333"/>
      <c r="P4" s="333"/>
      <c r="Q4" s="333"/>
      <c r="R4" s="333"/>
      <c r="S4" s="194"/>
      <c r="T4" s="328"/>
      <c r="U4" s="329"/>
      <c r="V4" s="329"/>
      <c r="W4" s="329"/>
      <c r="X4" s="329"/>
      <c r="Y4" s="329"/>
      <c r="Z4" s="329"/>
    </row>
    <row r="5" spans="1:26" s="141" customFormat="1" ht="11.25" customHeight="1">
      <c r="A5" s="180"/>
      <c r="B5" s="180"/>
      <c r="C5" s="180"/>
      <c r="D5" s="180"/>
      <c r="E5" s="180"/>
      <c r="F5" s="180"/>
      <c r="G5" s="180"/>
      <c r="H5" s="180"/>
      <c r="I5" s="180"/>
      <c r="J5" s="180"/>
      <c r="K5" s="180"/>
      <c r="L5" s="180"/>
      <c r="M5" s="180"/>
      <c r="N5" s="180"/>
      <c r="O5" s="180"/>
      <c r="P5" s="180"/>
      <c r="Q5" s="180"/>
      <c r="R5" s="180"/>
      <c r="S5" s="194"/>
      <c r="T5" s="328"/>
      <c r="U5" s="329"/>
      <c r="V5" s="329"/>
      <c r="W5" s="329"/>
      <c r="X5" s="329"/>
      <c r="Y5" s="329"/>
      <c r="Z5" s="329"/>
    </row>
    <row r="6" spans="1:26" s="140" customFormat="1" ht="21.95" customHeight="1">
      <c r="A6" s="181" t="s">
        <v>331</v>
      </c>
      <c r="B6" s="181"/>
      <c r="C6" s="181"/>
      <c r="D6" s="181"/>
      <c r="E6" s="182" t="str">
        <f>Sheet1!$E$6</f>
        <v xml:space="preserve">Architecture </v>
      </c>
      <c r="F6" s="182"/>
      <c r="G6" s="182"/>
      <c r="H6" s="182"/>
      <c r="I6" s="182"/>
      <c r="J6" s="182"/>
      <c r="K6" s="182"/>
      <c r="L6" s="182"/>
      <c r="M6" s="182"/>
      <c r="N6" s="182"/>
      <c r="O6" s="182"/>
      <c r="P6" s="182"/>
      <c r="Q6" s="182"/>
      <c r="R6" s="182"/>
      <c r="S6" s="194"/>
      <c r="T6" s="328"/>
      <c r="U6" s="329"/>
      <c r="V6" s="329"/>
      <c r="W6" s="330"/>
      <c r="X6" s="330"/>
      <c r="Y6" s="330"/>
      <c r="Z6" s="330"/>
    </row>
    <row r="7" spans="1:26" s="140" customFormat="1" ht="21.95" customHeight="1">
      <c r="A7" s="181" t="s">
        <v>332</v>
      </c>
      <c r="B7" s="181"/>
      <c r="C7" s="182" t="str">
        <f>Sheet1!$C$7</f>
        <v>B.ARCH</v>
      </c>
      <c r="D7" s="182"/>
      <c r="E7" s="182"/>
      <c r="F7" s="182"/>
      <c r="G7" s="182"/>
      <c r="H7" s="182"/>
      <c r="I7" s="182"/>
      <c r="J7" s="182"/>
      <c r="K7" s="182"/>
      <c r="L7" s="182"/>
      <c r="M7" s="182"/>
      <c r="N7" s="182"/>
      <c r="O7" s="182"/>
      <c r="P7" s="182"/>
      <c r="Q7" s="182"/>
      <c r="R7" s="182"/>
      <c r="S7" s="194"/>
      <c r="T7" s="328"/>
      <c r="U7" s="329"/>
      <c r="V7" s="329"/>
      <c r="W7" s="330"/>
      <c r="X7" s="330"/>
      <c r="Y7" s="330"/>
      <c r="Z7" s="330"/>
    </row>
    <row r="8" spans="1:26" s="140" customFormat="1" ht="21.95" customHeight="1">
      <c r="A8" s="136" t="s">
        <v>1</v>
      </c>
      <c r="B8" s="24" t="str">
        <f>Sheet1!$B$8</f>
        <v>Tenth</v>
      </c>
      <c r="C8" s="142" t="s">
        <v>2</v>
      </c>
      <c r="D8" s="143" t="str">
        <f>Sheet1!$D$8</f>
        <v>Final</v>
      </c>
      <c r="E8" s="335" t="s">
        <v>3</v>
      </c>
      <c r="F8" s="335"/>
      <c r="G8" s="336" t="str">
        <f>Sheet1!$G$8</f>
        <v>18AR</v>
      </c>
      <c r="H8" s="336"/>
      <c r="I8" s="337" t="str">
        <f>Sheet1!$I$8</f>
        <v>Regular Exam</v>
      </c>
      <c r="J8" s="337"/>
      <c r="K8" s="337"/>
      <c r="L8" s="337"/>
      <c r="M8" s="334" t="str">
        <f>Sheet1!$M$8</f>
        <v>April, 2023</v>
      </c>
      <c r="N8" s="334"/>
      <c r="O8" s="334"/>
      <c r="P8" s="334"/>
      <c r="Q8" s="334"/>
      <c r="R8" s="334"/>
      <c r="S8" s="194"/>
      <c r="T8" s="328"/>
      <c r="U8" s="329"/>
      <c r="V8" s="329"/>
      <c r="W8" s="330"/>
      <c r="X8" s="330"/>
      <c r="Y8" s="330"/>
      <c r="Z8" s="330"/>
    </row>
    <row r="9" spans="1:26" s="140" customFormat="1" ht="21.95" customHeight="1">
      <c r="A9" s="136" t="s">
        <v>4</v>
      </c>
      <c r="B9" s="182" t="str">
        <f>Sheet1!$B$9</f>
        <v>Research &amp; Project Development-II</v>
      </c>
      <c r="C9" s="182"/>
      <c r="D9" s="182"/>
      <c r="E9" s="182"/>
      <c r="F9" s="182"/>
      <c r="G9" s="182"/>
      <c r="H9" s="182"/>
      <c r="I9" s="182"/>
      <c r="J9" s="182"/>
      <c r="K9" s="182"/>
      <c r="L9" s="340" t="s">
        <v>5</v>
      </c>
      <c r="M9" s="340"/>
      <c r="N9" s="340"/>
      <c r="O9" s="340"/>
      <c r="P9" s="340"/>
      <c r="Q9" s="339" t="str">
        <f>Sheet1!$Q$9</f>
        <v>05/05/2023</v>
      </c>
      <c r="R9" s="339"/>
      <c r="S9" s="194"/>
      <c r="T9" s="328"/>
      <c r="U9" s="329"/>
      <c r="V9" s="329"/>
      <c r="W9" s="330"/>
      <c r="X9" s="330"/>
      <c r="Y9" s="330"/>
      <c r="Z9" s="330"/>
    </row>
    <row r="10" spans="1:26" s="140" customFormat="1" ht="21.95" customHeight="1">
      <c r="A10" s="181" t="s">
        <v>327</v>
      </c>
      <c r="B10" s="181"/>
      <c r="C10" s="308" t="str">
        <f>Sheet1!$C$10</f>
        <v>Irfan Ahmed Memon</v>
      </c>
      <c r="D10" s="308"/>
      <c r="E10" s="308"/>
      <c r="F10" s="308"/>
      <c r="G10" s="308"/>
      <c r="H10" s="196" t="s">
        <v>328</v>
      </c>
      <c r="I10" s="196"/>
      <c r="J10" s="196"/>
      <c r="K10" s="338" t="str">
        <f>Sheet1!$K$10</f>
        <v>Ar.Farheen Shah and Ar.Makhdoom Jawed Hussain</v>
      </c>
      <c r="L10" s="338"/>
      <c r="M10" s="338"/>
      <c r="N10" s="338"/>
      <c r="O10" s="338"/>
      <c r="P10" s="338"/>
      <c r="Q10" s="338"/>
      <c r="R10" s="338"/>
      <c r="S10" s="194"/>
      <c r="T10" s="328"/>
      <c r="U10" s="329"/>
      <c r="V10" s="329"/>
      <c r="W10" s="330"/>
      <c r="X10" s="330"/>
      <c r="Y10" s="330"/>
      <c r="Z10" s="330"/>
    </row>
    <row r="11" spans="1:26" s="141" customFormat="1" ht="9.9499999999999993" customHeight="1">
      <c r="A11" s="215"/>
      <c r="B11" s="215"/>
      <c r="C11" s="215"/>
      <c r="D11" s="309" t="s">
        <v>372</v>
      </c>
      <c r="E11" s="309"/>
      <c r="F11" s="309" t="s">
        <v>372</v>
      </c>
      <c r="G11" s="309"/>
      <c r="H11" s="227" t="s">
        <v>372</v>
      </c>
      <c r="I11" s="227"/>
      <c r="J11" s="227" t="s">
        <v>372</v>
      </c>
      <c r="K11" s="227"/>
      <c r="L11" s="315"/>
      <c r="M11" s="315"/>
      <c r="N11" s="315"/>
      <c r="O11" s="315"/>
      <c r="P11" s="315"/>
      <c r="Q11" s="315"/>
      <c r="R11" s="315"/>
      <c r="S11" s="194"/>
      <c r="T11" s="328"/>
      <c r="U11" s="329"/>
      <c r="V11" s="329"/>
      <c r="W11" s="330"/>
      <c r="X11" s="330"/>
      <c r="Y11" s="330"/>
      <c r="Z11" s="330"/>
    </row>
    <row r="12" spans="1:26" s="141" customFormat="1" ht="18" customHeight="1">
      <c r="A12" s="228" t="s">
        <v>7</v>
      </c>
      <c r="B12" s="230" t="s">
        <v>8</v>
      </c>
      <c r="C12" s="231"/>
      <c r="D12" s="207" t="s">
        <v>17</v>
      </c>
      <c r="E12" s="207"/>
      <c r="F12" s="207"/>
      <c r="G12" s="207"/>
      <c r="H12" s="164" t="s">
        <v>1017</v>
      </c>
      <c r="I12" s="203"/>
      <c r="J12" s="203"/>
      <c r="K12" s="165"/>
      <c r="L12" s="164" t="s">
        <v>1018</v>
      </c>
      <c r="M12" s="165"/>
      <c r="N12" s="164" t="s">
        <v>1022</v>
      </c>
      <c r="O12" s="165"/>
      <c r="P12" s="207" t="s">
        <v>366</v>
      </c>
      <c r="Q12" s="207"/>
      <c r="R12" s="208" t="s">
        <v>10</v>
      </c>
      <c r="S12" s="194"/>
      <c r="T12" s="328"/>
      <c r="U12" s="329"/>
      <c r="V12" s="329"/>
      <c r="W12" s="330"/>
      <c r="X12" s="330"/>
      <c r="Y12" s="330"/>
      <c r="Z12" s="330"/>
    </row>
    <row r="13" spans="1:26" s="141" customFormat="1" ht="18" customHeight="1">
      <c r="A13" s="229"/>
      <c r="B13" s="232"/>
      <c r="C13" s="233"/>
      <c r="D13" s="207"/>
      <c r="E13" s="207"/>
      <c r="F13" s="207"/>
      <c r="G13" s="207"/>
      <c r="H13" s="168"/>
      <c r="I13" s="204"/>
      <c r="J13" s="204"/>
      <c r="K13" s="169"/>
      <c r="L13" s="166"/>
      <c r="M13" s="167"/>
      <c r="N13" s="166"/>
      <c r="O13" s="167"/>
      <c r="P13" s="207"/>
      <c r="Q13" s="207"/>
      <c r="R13" s="208"/>
      <c r="S13" s="194"/>
      <c r="T13" s="328"/>
      <c r="U13" s="329"/>
      <c r="V13" s="329"/>
      <c r="W13" s="331"/>
      <c r="X13" s="331"/>
      <c r="Y13" s="331"/>
      <c r="Z13" s="331"/>
    </row>
    <row r="14" spans="1:26" s="141" customFormat="1" ht="18" customHeight="1">
      <c r="A14" s="229"/>
      <c r="B14" s="232"/>
      <c r="C14" s="233"/>
      <c r="D14" s="209" t="s">
        <v>364</v>
      </c>
      <c r="E14" s="310"/>
      <c r="F14" s="209" t="s">
        <v>365</v>
      </c>
      <c r="G14" s="310"/>
      <c r="H14" s="164" t="s">
        <v>1019</v>
      </c>
      <c r="I14" s="165"/>
      <c r="J14" s="164" t="s">
        <v>1019</v>
      </c>
      <c r="K14" s="165"/>
      <c r="L14" s="166"/>
      <c r="M14" s="167"/>
      <c r="N14" s="166"/>
      <c r="O14" s="167"/>
      <c r="P14" s="207"/>
      <c r="Q14" s="207"/>
      <c r="R14" s="208"/>
      <c r="S14" s="194"/>
      <c r="T14" s="328"/>
      <c r="U14" s="329"/>
      <c r="V14" s="329"/>
      <c r="W14" s="331"/>
      <c r="X14" s="331"/>
      <c r="Y14" s="331"/>
      <c r="Z14" s="331"/>
    </row>
    <row r="15" spans="1:26" s="141" customFormat="1" ht="12" customHeight="1">
      <c r="A15" s="229"/>
      <c r="B15" s="232"/>
      <c r="C15" s="233"/>
      <c r="D15" s="311"/>
      <c r="E15" s="312"/>
      <c r="F15" s="311"/>
      <c r="G15" s="312"/>
      <c r="H15" s="166"/>
      <c r="I15" s="167"/>
      <c r="J15" s="166"/>
      <c r="K15" s="167"/>
      <c r="L15" s="168"/>
      <c r="M15" s="169"/>
      <c r="N15" s="168"/>
      <c r="O15" s="169"/>
      <c r="P15" s="207"/>
      <c r="Q15" s="207"/>
      <c r="R15" s="208"/>
      <c r="S15" s="194"/>
      <c r="T15" s="328"/>
      <c r="U15" s="329"/>
      <c r="V15" s="329"/>
      <c r="W15" s="331"/>
      <c r="X15" s="331"/>
      <c r="Y15" s="331"/>
      <c r="Z15" s="331"/>
    </row>
    <row r="16" spans="1:26" s="141" customFormat="1" ht="2.25" customHeight="1" thickBot="1">
      <c r="A16" s="229"/>
      <c r="B16" s="232"/>
      <c r="C16" s="233"/>
      <c r="D16" s="313"/>
      <c r="E16" s="314"/>
      <c r="F16" s="313"/>
      <c r="G16" s="314"/>
      <c r="H16" s="168"/>
      <c r="I16" s="169"/>
      <c r="J16" s="168"/>
      <c r="K16" s="169"/>
      <c r="L16" s="108"/>
      <c r="M16" s="109"/>
      <c r="N16" s="97"/>
      <c r="O16" s="97"/>
      <c r="P16" s="307"/>
      <c r="Q16" s="307"/>
      <c r="R16" s="208"/>
      <c r="S16" s="194"/>
      <c r="T16" s="332"/>
      <c r="U16" s="329"/>
      <c r="V16" s="329"/>
      <c r="W16" s="331"/>
      <c r="X16" s="331"/>
      <c r="Y16" s="331"/>
      <c r="Z16" s="331"/>
    </row>
    <row r="17" spans="1:102" s="141" customFormat="1" ht="18" customHeight="1">
      <c r="A17" s="229"/>
      <c r="B17" s="232"/>
      <c r="C17" s="233"/>
      <c r="D17" s="135" t="s">
        <v>9</v>
      </c>
      <c r="E17" s="110">
        <f>IF(Q17=500,50,IF(Q17=250,25,10))</f>
        <v>50</v>
      </c>
      <c r="F17" s="135" t="s">
        <v>9</v>
      </c>
      <c r="G17" s="110">
        <f>IF(Q17=500,50,IF(Q17=250,25,10))</f>
        <v>50</v>
      </c>
      <c r="H17" s="135" t="s">
        <v>9</v>
      </c>
      <c r="I17" s="110">
        <f>IF(Q17=500,100,IF(Q17=250,50,10))</f>
        <v>100</v>
      </c>
      <c r="J17" s="135" t="s">
        <v>9</v>
      </c>
      <c r="K17" s="110">
        <f>IF(Q17=500,100,IF(Q17=250,50,10))</f>
        <v>100</v>
      </c>
      <c r="L17" s="135" t="s">
        <v>9</v>
      </c>
      <c r="M17" s="110">
        <f>IF(Q17=500,100,IF(Q17=250,50,10))</f>
        <v>100</v>
      </c>
      <c r="N17" s="111" t="s">
        <v>1028</v>
      </c>
      <c r="O17" s="110">
        <f>IF(Q17=500,100,IF(Q17=250,50,10))</f>
        <v>100</v>
      </c>
      <c r="P17" s="138" t="s">
        <v>9</v>
      </c>
      <c r="Q17" s="30">
        <f>Sheet1!$Q$17</f>
        <v>500</v>
      </c>
      <c r="R17" s="323"/>
      <c r="S17" s="194"/>
      <c r="T17" s="101" t="s">
        <v>333</v>
      </c>
      <c r="U17" s="208" t="s">
        <v>329</v>
      </c>
      <c r="V17" s="208"/>
      <c r="W17" s="208"/>
      <c r="X17" s="208" t="s">
        <v>330</v>
      </c>
      <c r="Y17" s="208"/>
      <c r="Z17" s="208"/>
    </row>
    <row r="18" spans="1:102" s="141" customFormat="1" hidden="1">
      <c r="A18" s="137"/>
      <c r="B18" s="230"/>
      <c r="C18" s="231"/>
      <c r="D18" s="221" t="s">
        <v>372</v>
      </c>
      <c r="E18" s="222"/>
      <c r="F18" s="221" t="s">
        <v>372</v>
      </c>
      <c r="G18" s="222"/>
      <c r="H18" s="221" t="s">
        <v>372</v>
      </c>
      <c r="I18" s="222"/>
      <c r="J18" s="221" t="s">
        <v>372</v>
      </c>
      <c r="K18" s="222"/>
      <c r="L18" s="324"/>
      <c r="M18" s="325"/>
      <c r="N18" s="107"/>
      <c r="O18" s="107"/>
      <c r="P18" s="341"/>
      <c r="Q18" s="342"/>
      <c r="R18" s="31"/>
      <c r="S18" s="194"/>
      <c r="T18" s="45"/>
      <c r="U18" s="343"/>
      <c r="V18" s="344"/>
      <c r="W18" s="345"/>
      <c r="X18" s="267"/>
      <c r="Y18" s="186"/>
      <c r="Z18" s="268"/>
      <c r="AE18" s="141" t="b">
        <f>Sheet1!$AE$38</f>
        <v>0</v>
      </c>
      <c r="AF18" s="141" t="str">
        <f>IF(AND(AE19=TRUE, AE18=TRUE),IF(A19-Sheet1!A38=1,"OK","INCORRECT"),"")</f>
        <v/>
      </c>
      <c r="BN18" s="141" t="str">
        <f>Sheet1!BN38</f>
        <v/>
      </c>
      <c r="BO18" s="141" t="b">
        <f>Sheet1!BO38</f>
        <v>0</v>
      </c>
      <c r="BP18" s="141" t="b">
        <f>Sheet1!BP38</f>
        <v>0</v>
      </c>
      <c r="BQ18" s="141" t="b">
        <f>Sheet1!BQ38</f>
        <v>0</v>
      </c>
      <c r="BR18" s="141" t="str">
        <f>Sheet1!BR38</f>
        <v/>
      </c>
      <c r="BS18" s="141" t="str">
        <f>Sheet1!BS38</f>
        <v/>
      </c>
      <c r="BT18" s="141" t="str">
        <f>Sheet1!BT38</f>
        <v/>
      </c>
      <c r="BU18" s="141" t="str">
        <f>Sheet1!BU38</f>
        <v/>
      </c>
      <c r="BV18" s="141" t="str">
        <f>Sheet1!BV38</f>
        <v/>
      </c>
      <c r="BW18" s="141" t="str">
        <f>Sheet1!BW38</f>
        <v>INCORRECT</v>
      </c>
      <c r="BX18" s="141" t="b">
        <f>Sheet1!BX38</f>
        <v>0</v>
      </c>
      <c r="BY18" s="141" t="str">
        <f>Sheet1!BY38</f>
        <v/>
      </c>
      <c r="BZ18" s="141" t="b">
        <f>Sheet1!BZ38</f>
        <v>0</v>
      </c>
      <c r="CA18" s="141" t="b">
        <f>Sheet1!CA38</f>
        <v>0</v>
      </c>
      <c r="CB18" s="141" t="b">
        <f>Sheet1!CB38</f>
        <v>0</v>
      </c>
      <c r="CC18" s="141" t="b">
        <f>Sheet1!CC38</f>
        <v>0</v>
      </c>
      <c r="CD18" s="141" t="b">
        <f>Sheet1!CD38</f>
        <v>0</v>
      </c>
      <c r="CE18" s="141" t="b">
        <f>Sheet1!CE38</f>
        <v>0</v>
      </c>
      <c r="CF18" s="141" t="str">
        <f>Sheet1!CF38</f>
        <v/>
      </c>
      <c r="CG18" s="141" t="str">
        <f>Sheet1!CG38</f>
        <v/>
      </c>
      <c r="CH18" s="141" t="str">
        <f>Sheet1!CH38</f>
        <v/>
      </c>
      <c r="CI18" s="141" t="str">
        <f>Sheet1!CI38</f>
        <v/>
      </c>
      <c r="CJ18" s="141" t="str">
        <f>Sheet1!CJ38</f>
        <v/>
      </c>
      <c r="CK18" s="141" t="str">
        <f>Sheet1!CK38</f>
        <v/>
      </c>
      <c r="CL18" s="141" t="str">
        <f>Sheet1!CL38</f>
        <v/>
      </c>
      <c r="CM18" s="141" t="str">
        <f>Sheet1!CM38</f>
        <v/>
      </c>
      <c r="CN18" s="141" t="str">
        <f>Sheet1!CN38</f>
        <v>NO</v>
      </c>
      <c r="CO18" s="141" t="str">
        <f>Sheet1!CO38</f>
        <v>NO</v>
      </c>
      <c r="CP18" s="141" t="str">
        <f>Sheet1!CP38</f>
        <v>NO</v>
      </c>
      <c r="CQ18" s="141" t="str">
        <f>Sheet1!CQ38</f>
        <v>NO</v>
      </c>
      <c r="CR18" s="141" t="str">
        <f>Sheet1!CR38</f>
        <v>OK</v>
      </c>
      <c r="CS18" s="141" t="b">
        <f>Sheet1!CS38</f>
        <v>0</v>
      </c>
      <c r="CT18" s="141" t="b">
        <f>Sheet1!CT38</f>
        <v>0</v>
      </c>
      <c r="CU18" s="141" t="b">
        <f>Sheet1!CU38</f>
        <v>0</v>
      </c>
      <c r="CV18" s="141" t="b">
        <f>Sheet1!CV38</f>
        <v>0</v>
      </c>
      <c r="CW18" s="141" t="str">
        <f>Sheet1!CW38</f>
        <v>SEQUENCE INCORRECT</v>
      </c>
      <c r="CX18" s="141">
        <f>Sheet1!CX38</f>
        <v>19</v>
      </c>
    </row>
    <row r="19" spans="1:102" s="141" customFormat="1" ht="18.95" customHeight="1" thickBot="1">
      <c r="A19" s="134"/>
      <c r="B19" s="154"/>
      <c r="C19" s="154"/>
      <c r="D19" s="154"/>
      <c r="E19" s="154"/>
      <c r="F19" s="154"/>
      <c r="G19" s="154"/>
      <c r="H19" s="154"/>
      <c r="I19" s="154"/>
      <c r="J19" s="154"/>
      <c r="K19" s="154"/>
      <c r="L19" s="206"/>
      <c r="M19" s="206"/>
      <c r="N19" s="206"/>
      <c r="O19" s="206"/>
      <c r="P19" s="319"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20"/>
      <c r="R19" s="139" t="str">
        <f>IF(P19="","",IF(Q17=500,LOOKUP(P19,{"ABS","ZERO",1,250,275,300,325,350,375,400,425},{"FAIL","FAIL","FAIL","D","D+","C","C+","B","B+","A","A+"}), IF(Q17=450,LOOKUP(P19,{"ABS","ZERO",1,225,247,270,292,315,337,360,382},{"FAIL","FAIL","FAIL","D","D+","C","C+","B","B+","A","A+"}), IF(Q17=400,LOOKUP(P19,{"ABS","ZERO",1,200,220,240,260,280,300,320,340},{"FAIL","FAIL","FAIL","D","D+","C","C+","B","B+","A","A+"}), IF(Q17=350,LOOKUP(P19,{"ABS","ZERO",1,175,192,210,227,245,262,280,297},{"FAIL","FAIL","FAIL","D","D+","C","C+","B","B+","A","A+"}),IF(Q17=300,LOOKUP(P19,{"ABS","ZERO",1,150,165,180,195,210,225,240,255},{"FAIL","FAIL","FAIL","D","D+","C","C+","B","B+","A","A+"}),IF(Q17=250,LOOKUP(P19,{"ABS","ZERO",1,125,137,150,162,175,187,200,212},{"FAIL","FAIL","FAIL","D","D+","C","C+","B","B+","A","A+"}),IF(Q17=200,LOOKUP(P19,{"ABS","ZERO",1,100,110,120,130,140,150,160,170},{"FAIL","FAIL","FAIL","D","D+","C","C+","B","B+","A","A+"}),IF(Q17=150,LOOKUP(P19,{"ABS","ZERO",1,75,82,90,97,105,112,120,127},{"FAIL","FAIL","FAIL","D","D+","C","C+","B","B+","A","A+"}),IF(Q17=100,LOOKUP(P19,{"ABS","ZERO",1,50,55,60,65,70,75,80,85},{"FAIL","FAIL","FAIL","D","D+","C","C+","B","B+","A","A+"}),IF(Q17=50,LOOKUP(P19,{"ABS","ZERO",1,25,27,30,32,35,37,40,42},{"FAIL","FAIL","FAIL","D","D+","C","C+","B","B+","A","A+"}))))))))))))</f>
        <v/>
      </c>
      <c r="S19" s="194"/>
      <c r="T19" s="56" t="str">
        <f>IF(A19&lt;&gt;"",IF(CW19="SEQUENCE CORRECT",IF(OR(T(AA19)="OK",T(AB19)="oOk",T(AC19)="Okk",AD19="ok"),"OK","FORMAT INCORRECT"),"SEQUENCE INCORRECT"),"")</f>
        <v/>
      </c>
      <c r="U19" s="302" t="str">
        <f>IF(AND(A19&lt;&gt;"",B19&lt;&gt;""),IF(OR(D19&lt;&gt;"ABS"),IF(OR(AND(D19&lt;ROUNDDOWN((0.7*E17),0),D19&lt;&gt;0),D19&gt;E17,D19=""),"Attendance Marks incorrect",""),""),"")</f>
        <v/>
      </c>
      <c r="V19" s="303"/>
      <c r="W19" s="303"/>
      <c r="X19" s="170" t="str">
        <f>IF(OR(AND(OR(F19&lt;=G17, F19=0, F19="ABS"),OR(H19&lt;=I17, H19=0, H19="ABS"),OR(J19&lt;=K17, J19=0,J19="ABS"))),IF(OR(AND(A19="",B19="",D19="",F19="",H19="",J19=""),AND(A19&lt;&gt;"",B19&lt;&gt;"",D19&lt;&gt;"",F19&lt;&gt;"",H19&lt;&gt;"",J19&lt;&gt;"", AF19="OK")),"","Given Marks or Format is incorrect"),"Given Marks or Format is incorrect")</f>
        <v/>
      </c>
      <c r="Y19" s="171"/>
      <c r="Z19" s="172"/>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41" t="b">
        <f>IF(ISNUMBER(A19)&lt;&gt;"",AND(ISNUMBER(INT(MID(A19,1,3))),MID(A19,4,1)="",MID(A19,1,1)&lt;&gt;"0"))</f>
        <v>0</v>
      </c>
      <c r="AF19" s="141" t="str">
        <f>IF(AND(AF18="OK",AE19=TRUE),"OK","S# INCORRECT")</f>
        <v>S# INCORRECT</v>
      </c>
      <c r="BN19" s="141" t="str">
        <f>RIGHT(B19,3)</f>
        <v/>
      </c>
      <c r="BO19" s="141" t="b">
        <f>ISNUMBER(INT((MID(BN19,1,1))))</f>
        <v>0</v>
      </c>
      <c r="BP19" s="141" t="b">
        <f>ISNUMBER(INT((MID(BN19,2,1))))</f>
        <v>0</v>
      </c>
      <c r="BQ19" s="141" t="b">
        <f>ISNUMBER(INT((MID(BN19,3,1))))</f>
        <v>0</v>
      </c>
      <c r="BR19" s="141" t="str">
        <f>IF(BO19=TRUE, MID(BN19,1,1),"")</f>
        <v/>
      </c>
      <c r="BS19" s="141" t="str">
        <f>IF(BP19=TRUE, MID(BN19,2,1),"")</f>
        <v/>
      </c>
      <c r="BT19" s="141" t="str">
        <f>IF(BQ19=TRUE, MID(BN19,3,1),"")</f>
        <v/>
      </c>
      <c r="BU19" s="141" t="str">
        <f>T(BR19)&amp;T(BS19)&amp;T(BT19)</f>
        <v/>
      </c>
      <c r="BV19" s="51" t="str">
        <f>IF(BU19="","",INT(TRIM(BU19)))</f>
        <v/>
      </c>
      <c r="BW19" s="52" t="str">
        <f>"OK"</f>
        <v>OK</v>
      </c>
      <c r="BX19" s="141" t="b">
        <f>BV19&gt;BV18</f>
        <v>0</v>
      </c>
      <c r="BY19" s="53" t="str">
        <f>LEFT(B19,6)</f>
        <v/>
      </c>
      <c r="BZ19" s="141" t="b">
        <f>ISNUMBER(INT((MID(BY19,1,1))))</f>
        <v>0</v>
      </c>
      <c r="CA19" s="141" t="b">
        <f>ISNUMBER(INT((MID(BY19,2,1))))</f>
        <v>0</v>
      </c>
      <c r="CB19" s="141" t="b">
        <f>ISNUMBER(INT((MID(BY19,3,1))))</f>
        <v>0</v>
      </c>
      <c r="CC19" s="141" t="b">
        <f>ISNUMBER(INT((MID(BY19,4,1))))</f>
        <v>0</v>
      </c>
      <c r="CD19" s="141" t="b">
        <f>ISNUMBER(INT((MID(BY19,5,1))))</f>
        <v>0</v>
      </c>
      <c r="CE19" s="141" t="b">
        <f>ISNUMBER(INT((MID(BY19,6,1))))</f>
        <v>0</v>
      </c>
      <c r="CF19" s="141" t="str">
        <f>IF(BZ19=TRUE, MID(BY19,1,1),"")</f>
        <v/>
      </c>
      <c r="CG19" s="141" t="str">
        <f>IF(CA19=TRUE, MID(BY19,2,1),"")</f>
        <v/>
      </c>
      <c r="CH19" s="141" t="str">
        <f>IF(CB19=TRUE, MID(BY19,3,1),"")</f>
        <v/>
      </c>
      <c r="CI19" s="141" t="str">
        <f>IF(CC19=TRUE, MID(BY19,4,1),"")</f>
        <v/>
      </c>
      <c r="CJ19" s="141" t="str">
        <f>IF(CD19=TRUE, MID(BY19,5,1),"")</f>
        <v/>
      </c>
      <c r="CK19" s="141" t="str">
        <f>IF(CE19=TRUE, MID(BY19,6,1),"")</f>
        <v/>
      </c>
      <c r="CL19" s="53" t="str">
        <f>TRIM(T(CF19)&amp;T(CG19)&amp;T(CH19))</f>
        <v/>
      </c>
      <c r="CM19" s="53" t="str">
        <f>TRIM(T(CI19)&amp;T(CJ19)&amp;T(CK19))</f>
        <v/>
      </c>
      <c r="CN19" s="54" t="str">
        <f>IF(OR(MID(BY19,3,1)="-",MID(BY19,4,1)="-"),T(CL19),"NO")</f>
        <v>NO</v>
      </c>
      <c r="CO19" s="54" t="str">
        <f>IF(OR(MID(BY19,3,1)="-",MID(BY19,4,1)="-"),T(CM19),"NO")</f>
        <v>NO</v>
      </c>
      <c r="CP19" s="52" t="str">
        <f>IF(AND(CN19&lt;&gt;"NO", CO19&lt;&gt;"NO"),IF(CO19&lt;CN19,"OK","INCORRECT"),"NO")</f>
        <v>NO</v>
      </c>
      <c r="CQ19" s="52" t="str">
        <f>IF(AND(CN19&lt;&gt;"NO", CO19&lt;&gt;"NO"),IF(CO19&lt;=CO18,"OK","INCORRECT"),"NO")</f>
        <v>NO</v>
      </c>
      <c r="CR19" s="54" t="str">
        <f>IF(OR(AND(OR(AND(CP19="NO",CQ19="NO"),AND(CP19="OK", CQ19="OK")),AND(CP18="NO", CQ18="NO")),AND(AND(CP19="OK",CQ19="OK",OR(AND(CP18="NO", CQ18="NO"),AND(CP18="OK", CQ18="OK"))))),"OK","INCORRECT")</f>
        <v>OK</v>
      </c>
      <c r="CS19" s="141" t="b">
        <f>IF(CR19="OK",IF(AND(CN18="NO",CN19="NO"),BV19&gt;BV18))</f>
        <v>0</v>
      </c>
      <c r="CT19" s="141" t="b">
        <f>IF(CR19="OK",AND(CP19="OK",CQ19="OK",CP18="NO",CQ18="NO"))</f>
        <v>0</v>
      </c>
      <c r="CU19" s="141" t="b">
        <f>IF(CR19="OK",IF(AND(EXACT(CM18,CM19)),BV19&gt;BV18))</f>
        <v>0</v>
      </c>
      <c r="CV19" s="141" t="b">
        <f>IF(CR19="OK",CO19&lt;CO18)</f>
        <v>0</v>
      </c>
      <c r="CW19" s="53" t="str">
        <f>IF(AND(CS19=FALSE,CT19=FALSE,CU19=FALSE,CV19=FALSE),"SEQUENCE INCORRECT","SEQUENCE CORRECT")</f>
        <v>SEQUENCE INCORRECT</v>
      </c>
      <c r="CX19" s="55">
        <f>COUNTIF(B18:B18,T(B19))</f>
        <v>1</v>
      </c>
    </row>
    <row r="20" spans="1:102" s="141" customFormat="1" ht="18.95" customHeight="1" thickBot="1">
      <c r="A20" s="134"/>
      <c r="B20" s="152"/>
      <c r="C20" s="153"/>
      <c r="D20" s="152"/>
      <c r="E20" s="153"/>
      <c r="F20" s="152"/>
      <c r="G20" s="153"/>
      <c r="H20" s="152"/>
      <c r="I20" s="153"/>
      <c r="J20" s="305"/>
      <c r="K20" s="306"/>
      <c r="L20" s="206"/>
      <c r="M20" s="206"/>
      <c r="N20" s="206"/>
      <c r="O20" s="206"/>
      <c r="P20" s="319"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20"/>
      <c r="R20" s="96" t="str">
        <f>IF(P20="","",IF(Q17=500,LOOKUP(P20,{"ABS","ZERO",1,250,275,300,325,350,375,400,425},{"FAIL","FAIL","FAIL","D","D+","C","C+","B","B+","A","A+"}), IF(Q17=450,LOOKUP(P20,{"ABS","ZERO",1,225,247,270,292,315,337,360,382},{"FAIL","FAIL","FAIL","D","D+","C","C+","B","B+","A","A+"}), IF(Q17=400,LOOKUP(P20,{"ABS","ZERO",1,200,220,240,260,280,300,320,340},{"FAIL","FAIL","FAIL","D","D+","C","C+","B","B+","A","A+"}), IF(Q17=350,LOOKUP(P20,{"ABS","ZERO",1,175,192,210,227,245,262,280,297},{"FAIL","FAIL","FAIL","D","D+","C","C+","B","B+","A","A+"}),IF(Q17=300,LOOKUP(P20,{"ABS","ZERO",1,150,165,180,195,210,225,240,255},{"FAIL","FAIL","FAIL","D","D+","C","C+","B","B+","A","A+"}),IF(Q17=250,LOOKUP(P20,{"ABS","ZERO",1,125,137,150,162,175,187,200,212},{"FAIL","FAIL","FAIL","D","D+","C","C+","B","B+","A","A+"}),IF(Q17=200,LOOKUP(P20,{"ABS","ZERO",1,100,110,120,130,140,150,160,170},{"FAIL","FAIL","FAIL","D","D+","C","C+","B","B+","A","A+"}),IF(Q17=150,LOOKUP(P20,{"ABS","ZERO",1,75,82,90,97,105,112,120,127},{"FAIL","FAIL","FAIL","D","D+","C","C+","B","B+","A","A+"}),IF(Q17=100,LOOKUP(P20,{"ABS","ZERO",1,50,55,60,65,70,75,80,85},{"FAIL","FAIL","FAIL","D","D+","C","C+","B","B+","A","A+"}),IF(Q17=50,LOOKUP(P20,{"ABS","ZERO",1,25,27,30,32,35,37,40,42},{"FAIL","FAIL","FAIL","D","D+","C","C+","B","B+","A","A+"}))))))))))))</f>
        <v/>
      </c>
      <c r="S20" s="194"/>
      <c r="T20" s="56" t="str">
        <f t="shared" ref="T20:T38" si="0">IF(A20&lt;&gt;"",IF(CW20="SEQUENCE CORRECT",IF(OR(T(AA20)="OK",T(AB20)="oOk",T(AC20)="Okk",AD20="ok"),"OK","FORMAT INCORRECT"),"SEQUENCE INCORRECT"),"")</f>
        <v/>
      </c>
      <c r="U20" s="172" t="str">
        <f>IF(AND(A20&lt;&gt;"",B20&lt;&gt;""),IF(OR(D20&lt;&gt;"ABS"),IF(OR(AND(D20&lt;ROUNDDOWN((0.7*E17),0),D20&lt;&gt;0),D20&gt;E17,D20=""),"Attendance Marks incorrect",""),""),"")</f>
        <v/>
      </c>
      <c r="V20" s="304"/>
      <c r="W20" s="304"/>
      <c r="X20" s="161" t="str">
        <f>IF(OR(AND(OR(F20&lt;=G17, F20=0, F20="ABS"),OR(H20&lt;=I17, H20=0, H20="ABS"),OR(J20&lt;=K17, J20=0,J20="ABS"))),IF(OR(AND(A20="",B20="",D20="",F20="",H20="",J20=""),AND(A20&lt;&gt;"",B20&lt;&gt;"",D20&lt;&gt;"",F20&lt;&gt;"",H20&lt;&gt;"",J20&lt;&gt;"", AF20="OK")),"","Given Marks or Format is incorrect"),"Given Marks or Format is incorrect")</f>
        <v/>
      </c>
      <c r="Y20" s="162"/>
      <c r="Z20" s="163"/>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41" t="b">
        <f>IF(AND(ISNUMBER(A19)&lt;&gt;"",ISNUMBER(A20)&lt;&gt;""),IF(AND(ISNUMBER(A20),ISNUMBER(A19)),IF(A20-A19=1,AND(ISNUMBER(INT(MID(A20,1,3))),MID(A20,4,1)="",MID(A20,1,1)&lt;&gt;"0"))))</f>
        <v>0</v>
      </c>
      <c r="AF20" s="141" t="str">
        <f t="shared" ref="AF20:AF38" si="1">IF(AE20=TRUE,"OK","S# INCORRECT")</f>
        <v>S# INCORRECT</v>
      </c>
      <c r="BN20" s="141" t="str">
        <f t="shared" ref="BN20:BN37" si="2">RIGHT(B20,3)</f>
        <v/>
      </c>
      <c r="BO20" s="141" t="b">
        <f t="shared" ref="BO20:BO37" si="3">ISNUMBER(INT((MID(BN20,1,1))))</f>
        <v>0</v>
      </c>
      <c r="BP20" s="141" t="b">
        <f t="shared" ref="BP20:BP37" si="4">ISNUMBER(INT((MID(BN20,2,1))))</f>
        <v>0</v>
      </c>
      <c r="BQ20" s="141" t="b">
        <f t="shared" ref="BQ20:BQ37" si="5">ISNUMBER(INT((MID(BN20,3,1))))</f>
        <v>0</v>
      </c>
      <c r="BR20" s="141" t="str">
        <f t="shared" ref="BR20:BR37" si="6">IF(BO20=TRUE, MID(BN20,1,1),"")</f>
        <v/>
      </c>
      <c r="BS20" s="141" t="str">
        <f t="shared" ref="BS20:BS37" si="7">IF(BP20=TRUE, MID(BN20,2,1),"")</f>
        <v/>
      </c>
      <c r="BT20" s="141" t="str">
        <f t="shared" ref="BT20:BT37" si="8">IF(BQ20=TRUE, MID(BN20,3,1),"")</f>
        <v/>
      </c>
      <c r="BU20" s="141" t="str">
        <f t="shared" ref="BU20:BU37" si="9">T(BR20)&amp;T(BS20)&amp;T(BT20)</f>
        <v/>
      </c>
      <c r="BV20" s="51" t="str">
        <f t="shared" ref="BV20:BV37" si="10">IF(BU20="","",INT(TRIM(BU20)))</f>
        <v/>
      </c>
      <c r="BW20" s="52" t="str">
        <f>IF(BV20&gt;BV19,"OK","INCORRECT")</f>
        <v>INCORRECT</v>
      </c>
      <c r="BX20" s="141" t="b">
        <f>BV20&gt;BV19</f>
        <v>0</v>
      </c>
      <c r="BY20" s="53" t="str">
        <f t="shared" ref="BY20:BY37" si="11">LEFT(B20,6)</f>
        <v/>
      </c>
      <c r="BZ20" s="141" t="b">
        <f t="shared" ref="BZ20:BZ37" si="12">ISNUMBER(INT((MID(BY20,1,1))))</f>
        <v>0</v>
      </c>
      <c r="CA20" s="141" t="b">
        <f t="shared" ref="CA20:CA37" si="13">ISNUMBER(INT((MID(BY20,2,1))))</f>
        <v>0</v>
      </c>
      <c r="CB20" s="141" t="b">
        <f t="shared" ref="CB20:CB37" si="14">ISNUMBER(INT((MID(BY20,3,1))))</f>
        <v>0</v>
      </c>
      <c r="CC20" s="141" t="b">
        <f t="shared" ref="CC20:CC37" si="15">ISNUMBER(INT((MID(BY20,4,1))))</f>
        <v>0</v>
      </c>
      <c r="CD20" s="141" t="b">
        <f t="shared" ref="CD20:CD37" si="16">ISNUMBER(INT((MID(BY20,5,1))))</f>
        <v>0</v>
      </c>
      <c r="CE20" s="141" t="b">
        <f t="shared" ref="CE20:CE37" si="17">ISNUMBER(INT((MID(BY20,6,1))))</f>
        <v>0</v>
      </c>
      <c r="CF20" s="141" t="str">
        <f t="shared" ref="CF20:CF37" si="18">IF(BZ20=TRUE, MID(BY20,1,1),"")</f>
        <v/>
      </c>
      <c r="CG20" s="141" t="str">
        <f t="shared" ref="CG20:CG37" si="19">IF(CA20=TRUE, MID(BY20,2,1),"")</f>
        <v/>
      </c>
      <c r="CH20" s="141" t="str">
        <f t="shared" ref="CH20:CH37" si="20">IF(CB20=TRUE, MID(BY20,3,1),"")</f>
        <v/>
      </c>
      <c r="CI20" s="141" t="str">
        <f t="shared" ref="CI20:CI37" si="21">IF(CC20=TRUE, MID(BY20,4,1),"")</f>
        <v/>
      </c>
      <c r="CJ20" s="141" t="str">
        <f t="shared" ref="CJ20:CJ37" si="22">IF(CD20=TRUE, MID(BY20,5,1),"")</f>
        <v/>
      </c>
      <c r="CK20" s="141" t="str">
        <f t="shared" ref="CK20:CK37" si="23">IF(CE20=TRUE, MID(BY20,6,1),"")</f>
        <v/>
      </c>
      <c r="CL20" s="53" t="str">
        <f t="shared" ref="CL20:CL37" si="24">TRIM(T(CF20)&amp;T(CG20)&amp;T(CH20))</f>
        <v/>
      </c>
      <c r="CM20" s="53" t="str">
        <f t="shared" ref="CM20:CM37" si="25">TRIM(T(CI20)&amp;T(CJ20)&amp;T(CK20))</f>
        <v/>
      </c>
      <c r="CN20" s="54" t="str">
        <f t="shared" ref="CN20:CN37" si="26">IF(OR(MID(BY20,3,1)="-",MID(BY20,4,1)="-"),T(CL20),"NO")</f>
        <v>NO</v>
      </c>
      <c r="CO20" s="54" t="str">
        <f t="shared" ref="CO20:CO37" si="27">IF(OR(MID(BY20,3,1)="-",MID(BY20,4,1)="-"),T(CM20),"NO")</f>
        <v>NO</v>
      </c>
      <c r="CP20" s="52" t="str">
        <f>IF(AND(CN20&lt;&gt;"NO", CO20&lt;&gt;"NO"),IF(CO20&lt;CN20,"OK","INCORRECT"),"NO")</f>
        <v>NO</v>
      </c>
      <c r="CQ20" s="52" t="str">
        <f>IF(AND(CN20&lt;&gt;"NO", CO20&lt;&gt;"NO"),IF(CO20&lt;=CO19,"OK","INCORRECT"),"NO")</f>
        <v>NO</v>
      </c>
      <c r="CR20" s="54" t="str">
        <f>IF(OR(AND(OR(AND(CP20="NO",CQ20="NO"),AND(CP20="OK", CQ20="OK")),AND(CP19="NO", CQ19="NO")),AND(AND(CP20="OK",CQ20="OK",OR(AND(CP19="NO", CQ19="NO"),AND(CP19="OK", CQ19="OK"))))),"OK","INCORRECT")</f>
        <v>OK</v>
      </c>
      <c r="CS20" s="141" t="b">
        <f>IF(CR20="OK",IF(AND(CN19="NO",CN20="NO"),BV20&gt;BV19))</f>
        <v>0</v>
      </c>
      <c r="CT20" s="141" t="b">
        <f>IF(CR20="OK",AND(CP20="OK",CQ20="OK",CP19="NO",CQ19="NO"))</f>
        <v>0</v>
      </c>
      <c r="CU20" s="141" t="b">
        <f>IF(CR20="OK",IF(AND(EXACT(CM19,CM20)),BV20&gt;BV19))</f>
        <v>0</v>
      </c>
      <c r="CV20" s="141" t="b">
        <f>IF(CR20="OK",CO20&lt;CO19)</f>
        <v>0</v>
      </c>
      <c r="CW20" s="53" t="str">
        <f>IF(AND(CS20=FALSE,CT20=FALSE,CU20=FALSE,CV20=FALSE),"SEQUENCE INCORRECT","SEQUENCE CORRECT")</f>
        <v>SEQUENCE INCORRECT</v>
      </c>
      <c r="CX20" s="55">
        <f>COUNTIF(B19:B19,T(B20))</f>
        <v>1</v>
      </c>
    </row>
    <row r="21" spans="1:102" s="141" customFormat="1" ht="18.95" customHeight="1" thickBot="1">
      <c r="A21" s="43"/>
      <c r="B21" s="152"/>
      <c r="C21" s="153"/>
      <c r="D21" s="152"/>
      <c r="E21" s="153"/>
      <c r="F21" s="152"/>
      <c r="G21" s="153"/>
      <c r="H21" s="152"/>
      <c r="I21" s="153"/>
      <c r="J21" s="305"/>
      <c r="K21" s="306"/>
      <c r="L21" s="206"/>
      <c r="M21" s="206"/>
      <c r="N21" s="206"/>
      <c r="O21" s="206"/>
      <c r="P21" s="319"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20"/>
      <c r="R21" s="96" t="str">
        <f>IF(P21="","",IF(Q17=500,LOOKUP(P21,{"ABS","ZERO",1,250,275,300,325,350,375,400,425},{"FAIL","FAIL","FAIL","D","D+","C","C+","B","B+","A","A+"}), IF(Q17=450,LOOKUP(P21,{"ABS","ZERO",1,225,247,270,292,315,337,360,382},{"FAIL","FAIL","FAIL","D","D+","C","C+","B","B+","A","A+"}), IF(Q17=400,LOOKUP(P21,{"ABS","ZERO",1,200,220,240,260,280,300,320,340},{"FAIL","FAIL","FAIL","D","D+","C","C+","B","B+","A","A+"}), IF(Q17=350,LOOKUP(P21,{"ABS","ZERO",1,175,192,210,227,245,262,280,297},{"FAIL","FAIL","FAIL","D","D+","C","C+","B","B+","A","A+"}),IF(Q17=300,LOOKUP(P21,{"ABS","ZERO",1,150,165,180,195,210,225,240,255},{"FAIL","FAIL","FAIL","D","D+","C","C+","B","B+","A","A+"}),IF(Q17=250,LOOKUP(P21,{"ABS","ZERO",1,125,137,150,162,175,187,200,212},{"FAIL","FAIL","FAIL","D","D+","C","C+","B","B+","A","A+"}),IF(Q17=200,LOOKUP(P21,{"ABS","ZERO",1,100,110,120,130,140,150,160,170},{"FAIL","FAIL","FAIL","D","D+","C","C+","B","B+","A","A+"}),IF(Q17=150,LOOKUP(P21,{"ABS","ZERO",1,75,82,90,97,105,112,120,127},{"FAIL","FAIL","FAIL","D","D+","C","C+","B","B+","A","A+"}),IF(Q17=100,LOOKUP(P21,{"ABS","ZERO",1,50,55,60,65,70,75,80,85},{"FAIL","FAIL","FAIL","D","D+","C","C+","B","B+","A","A+"}),IF(Q17=50,LOOKUP(P21,{"ABS","ZERO",1,25,27,30,32,35,37,40,42},{"FAIL","FAIL","FAIL","D","D+","C","C+","B","B+","A","A+"}))))))))))))</f>
        <v/>
      </c>
      <c r="S21" s="194"/>
      <c r="T21" s="56" t="str">
        <f t="shared" si="0"/>
        <v/>
      </c>
      <c r="U21" s="172" t="str">
        <f>IF(AND(A21&lt;&gt;"",B21&lt;&gt;""),IF(OR(D21&lt;&gt;"ABS"),IF(OR(AND(D21&lt;ROUNDDOWN((0.7*E17),0),D21&lt;&gt;0),D21&gt;E17,D21=""),"Attendance Marks incorrect",""),""),"")</f>
        <v/>
      </c>
      <c r="V21" s="304"/>
      <c r="W21" s="304"/>
      <c r="X21" s="161" t="str">
        <f>IF(OR(AND(OR(F21&lt;=G17, F21=0, F21="ABS"),OR(H21&lt;=I17, H21=0, H21="ABS"),OR(J21&lt;=K17, J21=0,J21="ABS"))),IF(OR(AND(A21="",B21="",D21="",F21="",H21="",J21=""),AND(A21&lt;&gt;"",B21&lt;&gt;"",D21&lt;&gt;"",F21&lt;&gt;"",H21&lt;&gt;"",J21&lt;&gt;"", AF21="OK")),"","Given Marks or Format is incorrect"),"Given Marks or Format is incorrect")</f>
        <v/>
      </c>
      <c r="Y21" s="162"/>
      <c r="Z21" s="163"/>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41" t="b">
        <f t="shared" ref="AE21:AE38" si="28">IF(AND(ISNUMBER(A20)&lt;&gt;"",ISNUMBER(A21)&lt;&gt;""),IF(AND(ISNUMBER(A21),ISNUMBER(A20)),IF(A21-A20=1,AND(ISNUMBER(INT(MID(A21,1,3))),MID(A21,4,1)="",MID(A21,1,1)&lt;&gt;"0"))))</f>
        <v>0</v>
      </c>
      <c r="AF21" s="141" t="str">
        <f t="shared" si="1"/>
        <v>S# INCORRECT</v>
      </c>
      <c r="BN21" s="141" t="str">
        <f t="shared" si="2"/>
        <v/>
      </c>
      <c r="BO21" s="141" t="b">
        <f t="shared" si="3"/>
        <v>0</v>
      </c>
      <c r="BP21" s="141" t="b">
        <f t="shared" si="4"/>
        <v>0</v>
      </c>
      <c r="BQ21" s="141" t="b">
        <f t="shared" si="5"/>
        <v>0</v>
      </c>
      <c r="BR21" s="141" t="str">
        <f t="shared" si="6"/>
        <v/>
      </c>
      <c r="BS21" s="141" t="str">
        <f t="shared" si="7"/>
        <v/>
      </c>
      <c r="BT21" s="141" t="str">
        <f t="shared" si="8"/>
        <v/>
      </c>
      <c r="BU21" s="141" t="str">
        <f t="shared" si="9"/>
        <v/>
      </c>
      <c r="BV21" s="51" t="str">
        <f t="shared" si="10"/>
        <v/>
      </c>
      <c r="BW21" s="52" t="str">
        <f t="shared" ref="BW21:BW37" si="29">IF(BV21&gt;BV20,"OK","INCORRECT")</f>
        <v>INCORRECT</v>
      </c>
      <c r="BX21" s="141" t="b">
        <f t="shared" ref="BX21:BX37" si="30">BV21&gt;BV20</f>
        <v>0</v>
      </c>
      <c r="BY21" s="53" t="str">
        <f t="shared" si="11"/>
        <v/>
      </c>
      <c r="BZ21" s="141" t="b">
        <f t="shared" si="12"/>
        <v>0</v>
      </c>
      <c r="CA21" s="141" t="b">
        <f t="shared" si="13"/>
        <v>0</v>
      </c>
      <c r="CB21" s="141" t="b">
        <f t="shared" si="14"/>
        <v>0</v>
      </c>
      <c r="CC21" s="141" t="b">
        <f t="shared" si="15"/>
        <v>0</v>
      </c>
      <c r="CD21" s="141" t="b">
        <f t="shared" si="16"/>
        <v>0</v>
      </c>
      <c r="CE21" s="141" t="b">
        <f t="shared" si="17"/>
        <v>0</v>
      </c>
      <c r="CF21" s="141" t="str">
        <f t="shared" si="18"/>
        <v/>
      </c>
      <c r="CG21" s="141" t="str">
        <f t="shared" si="19"/>
        <v/>
      </c>
      <c r="CH21" s="141" t="str">
        <f t="shared" si="20"/>
        <v/>
      </c>
      <c r="CI21" s="141" t="str">
        <f t="shared" si="21"/>
        <v/>
      </c>
      <c r="CJ21" s="141" t="str">
        <f t="shared" si="22"/>
        <v/>
      </c>
      <c r="CK21" s="141" t="str">
        <f t="shared" si="23"/>
        <v/>
      </c>
      <c r="CL21" s="53" t="str">
        <f t="shared" si="24"/>
        <v/>
      </c>
      <c r="CM21" s="53" t="str">
        <f t="shared" si="25"/>
        <v/>
      </c>
      <c r="CN21" s="54" t="str">
        <f t="shared" si="26"/>
        <v>NO</v>
      </c>
      <c r="CO21" s="54" t="str">
        <f t="shared" si="27"/>
        <v>NO</v>
      </c>
      <c r="CP21" s="52" t="str">
        <f t="shared" ref="CP21:CP37" si="31">IF(AND(CN21&lt;&gt;"NO", CO21&lt;&gt;"NO"),IF(CO21&lt;CN21,"OK","INCORRECT"),"NO")</f>
        <v>NO</v>
      </c>
      <c r="CQ21" s="52" t="str">
        <f t="shared" ref="CQ21:CQ37" si="32">IF(AND(CN21&lt;&gt;"NO", CO21&lt;&gt;"NO"),IF(CO21&lt;=CO20,"OK","INCORRECT"),"NO")</f>
        <v>NO</v>
      </c>
      <c r="CR21" s="54" t="str">
        <f t="shared" ref="CR21:CR37" si="33">IF(OR(AND(OR(AND(CP21="NO",CQ21="NO"),AND(CP21="OK", CQ21="OK")),AND(CP20="NO", CQ20="NO")),AND(AND(CP21="OK",CQ21="OK",OR(AND(CP20="NO", CQ20="NO"),AND(CP20="OK", CQ20="OK"))))),"OK","INCORRECT")</f>
        <v>OK</v>
      </c>
      <c r="CS21" s="141" t="b">
        <f t="shared" ref="CS21:CS37" si="34">IF(CR21="OK",IF(AND(CN20="NO",CN21="NO"),BV21&gt;BV20))</f>
        <v>0</v>
      </c>
      <c r="CT21" s="141" t="b">
        <f t="shared" ref="CT21:CT37" si="35">IF(CR21="OK",AND(CP21="OK",CQ21="OK",CP20="NO",CQ20="NO"))</f>
        <v>0</v>
      </c>
      <c r="CU21" s="141" t="b">
        <f t="shared" ref="CU21:CU37" si="36">IF(CR21="OK",IF(AND(EXACT(CM20,CM21)),BV21&gt;BV20))</f>
        <v>0</v>
      </c>
      <c r="CV21" s="141" t="b">
        <f t="shared" ref="CV21:CV37" si="37">IF(CR21="OK",CO21&lt;CO20)</f>
        <v>0</v>
      </c>
      <c r="CW21" s="53" t="str">
        <f t="shared" ref="CW21:CW37" si="38">IF(AND(CS21=FALSE,CT21=FALSE,CU21=FALSE,CV21=FALSE),"SEQUENCE INCORRECT","SEQUENCE CORRECT")</f>
        <v>SEQUENCE INCORRECT</v>
      </c>
      <c r="CX21" s="55">
        <f>COUNTIF(B19:B20,T(B21))</f>
        <v>2</v>
      </c>
    </row>
    <row r="22" spans="1:102" s="141" customFormat="1" ht="18.95" customHeight="1" thickBot="1">
      <c r="A22" s="134"/>
      <c r="B22" s="152"/>
      <c r="C22" s="153"/>
      <c r="D22" s="152"/>
      <c r="E22" s="153"/>
      <c r="F22" s="152"/>
      <c r="G22" s="153"/>
      <c r="H22" s="152"/>
      <c r="I22" s="153"/>
      <c r="J22" s="305"/>
      <c r="K22" s="306"/>
      <c r="L22" s="206"/>
      <c r="M22" s="206"/>
      <c r="N22" s="206"/>
      <c r="O22" s="206"/>
      <c r="P22" s="319"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20"/>
      <c r="R22" s="96" t="str">
        <f>IF(P22="","",IF(Q17=500,LOOKUP(P22,{"ABS","ZERO",1,250,275,300,325,350,375,400,425},{"FAIL","FAIL","FAIL","D","D+","C","C+","B","B+","A","A+"}), IF(Q17=450,LOOKUP(P22,{"ABS","ZERO",1,225,247,270,292,315,337,360,382},{"FAIL","FAIL","FAIL","D","D+","C","C+","B","B+","A","A+"}), IF(Q17=400,LOOKUP(P22,{"ABS","ZERO",1,200,220,240,260,280,300,320,340},{"FAIL","FAIL","FAIL","D","D+","C","C+","B","B+","A","A+"}), IF(Q17=350,LOOKUP(P22,{"ABS","ZERO",1,175,192,210,227,245,262,280,297},{"FAIL","FAIL","FAIL","D","D+","C","C+","B","B+","A","A+"}),IF(Q17=300,LOOKUP(P22,{"ABS","ZERO",1,150,165,180,195,210,225,240,255},{"FAIL","FAIL","FAIL","D","D+","C","C+","B","B+","A","A+"}),IF(Q17=250,LOOKUP(P22,{"ABS","ZERO",1,125,137,150,162,175,187,200,212},{"FAIL","FAIL","FAIL","D","D+","C","C+","B","B+","A","A+"}),IF(Q17=200,LOOKUP(P22,{"ABS","ZERO",1,100,110,120,130,140,150,160,170},{"FAIL","FAIL","FAIL","D","D+","C","C+","B","B+","A","A+"}),IF(Q17=150,LOOKUP(P22,{"ABS","ZERO",1,75,82,90,97,105,112,120,127},{"FAIL","FAIL","FAIL","D","D+","C","C+","B","B+","A","A+"}),IF(Q17=100,LOOKUP(P22,{"ABS","ZERO",1,50,55,60,65,70,75,80,85},{"FAIL","FAIL","FAIL","D","D+","C","C+","B","B+","A","A+"}),IF(Q17=50,LOOKUP(P22,{"ABS","ZERO",1,25,27,30,32,35,37,40,42},{"FAIL","FAIL","FAIL","D","D+","C","C+","B","B+","A","A+"}))))))))))))</f>
        <v/>
      </c>
      <c r="S22" s="194"/>
      <c r="T22" s="56" t="str">
        <f t="shared" si="0"/>
        <v/>
      </c>
      <c r="U22" s="172" t="str">
        <f>IF(AND(A22&lt;&gt;"",B22&lt;&gt;""),IF(OR(D22&lt;&gt;"ABS"),IF(OR(AND(D22&lt;ROUNDDOWN((0.7*E17),0),D22&lt;&gt;0),D22&gt;E17,D22=""),"Attendance Marks incorrect",""),""),"")</f>
        <v/>
      </c>
      <c r="V22" s="304"/>
      <c r="W22" s="304"/>
      <c r="X22" s="161" t="str">
        <f>IF(OR(AND(OR(F22&lt;=G17, F22=0, F22="ABS"),OR(H22&lt;=I17, H22=0, H22="ABS"),OR(J22&lt;=K17, J22=0,J22="ABS"))),IF(OR(AND(A22="",B22="",D22="",F22="",H22="",J22=""),AND(A22&lt;&gt;"",B22&lt;&gt;"",D22&lt;&gt;"",F22&lt;&gt;"",H22&lt;&gt;"",J22&lt;&gt;"", AF22="OK")),"","Given Marks or Format is incorrect"),"Given Marks or Format is incorrect")</f>
        <v/>
      </c>
      <c r="Y22" s="162"/>
      <c r="Z22" s="163"/>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41" t="b">
        <f t="shared" si="28"/>
        <v>0</v>
      </c>
      <c r="AF22" s="141" t="str">
        <f t="shared" si="1"/>
        <v>S# INCORRECT</v>
      </c>
      <c r="BN22" s="141" t="str">
        <f t="shared" si="2"/>
        <v/>
      </c>
      <c r="BO22" s="141" t="b">
        <f t="shared" si="3"/>
        <v>0</v>
      </c>
      <c r="BP22" s="141" t="b">
        <f t="shared" si="4"/>
        <v>0</v>
      </c>
      <c r="BQ22" s="141" t="b">
        <f t="shared" si="5"/>
        <v>0</v>
      </c>
      <c r="BR22" s="141" t="str">
        <f t="shared" si="6"/>
        <v/>
      </c>
      <c r="BS22" s="141" t="str">
        <f t="shared" si="7"/>
        <v/>
      </c>
      <c r="BT22" s="141" t="str">
        <f t="shared" si="8"/>
        <v/>
      </c>
      <c r="BU22" s="141" t="str">
        <f t="shared" si="9"/>
        <v/>
      </c>
      <c r="BV22" s="51" t="str">
        <f t="shared" si="10"/>
        <v/>
      </c>
      <c r="BW22" s="52" t="str">
        <f t="shared" si="29"/>
        <v>INCORRECT</v>
      </c>
      <c r="BX22" s="141" t="b">
        <f t="shared" si="30"/>
        <v>0</v>
      </c>
      <c r="BY22" s="53" t="str">
        <f t="shared" si="11"/>
        <v/>
      </c>
      <c r="BZ22" s="141" t="b">
        <f t="shared" si="12"/>
        <v>0</v>
      </c>
      <c r="CA22" s="141" t="b">
        <f t="shared" si="13"/>
        <v>0</v>
      </c>
      <c r="CB22" s="141" t="b">
        <f t="shared" si="14"/>
        <v>0</v>
      </c>
      <c r="CC22" s="141" t="b">
        <f t="shared" si="15"/>
        <v>0</v>
      </c>
      <c r="CD22" s="141" t="b">
        <f t="shared" si="16"/>
        <v>0</v>
      </c>
      <c r="CE22" s="141" t="b">
        <f t="shared" si="17"/>
        <v>0</v>
      </c>
      <c r="CF22" s="141" t="str">
        <f t="shared" si="18"/>
        <v/>
      </c>
      <c r="CG22" s="141" t="str">
        <f t="shared" si="19"/>
        <v/>
      </c>
      <c r="CH22" s="141" t="str">
        <f t="shared" si="20"/>
        <v/>
      </c>
      <c r="CI22" s="141" t="str">
        <f t="shared" si="21"/>
        <v/>
      </c>
      <c r="CJ22" s="141" t="str">
        <f t="shared" si="22"/>
        <v/>
      </c>
      <c r="CK22" s="141" t="str">
        <f t="shared" si="23"/>
        <v/>
      </c>
      <c r="CL22" s="53" t="str">
        <f t="shared" si="24"/>
        <v/>
      </c>
      <c r="CM22" s="53" t="str">
        <f t="shared" si="25"/>
        <v/>
      </c>
      <c r="CN22" s="54" t="str">
        <f t="shared" si="26"/>
        <v>NO</v>
      </c>
      <c r="CO22" s="54" t="str">
        <f t="shared" si="27"/>
        <v>NO</v>
      </c>
      <c r="CP22" s="52" t="str">
        <f t="shared" si="31"/>
        <v>NO</v>
      </c>
      <c r="CQ22" s="52" t="str">
        <f t="shared" si="32"/>
        <v>NO</v>
      </c>
      <c r="CR22" s="54" t="str">
        <f t="shared" si="33"/>
        <v>OK</v>
      </c>
      <c r="CS22" s="141" t="b">
        <f t="shared" si="34"/>
        <v>0</v>
      </c>
      <c r="CT22" s="141" t="b">
        <f t="shared" si="35"/>
        <v>0</v>
      </c>
      <c r="CU22" s="141" t="b">
        <f t="shared" si="36"/>
        <v>0</v>
      </c>
      <c r="CV22" s="141" t="b">
        <f t="shared" si="37"/>
        <v>0</v>
      </c>
      <c r="CW22" s="53" t="str">
        <f t="shared" si="38"/>
        <v>SEQUENCE INCORRECT</v>
      </c>
      <c r="CX22" s="55">
        <f>COUNTIF(B19:B21,T(B22))</f>
        <v>3</v>
      </c>
    </row>
    <row r="23" spans="1:102" s="141" customFormat="1" ht="18.95" customHeight="1" thickBot="1">
      <c r="A23" s="43"/>
      <c r="B23" s="152"/>
      <c r="C23" s="153"/>
      <c r="D23" s="152"/>
      <c r="E23" s="153"/>
      <c r="F23" s="152"/>
      <c r="G23" s="153"/>
      <c r="H23" s="152"/>
      <c r="I23" s="153"/>
      <c r="J23" s="305"/>
      <c r="K23" s="306"/>
      <c r="L23" s="206"/>
      <c r="M23" s="206"/>
      <c r="N23" s="206"/>
      <c r="O23" s="206"/>
      <c r="P23" s="319"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20"/>
      <c r="R23" s="96" t="str">
        <f>IF(P23="","",IF(Q17=500,LOOKUP(P23,{"ABS","ZERO",1,250,275,300,325,350,375,400,425},{"FAIL","FAIL","FAIL","D","D+","C","C+","B","B+","A","A+"}), IF(Q17=450,LOOKUP(P23,{"ABS","ZERO",1,225,247,270,292,315,337,360,382},{"FAIL","FAIL","FAIL","D","D+","C","C+","B","B+","A","A+"}), IF(Q17=400,LOOKUP(P23,{"ABS","ZERO",1,200,220,240,260,280,300,320,340},{"FAIL","FAIL","FAIL","D","D+","C","C+","B","B+","A","A+"}), IF(Q17=350,LOOKUP(P23,{"ABS","ZERO",1,175,192,210,227,245,262,280,297},{"FAIL","FAIL","FAIL","D","D+","C","C+","B","B+","A","A+"}),IF(Q17=300,LOOKUP(P23,{"ABS","ZERO",1,150,165,180,195,210,225,240,255},{"FAIL","FAIL","FAIL","D","D+","C","C+","B","B+","A","A+"}),IF(Q17=250,LOOKUP(P23,{"ABS","ZERO",1,125,137,150,162,175,187,200,212},{"FAIL","FAIL","FAIL","D","D+","C","C+","B","B+","A","A+"}),IF(Q17=200,LOOKUP(P23,{"ABS","ZERO",1,100,110,120,130,140,150,160,170},{"FAIL","FAIL","FAIL","D","D+","C","C+","B","B+","A","A+"}),IF(Q17=150,LOOKUP(P23,{"ABS","ZERO",1,75,82,90,97,105,112,120,127},{"FAIL","FAIL","FAIL","D","D+","C","C+","B","B+","A","A+"}),IF(Q17=100,LOOKUP(P23,{"ABS","ZERO",1,50,55,60,65,70,75,80,85},{"FAIL","FAIL","FAIL","D","D+","C","C+","B","B+","A","A+"}),IF(Q17=50,LOOKUP(P23,{"ABS","ZERO",1,25,27,30,32,35,37,40,42},{"FAIL","FAIL","FAIL","D","D+","C","C+","B","B+","A","A+"}))))))))))))</f>
        <v/>
      </c>
      <c r="S23" s="194"/>
      <c r="T23" s="56" t="str">
        <f t="shared" si="0"/>
        <v/>
      </c>
      <c r="U23" s="172" t="str">
        <f>IF(AND(A23&lt;&gt;"",B23&lt;&gt;""),IF(OR(D23&lt;&gt;"ABS"),IF(OR(AND(D23&lt;ROUNDDOWN((0.7*E17),0),D23&lt;&gt;0),D23&gt;E17,D23=""),"Attendance Marks incorrect",""),""),"")</f>
        <v/>
      </c>
      <c r="V23" s="304"/>
      <c r="W23" s="304"/>
      <c r="X23" s="161" t="str">
        <f>IF(OR(AND(OR(F23&lt;=G17, F23=0, F23="ABS"),OR(H23&lt;=I17, H23=0, H23="ABS"),OR(J23&lt;=K17, J23=0,J23="ABS"))),IF(OR(AND(A23="",B23="",D23="",F23="",H23="",J23=""),AND(A23&lt;&gt;"",B23&lt;&gt;"",D23&lt;&gt;"",F23&lt;&gt;"",H23&lt;&gt;"",J23&lt;&gt;"", AF23="OK")),"","Given Marks or Format is incorrect"),"Given Marks or Format is incorrect")</f>
        <v/>
      </c>
      <c r="Y23" s="162"/>
      <c r="Z23" s="163"/>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41" t="b">
        <f t="shared" si="28"/>
        <v>0</v>
      </c>
      <c r="AF23" s="141" t="str">
        <f t="shared" si="1"/>
        <v>S# INCORRECT</v>
      </c>
      <c r="BN23" s="141" t="str">
        <f t="shared" si="2"/>
        <v/>
      </c>
      <c r="BO23" s="141" t="b">
        <f t="shared" si="3"/>
        <v>0</v>
      </c>
      <c r="BP23" s="141" t="b">
        <f t="shared" si="4"/>
        <v>0</v>
      </c>
      <c r="BQ23" s="141" t="b">
        <f t="shared" si="5"/>
        <v>0</v>
      </c>
      <c r="BR23" s="141" t="str">
        <f t="shared" si="6"/>
        <v/>
      </c>
      <c r="BS23" s="141" t="str">
        <f t="shared" si="7"/>
        <v/>
      </c>
      <c r="BT23" s="141" t="str">
        <f t="shared" si="8"/>
        <v/>
      </c>
      <c r="BU23" s="141" t="str">
        <f t="shared" si="9"/>
        <v/>
      </c>
      <c r="BV23" s="51" t="str">
        <f t="shared" si="10"/>
        <v/>
      </c>
      <c r="BW23" s="52" t="str">
        <f t="shared" si="29"/>
        <v>INCORRECT</v>
      </c>
      <c r="BX23" s="141" t="b">
        <f t="shared" si="30"/>
        <v>0</v>
      </c>
      <c r="BY23" s="53" t="str">
        <f t="shared" si="11"/>
        <v/>
      </c>
      <c r="BZ23" s="141" t="b">
        <f t="shared" si="12"/>
        <v>0</v>
      </c>
      <c r="CA23" s="141" t="b">
        <f t="shared" si="13"/>
        <v>0</v>
      </c>
      <c r="CB23" s="141" t="b">
        <f t="shared" si="14"/>
        <v>0</v>
      </c>
      <c r="CC23" s="141" t="b">
        <f t="shared" si="15"/>
        <v>0</v>
      </c>
      <c r="CD23" s="141" t="b">
        <f t="shared" si="16"/>
        <v>0</v>
      </c>
      <c r="CE23" s="141" t="b">
        <f t="shared" si="17"/>
        <v>0</v>
      </c>
      <c r="CF23" s="141" t="str">
        <f t="shared" si="18"/>
        <v/>
      </c>
      <c r="CG23" s="141" t="str">
        <f t="shared" si="19"/>
        <v/>
      </c>
      <c r="CH23" s="141" t="str">
        <f t="shared" si="20"/>
        <v/>
      </c>
      <c r="CI23" s="141" t="str">
        <f t="shared" si="21"/>
        <v/>
      </c>
      <c r="CJ23" s="141" t="str">
        <f t="shared" si="22"/>
        <v/>
      </c>
      <c r="CK23" s="141" t="str">
        <f t="shared" si="23"/>
        <v/>
      </c>
      <c r="CL23" s="53" t="str">
        <f t="shared" si="24"/>
        <v/>
      </c>
      <c r="CM23" s="53" t="str">
        <f t="shared" si="25"/>
        <v/>
      </c>
      <c r="CN23" s="54" t="str">
        <f t="shared" si="26"/>
        <v>NO</v>
      </c>
      <c r="CO23" s="54" t="str">
        <f t="shared" si="27"/>
        <v>NO</v>
      </c>
      <c r="CP23" s="52" t="str">
        <f t="shared" si="31"/>
        <v>NO</v>
      </c>
      <c r="CQ23" s="52" t="str">
        <f t="shared" si="32"/>
        <v>NO</v>
      </c>
      <c r="CR23" s="54" t="str">
        <f t="shared" si="33"/>
        <v>OK</v>
      </c>
      <c r="CS23" s="141" t="b">
        <f t="shared" si="34"/>
        <v>0</v>
      </c>
      <c r="CT23" s="141" t="b">
        <f t="shared" si="35"/>
        <v>0</v>
      </c>
      <c r="CU23" s="141" t="b">
        <f t="shared" si="36"/>
        <v>0</v>
      </c>
      <c r="CV23" s="141" t="b">
        <f t="shared" si="37"/>
        <v>0</v>
      </c>
      <c r="CW23" s="53" t="str">
        <f t="shared" si="38"/>
        <v>SEQUENCE INCORRECT</v>
      </c>
      <c r="CX23" s="55">
        <f>COUNTIF(B19:B22,T(B23))</f>
        <v>4</v>
      </c>
    </row>
    <row r="24" spans="1:102" s="141" customFormat="1" ht="18.95" customHeight="1" thickBot="1">
      <c r="A24" s="134"/>
      <c r="B24" s="152"/>
      <c r="C24" s="153"/>
      <c r="D24" s="152"/>
      <c r="E24" s="153"/>
      <c r="F24" s="152"/>
      <c r="G24" s="153"/>
      <c r="H24" s="152"/>
      <c r="I24" s="153"/>
      <c r="J24" s="305"/>
      <c r="K24" s="306"/>
      <c r="L24" s="206"/>
      <c r="M24" s="206"/>
      <c r="N24" s="206"/>
      <c r="O24" s="206"/>
      <c r="P24" s="319"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20"/>
      <c r="R24" s="96" t="str">
        <f>IF(P24="","",IF(Q17=500,LOOKUP(P24,{"ABS","ZERO",1,250,275,300,325,350,375,400,425},{"FAIL","FAIL","FAIL","D","D+","C","C+","B","B+","A","A+"}), IF(Q17=450,LOOKUP(P24,{"ABS","ZERO",1,225,247,270,292,315,337,360,382},{"FAIL","FAIL","FAIL","D","D+","C","C+","B","B+","A","A+"}), IF(Q17=400,LOOKUP(P24,{"ABS","ZERO",1,200,220,240,260,280,300,320,340},{"FAIL","FAIL","FAIL","D","D+","C","C+","B","B+","A","A+"}), IF(Q17=350,LOOKUP(P24,{"ABS","ZERO",1,175,192,210,227,245,262,280,297},{"FAIL","FAIL","FAIL","D","D+","C","C+","B","B+","A","A+"}),IF(Q17=300,LOOKUP(P24,{"ABS","ZERO",1,150,165,180,195,210,225,240,255},{"FAIL","FAIL","FAIL","D","D+","C","C+","B","B+","A","A+"}),IF(Q17=250,LOOKUP(P24,{"ABS","ZERO",1,125,137,150,162,175,187,200,212},{"FAIL","FAIL","FAIL","D","D+","C","C+","B","B+","A","A+"}),IF(Q17=200,LOOKUP(P24,{"ABS","ZERO",1,100,110,120,130,140,150,160,170},{"FAIL","FAIL","FAIL","D","D+","C","C+","B","B+","A","A+"}),IF(Q17=150,LOOKUP(P24,{"ABS","ZERO",1,75,82,90,97,105,112,120,127},{"FAIL","FAIL","FAIL","D","D+","C","C+","B","B+","A","A+"}),IF(Q17=100,LOOKUP(P24,{"ABS","ZERO",1,50,55,60,65,70,75,80,85},{"FAIL","FAIL","FAIL","D","D+","C","C+","B","B+","A","A+"}),IF(Q17=50,LOOKUP(P24,{"ABS","ZERO",1,25,27,30,32,35,37,40,42},{"FAIL","FAIL","FAIL","D","D+","C","C+","B","B+","A","A+"}))))))))))))</f>
        <v/>
      </c>
      <c r="S24" s="194"/>
      <c r="T24" s="56" t="str">
        <f t="shared" si="0"/>
        <v/>
      </c>
      <c r="U24" s="172" t="str">
        <f>IF(AND(A24&lt;&gt;"",B24&lt;&gt;""),IF(OR(D24&lt;&gt;"ABS"),IF(OR(AND(D24&lt;ROUNDDOWN((0.7*E17),0),D24&lt;&gt;0),D24&gt;E17,D24=""),"Attendance Marks incorrect",""),""),"")</f>
        <v/>
      </c>
      <c r="V24" s="304"/>
      <c r="W24" s="304"/>
      <c r="X24" s="161" t="str">
        <f>IF(OR(AND(OR(F24&lt;=G17, F24=0, F24="ABS"),OR(H24&lt;=I17, H24=0, H24="ABS"),OR(J24&lt;=K17, J24=0,J24="ABS"))),IF(OR(AND(A24="",B24="",D24="",F24="",H24="",J24=""),AND(A24&lt;&gt;"",B24&lt;&gt;"",D24&lt;&gt;"",F24&lt;&gt;"",H24&lt;&gt;"",J24&lt;&gt;"", AF24="OK")),"","Given Marks or Format is incorrect"),"Given Marks or Format is incorrect")</f>
        <v/>
      </c>
      <c r="Y24" s="162"/>
      <c r="Z24" s="163"/>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41" t="b">
        <f t="shared" si="28"/>
        <v>0</v>
      </c>
      <c r="AF24" s="141" t="str">
        <f t="shared" si="1"/>
        <v>S# INCORRECT</v>
      </c>
      <c r="BN24" s="141" t="str">
        <f t="shared" si="2"/>
        <v/>
      </c>
      <c r="BO24" s="141" t="b">
        <f t="shared" si="3"/>
        <v>0</v>
      </c>
      <c r="BP24" s="141" t="b">
        <f t="shared" si="4"/>
        <v>0</v>
      </c>
      <c r="BQ24" s="141" t="b">
        <f t="shared" si="5"/>
        <v>0</v>
      </c>
      <c r="BR24" s="141" t="str">
        <f t="shared" si="6"/>
        <v/>
      </c>
      <c r="BS24" s="141" t="str">
        <f t="shared" si="7"/>
        <v/>
      </c>
      <c r="BT24" s="141" t="str">
        <f t="shared" si="8"/>
        <v/>
      </c>
      <c r="BU24" s="141" t="str">
        <f t="shared" si="9"/>
        <v/>
      </c>
      <c r="BV24" s="51" t="str">
        <f t="shared" si="10"/>
        <v/>
      </c>
      <c r="BW24" s="52" t="str">
        <f t="shared" si="29"/>
        <v>INCORRECT</v>
      </c>
      <c r="BX24" s="141" t="b">
        <f t="shared" si="30"/>
        <v>0</v>
      </c>
      <c r="BY24" s="53" t="str">
        <f t="shared" si="11"/>
        <v/>
      </c>
      <c r="BZ24" s="141" t="b">
        <f t="shared" si="12"/>
        <v>0</v>
      </c>
      <c r="CA24" s="141" t="b">
        <f t="shared" si="13"/>
        <v>0</v>
      </c>
      <c r="CB24" s="141" t="b">
        <f t="shared" si="14"/>
        <v>0</v>
      </c>
      <c r="CC24" s="141" t="b">
        <f t="shared" si="15"/>
        <v>0</v>
      </c>
      <c r="CD24" s="141" t="b">
        <f t="shared" si="16"/>
        <v>0</v>
      </c>
      <c r="CE24" s="141" t="b">
        <f t="shared" si="17"/>
        <v>0</v>
      </c>
      <c r="CF24" s="141" t="str">
        <f t="shared" si="18"/>
        <v/>
      </c>
      <c r="CG24" s="141" t="str">
        <f t="shared" si="19"/>
        <v/>
      </c>
      <c r="CH24" s="141" t="str">
        <f t="shared" si="20"/>
        <v/>
      </c>
      <c r="CI24" s="141" t="str">
        <f t="shared" si="21"/>
        <v/>
      </c>
      <c r="CJ24" s="141" t="str">
        <f t="shared" si="22"/>
        <v/>
      </c>
      <c r="CK24" s="141" t="str">
        <f t="shared" si="23"/>
        <v/>
      </c>
      <c r="CL24" s="53" t="str">
        <f t="shared" si="24"/>
        <v/>
      </c>
      <c r="CM24" s="53" t="str">
        <f t="shared" si="25"/>
        <v/>
      </c>
      <c r="CN24" s="54" t="str">
        <f t="shared" si="26"/>
        <v>NO</v>
      </c>
      <c r="CO24" s="54" t="str">
        <f t="shared" si="27"/>
        <v>NO</v>
      </c>
      <c r="CP24" s="52" t="str">
        <f t="shared" si="31"/>
        <v>NO</v>
      </c>
      <c r="CQ24" s="52" t="str">
        <f t="shared" si="32"/>
        <v>NO</v>
      </c>
      <c r="CR24" s="54" t="str">
        <f t="shared" si="33"/>
        <v>OK</v>
      </c>
      <c r="CS24" s="141" t="b">
        <f t="shared" si="34"/>
        <v>0</v>
      </c>
      <c r="CT24" s="141" t="b">
        <f t="shared" si="35"/>
        <v>0</v>
      </c>
      <c r="CU24" s="141" t="b">
        <f t="shared" si="36"/>
        <v>0</v>
      </c>
      <c r="CV24" s="141" t="b">
        <f t="shared" si="37"/>
        <v>0</v>
      </c>
      <c r="CW24" s="53" t="str">
        <f t="shared" si="38"/>
        <v>SEQUENCE INCORRECT</v>
      </c>
      <c r="CX24" s="55">
        <f>COUNTIF(B19:B23,T(B24))</f>
        <v>5</v>
      </c>
    </row>
    <row r="25" spans="1:102" s="141" customFormat="1" ht="18.95" customHeight="1" thickBot="1">
      <c r="A25" s="43"/>
      <c r="B25" s="152"/>
      <c r="C25" s="153"/>
      <c r="D25" s="152"/>
      <c r="E25" s="153"/>
      <c r="F25" s="152"/>
      <c r="G25" s="153"/>
      <c r="H25" s="152"/>
      <c r="I25" s="153"/>
      <c r="J25" s="305"/>
      <c r="K25" s="306"/>
      <c r="L25" s="206"/>
      <c r="M25" s="206"/>
      <c r="N25" s="206"/>
      <c r="O25" s="206"/>
      <c r="P25" s="319"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20"/>
      <c r="R25" s="96" t="str">
        <f>IF(P25="","",IF(Q17=500,LOOKUP(P25,{"ABS","ZERO",1,250,275,300,325,350,375,400,425},{"FAIL","FAIL","FAIL","D","D+","C","C+","B","B+","A","A+"}),IF(Q17=450,LOOKUP(P25,{"ABS","ZERO",1,225,247,270,292,315,337,360,382},{"FAIL","FAIL","FAIL","D","D+","C","C+","B","B+","A","A+"}),IF(Q17=400,LOOKUP(P25,{"ABS","ZERO",1,200,220,240,260,280,300,320,340},{"FAIL","FAIL","FAIL","D","D+","C","C+","B","B+","A","A+"}),IF(Q17=350,LOOKUP(P25,{"ABS","ZERO",1,175,192,210,227,245,262,280,297},{"FAIL","FAIL","FAIL","D","D+","C","C+","B","B+","A","A+"}),IF(Q17=300,LOOKUP(P25,{"ABS","ZERO",1,150,165,180,195,210,225,240,255},{"FAIL","FAIL","FAIL","D","D+","C","C+","B","B+","A","A+"}),IF(Q17=250,LOOKUP(P25,{"ABS","ZERO",1,125,137,150,162,175,187,200,212},{"FAIL","FAIL","FAIL","D","D+","C","C+","B","B+","A","A+"}),IF(Q17=200,LOOKUP(P25,{"ABS","ZERO",1,100,110,120,130,140,150,160,170},{"FAIL","FAIL","FAIL","D","D+","C","C+","B","B+","A","A+"}),IF(Q17=150,LOOKUP(P25,{"ABS","ZERO",1,75,82,90,97,105,112,120,127},{"FAIL","FAIL","FAIL","D","D+","C","C+","B","B+","A","A+"}),IF(Q17=100,LOOKUP(P25,{"ABS","ZERO",1,50,55,60,65,70,75,80,85},{"FAIL","FAIL","FAIL","D","D+","C","C+","B","B+","A","A+"}),IF(Q17=50,LOOKUP(P25,{"ABS","ZERO",1,25,27,30,32,35,37,40,42},{"FAIL","FAIL","FAIL","D","D+","C","C+","B","B+","A","A+"}))))))))))))</f>
        <v/>
      </c>
      <c r="S25" s="194"/>
      <c r="T25" s="56" t="str">
        <f t="shared" si="0"/>
        <v/>
      </c>
      <c r="U25" s="172" t="str">
        <f>IF(AND(A25&lt;&gt;"",B25&lt;&gt;""),IF(OR(D25&lt;&gt;"ABS"),IF(OR(AND(D25&lt;ROUNDDOWN((0.7*E17),0),D25&lt;&gt;0),D25&gt;E17,D25=""),"Attendance Marks incorrect",""),""),"")</f>
        <v/>
      </c>
      <c r="V25" s="304"/>
      <c r="W25" s="304"/>
      <c r="X25" s="161" t="str">
        <f>IF(OR(AND(OR(F25&lt;=G17, F25=0, F25="ABS"),OR(H25&lt;=I17, H25=0, H25="ABS"),OR(J25&lt;=K17, J25=0,J25="ABS"))),IF(OR(AND(A25="",B25="", D25="",F25="",H25="",J25=""),AND(A25&lt;&gt;"",B25&lt;&gt;"",D25&lt;&gt;"",F25&lt;&gt;"",H25&lt;&gt;"",J25&lt;&gt;"", AF25="OK")),"","Given Marks or Format is incorrect"),"Given Marks or Format is incorrect")</f>
        <v/>
      </c>
      <c r="Y25" s="162"/>
      <c r="Z25" s="163"/>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41" t="b">
        <f t="shared" si="28"/>
        <v>0</v>
      </c>
      <c r="AF25" s="141" t="str">
        <f t="shared" si="1"/>
        <v>S# INCORRECT</v>
      </c>
      <c r="BN25" s="141" t="str">
        <f t="shared" si="2"/>
        <v/>
      </c>
      <c r="BO25" s="141" t="b">
        <f t="shared" si="3"/>
        <v>0</v>
      </c>
      <c r="BP25" s="141" t="b">
        <f t="shared" si="4"/>
        <v>0</v>
      </c>
      <c r="BQ25" s="141" t="b">
        <f t="shared" si="5"/>
        <v>0</v>
      </c>
      <c r="BR25" s="141" t="str">
        <f t="shared" si="6"/>
        <v/>
      </c>
      <c r="BS25" s="141" t="str">
        <f t="shared" si="7"/>
        <v/>
      </c>
      <c r="BT25" s="141" t="str">
        <f t="shared" si="8"/>
        <v/>
      </c>
      <c r="BU25" s="141" t="str">
        <f t="shared" si="9"/>
        <v/>
      </c>
      <c r="BV25" s="51" t="str">
        <f t="shared" si="10"/>
        <v/>
      </c>
      <c r="BW25" s="52" t="str">
        <f t="shared" si="29"/>
        <v>INCORRECT</v>
      </c>
      <c r="BX25" s="141" t="b">
        <f t="shared" si="30"/>
        <v>0</v>
      </c>
      <c r="BY25" s="53" t="str">
        <f t="shared" si="11"/>
        <v/>
      </c>
      <c r="BZ25" s="141" t="b">
        <f t="shared" si="12"/>
        <v>0</v>
      </c>
      <c r="CA25" s="141" t="b">
        <f t="shared" si="13"/>
        <v>0</v>
      </c>
      <c r="CB25" s="141" t="b">
        <f t="shared" si="14"/>
        <v>0</v>
      </c>
      <c r="CC25" s="141" t="b">
        <f t="shared" si="15"/>
        <v>0</v>
      </c>
      <c r="CD25" s="141" t="b">
        <f t="shared" si="16"/>
        <v>0</v>
      </c>
      <c r="CE25" s="141" t="b">
        <f t="shared" si="17"/>
        <v>0</v>
      </c>
      <c r="CF25" s="141" t="str">
        <f t="shared" si="18"/>
        <v/>
      </c>
      <c r="CG25" s="141" t="str">
        <f t="shared" si="19"/>
        <v/>
      </c>
      <c r="CH25" s="141" t="str">
        <f t="shared" si="20"/>
        <v/>
      </c>
      <c r="CI25" s="141" t="str">
        <f t="shared" si="21"/>
        <v/>
      </c>
      <c r="CJ25" s="141" t="str">
        <f t="shared" si="22"/>
        <v/>
      </c>
      <c r="CK25" s="141" t="str">
        <f t="shared" si="23"/>
        <v/>
      </c>
      <c r="CL25" s="53" t="str">
        <f t="shared" si="24"/>
        <v/>
      </c>
      <c r="CM25" s="53" t="str">
        <f t="shared" si="25"/>
        <v/>
      </c>
      <c r="CN25" s="54" t="str">
        <f t="shared" si="26"/>
        <v>NO</v>
      </c>
      <c r="CO25" s="54" t="str">
        <f t="shared" si="27"/>
        <v>NO</v>
      </c>
      <c r="CP25" s="52" t="str">
        <f t="shared" si="31"/>
        <v>NO</v>
      </c>
      <c r="CQ25" s="52" t="str">
        <f t="shared" si="32"/>
        <v>NO</v>
      </c>
      <c r="CR25" s="54" t="str">
        <f t="shared" si="33"/>
        <v>OK</v>
      </c>
      <c r="CS25" s="141" t="b">
        <f t="shared" si="34"/>
        <v>0</v>
      </c>
      <c r="CT25" s="141" t="b">
        <f t="shared" si="35"/>
        <v>0</v>
      </c>
      <c r="CU25" s="141" t="b">
        <f t="shared" si="36"/>
        <v>0</v>
      </c>
      <c r="CV25" s="141" t="b">
        <f t="shared" si="37"/>
        <v>0</v>
      </c>
      <c r="CW25" s="53" t="str">
        <f t="shared" si="38"/>
        <v>SEQUENCE INCORRECT</v>
      </c>
      <c r="CX25" s="55">
        <f>COUNTIF(B19:B24,T(B25))</f>
        <v>6</v>
      </c>
    </row>
    <row r="26" spans="1:102" s="141" customFormat="1" ht="18.95" customHeight="1" thickBot="1">
      <c r="A26" s="134"/>
      <c r="B26" s="152"/>
      <c r="C26" s="153"/>
      <c r="D26" s="152"/>
      <c r="E26" s="153"/>
      <c r="F26" s="152"/>
      <c r="G26" s="153"/>
      <c r="H26" s="152"/>
      <c r="I26" s="153"/>
      <c r="J26" s="305"/>
      <c r="K26" s="306"/>
      <c r="L26" s="206"/>
      <c r="M26" s="206"/>
      <c r="N26" s="206"/>
      <c r="O26" s="206"/>
      <c r="P26" s="319"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20"/>
      <c r="R26" s="96" t="str">
        <f>IF(P26="","",IF(Q17=500,LOOKUP(P26,{"ABS","ZERO",1,250,275,300,325,350,375,400,425},{"FAIL","FAIL","FAIL","D","D+","C","C+","B","B+","A","A+"}),IF(Q17=450,LOOKUP(P26,{"ABS","ZERO",1,225,247,270,292,315,337,360,382},{"FAIL","FAIL","FAIL","D","D+","C","C+","B","B+","A","A+"}),IF(Q17=400,LOOKUP(P26,{"ABS","ZERO",1,200,220,240,260,280,300,320,340},{"FAIL","FAIL","FAIL","D","D+","C","C+","B","B+","A","A+"}),IF(Q17=350,LOOKUP(P26,{"ABS","ZERO",1,175,192,210,227,245,262,280,297},{"FAIL","FAIL","FAIL","D","D+","C","C+","B","B+","A","A+"}),IF(Q17=300,LOOKUP(P26,{"ABS","ZERO",1,150,165,180,195,210,225,240,255},{"FAIL","FAIL","FAIL","D","D+","C","C+","B","B+","A","A+"}),IF(Q17=250,LOOKUP(P26,{"ABS","ZERO",1,125,137,150,162,175,187,200,212},{"FAIL","FAIL","FAIL","D","D+","C","C+","B","B+","A","A+"}),IF(Q17=200,LOOKUP(P26,{"ABS","ZERO",1,100,110,120,130,140,150,160,170},{"FAIL","FAIL","FAIL","D","D+","C","C+","B","B+","A","A+"}),IF(Q17=150,LOOKUP(P26,{"ABS","ZERO",1,75,82,90,97,105,112,120,127},{"FAIL","FAIL","FAIL","D","D+","C","C+","B","B+","A","A+"}),IF(Q17=100,LOOKUP(P26,{"ABS","ZERO",1,50,55,60,65,70,75,80,85},{"FAIL","FAIL","FAIL","D","D+","C","C+","B","B+","A","A+"}),IF(Q17=50,LOOKUP(P26,{"ABS","ZERO",1,25,27,30,32,35,37,40,42},{"FAIL","FAIL","FAIL","D","D+","C","C+","B","B+","A","A+"}))))))))))))</f>
        <v/>
      </c>
      <c r="S26" s="194"/>
      <c r="T26" s="56" t="str">
        <f t="shared" si="0"/>
        <v/>
      </c>
      <c r="U26" s="172" t="str">
        <f>IF(AND(A26&lt;&gt;"",B26&lt;&gt;""),IF(OR(D26&lt;&gt;"ABS"),IF(OR(AND(D26&lt;ROUNDDOWN((0.7*E17),0),D26&lt;&gt;0),D26&gt;E17,D26=""),"Attendance Marks incorrect",""),""),"")</f>
        <v/>
      </c>
      <c r="V26" s="304"/>
      <c r="W26" s="304"/>
      <c r="X26" s="161" t="str">
        <f>IF(OR(AND(OR(F26&lt;=G17, F26=0, F26="ABS"),OR(H26&lt;=I17, H26=0, H26="ABS"),OR(J26&lt;=K17, J26=0,J26="ABS"))),IF(OR(AND(A26="",B26="",D26="",F26="",H26="",J26=""),AND(A26&lt;&gt;"",B26&lt;&gt;"",D26&lt;&gt;"",F26&lt;&gt;"",H26&lt;&gt;"",J26&lt;&gt;"", AF26="OK")),"","Given Marks or Format is incorrect"),"Given Marks or Format is incorrect")</f>
        <v/>
      </c>
      <c r="Y26" s="162"/>
      <c r="Z26" s="163"/>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41" t="b">
        <f t="shared" si="28"/>
        <v>0</v>
      </c>
      <c r="AF26" s="141" t="str">
        <f t="shared" si="1"/>
        <v>S# INCORRECT</v>
      </c>
      <c r="BN26" s="141" t="str">
        <f t="shared" si="2"/>
        <v/>
      </c>
      <c r="BO26" s="141" t="b">
        <f t="shared" si="3"/>
        <v>0</v>
      </c>
      <c r="BP26" s="141" t="b">
        <f t="shared" si="4"/>
        <v>0</v>
      </c>
      <c r="BQ26" s="141" t="b">
        <f t="shared" si="5"/>
        <v>0</v>
      </c>
      <c r="BR26" s="141" t="str">
        <f t="shared" si="6"/>
        <v/>
      </c>
      <c r="BS26" s="141" t="str">
        <f t="shared" si="7"/>
        <v/>
      </c>
      <c r="BT26" s="141" t="str">
        <f t="shared" si="8"/>
        <v/>
      </c>
      <c r="BU26" s="141" t="str">
        <f t="shared" si="9"/>
        <v/>
      </c>
      <c r="BV26" s="51" t="str">
        <f t="shared" si="10"/>
        <v/>
      </c>
      <c r="BW26" s="52" t="str">
        <f t="shared" si="29"/>
        <v>INCORRECT</v>
      </c>
      <c r="BX26" s="141" t="b">
        <f t="shared" si="30"/>
        <v>0</v>
      </c>
      <c r="BY26" s="53" t="str">
        <f t="shared" si="11"/>
        <v/>
      </c>
      <c r="BZ26" s="141" t="b">
        <f t="shared" si="12"/>
        <v>0</v>
      </c>
      <c r="CA26" s="141" t="b">
        <f t="shared" si="13"/>
        <v>0</v>
      </c>
      <c r="CB26" s="141" t="b">
        <f t="shared" si="14"/>
        <v>0</v>
      </c>
      <c r="CC26" s="141" t="b">
        <f t="shared" si="15"/>
        <v>0</v>
      </c>
      <c r="CD26" s="141" t="b">
        <f t="shared" si="16"/>
        <v>0</v>
      </c>
      <c r="CE26" s="141" t="b">
        <f t="shared" si="17"/>
        <v>0</v>
      </c>
      <c r="CF26" s="141" t="str">
        <f t="shared" si="18"/>
        <v/>
      </c>
      <c r="CG26" s="141" t="str">
        <f t="shared" si="19"/>
        <v/>
      </c>
      <c r="CH26" s="141" t="str">
        <f t="shared" si="20"/>
        <v/>
      </c>
      <c r="CI26" s="141" t="str">
        <f t="shared" si="21"/>
        <v/>
      </c>
      <c r="CJ26" s="141" t="str">
        <f t="shared" si="22"/>
        <v/>
      </c>
      <c r="CK26" s="141" t="str">
        <f t="shared" si="23"/>
        <v/>
      </c>
      <c r="CL26" s="53" t="str">
        <f t="shared" si="24"/>
        <v/>
      </c>
      <c r="CM26" s="53" t="str">
        <f t="shared" si="25"/>
        <v/>
      </c>
      <c r="CN26" s="54" t="str">
        <f t="shared" si="26"/>
        <v>NO</v>
      </c>
      <c r="CO26" s="54" t="str">
        <f t="shared" si="27"/>
        <v>NO</v>
      </c>
      <c r="CP26" s="52" t="str">
        <f t="shared" si="31"/>
        <v>NO</v>
      </c>
      <c r="CQ26" s="52" t="str">
        <f t="shared" si="32"/>
        <v>NO</v>
      </c>
      <c r="CR26" s="54" t="str">
        <f t="shared" si="33"/>
        <v>OK</v>
      </c>
      <c r="CS26" s="141" t="b">
        <f t="shared" si="34"/>
        <v>0</v>
      </c>
      <c r="CT26" s="141" t="b">
        <f t="shared" si="35"/>
        <v>0</v>
      </c>
      <c r="CU26" s="141" t="b">
        <f t="shared" si="36"/>
        <v>0</v>
      </c>
      <c r="CV26" s="141" t="b">
        <f t="shared" si="37"/>
        <v>0</v>
      </c>
      <c r="CW26" s="53" t="str">
        <f t="shared" si="38"/>
        <v>SEQUENCE INCORRECT</v>
      </c>
      <c r="CX26" s="55">
        <f>COUNTIF(B19:B25,T(B26))</f>
        <v>7</v>
      </c>
    </row>
    <row r="27" spans="1:102" s="141" customFormat="1" ht="18.95" customHeight="1" thickBot="1">
      <c r="A27" s="43"/>
      <c r="B27" s="152"/>
      <c r="C27" s="153"/>
      <c r="D27" s="152"/>
      <c r="E27" s="153"/>
      <c r="F27" s="152"/>
      <c r="G27" s="153"/>
      <c r="H27" s="152"/>
      <c r="I27" s="153"/>
      <c r="J27" s="305"/>
      <c r="K27" s="306"/>
      <c r="L27" s="206"/>
      <c r="M27" s="206"/>
      <c r="N27" s="206"/>
      <c r="O27" s="206"/>
      <c r="P27" s="319"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20"/>
      <c r="R27" s="96" t="str">
        <f>IF(P27="","",IF(Q17=500,LOOKUP(P27,{"ABS","ZERO",1,250,275,300,325,350,375,400,425},{"FAIL","FAIL","FAIL","D","D+","C","C+","B","B+","A","A+"}),IF(Q17=450,LOOKUP(P27,{"ABS","ZERO",1,225,247,270,292,315,337,360,382},{"FAIL","FAIL","FAIL","D","D+","C","C+","B","B+","A","A+"}),IF(Q17=400,LOOKUP(P27,{"ABS","ZERO",1,200,220,240,260,280,300,320,340},{"FAIL","FAIL","FAIL","D","D+","C","C+","B","B+","A","A+"}),IF(Q17=350,LOOKUP(P27,{"ABS","ZERO",1,175,192,210,227,245,262,280,297},{"FAIL","FAIL","FAIL","D","D+","C","C+","B","B+","A","A+"}),IF(Q17=300,LOOKUP(P27,{"ABS","ZERO",1,150,165,180,195,210,225,240,255},{"FAIL","FAIL","FAIL","D","D+","C","C+","B","B+","A","A+"}),IF(Q17=250,LOOKUP(P27,{"ABS","ZERO",1,125,137,150,162,175,187,200,212},{"FAIL","FAIL","FAIL","D","D+","C","C+","B","B+","A","A+"}),IF(Q17=200,LOOKUP(P27,{"ABS","ZERO",1,100,110,120,130,140,150,160,170},{"FAIL","FAIL","FAIL","D","D+","C","C+","B","B+","A","A+"}),IF(Q17=150,LOOKUP(P27,{"ABS","ZERO",1,75,82,90,97,105,112,120,127},{"FAIL","FAIL","FAIL","D","D+","C","C+","B","B+","A","A+"}),IF(Q17=100,LOOKUP(P27,{"ABS","ZERO",1,50,55,60,65,70,75,80,85},{"FAIL","FAIL","FAIL","D","D+","C","C+","B","B+","A","A+"}),IF(Q17=50,LOOKUP(P27,{"ABS","ZERO",1,25,27,30,32,35,37,40,42},{"FAIL","FAIL","FAIL","D","D+","C","C+","B","B+","A","A+"}))))))))))))</f>
        <v/>
      </c>
      <c r="S27" s="194"/>
      <c r="T27" s="56" t="str">
        <f t="shared" si="0"/>
        <v/>
      </c>
      <c r="U27" s="172" t="str">
        <f>IF(AND(A27&lt;&gt;"",B27&lt;&gt;""),IF(OR(D27&lt;&gt;"ABS"),IF(OR(AND(D27&lt;ROUNDDOWN((0.7*E17),0),D27&lt;&gt;0),D27&gt;E17,D27=""),"Attendance Marks incorrect",""),""),"")</f>
        <v/>
      </c>
      <c r="V27" s="304"/>
      <c r="W27" s="304"/>
      <c r="X27" s="161" t="str">
        <f>IF(OR(AND(OR(F27&lt;=G17, F27=0, F27="ABS"),OR(H27&lt;=I17, H27=0, H27="ABS"),OR(J27&lt;=K17, J27=0,J27="ABS"))),IF(OR(AND(A27="",B27="",D27="",F27="",H27="",J27=""),AND(A27&lt;&gt;"",B27&lt;&gt;"",D27&lt;&gt;"",F27&lt;&gt;"",H27&lt;&gt;"",J27&lt;&gt;"", AF27="OK")),"","Given Marks or Format is incorrect"),"Given Marks or Format is incorrect")</f>
        <v/>
      </c>
      <c r="Y27" s="162"/>
      <c r="Z27" s="163"/>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41" t="b">
        <f t="shared" si="28"/>
        <v>0</v>
      </c>
      <c r="AF27" s="141" t="str">
        <f t="shared" si="1"/>
        <v>S# INCORRECT</v>
      </c>
      <c r="BN27" s="141" t="str">
        <f t="shared" si="2"/>
        <v/>
      </c>
      <c r="BO27" s="141" t="b">
        <f t="shared" si="3"/>
        <v>0</v>
      </c>
      <c r="BP27" s="141" t="b">
        <f t="shared" si="4"/>
        <v>0</v>
      </c>
      <c r="BQ27" s="141" t="b">
        <f t="shared" si="5"/>
        <v>0</v>
      </c>
      <c r="BR27" s="141" t="str">
        <f t="shared" si="6"/>
        <v/>
      </c>
      <c r="BS27" s="141" t="str">
        <f t="shared" si="7"/>
        <v/>
      </c>
      <c r="BT27" s="141" t="str">
        <f t="shared" si="8"/>
        <v/>
      </c>
      <c r="BU27" s="141" t="str">
        <f t="shared" si="9"/>
        <v/>
      </c>
      <c r="BV27" s="51" t="str">
        <f t="shared" si="10"/>
        <v/>
      </c>
      <c r="BW27" s="52" t="str">
        <f t="shared" si="29"/>
        <v>INCORRECT</v>
      </c>
      <c r="BX27" s="141" t="b">
        <f t="shared" si="30"/>
        <v>0</v>
      </c>
      <c r="BY27" s="53" t="str">
        <f t="shared" si="11"/>
        <v/>
      </c>
      <c r="BZ27" s="141" t="b">
        <f t="shared" si="12"/>
        <v>0</v>
      </c>
      <c r="CA27" s="141" t="b">
        <f t="shared" si="13"/>
        <v>0</v>
      </c>
      <c r="CB27" s="141" t="b">
        <f t="shared" si="14"/>
        <v>0</v>
      </c>
      <c r="CC27" s="141" t="b">
        <f t="shared" si="15"/>
        <v>0</v>
      </c>
      <c r="CD27" s="141" t="b">
        <f t="shared" si="16"/>
        <v>0</v>
      </c>
      <c r="CE27" s="141" t="b">
        <f t="shared" si="17"/>
        <v>0</v>
      </c>
      <c r="CF27" s="141" t="str">
        <f t="shared" si="18"/>
        <v/>
      </c>
      <c r="CG27" s="141" t="str">
        <f t="shared" si="19"/>
        <v/>
      </c>
      <c r="CH27" s="141" t="str">
        <f t="shared" si="20"/>
        <v/>
      </c>
      <c r="CI27" s="141" t="str">
        <f t="shared" si="21"/>
        <v/>
      </c>
      <c r="CJ27" s="141" t="str">
        <f t="shared" si="22"/>
        <v/>
      </c>
      <c r="CK27" s="141" t="str">
        <f t="shared" si="23"/>
        <v/>
      </c>
      <c r="CL27" s="53" t="str">
        <f t="shared" si="24"/>
        <v/>
      </c>
      <c r="CM27" s="53" t="str">
        <f t="shared" si="25"/>
        <v/>
      </c>
      <c r="CN27" s="54" t="str">
        <f t="shared" si="26"/>
        <v>NO</v>
      </c>
      <c r="CO27" s="54" t="str">
        <f t="shared" si="27"/>
        <v>NO</v>
      </c>
      <c r="CP27" s="52" t="str">
        <f t="shared" si="31"/>
        <v>NO</v>
      </c>
      <c r="CQ27" s="52" t="str">
        <f t="shared" si="32"/>
        <v>NO</v>
      </c>
      <c r="CR27" s="54" t="str">
        <f t="shared" si="33"/>
        <v>OK</v>
      </c>
      <c r="CS27" s="141" t="b">
        <f t="shared" si="34"/>
        <v>0</v>
      </c>
      <c r="CT27" s="141" t="b">
        <f t="shared" si="35"/>
        <v>0</v>
      </c>
      <c r="CU27" s="141" t="b">
        <f t="shared" si="36"/>
        <v>0</v>
      </c>
      <c r="CV27" s="141" t="b">
        <f t="shared" si="37"/>
        <v>0</v>
      </c>
      <c r="CW27" s="53" t="str">
        <f t="shared" si="38"/>
        <v>SEQUENCE INCORRECT</v>
      </c>
      <c r="CX27" s="55">
        <f>COUNTIF(B19:B26,T(B27))</f>
        <v>8</v>
      </c>
    </row>
    <row r="28" spans="1:102" s="141" customFormat="1" ht="18.95" customHeight="1" thickBot="1">
      <c r="A28" s="134"/>
      <c r="B28" s="152"/>
      <c r="C28" s="153"/>
      <c r="D28" s="152"/>
      <c r="E28" s="153"/>
      <c r="F28" s="152"/>
      <c r="G28" s="153"/>
      <c r="H28" s="152"/>
      <c r="I28" s="153"/>
      <c r="J28" s="305"/>
      <c r="K28" s="306"/>
      <c r="L28" s="206"/>
      <c r="M28" s="206"/>
      <c r="N28" s="206"/>
      <c r="O28" s="206"/>
      <c r="P28" s="319"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20"/>
      <c r="R28" s="96" t="str">
        <f>IF(P28="","",IF(Q17=500,LOOKUP(P28,{"ABS","ZERO",1,250,275,300,325,350,375,400,425},{"FAIL","FAIL","FAIL","D","D+","C","C+","B","B+","A","A+"}),IF(Q17=450,LOOKUP(P28,{"ABS","ZERO",1,225,247,270,292,315,337,360,382},{"FAIL","FAIL","FAIL","D","D+","C","C+","B","B+","A","A+"}),IF(Q17=400,LOOKUP(P28,{"ABS","ZERO",1,200,220,240,260,280,300,320,340},{"FAIL","FAIL","FAIL","D","D+","C","C+","B","B+","A","A+"}),IF(Q17=350,LOOKUP(P28,{"ABS","ZERO",1,175,192,210,227,245,262,280,297},{"FAIL","FAIL","FAIL","D","D+","C","C+","B","B+","A","A+"}),IF(Q17=300,LOOKUP(P28,{"ABS","ZERO",1,150,165,180,195,210,225,240,255},{"FAIL","FAIL","FAIL","D","D+","C","C+","B","B+","A","A+"}),IF(Q17=250,LOOKUP(P28,{"ABS","ZERO",1,125,137,150,162,175,187,200,212},{"FAIL","FAIL","FAIL","D","D+","C","C+","B","B+","A","A+"}),IF(Q17=200,LOOKUP(P28,{"ABS","ZERO",1,100,110,120,130,140,150,160,170},{"FAIL","FAIL","FAIL","D","D+","C","C+","B","B+","A","A+"}),IF(Q17=150,LOOKUP(P28,{"ABS","ZERO",1,75,82,90,97,105,112,120,127},{"FAIL","FAIL","FAIL","D","D+","C","C+","B","B+","A","A+"}),IF(Q17=100,LOOKUP(P28,{"ABS","ZERO",1,50,55,60,65,70,75,80,85},{"FAIL","FAIL","FAIL","D","D+","C","C+","B","B+","A","A+"}),IF(Q17=50,LOOKUP(P28,{"ABS","ZERO",1,25,27,30,32,35,37,40,42},{"FAIL","FAIL","FAIL","D","D+","C","C+","B","B+","A","A+"}))))))))))))</f>
        <v/>
      </c>
      <c r="S28" s="194"/>
      <c r="T28" s="56" t="str">
        <f t="shared" si="0"/>
        <v/>
      </c>
      <c r="U28" s="172" t="str">
        <f>IF(AND(A28&lt;&gt;"",B28&lt;&gt;""),IF(OR(D28&lt;&gt;"ABS"),IF(OR(AND(D28&lt;ROUNDDOWN((0.7*E17),0),D28&lt;&gt;0),D28&gt;E17,D28=""),"Attendance Marks incorrect",""),""),"")</f>
        <v/>
      </c>
      <c r="V28" s="304"/>
      <c r="W28" s="304"/>
      <c r="X28" s="161" t="str">
        <f>IF(OR(AND(OR(F28&lt;=G17, F28=0, F28="ABS"),OR(H28&lt;=I17, H28=0, H28="ABS"),OR(J28&lt;=K17, J28=0,J28="ABS"))),IF(OR(AND(A28="",B28="",D28="",F28="",H28="",J28=""),AND(A28&lt;&gt;"",B28&lt;&gt;"",D28&lt;&gt;"",F28&lt;&gt;"",H28&lt;&gt;"",J28&lt;&gt;"", AF28="OK")),"","Given Marks or Format is incorrect"),"Given Marks or Format is incorrect")</f>
        <v/>
      </c>
      <c r="Y28" s="162"/>
      <c r="Z28" s="163"/>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41" t="b">
        <f t="shared" si="28"/>
        <v>0</v>
      </c>
      <c r="AF28" s="141" t="str">
        <f t="shared" si="1"/>
        <v>S# INCORRECT</v>
      </c>
      <c r="BN28" s="141" t="str">
        <f t="shared" si="2"/>
        <v/>
      </c>
      <c r="BO28" s="141" t="b">
        <f t="shared" si="3"/>
        <v>0</v>
      </c>
      <c r="BP28" s="141" t="b">
        <f t="shared" si="4"/>
        <v>0</v>
      </c>
      <c r="BQ28" s="141" t="b">
        <f t="shared" si="5"/>
        <v>0</v>
      </c>
      <c r="BR28" s="141" t="str">
        <f t="shared" si="6"/>
        <v/>
      </c>
      <c r="BS28" s="141" t="str">
        <f t="shared" si="7"/>
        <v/>
      </c>
      <c r="BT28" s="141" t="str">
        <f t="shared" si="8"/>
        <v/>
      </c>
      <c r="BU28" s="141" t="str">
        <f t="shared" si="9"/>
        <v/>
      </c>
      <c r="BV28" s="51" t="str">
        <f t="shared" si="10"/>
        <v/>
      </c>
      <c r="BW28" s="52" t="str">
        <f t="shared" si="29"/>
        <v>INCORRECT</v>
      </c>
      <c r="BX28" s="141" t="b">
        <f t="shared" si="30"/>
        <v>0</v>
      </c>
      <c r="BY28" s="53" t="str">
        <f t="shared" si="11"/>
        <v/>
      </c>
      <c r="BZ28" s="141" t="b">
        <f t="shared" si="12"/>
        <v>0</v>
      </c>
      <c r="CA28" s="141" t="b">
        <f t="shared" si="13"/>
        <v>0</v>
      </c>
      <c r="CB28" s="141" t="b">
        <f t="shared" si="14"/>
        <v>0</v>
      </c>
      <c r="CC28" s="141" t="b">
        <f t="shared" si="15"/>
        <v>0</v>
      </c>
      <c r="CD28" s="141" t="b">
        <f t="shared" si="16"/>
        <v>0</v>
      </c>
      <c r="CE28" s="141" t="b">
        <f t="shared" si="17"/>
        <v>0</v>
      </c>
      <c r="CF28" s="141" t="str">
        <f t="shared" si="18"/>
        <v/>
      </c>
      <c r="CG28" s="141" t="str">
        <f t="shared" si="19"/>
        <v/>
      </c>
      <c r="CH28" s="141" t="str">
        <f t="shared" si="20"/>
        <v/>
      </c>
      <c r="CI28" s="141" t="str">
        <f t="shared" si="21"/>
        <v/>
      </c>
      <c r="CJ28" s="141" t="str">
        <f t="shared" si="22"/>
        <v/>
      </c>
      <c r="CK28" s="141" t="str">
        <f t="shared" si="23"/>
        <v/>
      </c>
      <c r="CL28" s="53" t="str">
        <f t="shared" si="24"/>
        <v/>
      </c>
      <c r="CM28" s="53" t="str">
        <f t="shared" si="25"/>
        <v/>
      </c>
      <c r="CN28" s="54" t="str">
        <f t="shared" si="26"/>
        <v>NO</v>
      </c>
      <c r="CO28" s="54" t="str">
        <f t="shared" si="27"/>
        <v>NO</v>
      </c>
      <c r="CP28" s="52" t="str">
        <f t="shared" si="31"/>
        <v>NO</v>
      </c>
      <c r="CQ28" s="52" t="str">
        <f t="shared" si="32"/>
        <v>NO</v>
      </c>
      <c r="CR28" s="54" t="str">
        <f t="shared" si="33"/>
        <v>OK</v>
      </c>
      <c r="CS28" s="141" t="b">
        <f t="shared" si="34"/>
        <v>0</v>
      </c>
      <c r="CT28" s="141" t="b">
        <f t="shared" si="35"/>
        <v>0</v>
      </c>
      <c r="CU28" s="141" t="b">
        <f t="shared" si="36"/>
        <v>0</v>
      </c>
      <c r="CV28" s="141" t="b">
        <f t="shared" si="37"/>
        <v>0</v>
      </c>
      <c r="CW28" s="53" t="str">
        <f t="shared" si="38"/>
        <v>SEQUENCE INCORRECT</v>
      </c>
      <c r="CX28" s="55">
        <f>COUNTIF(B19:B27,T(B28))</f>
        <v>9</v>
      </c>
    </row>
    <row r="29" spans="1:102" s="141" customFormat="1" ht="18.95" customHeight="1" thickBot="1">
      <c r="A29" s="43"/>
      <c r="B29" s="152"/>
      <c r="C29" s="153"/>
      <c r="D29" s="152"/>
      <c r="E29" s="153"/>
      <c r="F29" s="152"/>
      <c r="G29" s="153"/>
      <c r="H29" s="152"/>
      <c r="I29" s="153"/>
      <c r="J29" s="305"/>
      <c r="K29" s="306"/>
      <c r="L29" s="206"/>
      <c r="M29" s="206"/>
      <c r="N29" s="206"/>
      <c r="O29" s="206"/>
      <c r="P29" s="319"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20"/>
      <c r="R29" s="96" t="str">
        <f>IF(P29="","",IF(Q17=500,LOOKUP(P29,{"ABS","ZERO",1,250,275,300,325,350,375,400,425},{"FAIL","FAIL","FAIL","D","D+","C","C+","B","B+","A","A+"}),IF(Q17=450,LOOKUP(P29,{"ABS","ZERO",1,225,247,270,292,315,337,360,382},{"FAIL","FAIL","FAIL","D","D+","C","C+","B","B+","A","A+"}),IF(Q17=400,LOOKUP(P29,{"ABS","ZERO",1,200,220,240,260,280,300,320,340},{"FAIL","FAIL","FAIL","D","D+","C","C+","B","B+","A","A+"}),IF(Q17=350,LOOKUP(P29,{"ABS","ZERO",1,175,192,210,227,245,262,280,297},{"FAIL","FAIL","FAIL","D","D+","C","C+","B","B+","A","A+"}),IF(Q17=300,LOOKUP(P29,{"ABS","ZERO",1,150,165,180,195,210,225,240,255},{"FAIL","FAIL","FAIL","D","D+","C","C+","B","B+","A","A+"}),IF(Q17=250,LOOKUP(P29,{"ABS","ZERO",1,125,137,150,162,175,187,200,212},{"FAIL","FAIL","FAIL","D","D+","C","C+","B","B+","A","A+"}),IF(Q17=200,LOOKUP(P29,{"ABS","ZERO",1,100,110,120,130,140,150,160,170},{"FAIL","FAIL","FAIL","D","D+","C","C+","B","B+","A","A+"}),IF(Q17=150,LOOKUP(P29,{"ABS","ZERO",1,75,82,90,97,105,112,120,127},{"FAIL","FAIL","FAIL","D","D+","C","C+","B","B+","A","A+"}),IF(Q17=100,LOOKUP(P29,{"ABS","ZERO",1,50,55,60,65,70,75,80,85},{"FAIL","FAIL","FAIL","D","D+","C","C+","B","B+","A","A+"}),IF(Q17=50,LOOKUP(P29,{"ABS","ZERO",1,25,27,30,32,35,37,40,42},{"FAIL","FAIL","FAIL","D","D+","C","C+","B","B+","A","A+"}))))))))))))</f>
        <v/>
      </c>
      <c r="S29" s="194"/>
      <c r="T29" s="56" t="str">
        <f t="shared" si="0"/>
        <v/>
      </c>
      <c r="U29" s="172" t="str">
        <f>IF(AND(A29&lt;&gt;"",B29&lt;&gt;""),IF(OR(D29&lt;&gt;"ABS"),IF(OR(AND(D29&lt;ROUNDDOWN((0.7*E17),0),D29&lt;&gt;0),D29&gt;E17,D29=""),"Attendance Marks incorrect",""),""),"")</f>
        <v/>
      </c>
      <c r="V29" s="304"/>
      <c r="W29" s="304"/>
      <c r="X29" s="161" t="str">
        <f>IF(OR(AND(OR(F29&lt;=G17, F29=0, F29="ABS"),OR(H29&lt;=I17, H29=0, H29="ABS"),OR(J29&lt;=K17, J29=0,J29="ABS"))),IF(OR(AND(A29="",B29="",D29="",F29="",H29="",J29=""),AND(A29&lt;&gt;"",B29&lt;&gt;"",D29&lt;&gt;"",F29&lt;&gt;"",H29&lt;&gt;"",J29&lt;&gt;"", AF29="OK")),"","Given Marks or Format is incorrect"),"Given Marks or Format is incorrect")</f>
        <v/>
      </c>
      <c r="Y29" s="162"/>
      <c r="Z29" s="163"/>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41" t="b">
        <f t="shared" si="28"/>
        <v>0</v>
      </c>
      <c r="AF29" s="141" t="str">
        <f t="shared" si="1"/>
        <v>S# INCORRECT</v>
      </c>
      <c r="BN29" s="141" t="str">
        <f t="shared" si="2"/>
        <v/>
      </c>
      <c r="BO29" s="141" t="b">
        <f t="shared" si="3"/>
        <v>0</v>
      </c>
      <c r="BP29" s="141" t="b">
        <f t="shared" si="4"/>
        <v>0</v>
      </c>
      <c r="BQ29" s="141" t="b">
        <f t="shared" si="5"/>
        <v>0</v>
      </c>
      <c r="BR29" s="141" t="str">
        <f t="shared" si="6"/>
        <v/>
      </c>
      <c r="BS29" s="141" t="str">
        <f t="shared" si="7"/>
        <v/>
      </c>
      <c r="BT29" s="141" t="str">
        <f t="shared" si="8"/>
        <v/>
      </c>
      <c r="BU29" s="141" t="str">
        <f t="shared" si="9"/>
        <v/>
      </c>
      <c r="BV29" s="51" t="str">
        <f t="shared" si="10"/>
        <v/>
      </c>
      <c r="BW29" s="52" t="str">
        <f t="shared" si="29"/>
        <v>INCORRECT</v>
      </c>
      <c r="BX29" s="141" t="b">
        <f t="shared" si="30"/>
        <v>0</v>
      </c>
      <c r="BY29" s="53" t="str">
        <f t="shared" si="11"/>
        <v/>
      </c>
      <c r="BZ29" s="141" t="b">
        <f t="shared" si="12"/>
        <v>0</v>
      </c>
      <c r="CA29" s="141" t="b">
        <f t="shared" si="13"/>
        <v>0</v>
      </c>
      <c r="CB29" s="141" t="b">
        <f t="shared" si="14"/>
        <v>0</v>
      </c>
      <c r="CC29" s="141" t="b">
        <f t="shared" si="15"/>
        <v>0</v>
      </c>
      <c r="CD29" s="141" t="b">
        <f t="shared" si="16"/>
        <v>0</v>
      </c>
      <c r="CE29" s="141" t="b">
        <f t="shared" si="17"/>
        <v>0</v>
      </c>
      <c r="CF29" s="141" t="str">
        <f t="shared" si="18"/>
        <v/>
      </c>
      <c r="CG29" s="141" t="str">
        <f t="shared" si="19"/>
        <v/>
      </c>
      <c r="CH29" s="141" t="str">
        <f t="shared" si="20"/>
        <v/>
      </c>
      <c r="CI29" s="141" t="str">
        <f t="shared" si="21"/>
        <v/>
      </c>
      <c r="CJ29" s="141" t="str">
        <f t="shared" si="22"/>
        <v/>
      </c>
      <c r="CK29" s="141" t="str">
        <f t="shared" si="23"/>
        <v/>
      </c>
      <c r="CL29" s="53" t="str">
        <f t="shared" si="24"/>
        <v/>
      </c>
      <c r="CM29" s="53" t="str">
        <f t="shared" si="25"/>
        <v/>
      </c>
      <c r="CN29" s="54" t="str">
        <f t="shared" si="26"/>
        <v>NO</v>
      </c>
      <c r="CO29" s="54" t="str">
        <f t="shared" si="27"/>
        <v>NO</v>
      </c>
      <c r="CP29" s="52" t="str">
        <f t="shared" si="31"/>
        <v>NO</v>
      </c>
      <c r="CQ29" s="52" t="str">
        <f t="shared" si="32"/>
        <v>NO</v>
      </c>
      <c r="CR29" s="54" t="str">
        <f t="shared" si="33"/>
        <v>OK</v>
      </c>
      <c r="CS29" s="141" t="b">
        <f t="shared" si="34"/>
        <v>0</v>
      </c>
      <c r="CT29" s="141" t="b">
        <f t="shared" si="35"/>
        <v>0</v>
      </c>
      <c r="CU29" s="141" t="b">
        <f t="shared" si="36"/>
        <v>0</v>
      </c>
      <c r="CV29" s="141" t="b">
        <f t="shared" si="37"/>
        <v>0</v>
      </c>
      <c r="CW29" s="53" t="str">
        <f t="shared" si="38"/>
        <v>SEQUENCE INCORRECT</v>
      </c>
      <c r="CX29" s="55">
        <f>COUNTIF(B19:B28,T(B29))</f>
        <v>10</v>
      </c>
    </row>
    <row r="30" spans="1:102" s="141" customFormat="1" ht="18.95" customHeight="1" thickBot="1">
      <c r="A30" s="134"/>
      <c r="B30" s="152"/>
      <c r="C30" s="153"/>
      <c r="D30" s="152"/>
      <c r="E30" s="153"/>
      <c r="F30" s="152"/>
      <c r="G30" s="153"/>
      <c r="H30" s="152"/>
      <c r="I30" s="153"/>
      <c r="J30" s="305"/>
      <c r="K30" s="306"/>
      <c r="L30" s="206"/>
      <c r="M30" s="206"/>
      <c r="N30" s="206"/>
      <c r="O30" s="206"/>
      <c r="P30" s="319"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20"/>
      <c r="R30" s="96" t="str">
        <f>IF(P30="","",IF(Q17=500,LOOKUP(P30,{"ABS","ZERO",1,250,275,300,325,350,375,400,425},{"FAIL","FAIL","FAIL","D","D+","C","C+","B","B+","A","A+"}),IF(Q17=450,LOOKUP(P30,{"ABS","ZERO",1,225,247,270,292,315,337,360,382},{"FAIL","FAIL","FAIL","D","D+","C","C+","B","B+","A","A+"}),IF(Q17=400,LOOKUP(P30,{"ABS","ZERO",1,200,220,240,260,280,300,320,340},{"FAIL","FAIL","FAIL","D","D+","C","C+","B","B+","A","A+"}),IF(Q17=350,LOOKUP(P30,{"ABS","ZERO",1,175,192,210,227,245,262,280,297},{"FAIL","FAIL","FAIL","D","D+","C","C+","B","B+","A","A+"}),IF(Q17=300,LOOKUP(P30,{"ABS","ZERO",1,150,165,180,195,210,225,240,255},{"FAIL","FAIL","FAIL","D","D+","C","C+","B","B+","A","A+"}),IF(Q17=250,LOOKUP(P30,{"ABS","ZERO",1,125,137,150,162,175,187,200,212},{"FAIL","FAIL","FAIL","D","D+","C","C+","B","B+","A","A+"}),IF(Q17=200,LOOKUP(P30,{"ABS","ZERO",1,100,110,120,130,140,150,160,170},{"FAIL","FAIL","FAIL","D","D+","C","C+","B","B+","A","A+"}),IF(Q17=150,LOOKUP(P30,{"ABS","ZERO",1,75,82,90,97,105,112,120,127},{"FAIL","FAIL","FAIL","D","D+","C","C+","B","B+","A","A+"}),IF(Q17=100,LOOKUP(P30,{"ABS","ZERO",1,50,55,60,65,70,75,80,85},{"FAIL","FAIL","FAIL","D","D+","C","C+","B","B+","A","A+"}),IF(Q17=50,LOOKUP(P30,{"ABS","ZERO",1,25,27,30,32,35,37,40,42},{"FAIL","FAIL","FAIL","D","D+","C","C+","B","B+","A","A+"}))))))))))))</f>
        <v/>
      </c>
      <c r="S30" s="194"/>
      <c r="T30" s="56" t="str">
        <f t="shared" si="0"/>
        <v/>
      </c>
      <c r="U30" s="172" t="str">
        <f>IF(AND(A30&lt;&gt;"",B30&lt;&gt;""),IF(OR(D30&lt;&gt;"ABS"),IF(OR(AND(D30&lt;ROUNDDOWN((0.7*E17),0),D30&lt;&gt;0),D30&gt;E17,D30=""),"Attendance Marks incorrect",""),""),"")</f>
        <v/>
      </c>
      <c r="V30" s="304"/>
      <c r="W30" s="304"/>
      <c r="X30" s="161" t="str">
        <f>IF(OR(AND(OR(F30&lt;=G17, F30=0, F30="ABS"),OR(H30&lt;=I17, H30=0, H30="ABS"),OR(J30&lt;=K17, J30=0,J30="ABS"))),IF(OR(AND(A30="",B30="",D30="",F30="",H30="",J30=""),AND(A30&lt;&gt;"",B30&lt;&gt;"",D30&lt;&gt;"",F30&lt;&gt;"",H30&lt;&gt;"",J30&lt;&gt;"", AF30="OK")),"","Given Marks or Format is incorrect"),"Given Marks or Format is incorrect")</f>
        <v/>
      </c>
      <c r="Y30" s="162"/>
      <c r="Z30" s="163"/>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41" t="b">
        <f t="shared" si="28"/>
        <v>0</v>
      </c>
      <c r="AF30" s="141" t="str">
        <f t="shared" si="1"/>
        <v>S# INCORRECT</v>
      </c>
      <c r="BN30" s="141" t="str">
        <f t="shared" si="2"/>
        <v/>
      </c>
      <c r="BO30" s="141" t="b">
        <f t="shared" si="3"/>
        <v>0</v>
      </c>
      <c r="BP30" s="141" t="b">
        <f t="shared" si="4"/>
        <v>0</v>
      </c>
      <c r="BQ30" s="141" t="b">
        <f t="shared" si="5"/>
        <v>0</v>
      </c>
      <c r="BR30" s="141" t="str">
        <f t="shared" si="6"/>
        <v/>
      </c>
      <c r="BS30" s="141" t="str">
        <f t="shared" si="7"/>
        <v/>
      </c>
      <c r="BT30" s="141" t="str">
        <f t="shared" si="8"/>
        <v/>
      </c>
      <c r="BU30" s="141" t="str">
        <f t="shared" si="9"/>
        <v/>
      </c>
      <c r="BV30" s="51" t="str">
        <f t="shared" si="10"/>
        <v/>
      </c>
      <c r="BW30" s="52" t="str">
        <f t="shared" si="29"/>
        <v>INCORRECT</v>
      </c>
      <c r="BX30" s="141" t="b">
        <f t="shared" si="30"/>
        <v>0</v>
      </c>
      <c r="BY30" s="53" t="str">
        <f t="shared" si="11"/>
        <v/>
      </c>
      <c r="BZ30" s="141" t="b">
        <f t="shared" si="12"/>
        <v>0</v>
      </c>
      <c r="CA30" s="141" t="b">
        <f t="shared" si="13"/>
        <v>0</v>
      </c>
      <c r="CB30" s="141" t="b">
        <f t="shared" si="14"/>
        <v>0</v>
      </c>
      <c r="CC30" s="141" t="b">
        <f t="shared" si="15"/>
        <v>0</v>
      </c>
      <c r="CD30" s="141" t="b">
        <f t="shared" si="16"/>
        <v>0</v>
      </c>
      <c r="CE30" s="141" t="b">
        <f t="shared" si="17"/>
        <v>0</v>
      </c>
      <c r="CF30" s="141" t="str">
        <f t="shared" si="18"/>
        <v/>
      </c>
      <c r="CG30" s="141" t="str">
        <f t="shared" si="19"/>
        <v/>
      </c>
      <c r="CH30" s="141" t="str">
        <f t="shared" si="20"/>
        <v/>
      </c>
      <c r="CI30" s="141" t="str">
        <f t="shared" si="21"/>
        <v/>
      </c>
      <c r="CJ30" s="141" t="str">
        <f t="shared" si="22"/>
        <v/>
      </c>
      <c r="CK30" s="141" t="str">
        <f t="shared" si="23"/>
        <v/>
      </c>
      <c r="CL30" s="53" t="str">
        <f t="shared" si="24"/>
        <v/>
      </c>
      <c r="CM30" s="53" t="str">
        <f t="shared" si="25"/>
        <v/>
      </c>
      <c r="CN30" s="54" t="str">
        <f t="shared" si="26"/>
        <v>NO</v>
      </c>
      <c r="CO30" s="54" t="str">
        <f t="shared" si="27"/>
        <v>NO</v>
      </c>
      <c r="CP30" s="52" t="str">
        <f t="shared" si="31"/>
        <v>NO</v>
      </c>
      <c r="CQ30" s="52" t="str">
        <f t="shared" si="32"/>
        <v>NO</v>
      </c>
      <c r="CR30" s="54" t="str">
        <f t="shared" si="33"/>
        <v>OK</v>
      </c>
      <c r="CS30" s="141" t="b">
        <f t="shared" si="34"/>
        <v>0</v>
      </c>
      <c r="CT30" s="141" t="b">
        <f t="shared" si="35"/>
        <v>0</v>
      </c>
      <c r="CU30" s="141" t="b">
        <f t="shared" si="36"/>
        <v>0</v>
      </c>
      <c r="CV30" s="141" t="b">
        <f t="shared" si="37"/>
        <v>0</v>
      </c>
      <c r="CW30" s="53" t="str">
        <f t="shared" si="38"/>
        <v>SEQUENCE INCORRECT</v>
      </c>
      <c r="CX30" s="55">
        <f>COUNTIF(B19:B29,T(B30))</f>
        <v>11</v>
      </c>
    </row>
    <row r="31" spans="1:102" s="141" customFormat="1" ht="18.95" customHeight="1" thickBot="1">
      <c r="A31" s="43"/>
      <c r="B31" s="152"/>
      <c r="C31" s="153"/>
      <c r="D31" s="152"/>
      <c r="E31" s="153"/>
      <c r="F31" s="152"/>
      <c r="G31" s="153"/>
      <c r="H31" s="152"/>
      <c r="I31" s="153"/>
      <c r="J31" s="305"/>
      <c r="K31" s="306"/>
      <c r="L31" s="206"/>
      <c r="M31" s="206"/>
      <c r="N31" s="206"/>
      <c r="O31" s="206"/>
      <c r="P31" s="319"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20"/>
      <c r="R31" s="96" t="str">
        <f>IF(P31="","",IF(Q17=500,LOOKUP(P31,{"ABS","ZERO",1,250,275,300,325,350,375,400,425},{"FAIL","FAIL","FAIL","D","D+","C","C+","B","B+","A","A+"}),IF(Q17=450,LOOKUP(P31,{"ABS","ZERO",1,225,247,270,292,315,337,360,382},{"FAIL","FAIL","FAIL","D","D+","C","C+","B","B+","A","A+"}),IF(Q17=400,LOOKUP(P31,{"ABS","ZERO",1,200,220,240,260,280,300,320,340},{"FAIL","FAIL","FAIL","D","D+","C","C+","B","B+","A","A+"}),IF(Q17=350,LOOKUP(P31,{"ABS","ZERO",1,175,192,210,227,245,262,280,297},{"FAIL","FAIL","FAIL","D","D+","C","C+","B","B+","A","A+"}),IF(Q17=300,LOOKUP(P31,{"ABS","ZERO",1,150,165,180,195,210,225,240,255},{"FAIL","FAIL","FAIL","D","D+","C","C+","B","B+","A","A+"}),IF(Q17=250,LOOKUP(P31,{"ABS","ZERO",1,125,137,150,162,175,187,200,212},{"FAIL","FAIL","FAIL","D","D+","C","C+","B","B+","A","A+"}),IF(Q17=200,LOOKUP(P31,{"ABS","ZERO",1,100,110,120,130,140,150,160,170},{"FAIL","FAIL","FAIL","D","D+","C","C+","B","B+","A","A+"}),IF(Q17=150,LOOKUP(P31,{"ABS","ZERO",1,75,82,90,97,105,112,120,127},{"FAIL","FAIL","FAIL","D","D+","C","C+","B","B+","A","A+"}),IF(Q17=100,LOOKUP(P31,{"ABS","ZERO",1,50,55,60,65,70,75,80,85},{"FAIL","FAIL","FAIL","D","D+","C","C+","B","B+","A","A+"}),IF(Q17=50,LOOKUP(P31,{"ABS","ZERO",1,25,27,30,32,35,37,40,42},{"FAIL","FAIL","FAIL","D","D+","C","C+","B","B+","A","A+"}))))))))))))</f>
        <v/>
      </c>
      <c r="S31" s="194"/>
      <c r="T31" s="56" t="str">
        <f t="shared" si="0"/>
        <v/>
      </c>
      <c r="U31" s="172" t="str">
        <f>IF(AND(A31&lt;&gt;"",B31&lt;&gt;""),IF(OR(D31&lt;&gt;"ABS"),IF(OR(AND(D31&lt;ROUNDDOWN((0.7*E17),0),D31&lt;&gt;0),D31&gt;E17,D31=""),"Attendance Marks incorrect",""),""),"")</f>
        <v/>
      </c>
      <c r="V31" s="304"/>
      <c r="W31" s="304"/>
      <c r="X31" s="161" t="str">
        <f>IF(OR(AND(OR(F31&lt;=G17, F31=0, F31="ABS"),OR(H31&lt;=I17, H31=0, H31="ABS"),OR(J31&lt;=K17, J31=0,J31="ABS"))),IF(OR(AND(A31="",B31="",D31="",F31="",H31="",J31=""),AND(A31&lt;&gt;"",B31&lt;&gt;"",D31&lt;&gt;"",F31&lt;&gt;"",H31&lt;&gt;"",J31&lt;&gt;"", AF31="OK")),"","Given Marks or Format is incorrect"),"Given Marks or Format is incorrect")</f>
        <v/>
      </c>
      <c r="Y31" s="162"/>
      <c r="Z31" s="163"/>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41" t="b">
        <f t="shared" si="28"/>
        <v>0</v>
      </c>
      <c r="AF31" s="141" t="str">
        <f t="shared" si="1"/>
        <v>S# INCORRECT</v>
      </c>
      <c r="BN31" s="141" t="str">
        <f t="shared" si="2"/>
        <v/>
      </c>
      <c r="BO31" s="141" t="b">
        <f t="shared" si="3"/>
        <v>0</v>
      </c>
      <c r="BP31" s="141" t="b">
        <f t="shared" si="4"/>
        <v>0</v>
      </c>
      <c r="BQ31" s="141" t="b">
        <f t="shared" si="5"/>
        <v>0</v>
      </c>
      <c r="BR31" s="141" t="str">
        <f t="shared" si="6"/>
        <v/>
      </c>
      <c r="BS31" s="141" t="str">
        <f t="shared" si="7"/>
        <v/>
      </c>
      <c r="BT31" s="141" t="str">
        <f t="shared" si="8"/>
        <v/>
      </c>
      <c r="BU31" s="141" t="str">
        <f t="shared" si="9"/>
        <v/>
      </c>
      <c r="BV31" s="51" t="str">
        <f t="shared" si="10"/>
        <v/>
      </c>
      <c r="BW31" s="52" t="str">
        <f t="shared" si="29"/>
        <v>INCORRECT</v>
      </c>
      <c r="BX31" s="141" t="b">
        <f t="shared" si="30"/>
        <v>0</v>
      </c>
      <c r="BY31" s="53" t="str">
        <f t="shared" si="11"/>
        <v/>
      </c>
      <c r="BZ31" s="141" t="b">
        <f t="shared" si="12"/>
        <v>0</v>
      </c>
      <c r="CA31" s="141" t="b">
        <f t="shared" si="13"/>
        <v>0</v>
      </c>
      <c r="CB31" s="141" t="b">
        <f t="shared" si="14"/>
        <v>0</v>
      </c>
      <c r="CC31" s="141" t="b">
        <f t="shared" si="15"/>
        <v>0</v>
      </c>
      <c r="CD31" s="141" t="b">
        <f t="shared" si="16"/>
        <v>0</v>
      </c>
      <c r="CE31" s="141" t="b">
        <f t="shared" si="17"/>
        <v>0</v>
      </c>
      <c r="CF31" s="141" t="str">
        <f t="shared" si="18"/>
        <v/>
      </c>
      <c r="CG31" s="141" t="str">
        <f t="shared" si="19"/>
        <v/>
      </c>
      <c r="CH31" s="141" t="str">
        <f t="shared" si="20"/>
        <v/>
      </c>
      <c r="CI31" s="141" t="str">
        <f t="shared" si="21"/>
        <v/>
      </c>
      <c r="CJ31" s="141" t="str">
        <f t="shared" si="22"/>
        <v/>
      </c>
      <c r="CK31" s="141" t="str">
        <f t="shared" si="23"/>
        <v/>
      </c>
      <c r="CL31" s="53" t="str">
        <f t="shared" si="24"/>
        <v/>
      </c>
      <c r="CM31" s="53" t="str">
        <f t="shared" si="25"/>
        <v/>
      </c>
      <c r="CN31" s="54" t="str">
        <f t="shared" si="26"/>
        <v>NO</v>
      </c>
      <c r="CO31" s="54" t="str">
        <f t="shared" si="27"/>
        <v>NO</v>
      </c>
      <c r="CP31" s="52" t="str">
        <f t="shared" si="31"/>
        <v>NO</v>
      </c>
      <c r="CQ31" s="52" t="str">
        <f t="shared" si="32"/>
        <v>NO</v>
      </c>
      <c r="CR31" s="54" t="str">
        <f t="shared" si="33"/>
        <v>OK</v>
      </c>
      <c r="CS31" s="141" t="b">
        <f t="shared" si="34"/>
        <v>0</v>
      </c>
      <c r="CT31" s="141" t="b">
        <f t="shared" si="35"/>
        <v>0</v>
      </c>
      <c r="CU31" s="141" t="b">
        <f t="shared" si="36"/>
        <v>0</v>
      </c>
      <c r="CV31" s="141" t="b">
        <f t="shared" si="37"/>
        <v>0</v>
      </c>
      <c r="CW31" s="53" t="str">
        <f t="shared" si="38"/>
        <v>SEQUENCE INCORRECT</v>
      </c>
      <c r="CX31" s="55">
        <f>COUNTIF(B19:B30,T(B31))</f>
        <v>12</v>
      </c>
    </row>
    <row r="32" spans="1:102" s="141" customFormat="1" ht="18.95" customHeight="1" thickBot="1">
      <c r="A32" s="134"/>
      <c r="B32" s="152"/>
      <c r="C32" s="153"/>
      <c r="D32" s="152"/>
      <c r="E32" s="153"/>
      <c r="F32" s="152"/>
      <c r="G32" s="153"/>
      <c r="H32" s="152"/>
      <c r="I32" s="153"/>
      <c r="J32" s="305"/>
      <c r="K32" s="306"/>
      <c r="L32" s="206"/>
      <c r="M32" s="206"/>
      <c r="N32" s="206"/>
      <c r="O32" s="206"/>
      <c r="P32" s="319"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20"/>
      <c r="R32" s="96" t="str">
        <f>IF(P32="","",IF(Q17=500,LOOKUP(P32,{"ABS","ZERO",1,250,275,300,325,350,375,400,425},{"FAIL","FAIL","FAIL","D","D+","C","C+","B","B+","A","A+"}),IF(Q17=450,LOOKUP(P32,{"ABS","ZERO",1,225,247,270,292,315,337,360,382},{"FAIL","FAIL","FAIL","D","D+","C","C+","B","B+","A","A+"}),IF(Q17=400,LOOKUP(P32,{"ABS","ZERO",1,200,220,240,260,280,300,320,340},{"FAIL","FAIL","FAIL","D","D+","C","C+","B","B+","A","A+"}),IF(Q17=350,LOOKUP(P32,{"ABS","ZERO",1,175,192,210,227,245,262,280,297},{"FAIL","FAIL","FAIL","D","D+","C","C+","B","B+","A","A+"}),IF(Q17=300,LOOKUP(P32,{"ABS","ZERO",1,150,165,180,195,210,225,240,255},{"FAIL","FAIL","FAIL","D","D+","C","C+","B","B+","A","A+"}),IF(Q17=250,LOOKUP(P32,{"ABS","ZERO",1,125,137,150,162,175,187,200,212},{"FAIL","FAIL","FAIL","D","D+","C","C+","B","B+","A","A+"}),IF(Q17=200,LOOKUP(P32,{"ABS","ZERO",1,100,110,120,130,140,150,160,170},{"FAIL","FAIL","FAIL","D","D+","C","C+","B","B+","A","A+"}),IF(Q17=150,LOOKUP(P32,{"ABS","ZERO",1,75,82,90,97,105,112,120,127},{"FAIL","FAIL","FAIL","D","D+","C","C+","B","B+","A","A+"}),IF(Q17=100,LOOKUP(P32,{"ABS","ZERO",1,50,55,60,65,70,75,80,85},{"FAIL","FAIL","FAIL","D","D+","C","C+","B","B+","A","A+"}),IF(Q17=50,LOOKUP(P32,{"ABS","ZERO",1,25,27,30,32,35,37,40,42},{"FAIL","FAIL","FAIL","D","D+","C","C+","B","B+","A","A+"}))))))))))))</f>
        <v/>
      </c>
      <c r="S32" s="194"/>
      <c r="T32" s="56" t="str">
        <f t="shared" si="0"/>
        <v/>
      </c>
      <c r="U32" s="172" t="str">
        <f>IF(AND(A32&lt;&gt;"",B32&lt;&gt;""),IF(OR(D32&lt;&gt;"ABS"),IF(OR(AND(D32&lt;ROUNDDOWN((0.7*E17),0),D32&lt;&gt;0),D32&gt;E17,D32=""),"Attendance Marks incorrect",""),""),"")</f>
        <v/>
      </c>
      <c r="V32" s="304"/>
      <c r="W32" s="304"/>
      <c r="X32" s="161" t="str">
        <f>IF(OR(AND(OR(F32&lt;=G17, F32=0, F32="ABS"),OR(H32&lt;=I17, H32=0, H32="ABS"),OR(J32&lt;=K17, J32=0,J32="ABS"))),IF(OR(AND(A32="",B32="",D32="",F32="",H32="",J32=""),AND(A32&lt;&gt;"",B32&lt;&gt;"",D32&lt;&gt;"",F32&lt;&gt;"",H32&lt;&gt;"",J32&lt;&gt;"", AF32="OK")),"","Given Marks or Format is incorrect"),"Given Marks or Format is incorrect")</f>
        <v/>
      </c>
      <c r="Y32" s="162"/>
      <c r="Z32" s="163"/>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41" t="b">
        <f t="shared" si="28"/>
        <v>0</v>
      </c>
      <c r="AF32" s="141" t="str">
        <f t="shared" si="1"/>
        <v>S# INCORRECT</v>
      </c>
      <c r="BN32" s="141" t="str">
        <f t="shared" si="2"/>
        <v/>
      </c>
      <c r="BO32" s="141" t="b">
        <f t="shared" si="3"/>
        <v>0</v>
      </c>
      <c r="BP32" s="141" t="b">
        <f t="shared" si="4"/>
        <v>0</v>
      </c>
      <c r="BQ32" s="141" t="b">
        <f t="shared" si="5"/>
        <v>0</v>
      </c>
      <c r="BR32" s="141" t="str">
        <f t="shared" si="6"/>
        <v/>
      </c>
      <c r="BS32" s="141" t="str">
        <f t="shared" si="7"/>
        <v/>
      </c>
      <c r="BT32" s="141" t="str">
        <f t="shared" si="8"/>
        <v/>
      </c>
      <c r="BU32" s="141" t="str">
        <f t="shared" si="9"/>
        <v/>
      </c>
      <c r="BV32" s="51" t="str">
        <f t="shared" si="10"/>
        <v/>
      </c>
      <c r="BW32" s="52" t="str">
        <f t="shared" si="29"/>
        <v>INCORRECT</v>
      </c>
      <c r="BX32" s="141" t="b">
        <f t="shared" si="30"/>
        <v>0</v>
      </c>
      <c r="BY32" s="53" t="str">
        <f t="shared" si="11"/>
        <v/>
      </c>
      <c r="BZ32" s="141" t="b">
        <f t="shared" si="12"/>
        <v>0</v>
      </c>
      <c r="CA32" s="141" t="b">
        <f t="shared" si="13"/>
        <v>0</v>
      </c>
      <c r="CB32" s="141" t="b">
        <f t="shared" si="14"/>
        <v>0</v>
      </c>
      <c r="CC32" s="141" t="b">
        <f t="shared" si="15"/>
        <v>0</v>
      </c>
      <c r="CD32" s="141" t="b">
        <f t="shared" si="16"/>
        <v>0</v>
      </c>
      <c r="CE32" s="141" t="b">
        <f t="shared" si="17"/>
        <v>0</v>
      </c>
      <c r="CF32" s="141" t="str">
        <f t="shared" si="18"/>
        <v/>
      </c>
      <c r="CG32" s="141" t="str">
        <f t="shared" si="19"/>
        <v/>
      </c>
      <c r="CH32" s="141" t="str">
        <f t="shared" si="20"/>
        <v/>
      </c>
      <c r="CI32" s="141" t="str">
        <f t="shared" si="21"/>
        <v/>
      </c>
      <c r="CJ32" s="141" t="str">
        <f t="shared" si="22"/>
        <v/>
      </c>
      <c r="CK32" s="141" t="str">
        <f t="shared" si="23"/>
        <v/>
      </c>
      <c r="CL32" s="53" t="str">
        <f t="shared" si="24"/>
        <v/>
      </c>
      <c r="CM32" s="53" t="str">
        <f t="shared" si="25"/>
        <v/>
      </c>
      <c r="CN32" s="54" t="str">
        <f t="shared" si="26"/>
        <v>NO</v>
      </c>
      <c r="CO32" s="54" t="str">
        <f t="shared" si="27"/>
        <v>NO</v>
      </c>
      <c r="CP32" s="52" t="str">
        <f t="shared" si="31"/>
        <v>NO</v>
      </c>
      <c r="CQ32" s="52" t="str">
        <f t="shared" si="32"/>
        <v>NO</v>
      </c>
      <c r="CR32" s="54" t="str">
        <f t="shared" si="33"/>
        <v>OK</v>
      </c>
      <c r="CS32" s="141" t="b">
        <f t="shared" si="34"/>
        <v>0</v>
      </c>
      <c r="CT32" s="141" t="b">
        <f t="shared" si="35"/>
        <v>0</v>
      </c>
      <c r="CU32" s="141" t="b">
        <f t="shared" si="36"/>
        <v>0</v>
      </c>
      <c r="CV32" s="141" t="b">
        <f t="shared" si="37"/>
        <v>0</v>
      </c>
      <c r="CW32" s="53" t="str">
        <f t="shared" si="38"/>
        <v>SEQUENCE INCORRECT</v>
      </c>
      <c r="CX32" s="55">
        <f>COUNTIF(B19:B31,T(B32))</f>
        <v>13</v>
      </c>
    </row>
    <row r="33" spans="1:102" s="141" customFormat="1" ht="18.95" customHeight="1" thickBot="1">
      <c r="A33" s="43"/>
      <c r="B33" s="152"/>
      <c r="C33" s="153"/>
      <c r="D33" s="152"/>
      <c r="E33" s="153"/>
      <c r="F33" s="152"/>
      <c r="G33" s="153"/>
      <c r="H33" s="152"/>
      <c r="I33" s="153"/>
      <c r="J33" s="305"/>
      <c r="K33" s="306"/>
      <c r="L33" s="206"/>
      <c r="M33" s="206"/>
      <c r="N33" s="206"/>
      <c r="O33" s="206"/>
      <c r="P33" s="319"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20"/>
      <c r="R33" s="96" t="str">
        <f>IF(P33="","",IF(Q17=500,LOOKUP(P33,{"ABS","ZERO",1,250,275,300,325,350,375,400,425},{"FAIL","FAIL","FAIL","D","D+","C","C+","B","B+","A","A+"}),IF(Q17=450,LOOKUP(P33,{"ABS","ZERO",1,225,247,270,292,315,337,360,382},{"FAIL","FAIL","FAIL","D","D+","C","C+","B","B+","A","A+"}),IF(Q17=400,LOOKUP(P33,{"ABS","ZERO",1,200,220,240,260,280,300,320,340},{"FAIL","FAIL","FAIL","D","D+","C","C+","B","B+","A","A+"}),IF(Q17=350,LOOKUP(P33,{"ABS","ZERO",1,175,192,210,227,245,262,280,297},{"FAIL","FAIL","FAIL","D","D+","C","C+","B","B+","A","A+"}),IF(Q17=300,LOOKUP(P33,{"ABS","ZERO",1,150,165,180,195,210,225,240,255},{"FAIL","FAIL","FAIL","D","D+","C","C+","B","B+","A","A+"}),IF(Q17=250,LOOKUP(P33,{"ABS","ZERO",1,125,137,150,162,175,187,200,212},{"FAIL","FAIL","FAIL","D","D+","C","C+","B","B+","A","A+"}),IF(Q17=200,LOOKUP(P33,{"ABS","ZERO",1,100,110,120,130,140,150,160,170},{"FAIL","FAIL","FAIL","D","D+","C","C+","B","B+","A","A+"}),IF(Q17=150,LOOKUP(P33,{"ABS","ZERO",1,75,82,90,97,105,112,120,127},{"FAIL","FAIL","FAIL","D","D+","C","C+","B","B+","A","A+"}),IF(Q17=100,LOOKUP(P33,{"ABS","ZERO",1,50,55,60,65,70,75,80,85},{"FAIL","FAIL","FAIL","D","D+","C","C+","B","B+","A","A+"}),IF(Q17=50,LOOKUP(P33,{"ABS","ZERO",1,25,27,30,32,35,37,40,42},{"FAIL","FAIL","FAIL","D","D+","C","C+","B","B+","A","A+"}))))))))))))</f>
        <v/>
      </c>
      <c r="S33" s="194"/>
      <c r="T33" s="56" t="str">
        <f t="shared" si="0"/>
        <v/>
      </c>
      <c r="U33" s="172" t="str">
        <f>IF(AND(A33&lt;&gt;"",B33&lt;&gt;""),IF(OR(D33&lt;&gt;"ABS"),IF(OR(AND(D33&lt;ROUNDDOWN((0.7*E17),0),D33&lt;&gt;0),D33&gt;E17,D33=""),"Attendance Marks incorrect",""),""),"")</f>
        <v/>
      </c>
      <c r="V33" s="304"/>
      <c r="W33" s="304"/>
      <c r="X33" s="161" t="str">
        <f>IF(OR(AND(OR(F33&lt;=G17, F33=0, F33="ABS"),OR(H33&lt;=I17, H33=0, H33="ABS"),OR(J33&lt;=K17, J33=0,J33="ABS"))),IF(OR(AND(A33="",B33="",D33="",F33="",H33="",J33=""),AND(A33&lt;&gt;"",B33&lt;&gt;"",D33&lt;&gt;"",F33&lt;&gt;"",H33&lt;&gt;"",J33&lt;&gt;"", AF33="OK")),"","Given Marks or Format is incorrect"),"Given Marks or Format is incorrect")</f>
        <v/>
      </c>
      <c r="Y33" s="162"/>
      <c r="Z33" s="163"/>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41" t="b">
        <f t="shared" si="28"/>
        <v>0</v>
      </c>
      <c r="AF33" s="141" t="str">
        <f t="shared" si="1"/>
        <v>S# INCORRECT</v>
      </c>
      <c r="BN33" s="141" t="str">
        <f t="shared" si="2"/>
        <v/>
      </c>
      <c r="BO33" s="141" t="b">
        <f t="shared" si="3"/>
        <v>0</v>
      </c>
      <c r="BP33" s="141" t="b">
        <f t="shared" si="4"/>
        <v>0</v>
      </c>
      <c r="BQ33" s="141" t="b">
        <f t="shared" si="5"/>
        <v>0</v>
      </c>
      <c r="BR33" s="141" t="str">
        <f t="shared" si="6"/>
        <v/>
      </c>
      <c r="BS33" s="141" t="str">
        <f t="shared" si="7"/>
        <v/>
      </c>
      <c r="BT33" s="141" t="str">
        <f t="shared" si="8"/>
        <v/>
      </c>
      <c r="BU33" s="141" t="str">
        <f t="shared" si="9"/>
        <v/>
      </c>
      <c r="BV33" s="51" t="str">
        <f t="shared" si="10"/>
        <v/>
      </c>
      <c r="BW33" s="52" t="str">
        <f t="shared" si="29"/>
        <v>INCORRECT</v>
      </c>
      <c r="BX33" s="141" t="b">
        <f t="shared" si="30"/>
        <v>0</v>
      </c>
      <c r="BY33" s="53" t="str">
        <f t="shared" si="11"/>
        <v/>
      </c>
      <c r="BZ33" s="141" t="b">
        <f t="shared" si="12"/>
        <v>0</v>
      </c>
      <c r="CA33" s="141" t="b">
        <f t="shared" si="13"/>
        <v>0</v>
      </c>
      <c r="CB33" s="141" t="b">
        <f t="shared" si="14"/>
        <v>0</v>
      </c>
      <c r="CC33" s="141" t="b">
        <f t="shared" si="15"/>
        <v>0</v>
      </c>
      <c r="CD33" s="141" t="b">
        <f t="shared" si="16"/>
        <v>0</v>
      </c>
      <c r="CE33" s="141" t="b">
        <f t="shared" si="17"/>
        <v>0</v>
      </c>
      <c r="CF33" s="141" t="str">
        <f t="shared" si="18"/>
        <v/>
      </c>
      <c r="CG33" s="141" t="str">
        <f t="shared" si="19"/>
        <v/>
      </c>
      <c r="CH33" s="141" t="str">
        <f t="shared" si="20"/>
        <v/>
      </c>
      <c r="CI33" s="141" t="str">
        <f t="shared" si="21"/>
        <v/>
      </c>
      <c r="CJ33" s="141" t="str">
        <f t="shared" si="22"/>
        <v/>
      </c>
      <c r="CK33" s="141" t="str">
        <f t="shared" si="23"/>
        <v/>
      </c>
      <c r="CL33" s="53" t="str">
        <f t="shared" si="24"/>
        <v/>
      </c>
      <c r="CM33" s="53" t="str">
        <f t="shared" si="25"/>
        <v/>
      </c>
      <c r="CN33" s="54" t="str">
        <f t="shared" si="26"/>
        <v>NO</v>
      </c>
      <c r="CO33" s="54" t="str">
        <f t="shared" si="27"/>
        <v>NO</v>
      </c>
      <c r="CP33" s="52" t="str">
        <f t="shared" si="31"/>
        <v>NO</v>
      </c>
      <c r="CQ33" s="52" t="str">
        <f t="shared" si="32"/>
        <v>NO</v>
      </c>
      <c r="CR33" s="54" t="str">
        <f t="shared" si="33"/>
        <v>OK</v>
      </c>
      <c r="CS33" s="141" t="b">
        <f t="shared" si="34"/>
        <v>0</v>
      </c>
      <c r="CT33" s="141" t="b">
        <f t="shared" si="35"/>
        <v>0</v>
      </c>
      <c r="CU33" s="141" t="b">
        <f t="shared" si="36"/>
        <v>0</v>
      </c>
      <c r="CV33" s="141" t="b">
        <f t="shared" si="37"/>
        <v>0</v>
      </c>
      <c r="CW33" s="53" t="str">
        <f t="shared" si="38"/>
        <v>SEQUENCE INCORRECT</v>
      </c>
      <c r="CX33" s="55">
        <f>COUNTIF(B19:B32,T(B33))</f>
        <v>14</v>
      </c>
    </row>
    <row r="34" spans="1:102" s="141" customFormat="1" ht="18.95" customHeight="1" thickBot="1">
      <c r="A34" s="134"/>
      <c r="B34" s="152"/>
      <c r="C34" s="153"/>
      <c r="D34" s="152"/>
      <c r="E34" s="153"/>
      <c r="F34" s="152"/>
      <c r="G34" s="153"/>
      <c r="H34" s="152"/>
      <c r="I34" s="153"/>
      <c r="J34" s="305"/>
      <c r="K34" s="306"/>
      <c r="L34" s="206"/>
      <c r="M34" s="206"/>
      <c r="N34" s="206"/>
      <c r="O34" s="206"/>
      <c r="P34" s="319"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20"/>
      <c r="R34" s="96" t="str">
        <f>IF(P34="","",IF(Q17=500,LOOKUP(P34,{"ABS","ZERO",1,250,275,300,325,350,375,400,425},{"FAIL","FAIL","FAIL","D","D+","C","C+","B","B+","A","A+"}),IF(Q17=450,LOOKUP(P34,{"ABS","ZERO",1,225,247,270,292,315,337,360,382},{"FAIL","FAIL","FAIL","D","D+","C","C+","B","B+","A","A+"}),IF(Q17=400,LOOKUP(P34,{"ABS","ZERO",1,200,220,240,260,280,300,320,340},{"FAIL","FAIL","FAIL","D","D+","C","C+","B","B+","A","A+"}),IF(Q17=350,LOOKUP(P34,{"ABS","ZERO",1,175,192,210,227,245,262,280,297},{"FAIL","FAIL","FAIL","D","D+","C","C+","B","B+","A","A+"}),IF(Q17=300,LOOKUP(P34,{"ABS","ZERO",1,150,165,180,195,210,225,240,255},{"FAIL","FAIL","FAIL","D","D+","C","C+","B","B+","A","A+"}),IF(Q17=250,LOOKUP(P34,{"ABS","ZERO",1,125,137,150,162,175,187,200,212},{"FAIL","FAIL","FAIL","D","D+","C","C+","B","B+","A","A+"}),IF(Q17=200,LOOKUP(P34,{"ABS","ZERO",1,100,110,120,130,140,150,160,170},{"FAIL","FAIL","FAIL","D","D+","C","C+","B","B+","A","A+"}),IF(Q17=150,LOOKUP(P34,{"ABS","ZERO",1,75,82,90,97,105,112,120,127},{"FAIL","FAIL","FAIL","D","D+","C","C+","B","B+","A","A+"}),IF(Q17=100,LOOKUP(P34,{"ABS","ZERO",1,50,55,60,65,70,75,80,85},{"FAIL","FAIL","FAIL","D","D+","C","C+","B","B+","A","A+"}),IF(Q17=50,LOOKUP(P34,{"ABS","ZERO",1,25,27,30,32,35,37,40,42},{"FAIL","FAIL","FAIL","D","D+","C","C+","B","B+","A","A+"}))))))))))))</f>
        <v/>
      </c>
      <c r="S34" s="194"/>
      <c r="T34" s="56" t="str">
        <f t="shared" si="0"/>
        <v/>
      </c>
      <c r="U34" s="172" t="str">
        <f>IF(AND(A34&lt;&gt;"",B34&lt;&gt;""),IF(OR(D34&lt;&gt;"ABS"),IF(OR(AND(D34&lt;ROUNDDOWN((0.7*E17),0),D34&lt;&gt;0),D34&gt;E17,D34=""),"Attendance Marks incorrect",""),""),"")</f>
        <v/>
      </c>
      <c r="V34" s="304"/>
      <c r="W34" s="304"/>
      <c r="X34" s="161" t="str">
        <f>IF(OR(AND(OR(F34&lt;=G17, F34=0, F34="ABS"),OR(H34&lt;=I17, H34=0, H34="ABS"),OR(J34&lt;=K17, J34=0,J34="ABS"))),IF(OR(AND(A34="",B34="",D34="",F34="",H34="",J34=""),AND(A34&lt;&gt;"",B34&lt;&gt;"",D34&lt;&gt;"",F34&lt;&gt;"",H34&lt;&gt;"",J34&lt;&gt;"", AF34="OK")),"","Given Marks or Format is incorrect"),"Given Marks or Format is incorrect")</f>
        <v/>
      </c>
      <c r="Y34" s="162"/>
      <c r="Z34" s="163"/>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41" t="b">
        <f t="shared" si="28"/>
        <v>0</v>
      </c>
      <c r="AF34" s="141" t="str">
        <f t="shared" si="1"/>
        <v>S# INCORRECT</v>
      </c>
      <c r="BN34" s="141" t="str">
        <f t="shared" si="2"/>
        <v/>
      </c>
      <c r="BO34" s="141" t="b">
        <f t="shared" si="3"/>
        <v>0</v>
      </c>
      <c r="BP34" s="141" t="b">
        <f t="shared" si="4"/>
        <v>0</v>
      </c>
      <c r="BQ34" s="141" t="b">
        <f t="shared" si="5"/>
        <v>0</v>
      </c>
      <c r="BR34" s="141" t="str">
        <f t="shared" si="6"/>
        <v/>
      </c>
      <c r="BS34" s="141" t="str">
        <f t="shared" si="7"/>
        <v/>
      </c>
      <c r="BT34" s="141" t="str">
        <f t="shared" si="8"/>
        <v/>
      </c>
      <c r="BU34" s="141" t="str">
        <f t="shared" si="9"/>
        <v/>
      </c>
      <c r="BV34" s="51" t="str">
        <f t="shared" si="10"/>
        <v/>
      </c>
      <c r="BW34" s="52" t="str">
        <f t="shared" si="29"/>
        <v>INCORRECT</v>
      </c>
      <c r="BX34" s="141" t="b">
        <f t="shared" si="30"/>
        <v>0</v>
      </c>
      <c r="BY34" s="53" t="str">
        <f t="shared" si="11"/>
        <v/>
      </c>
      <c r="BZ34" s="141" t="b">
        <f t="shared" si="12"/>
        <v>0</v>
      </c>
      <c r="CA34" s="141" t="b">
        <f t="shared" si="13"/>
        <v>0</v>
      </c>
      <c r="CB34" s="141" t="b">
        <f t="shared" si="14"/>
        <v>0</v>
      </c>
      <c r="CC34" s="141" t="b">
        <f t="shared" si="15"/>
        <v>0</v>
      </c>
      <c r="CD34" s="141" t="b">
        <f t="shared" si="16"/>
        <v>0</v>
      </c>
      <c r="CE34" s="141" t="b">
        <f t="shared" si="17"/>
        <v>0</v>
      </c>
      <c r="CF34" s="141" t="str">
        <f t="shared" si="18"/>
        <v/>
      </c>
      <c r="CG34" s="141" t="str">
        <f t="shared" si="19"/>
        <v/>
      </c>
      <c r="CH34" s="141" t="str">
        <f t="shared" si="20"/>
        <v/>
      </c>
      <c r="CI34" s="141" t="str">
        <f t="shared" si="21"/>
        <v/>
      </c>
      <c r="CJ34" s="141" t="str">
        <f t="shared" si="22"/>
        <v/>
      </c>
      <c r="CK34" s="141" t="str">
        <f t="shared" si="23"/>
        <v/>
      </c>
      <c r="CL34" s="53" t="str">
        <f t="shared" si="24"/>
        <v/>
      </c>
      <c r="CM34" s="53" t="str">
        <f t="shared" si="25"/>
        <v/>
      </c>
      <c r="CN34" s="54" t="str">
        <f t="shared" si="26"/>
        <v>NO</v>
      </c>
      <c r="CO34" s="54" t="str">
        <f t="shared" si="27"/>
        <v>NO</v>
      </c>
      <c r="CP34" s="52" t="str">
        <f t="shared" si="31"/>
        <v>NO</v>
      </c>
      <c r="CQ34" s="52" t="str">
        <f t="shared" si="32"/>
        <v>NO</v>
      </c>
      <c r="CR34" s="54" t="str">
        <f t="shared" si="33"/>
        <v>OK</v>
      </c>
      <c r="CS34" s="141" t="b">
        <f t="shared" si="34"/>
        <v>0</v>
      </c>
      <c r="CT34" s="141" t="b">
        <f t="shared" si="35"/>
        <v>0</v>
      </c>
      <c r="CU34" s="141" t="b">
        <f t="shared" si="36"/>
        <v>0</v>
      </c>
      <c r="CV34" s="141" t="b">
        <f t="shared" si="37"/>
        <v>0</v>
      </c>
      <c r="CW34" s="53" t="str">
        <f t="shared" si="38"/>
        <v>SEQUENCE INCORRECT</v>
      </c>
      <c r="CX34" s="55">
        <f>COUNTIF(B19:B33,T(B34))</f>
        <v>15</v>
      </c>
    </row>
    <row r="35" spans="1:102" s="141" customFormat="1" ht="18.95" customHeight="1" thickBot="1">
      <c r="A35" s="43"/>
      <c r="B35" s="152"/>
      <c r="C35" s="153"/>
      <c r="D35" s="152"/>
      <c r="E35" s="153"/>
      <c r="F35" s="152"/>
      <c r="G35" s="153"/>
      <c r="H35" s="152"/>
      <c r="I35" s="153"/>
      <c r="J35" s="305"/>
      <c r="K35" s="306"/>
      <c r="L35" s="206"/>
      <c r="M35" s="206"/>
      <c r="N35" s="206"/>
      <c r="O35" s="206"/>
      <c r="P35" s="319"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20"/>
      <c r="R35" s="96" t="str">
        <f>IF(P35="","",IF(Q17=500,LOOKUP(P35,{"ABS","ZERO",1,250,275,300,325,350,375,400,425},{"FAIL","FAIL","FAIL","D","D+","C","C+","B","B+","A","A+"}),IF(Q17=450,LOOKUP(P35,{"ABS","ZERO",1,225,247,270,292,315,337,360,382},{"FAIL","FAIL","FAIL","D","D+","C","C+","B","B+","A","A+"}),IF(Q17=400,LOOKUP(P35,{"ABS","ZERO",1,200,220,240,260,280,300,320,340},{"FAIL","FAIL","FAIL","D","D+","C","C+","B","B+","A","A+"}),IF(Q17=350,LOOKUP(P35,{"ABS","ZERO",1,175,192,210,227,245,262,280,297},{"FAIL","FAIL","FAIL","D","D+","C","C+","B","B+","A","A+"}),IF(Q17=300,LOOKUP(P35,{"ABS","ZERO",1,150,165,180,195,210,225,240,255},{"FAIL","FAIL","FAIL","D","D+","C","C+","B","B+","A","A+"}),IF(Q17=250,LOOKUP(P35,{"ABS","ZERO",1,125,137,150,162,175,187,200,212},{"FAIL","FAIL","FAIL","D","D+","C","C+","B","B+","A","A+"}),IF(Q17=200,LOOKUP(P35,{"ABS","ZERO",1,100,110,120,130,140,150,160,170},{"FAIL","FAIL","FAIL","D","D+","C","C+","B","B+","A","A+"}),IF(Q17=150,LOOKUP(P35,{"ABS","ZERO",1,75,82,90,97,105,112,120,127},{"FAIL","FAIL","FAIL","D","D+","C","C+","B","B+","A","A+"}),IF(Q17=100,LOOKUP(P35,{"ABS","ZERO",1,50,55,60,65,70,75,80,85},{"FAIL","FAIL","FAIL","D","D+","C","C+","B","B+","A","A+"}),IF(Q17=50,LOOKUP(P35,{"ABS","ZERO",1,25,27,30,32,35,37,40,42},{"FAIL","FAIL","FAIL","D","D+","C","C+","B","B+","A","A+"}))))))))))))</f>
        <v/>
      </c>
      <c r="S35" s="194"/>
      <c r="T35" s="56" t="str">
        <f t="shared" si="0"/>
        <v/>
      </c>
      <c r="U35" s="172" t="str">
        <f>IF(AND(A35&lt;&gt;"",B35&lt;&gt;""),IF(OR(D35&lt;&gt;"ABS"),IF(OR(AND(D35&lt;ROUNDDOWN((0.7*E17),0),D35&lt;&gt;0),D35&gt;E17,D35=""),"Attendance Marks incorrect",""),""),"")</f>
        <v/>
      </c>
      <c r="V35" s="304"/>
      <c r="W35" s="304"/>
      <c r="X35" s="161" t="str">
        <f>IF(OR(AND(OR(F35&lt;=G17, F35=0, F35="ABS"),OR(H35&lt;=I17, H35=0, H35="ABS"),OR(J35&lt;=K17, J35=0,J35="ABS"))),IF(OR(AND(A35="",B35="",D35="",F35="",H35="",J35=""),AND(A35&lt;&gt;"",B35&lt;&gt;"",D35&lt;&gt;"",F35&lt;&gt;"",H35&lt;&gt;"",J35&lt;&gt;"", AF35="OK")),"","Given Marks or Format is incorrect"),"Given Marks or Format is incorrect")</f>
        <v/>
      </c>
      <c r="Y35" s="162"/>
      <c r="Z35" s="163"/>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41" t="b">
        <f t="shared" si="28"/>
        <v>0</v>
      </c>
      <c r="AF35" s="141" t="str">
        <f t="shared" si="1"/>
        <v>S# INCORRECT</v>
      </c>
      <c r="BN35" s="141" t="str">
        <f t="shared" si="2"/>
        <v/>
      </c>
      <c r="BO35" s="141" t="b">
        <f t="shared" si="3"/>
        <v>0</v>
      </c>
      <c r="BP35" s="141" t="b">
        <f t="shared" si="4"/>
        <v>0</v>
      </c>
      <c r="BQ35" s="141" t="b">
        <f t="shared" si="5"/>
        <v>0</v>
      </c>
      <c r="BR35" s="141" t="str">
        <f t="shared" si="6"/>
        <v/>
      </c>
      <c r="BS35" s="141" t="str">
        <f t="shared" si="7"/>
        <v/>
      </c>
      <c r="BT35" s="141" t="str">
        <f t="shared" si="8"/>
        <v/>
      </c>
      <c r="BU35" s="141" t="str">
        <f t="shared" si="9"/>
        <v/>
      </c>
      <c r="BV35" s="51" t="str">
        <f t="shared" si="10"/>
        <v/>
      </c>
      <c r="BW35" s="52" t="str">
        <f t="shared" si="29"/>
        <v>INCORRECT</v>
      </c>
      <c r="BX35" s="141" t="b">
        <f t="shared" si="30"/>
        <v>0</v>
      </c>
      <c r="BY35" s="53" t="str">
        <f t="shared" si="11"/>
        <v/>
      </c>
      <c r="BZ35" s="141" t="b">
        <f t="shared" si="12"/>
        <v>0</v>
      </c>
      <c r="CA35" s="141" t="b">
        <f t="shared" si="13"/>
        <v>0</v>
      </c>
      <c r="CB35" s="141" t="b">
        <f t="shared" si="14"/>
        <v>0</v>
      </c>
      <c r="CC35" s="141" t="b">
        <f t="shared" si="15"/>
        <v>0</v>
      </c>
      <c r="CD35" s="141" t="b">
        <f t="shared" si="16"/>
        <v>0</v>
      </c>
      <c r="CE35" s="141" t="b">
        <f t="shared" si="17"/>
        <v>0</v>
      </c>
      <c r="CF35" s="141" t="str">
        <f t="shared" si="18"/>
        <v/>
      </c>
      <c r="CG35" s="141" t="str">
        <f t="shared" si="19"/>
        <v/>
      </c>
      <c r="CH35" s="141" t="str">
        <f t="shared" si="20"/>
        <v/>
      </c>
      <c r="CI35" s="141" t="str">
        <f t="shared" si="21"/>
        <v/>
      </c>
      <c r="CJ35" s="141" t="str">
        <f t="shared" si="22"/>
        <v/>
      </c>
      <c r="CK35" s="141" t="str">
        <f t="shared" si="23"/>
        <v/>
      </c>
      <c r="CL35" s="53" t="str">
        <f t="shared" si="24"/>
        <v/>
      </c>
      <c r="CM35" s="53" t="str">
        <f t="shared" si="25"/>
        <v/>
      </c>
      <c r="CN35" s="54" t="str">
        <f t="shared" si="26"/>
        <v>NO</v>
      </c>
      <c r="CO35" s="54" t="str">
        <f t="shared" si="27"/>
        <v>NO</v>
      </c>
      <c r="CP35" s="52" t="str">
        <f t="shared" si="31"/>
        <v>NO</v>
      </c>
      <c r="CQ35" s="52" t="str">
        <f t="shared" si="32"/>
        <v>NO</v>
      </c>
      <c r="CR35" s="54" t="str">
        <f t="shared" si="33"/>
        <v>OK</v>
      </c>
      <c r="CS35" s="141" t="b">
        <f t="shared" si="34"/>
        <v>0</v>
      </c>
      <c r="CT35" s="141" t="b">
        <f t="shared" si="35"/>
        <v>0</v>
      </c>
      <c r="CU35" s="141" t="b">
        <f t="shared" si="36"/>
        <v>0</v>
      </c>
      <c r="CV35" s="141" t="b">
        <f t="shared" si="37"/>
        <v>0</v>
      </c>
      <c r="CW35" s="53" t="str">
        <f t="shared" si="38"/>
        <v>SEQUENCE INCORRECT</v>
      </c>
      <c r="CX35" s="55">
        <f>COUNTIF(B19:B34,T(B35))</f>
        <v>16</v>
      </c>
    </row>
    <row r="36" spans="1:102" s="141" customFormat="1" ht="18.95" customHeight="1" thickBot="1">
      <c r="A36" s="134"/>
      <c r="B36" s="152"/>
      <c r="C36" s="153"/>
      <c r="D36" s="152"/>
      <c r="E36" s="153"/>
      <c r="F36" s="152"/>
      <c r="G36" s="153"/>
      <c r="H36" s="152"/>
      <c r="I36" s="153"/>
      <c r="J36" s="305"/>
      <c r="K36" s="306"/>
      <c r="L36" s="206"/>
      <c r="M36" s="206"/>
      <c r="N36" s="206"/>
      <c r="O36" s="206"/>
      <c r="P36" s="319"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20"/>
      <c r="R36" s="96" t="str">
        <f>IF(P36="","",IF(Q17=500,LOOKUP(P36,{"ABS","ZERO",1,250,275,300,325,350,375,400,425},{"FAIL","FAIL","FAIL","D","D+","C","C+","B","B+","A","A+"}),IF(Q17=450,LOOKUP(P36,{"ABS","ZERO",1,225,247,270,292,315,337,360,382},{"FAIL","FAIL","FAIL","D","D+","C","C+","B","B+","A","A+"}),IF(Q17=400,LOOKUP(P36,{"ABS","ZERO",1,200,220,240,260,280,300,320,340},{"FAIL","FAIL","FAIL","D","D+","C","C+","B","B+","A","A+"}),IF(Q17=350,LOOKUP(P36,{"ABS","ZERO",1,175,192,210,227,245,262,280,297},{"FAIL","FAIL","FAIL","D","D+","C","C+","B","B+","A","A+"}),IF(Q17=300,LOOKUP(P36,{"ABS","ZERO",1,150,165,180,195,210,225,240,255},{"FAIL","FAIL","FAIL","D","D+","C","C+","B","B+","A","A+"}),IF(Q17=250,LOOKUP(P36,{"ABS","ZERO",1,125,137,150,162,175,187,200,212},{"FAIL","FAIL","FAIL","D","D+","C","C+","B","B+","A","A+"}),IF(Q17=200,LOOKUP(P36,{"ABS","ZERO",1,100,110,120,130,140,150,160,170},{"FAIL","FAIL","FAIL","D","D+","C","C+","B","B+","A","A+"}),IF(Q17=150,LOOKUP(P36,{"ABS","ZERO",1,75,82,90,97,105,112,120,127},{"FAIL","FAIL","FAIL","D","D+","C","C+","B","B+","A","A+"}),IF(Q17=100,LOOKUP(P36,{"ABS","ZERO",1,50,55,60,65,70,75,80,85},{"FAIL","FAIL","FAIL","D","D+","C","C+","B","B+","A","A+"}),IF(Q17=50,LOOKUP(P36,{"ABS","ZERO",1,25,27,30,32,35,37,40,42},{"FAIL","FAIL","FAIL","D","D+","C","C+","B","B+","A","A+"}))))))))))))</f>
        <v/>
      </c>
      <c r="S36" s="194"/>
      <c r="T36" s="56" t="str">
        <f t="shared" si="0"/>
        <v/>
      </c>
      <c r="U36" s="172" t="str">
        <f>IF(AND(A36&lt;&gt;"",B36&lt;&gt;""),IF(OR(D36&lt;&gt;"ABS"),IF(OR(AND(D36&lt;ROUNDDOWN((0.7*E17),0),D36&lt;&gt;0),D36&gt;E17,D36=""),"Attendance Marks incorrect",""),""),"")</f>
        <v/>
      </c>
      <c r="V36" s="304"/>
      <c r="W36" s="304"/>
      <c r="X36" s="161" t="str">
        <f>IF(OR(AND(OR(F36&lt;=G17, F36=0, F36="ABS"),OR(H36&lt;=I17, H36=0, H36="ABS"),OR(J36&lt;=K17, J36=0,J36="ABS"))),IF(OR(AND(A36="",B36="",D36="",F36="",H36="",J36=""),AND(A36&lt;&gt;"",B36&lt;&gt;"",D36&lt;&gt;"",F36&lt;&gt;"",H36&lt;&gt;"",J36&lt;&gt;"", AF36="OK")),"","Given Marks or Format is incorrect"),"Given Marks or Format is incorrect")</f>
        <v/>
      </c>
      <c r="Y36" s="162"/>
      <c r="Z36" s="163"/>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41" t="b">
        <f t="shared" si="28"/>
        <v>0</v>
      </c>
      <c r="AF36" s="141" t="str">
        <f t="shared" si="1"/>
        <v>S# INCORRECT</v>
      </c>
      <c r="BN36" s="141" t="str">
        <f t="shared" si="2"/>
        <v/>
      </c>
      <c r="BO36" s="141" t="b">
        <f t="shared" si="3"/>
        <v>0</v>
      </c>
      <c r="BP36" s="141" t="b">
        <f t="shared" si="4"/>
        <v>0</v>
      </c>
      <c r="BQ36" s="141" t="b">
        <f t="shared" si="5"/>
        <v>0</v>
      </c>
      <c r="BR36" s="141" t="str">
        <f t="shared" si="6"/>
        <v/>
      </c>
      <c r="BS36" s="141" t="str">
        <f t="shared" si="7"/>
        <v/>
      </c>
      <c r="BT36" s="141" t="str">
        <f t="shared" si="8"/>
        <v/>
      </c>
      <c r="BU36" s="141" t="str">
        <f t="shared" si="9"/>
        <v/>
      </c>
      <c r="BV36" s="51" t="str">
        <f t="shared" si="10"/>
        <v/>
      </c>
      <c r="BW36" s="52" t="str">
        <f t="shared" si="29"/>
        <v>INCORRECT</v>
      </c>
      <c r="BX36" s="141" t="b">
        <f t="shared" si="30"/>
        <v>0</v>
      </c>
      <c r="BY36" s="53" t="str">
        <f t="shared" si="11"/>
        <v/>
      </c>
      <c r="BZ36" s="141" t="b">
        <f t="shared" si="12"/>
        <v>0</v>
      </c>
      <c r="CA36" s="141" t="b">
        <f t="shared" si="13"/>
        <v>0</v>
      </c>
      <c r="CB36" s="141" t="b">
        <f t="shared" si="14"/>
        <v>0</v>
      </c>
      <c r="CC36" s="141" t="b">
        <f t="shared" si="15"/>
        <v>0</v>
      </c>
      <c r="CD36" s="141" t="b">
        <f t="shared" si="16"/>
        <v>0</v>
      </c>
      <c r="CE36" s="141" t="b">
        <f t="shared" si="17"/>
        <v>0</v>
      </c>
      <c r="CF36" s="141" t="str">
        <f t="shared" si="18"/>
        <v/>
      </c>
      <c r="CG36" s="141" t="str">
        <f t="shared" si="19"/>
        <v/>
      </c>
      <c r="CH36" s="141" t="str">
        <f t="shared" si="20"/>
        <v/>
      </c>
      <c r="CI36" s="141" t="str">
        <f t="shared" si="21"/>
        <v/>
      </c>
      <c r="CJ36" s="141" t="str">
        <f t="shared" si="22"/>
        <v/>
      </c>
      <c r="CK36" s="141" t="str">
        <f t="shared" si="23"/>
        <v/>
      </c>
      <c r="CL36" s="53" t="str">
        <f t="shared" si="24"/>
        <v/>
      </c>
      <c r="CM36" s="53" t="str">
        <f t="shared" si="25"/>
        <v/>
      </c>
      <c r="CN36" s="54" t="str">
        <f t="shared" si="26"/>
        <v>NO</v>
      </c>
      <c r="CO36" s="54" t="str">
        <f t="shared" si="27"/>
        <v>NO</v>
      </c>
      <c r="CP36" s="52" t="str">
        <f t="shared" si="31"/>
        <v>NO</v>
      </c>
      <c r="CQ36" s="52" t="str">
        <f t="shared" si="32"/>
        <v>NO</v>
      </c>
      <c r="CR36" s="54" t="str">
        <f t="shared" si="33"/>
        <v>OK</v>
      </c>
      <c r="CS36" s="141" t="b">
        <f t="shared" si="34"/>
        <v>0</v>
      </c>
      <c r="CT36" s="141" t="b">
        <f t="shared" si="35"/>
        <v>0</v>
      </c>
      <c r="CU36" s="141" t="b">
        <f t="shared" si="36"/>
        <v>0</v>
      </c>
      <c r="CV36" s="141" t="b">
        <f t="shared" si="37"/>
        <v>0</v>
      </c>
      <c r="CW36" s="53" t="str">
        <f t="shared" si="38"/>
        <v>SEQUENCE INCORRECT</v>
      </c>
      <c r="CX36" s="55">
        <f>COUNTIF(B19:B35,T(B36))</f>
        <v>17</v>
      </c>
    </row>
    <row r="37" spans="1:102" s="141" customFormat="1" ht="18.95" customHeight="1" thickBot="1">
      <c r="A37" s="43"/>
      <c r="B37" s="152"/>
      <c r="C37" s="153"/>
      <c r="D37" s="152"/>
      <c r="E37" s="153"/>
      <c r="F37" s="152"/>
      <c r="G37" s="153"/>
      <c r="H37" s="152"/>
      <c r="I37" s="153"/>
      <c r="J37" s="305"/>
      <c r="K37" s="306"/>
      <c r="L37" s="206"/>
      <c r="M37" s="206"/>
      <c r="N37" s="206"/>
      <c r="O37" s="206"/>
      <c r="P37" s="319"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20"/>
      <c r="R37" s="96" t="str">
        <f>IF(P37="","",IF(Q17=500,LOOKUP(P37,{"ABS","ZERO",1,250,275,300,325,350,375,400,425},{"FAIL","FAIL","FAIL","D","D+","C","C+","B","B+","A","A+"}),IF(Q17=450,LOOKUP(P37,{"ABS","ZERO",1,225,247,270,292,315,337,360,382},{"FAIL","FAIL","FAIL","D","D+","C","C+","B","B+","A","A+"}),IF(Q17=400,LOOKUP(P37,{"ABS","ZERO",1,200,220,240,260,280,300,320,340},{"FAIL","FAIL","FAIL","D","D+","C","C+","B","B+","A","A+"}),IF(Q17=350,LOOKUP(P37,{"ABS","ZERO",1,175,192,210,227,245,262,280,297},{"FAIL","FAIL","FAIL","D","D+","C","C+","B","B+","A","A+"}),IF(Q17=300,LOOKUP(P37,{"ABS","ZERO",1,150,165,180,195,210,225,240,255},{"FAIL","FAIL","FAIL","D","D+","C","C+","B","B+","A","A+"}),IF(Q17=250,LOOKUP(P37,{"ABS","ZERO",1,125,137,150,162,175,187,200,212},{"FAIL","FAIL","FAIL","D","D+","C","C+","B","B+","A","A+"}),IF(Q17=200,LOOKUP(P37,{"ABS","ZERO",1,100,110,120,130,140,150,160,170},{"FAIL","FAIL","FAIL","D","D+","C","C+","B","B+","A","A+"}),IF(Q17=150,LOOKUP(P37,{"ABS","ZERO",1,75,82,90,97,105,112,120,127},{"FAIL","FAIL","FAIL","D","D+","C","C+","B","B+","A","A+"}),IF(Q17=100,LOOKUP(P37,{"ABS","ZERO",1,50,55,60,65,70,75,80,85},{"FAIL","FAIL","FAIL","D","D+","C","C+","B","B+","A","A+"}),IF(Q17=50,LOOKUP(P37,{"ABS","ZERO",1,25,27,30,32,35,37,40,42},{"FAIL","FAIL","FAIL","D","D+","C","C+","B","B+","A","A+"}))))))))))))</f>
        <v/>
      </c>
      <c r="S37" s="194"/>
      <c r="T37" s="56" t="str">
        <f t="shared" si="0"/>
        <v/>
      </c>
      <c r="U37" s="172" t="str">
        <f>IF(AND(A37&lt;&gt;"",B37&lt;&gt;""),IF(OR(D37&lt;&gt;"ABS"),IF(OR(AND(D37&lt;ROUNDDOWN((0.7*E17),0),D37&lt;&gt;0),D37&gt;E17,D37=""),"Attendance Marks incorrect",""),""),"")</f>
        <v/>
      </c>
      <c r="V37" s="304"/>
      <c r="W37" s="304"/>
      <c r="X37" s="161" t="str">
        <f>IF(OR(AND(OR(F37&lt;=G17, F37=0, F37="ABS"),OR(H37&lt;=I17, H37=0, H37="ABS"),OR(J37&lt;=K17, J37=0,J37="ABS"))),IF(OR(AND(A37="",B37="",D37="",F37="",H37="",J37=""),AND(A37&lt;&gt;"",B37&lt;&gt;"",D37&lt;&gt;"",F37&lt;&gt;"",H37&lt;&gt;"",J37&lt;&gt;"", AF37="OK")),"","Given Marks or Format is incorrect"),"Given Marks or Format is incorrect")</f>
        <v/>
      </c>
      <c r="Y37" s="162"/>
      <c r="Z37" s="163"/>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41" t="b">
        <f t="shared" si="28"/>
        <v>0</v>
      </c>
      <c r="AF37" s="141" t="str">
        <f t="shared" si="1"/>
        <v>S# INCORRECT</v>
      </c>
      <c r="BN37" s="141" t="str">
        <f t="shared" si="2"/>
        <v/>
      </c>
      <c r="BO37" s="141" t="b">
        <f t="shared" si="3"/>
        <v>0</v>
      </c>
      <c r="BP37" s="141" t="b">
        <f t="shared" si="4"/>
        <v>0</v>
      </c>
      <c r="BQ37" s="141" t="b">
        <f t="shared" si="5"/>
        <v>0</v>
      </c>
      <c r="BR37" s="141" t="str">
        <f t="shared" si="6"/>
        <v/>
      </c>
      <c r="BS37" s="141" t="str">
        <f t="shared" si="7"/>
        <v/>
      </c>
      <c r="BT37" s="141" t="str">
        <f t="shared" si="8"/>
        <v/>
      </c>
      <c r="BU37" s="141" t="str">
        <f t="shared" si="9"/>
        <v/>
      </c>
      <c r="BV37" s="51" t="str">
        <f t="shared" si="10"/>
        <v/>
      </c>
      <c r="BW37" s="52" t="str">
        <f t="shared" si="29"/>
        <v>INCORRECT</v>
      </c>
      <c r="BX37" s="141" t="b">
        <f t="shared" si="30"/>
        <v>0</v>
      </c>
      <c r="BY37" s="53" t="str">
        <f t="shared" si="11"/>
        <v/>
      </c>
      <c r="BZ37" s="141" t="b">
        <f t="shared" si="12"/>
        <v>0</v>
      </c>
      <c r="CA37" s="141" t="b">
        <f t="shared" si="13"/>
        <v>0</v>
      </c>
      <c r="CB37" s="141" t="b">
        <f t="shared" si="14"/>
        <v>0</v>
      </c>
      <c r="CC37" s="141" t="b">
        <f t="shared" si="15"/>
        <v>0</v>
      </c>
      <c r="CD37" s="141" t="b">
        <f t="shared" si="16"/>
        <v>0</v>
      </c>
      <c r="CE37" s="141" t="b">
        <f t="shared" si="17"/>
        <v>0</v>
      </c>
      <c r="CF37" s="141" t="str">
        <f t="shared" si="18"/>
        <v/>
      </c>
      <c r="CG37" s="141" t="str">
        <f t="shared" si="19"/>
        <v/>
      </c>
      <c r="CH37" s="141" t="str">
        <f t="shared" si="20"/>
        <v/>
      </c>
      <c r="CI37" s="141" t="str">
        <f t="shared" si="21"/>
        <v/>
      </c>
      <c r="CJ37" s="141" t="str">
        <f t="shared" si="22"/>
        <v/>
      </c>
      <c r="CK37" s="141" t="str">
        <f t="shared" si="23"/>
        <v/>
      </c>
      <c r="CL37" s="53" t="str">
        <f t="shared" si="24"/>
        <v/>
      </c>
      <c r="CM37" s="53" t="str">
        <f t="shared" si="25"/>
        <v/>
      </c>
      <c r="CN37" s="54" t="str">
        <f t="shared" si="26"/>
        <v>NO</v>
      </c>
      <c r="CO37" s="54" t="str">
        <f t="shared" si="27"/>
        <v>NO</v>
      </c>
      <c r="CP37" s="52" t="str">
        <f t="shared" si="31"/>
        <v>NO</v>
      </c>
      <c r="CQ37" s="52" t="str">
        <f t="shared" si="32"/>
        <v>NO</v>
      </c>
      <c r="CR37" s="54" t="str">
        <f t="shared" si="33"/>
        <v>OK</v>
      </c>
      <c r="CS37" s="141" t="b">
        <f t="shared" si="34"/>
        <v>0</v>
      </c>
      <c r="CT37" s="141" t="b">
        <f t="shared" si="35"/>
        <v>0</v>
      </c>
      <c r="CU37" s="141" t="b">
        <f t="shared" si="36"/>
        <v>0</v>
      </c>
      <c r="CV37" s="141" t="b">
        <f t="shared" si="37"/>
        <v>0</v>
      </c>
      <c r="CW37" s="53" t="str">
        <f t="shared" si="38"/>
        <v>SEQUENCE INCORRECT</v>
      </c>
      <c r="CX37" s="55">
        <f>COUNTIF(B19:B36,T(B37))</f>
        <v>18</v>
      </c>
    </row>
    <row r="38" spans="1:102" s="141" customFormat="1" ht="18.95" customHeight="1" thickBot="1">
      <c r="A38" s="134"/>
      <c r="B38" s="152"/>
      <c r="C38" s="153"/>
      <c r="D38" s="152"/>
      <c r="E38" s="153"/>
      <c r="F38" s="152"/>
      <c r="G38" s="153"/>
      <c r="H38" s="152"/>
      <c r="I38" s="153"/>
      <c r="J38" s="305"/>
      <c r="K38" s="306"/>
      <c r="L38" s="206"/>
      <c r="M38" s="206"/>
      <c r="N38" s="206"/>
      <c r="O38" s="206"/>
      <c r="P38" s="319"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20"/>
      <c r="R38" s="96" t="str">
        <f>IF(P38="","",IF(Q17=500,LOOKUP(P38,{"ABS","ZERO",1,250,275,300,325,350,375,400,425},{"FAIL","FAIL","FAIL","D","D+","C","C+","B","B+","A","A+"}),IF(Q17=450,LOOKUP(P38,{"ABS","ZERO",1,225,247,270,292,315,337,360,382},{"FAIL","FAIL","FAIL","D","D+","C","C+","B","B+","A","A+"}),IF(Q17=400,LOOKUP(P38,{"ABS","ZERO",1,200,220,240,260,280,300,320,340},{"FAIL","FAIL","FAIL","D","D+","C","C+","B","B+","A","A+"}),IF(Q17=350,LOOKUP(P38,{"ABS","ZERO",1,175,192,210,227,245,262,280,297},{"FAIL","FAIL","FAIL","D","D+","C","C+","B","B+","A","A+"}),IF(Q17=300,LOOKUP(P38,{"ABS","ZERO",1,150,165,180,195,210,225,240,255},{"FAIL","FAIL","FAIL","D","D+","C","C+","B","B+","A","A+"}),IF(Q17=250,LOOKUP(P38,{"ABS","ZERO",1,125,137,150,162,175,187,200,212},{"FAIL","FAIL","FAIL","D","D+","C","C+","B","B+","A","A+"}),IF(Q17=200,LOOKUP(P38,{"ABS","ZERO",1,100,110,120,130,140,150,160,170},{"FAIL","FAIL","FAIL","D","D+","C","C+","B","B+","A","A+"}),IF(Q17=150,LOOKUP(P38,{"ABS","ZERO",1,75,82,90,97,105,112,120,127},{"FAIL","FAIL","FAIL","D","D+","C","C+","B","B+","A","A+"}),IF(Q17=100,LOOKUP(P38,{"ABS","ZERO",1,50,55,60,65,70,75,80,85},{"FAIL","FAIL","FAIL","D","D+","C","C+","B","B+","A","A+"}),IF(Q17=50,LOOKUP(P38,{"ABS","ZERO",1,25,27,30,32,35,37,40,42},{"FAIL","FAIL","FAIL","D","D+","C","C+","B","B+","A","A+"}))))))))))))</f>
        <v/>
      </c>
      <c r="S38" s="194"/>
      <c r="T38" s="56" t="str">
        <f t="shared" si="0"/>
        <v/>
      </c>
      <c r="U38" s="317" t="str">
        <f>IF(AND(A38&lt;&gt;"",B38&lt;&gt;""),IF(OR(D38&lt;&gt;"ABS"),IF(OR(AND(D38&lt;ROUNDDOWN((0.7*E17),0),D38&lt;&gt;0),D38&gt;E17,D38=""),"Attendance Marks incorrect",""),""),"")</f>
        <v/>
      </c>
      <c r="V38" s="318"/>
      <c r="W38" s="318"/>
      <c r="X38" s="275" t="str">
        <f>IF(OR(AND(OR(F38&lt;=G17, F38=0, F38="ABS"),OR(H38&lt;=I17, H38=0, H38="ABS"),OR(J38&lt;=K17, J38=0,J38="ABS"))),IF(OR(AND(A38="",B38="",D38="",F38="",H38="",J38=""),AND(A38&lt;&gt;"",B38&lt;&gt;"",D38&lt;&gt;"",F38&lt;&gt;"",H38&lt;&gt;"",J38&lt;&gt;"", AF38="OK")),"","Given Marks or Format is incorrect"),"Given Marks or Format is incorrect")</f>
        <v/>
      </c>
      <c r="Y38" s="265"/>
      <c r="Z38" s="266"/>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41" t="b">
        <f t="shared" si="28"/>
        <v>0</v>
      </c>
      <c r="AF38" s="141" t="str">
        <f t="shared" si="1"/>
        <v>S# INCORRECT</v>
      </c>
      <c r="BN38" s="141" t="str">
        <f>RIGHT(B38,3)</f>
        <v/>
      </c>
      <c r="BO38" s="141" t="b">
        <f>ISNUMBER(INT((MID(BN38,1,1))))</f>
        <v>0</v>
      </c>
      <c r="BP38" s="141" t="b">
        <f>ISNUMBER(INT((MID(BN38,2,1))))</f>
        <v>0</v>
      </c>
      <c r="BQ38" s="141" t="b">
        <f>ISNUMBER(INT((MID(BN38,3,1))))</f>
        <v>0</v>
      </c>
      <c r="BR38" s="141" t="str">
        <f>IF(BO38=TRUE, MID(BN38,1,1),"")</f>
        <v/>
      </c>
      <c r="BS38" s="141" t="str">
        <f>IF(BP38=TRUE, MID(BN38,2,1),"")</f>
        <v/>
      </c>
      <c r="BT38" s="141" t="str">
        <f>IF(BQ38=TRUE, MID(BN38,3,1),"")</f>
        <v/>
      </c>
      <c r="BU38" s="141" t="str">
        <f>T(BR38)&amp;T(BS38)&amp;T(BT38)</f>
        <v/>
      </c>
      <c r="BV38" s="51" t="str">
        <f>IF(BU38="","",INT(TRIM(BU38)))</f>
        <v/>
      </c>
      <c r="BW38" s="52" t="str">
        <f>IF(BV38&gt;BV37,"OK","INCORRECT")</f>
        <v>INCORRECT</v>
      </c>
      <c r="BX38" s="141" t="b">
        <f>BV38&gt;BV37</f>
        <v>0</v>
      </c>
      <c r="BY38" s="53" t="str">
        <f>LEFT(B38,6)</f>
        <v/>
      </c>
      <c r="BZ38" s="141" t="b">
        <f>ISNUMBER(INT((MID(BY38,1,1))))</f>
        <v>0</v>
      </c>
      <c r="CA38" s="141" t="b">
        <f>ISNUMBER(INT((MID(BY38,2,1))))</f>
        <v>0</v>
      </c>
      <c r="CB38" s="141" t="b">
        <f>ISNUMBER(INT((MID(BY38,3,1))))</f>
        <v>0</v>
      </c>
      <c r="CC38" s="141" t="b">
        <f>ISNUMBER(INT((MID(BY38,4,1))))</f>
        <v>0</v>
      </c>
      <c r="CD38" s="141" t="b">
        <f>ISNUMBER(INT((MID(BY38,5,1))))</f>
        <v>0</v>
      </c>
      <c r="CE38" s="141" t="b">
        <f>ISNUMBER(INT((MID(BY38,6,1))))</f>
        <v>0</v>
      </c>
      <c r="CF38" s="141" t="str">
        <f>IF(BZ38=TRUE, MID(BY38,1,1),"")</f>
        <v/>
      </c>
      <c r="CG38" s="141" t="str">
        <f>IF(CA38=TRUE, MID(BY38,2,1),"")</f>
        <v/>
      </c>
      <c r="CH38" s="141" t="str">
        <f>IF(CB38=TRUE, MID(BY38,3,1),"")</f>
        <v/>
      </c>
      <c r="CI38" s="141" t="str">
        <f>IF(CC38=TRUE, MID(BY38,4,1),"")</f>
        <v/>
      </c>
      <c r="CJ38" s="141" t="str">
        <f>IF(CD38=TRUE, MID(BY38,5,1),"")</f>
        <v/>
      </c>
      <c r="CK38" s="141" t="str">
        <f>IF(CE38=TRUE, MID(BY38,6,1),"")</f>
        <v/>
      </c>
      <c r="CL38" s="53" t="str">
        <f>TRIM(T(CF38)&amp;T(CG38)&amp;T(CH38))</f>
        <v/>
      </c>
      <c r="CM38" s="53" t="str">
        <f>TRIM(T(CI38)&amp;T(CJ38)&amp;T(CK38))</f>
        <v/>
      </c>
      <c r="CN38" s="54" t="str">
        <f>IF(OR(MID(BY38,3,1)="-",MID(BY38,4,1)="-"),T(CL38),"NO")</f>
        <v>NO</v>
      </c>
      <c r="CO38" s="54" t="str">
        <f>IF(OR(MID(BY38,3,1)="-",MID(BY38,4,1)="-"),T(CM38),"NO")</f>
        <v>NO</v>
      </c>
      <c r="CP38" s="52" t="str">
        <f>IF(AND(CN38&lt;&gt;"NO", CO38&lt;&gt;"NO"),IF(CO38&lt;CN38,"OK","INCORRECT"),"NO")</f>
        <v>NO</v>
      </c>
      <c r="CQ38" s="52" t="str">
        <f>IF(AND(CN38&lt;&gt;"NO", CO38&lt;&gt;"NO"),IF(CO38&lt;=CO37,"OK","INCORRECT"),"NO")</f>
        <v>NO</v>
      </c>
      <c r="CR38" s="54" t="str">
        <f>IF(OR(AND(OR(AND(CP38="NO",CQ38="NO"),AND(CP38="OK", CQ38="OK")),AND(CP37="NO", CQ37="NO")),AND(AND(CP38="OK",CQ38="OK",OR(AND(CP37="NO", CQ37="NO"),AND(CP37="OK", CQ37="OK"))))),"OK","INCORRECT")</f>
        <v>OK</v>
      </c>
      <c r="CS38" s="141" t="b">
        <f>IF(CR38="OK",IF(AND(CN37="NO",CN38="NO"),BV38&gt;BV37))</f>
        <v>0</v>
      </c>
      <c r="CT38" s="141" t="b">
        <f>IF(CR38="OK",AND(CP38="OK",CQ38="OK",CP37="NO",CQ37="NO"))</f>
        <v>0</v>
      </c>
      <c r="CU38" s="141" t="b">
        <f>IF(CR38="OK",IF(AND(EXACT(CM37,CM38)),BV38&gt;BV37))</f>
        <v>0</v>
      </c>
      <c r="CV38" s="141" t="b">
        <f>IF(CR38="OK",CO38&lt;CO37)</f>
        <v>0</v>
      </c>
      <c r="CW38" s="53" t="str">
        <f>IF(AND(CS38=FALSE,CT38=FALSE,CU38=FALSE,CV38=FALSE),"SEQUENCE INCORRECT","SEQUENCE CORRECT")</f>
        <v>SEQUENCE INCORRECT</v>
      </c>
      <c r="CX38" s="55">
        <f>COUNTIF(B20:B37,T(B38))</f>
        <v>18</v>
      </c>
    </row>
    <row r="39" spans="1:102" ht="18" customHeight="1" thickBot="1">
      <c r="A39" s="47" t="s">
        <v>456</v>
      </c>
      <c r="B39" s="48" t="s">
        <v>456</v>
      </c>
      <c r="C39" s="321" t="s">
        <v>335</v>
      </c>
      <c r="D39" s="321"/>
      <c r="E39" s="321"/>
      <c r="F39" s="321"/>
      <c r="G39" s="321"/>
      <c r="H39" s="321"/>
      <c r="I39" s="321"/>
      <c r="J39" s="321"/>
      <c r="K39" s="321"/>
      <c r="L39" s="321"/>
      <c r="M39" s="321"/>
      <c r="N39" s="321"/>
      <c r="O39" s="321"/>
      <c r="P39" s="321"/>
      <c r="Q39" s="321"/>
      <c r="R39" s="321"/>
      <c r="S39" s="194"/>
      <c r="T39" s="18">
        <f>COUNTIF(T19:T38,"FORMAT INCORRECT")+(COUNTIF(T19:T38,"SEQUENCE INCORRECT"))</f>
        <v>0</v>
      </c>
      <c r="U39" s="253">
        <f>COUNTIF(U19:U38,"Attendance Marks incorrect")</f>
        <v>0</v>
      </c>
      <c r="V39" s="254"/>
      <c r="W39" s="254"/>
      <c r="X39" s="253">
        <f>COUNTIF(X19:AB38,"Given Marks or Format is incorrect")</f>
        <v>0</v>
      </c>
      <c r="Y39" s="254"/>
      <c r="Z39" s="254"/>
      <c r="AA39" s="254"/>
      <c r="AB39" s="255"/>
    </row>
    <row r="40" spans="1:102" ht="11.25" customHeight="1" thickBot="1">
      <c r="A40" s="49" t="s">
        <v>456</v>
      </c>
      <c r="B40" s="50" t="s">
        <v>456</v>
      </c>
      <c r="C40" s="322"/>
      <c r="D40" s="322"/>
      <c r="E40" s="322"/>
      <c r="F40" s="322"/>
      <c r="G40" s="322"/>
      <c r="H40" s="322"/>
      <c r="I40" s="322"/>
      <c r="J40" s="322"/>
      <c r="K40" s="322"/>
      <c r="L40" s="322"/>
      <c r="M40" s="322"/>
      <c r="N40" s="322"/>
      <c r="O40" s="322"/>
      <c r="P40" s="322"/>
      <c r="Q40" s="322"/>
      <c r="R40" s="322"/>
      <c r="S40" s="194"/>
      <c r="T40" s="316"/>
      <c r="U40" s="316"/>
      <c r="V40" s="316"/>
      <c r="W40" s="316"/>
      <c r="X40" s="316"/>
      <c r="Y40" s="316"/>
      <c r="Z40" s="316"/>
    </row>
    <row r="41" spans="1:102" ht="17.25" customHeight="1">
      <c r="A41" s="300"/>
      <c r="B41" s="300"/>
      <c r="C41" s="300"/>
      <c r="D41" s="300"/>
      <c r="E41" s="300"/>
      <c r="F41" s="300"/>
      <c r="G41" s="300"/>
      <c r="H41" s="300"/>
      <c r="I41" s="300"/>
      <c r="J41" s="300"/>
      <c r="K41" s="300"/>
      <c r="L41" s="300"/>
      <c r="M41" s="300"/>
      <c r="N41" s="300"/>
      <c r="O41" s="300"/>
      <c r="P41" s="300"/>
      <c r="Q41" s="300"/>
      <c r="R41" s="300"/>
      <c r="S41" s="194"/>
      <c r="T41" s="257" t="s">
        <v>336</v>
      </c>
      <c r="U41" s="258"/>
      <c r="V41" s="259"/>
      <c r="W41" s="247">
        <f>SUM(T39:AB39)</f>
        <v>0</v>
      </c>
      <c r="X41" s="248"/>
      <c r="Y41" s="256"/>
      <c r="Z41" s="251"/>
    </row>
    <row r="42" spans="1:102" ht="20.25" customHeight="1" thickBot="1">
      <c r="A42" s="301"/>
      <c r="B42" s="301"/>
      <c r="C42" s="301"/>
      <c r="D42" s="301"/>
      <c r="E42" s="301"/>
      <c r="F42" s="301"/>
      <c r="G42" s="301"/>
      <c r="H42" s="301"/>
      <c r="I42" s="301"/>
      <c r="J42" s="301"/>
      <c r="K42" s="301"/>
      <c r="L42" s="301"/>
      <c r="M42" s="301"/>
      <c r="N42" s="301"/>
      <c r="O42" s="301"/>
      <c r="P42" s="301"/>
      <c r="Q42" s="301"/>
      <c r="R42" s="301"/>
      <c r="S42" s="194"/>
      <c r="T42" s="260"/>
      <c r="U42" s="261"/>
      <c r="V42" s="262"/>
      <c r="W42" s="249"/>
      <c r="X42" s="250"/>
      <c r="Y42" s="256"/>
      <c r="Z42" s="251"/>
    </row>
    <row r="43" spans="1:102" ht="15.75" customHeight="1">
      <c r="A43" s="148" t="s">
        <v>1029</v>
      </c>
      <c r="B43" s="148"/>
      <c r="C43" s="148" t="s">
        <v>1031</v>
      </c>
      <c r="D43" s="148"/>
      <c r="E43" s="148"/>
      <c r="F43" s="148" t="s">
        <v>1030</v>
      </c>
      <c r="G43" s="148"/>
      <c r="H43" s="148"/>
      <c r="I43" s="148"/>
      <c r="J43" s="251"/>
      <c r="K43" s="251"/>
      <c r="L43" s="148" t="s">
        <v>19</v>
      </c>
      <c r="M43" s="148"/>
      <c r="N43" s="148"/>
      <c r="O43" s="148"/>
      <c r="P43" s="148"/>
      <c r="Q43" s="148"/>
      <c r="R43" s="148"/>
      <c r="S43" s="194"/>
      <c r="T43" s="235" t="s">
        <v>475</v>
      </c>
      <c r="U43" s="236"/>
      <c r="V43" s="236"/>
      <c r="W43" s="236"/>
      <c r="X43" s="236"/>
      <c r="Y43" s="236"/>
      <c r="Z43" s="237"/>
    </row>
    <row r="44" spans="1:102">
      <c r="A44" s="149"/>
      <c r="B44" s="149"/>
      <c r="C44" s="149"/>
      <c r="D44" s="149"/>
      <c r="E44" s="149"/>
      <c r="F44" s="149"/>
      <c r="G44" s="149"/>
      <c r="H44" s="149"/>
      <c r="I44" s="149"/>
      <c r="J44" s="251"/>
      <c r="K44" s="251"/>
      <c r="L44" s="149"/>
      <c r="M44" s="149"/>
      <c r="N44" s="149"/>
      <c r="O44" s="149"/>
      <c r="P44" s="149"/>
      <c r="Q44" s="149"/>
      <c r="R44" s="149"/>
      <c r="S44" s="194"/>
      <c r="T44" s="175"/>
      <c r="U44" s="173"/>
      <c r="V44" s="173"/>
      <c r="W44" s="173"/>
      <c r="X44" s="173"/>
      <c r="Y44" s="173"/>
      <c r="Z44" s="174"/>
    </row>
    <row r="45" spans="1:102">
      <c r="A45" s="150"/>
      <c r="B45" s="150"/>
      <c r="C45" s="150"/>
      <c r="D45" s="150"/>
      <c r="E45" s="150"/>
      <c r="F45" s="150"/>
      <c r="G45" s="150"/>
      <c r="H45" s="150"/>
      <c r="I45" s="150"/>
      <c r="J45" s="252"/>
      <c r="K45" s="252"/>
      <c r="L45" s="150"/>
      <c r="M45" s="150"/>
      <c r="N45" s="150"/>
      <c r="O45" s="150"/>
      <c r="P45" s="150"/>
      <c r="Q45" s="150"/>
      <c r="R45" s="150"/>
      <c r="S45" s="194"/>
      <c r="T45" s="175"/>
      <c r="U45" s="173"/>
      <c r="V45" s="173"/>
      <c r="W45" s="173"/>
      <c r="X45" s="173"/>
      <c r="Y45" s="173"/>
      <c r="Z45" s="174"/>
    </row>
    <row r="46" spans="1:102" ht="12" customHeight="1">
      <c r="A46" s="36" t="s">
        <v>15</v>
      </c>
      <c r="B46" s="241" t="s">
        <v>14</v>
      </c>
      <c r="C46" s="242"/>
      <c r="D46" s="242"/>
      <c r="E46" s="242"/>
      <c r="F46" s="242"/>
      <c r="G46" s="242"/>
      <c r="H46" s="242"/>
      <c r="I46" s="242"/>
      <c r="J46" s="242"/>
      <c r="K46" s="242"/>
      <c r="L46" s="242"/>
      <c r="M46" s="242"/>
      <c r="N46" s="242"/>
      <c r="O46" s="242"/>
      <c r="P46" s="242"/>
      <c r="Q46" s="242"/>
      <c r="R46" s="243"/>
      <c r="S46" s="194"/>
      <c r="T46" s="175"/>
      <c r="U46" s="173"/>
      <c r="V46" s="173"/>
      <c r="W46" s="173"/>
      <c r="X46" s="173"/>
      <c r="Y46" s="173"/>
      <c r="Z46" s="174"/>
    </row>
    <row r="47" spans="1:102" ht="12" customHeight="1" thickBot="1">
      <c r="A47" s="38">
        <f>$W$41</f>
        <v>0</v>
      </c>
      <c r="B47" s="244"/>
      <c r="C47" s="245"/>
      <c r="D47" s="245"/>
      <c r="E47" s="245"/>
      <c r="F47" s="245"/>
      <c r="G47" s="245"/>
      <c r="H47" s="245"/>
      <c r="I47" s="245"/>
      <c r="J47" s="245"/>
      <c r="K47" s="245"/>
      <c r="L47" s="245"/>
      <c r="M47" s="245"/>
      <c r="N47" s="245"/>
      <c r="O47" s="245"/>
      <c r="P47" s="245"/>
      <c r="Q47" s="245"/>
      <c r="R47" s="246"/>
      <c r="S47" s="194"/>
      <c r="T47" s="238"/>
      <c r="U47" s="239"/>
      <c r="V47" s="239"/>
      <c r="W47" s="239"/>
      <c r="X47" s="239"/>
      <c r="Y47" s="239"/>
      <c r="Z47" s="240"/>
    </row>
    <row r="48" spans="1:102">
      <c r="A48" s="300"/>
      <c r="B48" s="300"/>
      <c r="C48" s="300"/>
      <c r="D48" s="300"/>
      <c r="E48" s="300"/>
      <c r="F48" s="300"/>
      <c r="G48" s="300"/>
      <c r="H48" s="300"/>
      <c r="I48" s="300"/>
      <c r="J48" s="300"/>
      <c r="K48" s="300"/>
      <c r="L48" s="300"/>
      <c r="M48" s="300"/>
      <c r="N48" s="300"/>
      <c r="O48" s="300"/>
      <c r="P48" s="300"/>
      <c r="Q48" s="300"/>
      <c r="R48" s="300"/>
      <c r="S48" s="251"/>
      <c r="T48" s="291" t="s">
        <v>457</v>
      </c>
      <c r="U48" s="291"/>
      <c r="V48" s="291"/>
      <c r="W48" s="291"/>
      <c r="X48" s="291"/>
      <c r="Y48" s="291"/>
      <c r="Z48" s="291"/>
      <c r="AA48" s="291"/>
      <c r="AB48" s="291"/>
    </row>
    <row r="49" spans="1:28">
      <c r="A49" s="251"/>
      <c r="B49" s="251"/>
      <c r="C49" s="251"/>
      <c r="D49" s="251"/>
      <c r="E49" s="251"/>
      <c r="F49" s="251"/>
      <c r="G49" s="251"/>
      <c r="H49" s="251"/>
      <c r="I49" s="251"/>
      <c r="J49" s="251"/>
      <c r="K49" s="251"/>
      <c r="L49" s="251"/>
      <c r="M49" s="251"/>
      <c r="N49" s="251"/>
      <c r="O49" s="251"/>
      <c r="P49" s="251"/>
      <c r="Q49" s="251"/>
      <c r="R49" s="251"/>
      <c r="S49" s="251"/>
      <c r="T49" s="292"/>
      <c r="U49" s="292"/>
      <c r="V49" s="292"/>
      <c r="W49" s="292"/>
      <c r="X49" s="292"/>
      <c r="Y49" s="292"/>
      <c r="Z49" s="292"/>
      <c r="AA49" s="292"/>
      <c r="AB49" s="292"/>
    </row>
    <row r="50" spans="1:28">
      <c r="A50" s="251"/>
      <c r="B50" s="251"/>
      <c r="C50" s="251"/>
      <c r="D50" s="251"/>
      <c r="E50" s="251"/>
      <c r="F50" s="251"/>
      <c r="G50" s="251"/>
      <c r="H50" s="251"/>
      <c r="I50" s="251"/>
      <c r="J50" s="251"/>
      <c r="K50" s="251"/>
      <c r="L50" s="251"/>
      <c r="M50" s="251"/>
      <c r="N50" s="251"/>
      <c r="O50" s="251"/>
      <c r="P50" s="251"/>
      <c r="Q50" s="251"/>
      <c r="R50" s="251"/>
      <c r="S50" s="251"/>
      <c r="T50" s="293"/>
      <c r="U50" s="293"/>
      <c r="V50" s="293"/>
      <c r="W50" s="293"/>
      <c r="X50" s="293"/>
      <c r="Y50" s="293"/>
      <c r="Z50" s="293"/>
      <c r="AA50" s="293"/>
      <c r="AB50" s="293"/>
    </row>
    <row r="51" spans="1:28">
      <c r="A51" s="251"/>
      <c r="B51" s="251"/>
      <c r="C51" s="251"/>
      <c r="D51" s="251"/>
      <c r="E51" s="251"/>
      <c r="F51" s="251"/>
      <c r="G51" s="251"/>
      <c r="H51" s="251"/>
      <c r="I51" s="251"/>
      <c r="J51" s="251"/>
      <c r="K51" s="251"/>
      <c r="L51" s="251"/>
      <c r="M51" s="251"/>
      <c r="N51" s="251"/>
      <c r="O51" s="251"/>
      <c r="P51" s="251"/>
      <c r="Q51" s="251"/>
      <c r="R51" s="251"/>
      <c r="S51" s="251"/>
      <c r="T51" s="294" t="s">
        <v>458</v>
      </c>
      <c r="U51" s="295"/>
      <c r="V51" s="295"/>
      <c r="W51" s="295"/>
      <c r="X51" s="295"/>
      <c r="Y51" s="295"/>
      <c r="Z51" s="295"/>
      <c r="AA51" s="295"/>
      <c r="AB51" s="296"/>
    </row>
    <row r="52" spans="1:28" ht="16.5" thickBot="1">
      <c r="A52" s="251"/>
      <c r="B52" s="251"/>
      <c r="C52" s="251"/>
      <c r="D52" s="251"/>
      <c r="E52" s="251"/>
      <c r="F52" s="251"/>
      <c r="G52" s="251"/>
      <c r="H52" s="251"/>
      <c r="I52" s="251"/>
      <c r="J52" s="251"/>
      <c r="K52" s="251"/>
      <c r="L52" s="251"/>
      <c r="M52" s="251"/>
      <c r="N52" s="251"/>
      <c r="O52" s="251"/>
      <c r="P52" s="251"/>
      <c r="Q52" s="251"/>
      <c r="R52" s="251"/>
      <c r="S52" s="251"/>
      <c r="T52" s="297"/>
      <c r="U52" s="298"/>
      <c r="V52" s="298"/>
      <c r="W52" s="298"/>
      <c r="X52" s="298"/>
      <c r="Y52" s="298"/>
      <c r="Z52" s="298"/>
      <c r="AA52" s="298"/>
      <c r="AB52" s="299"/>
    </row>
    <row r="53" spans="1:28" ht="21" thickBot="1">
      <c r="A53" s="251"/>
      <c r="B53" s="251"/>
      <c r="C53" s="251"/>
      <c r="D53" s="251"/>
      <c r="E53" s="251"/>
      <c r="F53" s="251"/>
      <c r="G53" s="251"/>
      <c r="H53" s="251"/>
      <c r="I53" s="251"/>
      <c r="J53" s="251"/>
      <c r="K53" s="251"/>
      <c r="L53" s="251"/>
      <c r="M53" s="251"/>
      <c r="N53" s="251"/>
      <c r="O53" s="251"/>
      <c r="P53" s="251"/>
      <c r="Q53" s="251"/>
      <c r="R53" s="251"/>
      <c r="S53" s="251"/>
      <c r="T53" s="132" t="s">
        <v>7</v>
      </c>
      <c r="U53" s="289" t="s">
        <v>8</v>
      </c>
      <c r="V53" s="289"/>
      <c r="W53" s="289"/>
      <c r="X53" s="290" t="s">
        <v>459</v>
      </c>
      <c r="Y53" s="290"/>
      <c r="Z53" s="290"/>
      <c r="AA53" s="290"/>
      <c r="AB53" s="290"/>
    </row>
    <row r="54" spans="1:28" ht="16.5" thickBot="1">
      <c r="A54" s="251"/>
      <c r="B54" s="251"/>
      <c r="C54" s="251"/>
      <c r="D54" s="251"/>
      <c r="E54" s="251"/>
      <c r="F54" s="251"/>
      <c r="G54" s="251"/>
      <c r="H54" s="251"/>
      <c r="I54" s="251"/>
      <c r="J54" s="251"/>
      <c r="K54" s="251"/>
      <c r="L54" s="251"/>
      <c r="M54" s="251"/>
      <c r="N54" s="251"/>
      <c r="O54" s="251"/>
      <c r="P54" s="251"/>
      <c r="Q54" s="251"/>
      <c r="R54" s="251"/>
      <c r="S54" s="251"/>
      <c r="T54" s="131">
        <v>1</v>
      </c>
      <c r="U54" s="272" t="s">
        <v>460</v>
      </c>
      <c r="V54" s="272"/>
      <c r="W54" s="272"/>
      <c r="X54" s="273">
        <v>1</v>
      </c>
      <c r="Y54" s="274"/>
      <c r="Z54" s="272" t="s">
        <v>461</v>
      </c>
      <c r="AA54" s="272"/>
      <c r="AB54" s="272"/>
    </row>
    <row r="55" spans="1:28" ht="16.5" thickBot="1">
      <c r="A55" s="251"/>
      <c r="B55" s="251"/>
      <c r="C55" s="251"/>
      <c r="D55" s="251"/>
      <c r="E55" s="251"/>
      <c r="F55" s="251"/>
      <c r="G55" s="251"/>
      <c r="H55" s="251"/>
      <c r="I55" s="251"/>
      <c r="J55" s="251"/>
      <c r="K55" s="251"/>
      <c r="L55" s="251"/>
      <c r="M55" s="251"/>
      <c r="N55" s="251"/>
      <c r="O55" s="251"/>
      <c r="P55" s="251"/>
      <c r="Q55" s="251"/>
      <c r="R55" s="251"/>
      <c r="S55" s="251"/>
      <c r="T55" s="131">
        <v>2</v>
      </c>
      <c r="U55" s="272" t="s">
        <v>462</v>
      </c>
      <c r="V55" s="272"/>
      <c r="W55" s="272"/>
      <c r="X55" s="273">
        <v>2</v>
      </c>
      <c r="Y55" s="274"/>
      <c r="Z55" s="272" t="s">
        <v>463</v>
      </c>
      <c r="AA55" s="272"/>
      <c r="AB55" s="272"/>
    </row>
    <row r="56" spans="1:28" ht="16.5" thickBot="1">
      <c r="A56" s="251"/>
      <c r="B56" s="251"/>
      <c r="C56" s="251"/>
      <c r="D56" s="251"/>
      <c r="E56" s="251"/>
      <c r="F56" s="251"/>
      <c r="G56" s="251"/>
      <c r="H56" s="251"/>
      <c r="I56" s="251"/>
      <c r="J56" s="251"/>
      <c r="K56" s="251"/>
      <c r="L56" s="251"/>
      <c r="M56" s="251"/>
      <c r="N56" s="251"/>
      <c r="O56" s="251"/>
      <c r="P56" s="251"/>
      <c r="Q56" s="251"/>
      <c r="R56" s="251"/>
      <c r="S56" s="251"/>
      <c r="T56" s="131">
        <v>3</v>
      </c>
      <c r="U56" s="272" t="s">
        <v>464</v>
      </c>
      <c r="V56" s="272"/>
      <c r="W56" s="272"/>
      <c r="X56" s="273">
        <v>3</v>
      </c>
      <c r="Y56" s="274"/>
      <c r="Z56" s="272" t="s">
        <v>465</v>
      </c>
      <c r="AA56" s="272"/>
      <c r="AB56" s="272"/>
    </row>
    <row r="57" spans="1:28" ht="16.5" thickBot="1">
      <c r="A57" s="251"/>
      <c r="B57" s="251"/>
      <c r="C57" s="251"/>
      <c r="D57" s="251"/>
      <c r="E57" s="251"/>
      <c r="F57" s="251"/>
      <c r="G57" s="251"/>
      <c r="H57" s="251"/>
      <c r="I57" s="251"/>
      <c r="J57" s="251"/>
      <c r="K57" s="251"/>
      <c r="L57" s="251"/>
      <c r="M57" s="251"/>
      <c r="N57" s="251"/>
      <c r="O57" s="251"/>
      <c r="P57" s="251"/>
      <c r="Q57" s="251"/>
      <c r="R57" s="251"/>
      <c r="S57" s="251"/>
      <c r="T57" s="131">
        <v>4</v>
      </c>
      <c r="U57" s="272" t="s">
        <v>466</v>
      </c>
      <c r="V57" s="272"/>
      <c r="W57" s="272"/>
      <c r="X57" s="273">
        <v>4</v>
      </c>
      <c r="Y57" s="274"/>
      <c r="Z57" s="272" t="s">
        <v>467</v>
      </c>
      <c r="AA57" s="272"/>
      <c r="AB57" s="272"/>
    </row>
    <row r="58" spans="1:28" ht="16.5" thickBot="1">
      <c r="A58" s="251"/>
      <c r="B58" s="251"/>
      <c r="C58" s="251"/>
      <c r="D58" s="251"/>
      <c r="E58" s="251"/>
      <c r="F58" s="251"/>
      <c r="G58" s="251"/>
      <c r="H58" s="251"/>
      <c r="I58" s="251"/>
      <c r="J58" s="251"/>
      <c r="K58" s="251"/>
      <c r="L58" s="251"/>
      <c r="M58" s="251"/>
      <c r="N58" s="251"/>
      <c r="O58" s="251"/>
      <c r="P58" s="251"/>
      <c r="Q58" s="251"/>
      <c r="R58" s="251"/>
      <c r="S58" s="251"/>
      <c r="T58" s="131">
        <v>5</v>
      </c>
      <c r="U58" s="272" t="s">
        <v>468</v>
      </c>
      <c r="V58" s="272"/>
      <c r="W58" s="272"/>
      <c r="X58" s="273">
        <v>5</v>
      </c>
      <c r="Y58" s="274"/>
      <c r="Z58" s="272" t="s">
        <v>469</v>
      </c>
      <c r="AA58" s="272"/>
      <c r="AB58" s="272"/>
    </row>
    <row r="59" spans="1:28" ht="16.5" thickBot="1">
      <c r="A59" s="251"/>
      <c r="B59" s="251"/>
      <c r="C59" s="251"/>
      <c r="D59" s="251"/>
      <c r="E59" s="251"/>
      <c r="F59" s="251"/>
      <c r="G59" s="251"/>
      <c r="H59" s="251"/>
      <c r="I59" s="251"/>
      <c r="J59" s="251"/>
      <c r="K59" s="251"/>
      <c r="L59" s="251"/>
      <c r="M59" s="251"/>
      <c r="N59" s="251"/>
      <c r="O59" s="251"/>
      <c r="P59" s="251"/>
      <c r="Q59" s="251"/>
      <c r="R59" s="251"/>
      <c r="S59" s="251"/>
      <c r="T59" s="131">
        <v>6</v>
      </c>
      <c r="U59" s="272" t="s">
        <v>470</v>
      </c>
      <c r="V59" s="272"/>
      <c r="W59" s="272"/>
      <c r="X59" s="273">
        <v>6</v>
      </c>
      <c r="Y59" s="274"/>
      <c r="Z59" s="272" t="s">
        <v>471</v>
      </c>
      <c r="AA59" s="272"/>
      <c r="AB59" s="272"/>
    </row>
    <row r="60" spans="1:28" ht="16.5" thickBot="1">
      <c r="A60" s="251"/>
      <c r="B60" s="251"/>
      <c r="C60" s="251"/>
      <c r="D60" s="251"/>
      <c r="E60" s="251"/>
      <c r="F60" s="251"/>
      <c r="G60" s="251"/>
      <c r="H60" s="251"/>
      <c r="I60" s="251"/>
      <c r="J60" s="251"/>
      <c r="K60" s="251"/>
      <c r="L60" s="251"/>
      <c r="M60" s="251"/>
      <c r="N60" s="251"/>
      <c r="O60" s="251"/>
      <c r="P60" s="251"/>
      <c r="Q60" s="251"/>
      <c r="R60" s="251"/>
      <c r="S60" s="251"/>
      <c r="T60" s="131">
        <v>7</v>
      </c>
      <c r="U60" s="272" t="s">
        <v>472</v>
      </c>
      <c r="V60" s="272"/>
      <c r="W60" s="272"/>
      <c r="X60" s="273">
        <v>7</v>
      </c>
      <c r="Y60" s="274"/>
      <c r="Z60" s="272" t="s">
        <v>473</v>
      </c>
      <c r="AA60" s="272"/>
      <c r="AB60" s="272"/>
    </row>
  </sheetData>
  <sheetProtection password="EDD8" sheet="1" objects="1" scenarios="1" selectLockedCells="1" autoFilter="0"/>
  <autoFilter ref="A18:C18">
    <filterColumn colId="1" showButton="0"/>
  </autoFilter>
  <mergeCells count="296">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D20:E20"/>
    <mergeCell ref="F20:G20"/>
    <mergeCell ref="H20:I20"/>
    <mergeCell ref="J20:K20"/>
    <mergeCell ref="L20:M20"/>
    <mergeCell ref="N20:O20"/>
    <mergeCell ref="P20:Q20"/>
    <mergeCell ref="U20:W20"/>
    <mergeCell ref="X20:Z20"/>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P12:Q16"/>
    <mergeCell ref="R12:R17"/>
    <mergeCell ref="D14:E16"/>
    <mergeCell ref="F14:G16"/>
    <mergeCell ref="H14:I16"/>
    <mergeCell ref="J14:K16"/>
    <mergeCell ref="A12:A17"/>
    <mergeCell ref="B12:C17"/>
    <mergeCell ref="D12:G13"/>
    <mergeCell ref="H12:K13"/>
    <mergeCell ref="L12:M15"/>
    <mergeCell ref="N12:O15"/>
    <mergeCell ref="A11:C11"/>
    <mergeCell ref="D11:E11"/>
    <mergeCell ref="F11:G11"/>
    <mergeCell ref="H11:I11"/>
    <mergeCell ref="J11:K11"/>
    <mergeCell ref="L11:R11"/>
    <mergeCell ref="B9:K9"/>
    <mergeCell ref="L9:P9"/>
    <mergeCell ref="Q9:R9"/>
    <mergeCell ref="A10:B10"/>
    <mergeCell ref="C10:G10"/>
    <mergeCell ref="H10:J10"/>
    <mergeCell ref="K10:R10"/>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3249" r:id="rId3"/>
    <oleObject progId="PBrush" shapeId="53250" r:id="rId4"/>
  </oleObjects>
</worksheet>
</file>

<file path=xl/worksheets/sheet8.xml><?xml version="1.0" encoding="utf-8"?>
<worksheet xmlns="http://schemas.openxmlformats.org/spreadsheetml/2006/main" xmlns:r="http://schemas.openxmlformats.org/officeDocument/2006/relationships">
  <sheetPr codeName="Sheet8"/>
  <dimension ref="A1:CX60"/>
  <sheetViews>
    <sheetView topLeftCell="A19" workbookViewId="0">
      <selection activeCell="A19" sqref="A19"/>
    </sheetView>
  </sheetViews>
  <sheetFormatPr defaultColWidth="9.140625" defaultRowHeight="15.75"/>
  <cols>
    <col min="1" max="1" width="9.7109375" style="2" customWidth="1"/>
    <col min="2" max="2" width="8.7109375" style="133" customWidth="1"/>
    <col min="3" max="3" width="5.7109375" style="133"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41" customFormat="1" ht="12" customHeight="1">
      <c r="A1" s="180"/>
      <c r="B1" s="184" t="s">
        <v>859</v>
      </c>
      <c r="C1" s="184"/>
      <c r="D1" s="184"/>
      <c r="E1" s="184"/>
      <c r="F1" s="184"/>
      <c r="G1" s="184"/>
      <c r="H1" s="184"/>
      <c r="I1" s="184"/>
      <c r="J1" s="184"/>
      <c r="K1" s="184"/>
      <c r="L1" s="184"/>
      <c r="M1" s="184"/>
      <c r="N1" s="184"/>
      <c r="O1" s="184"/>
      <c r="P1" s="184"/>
      <c r="Q1" s="194"/>
      <c r="R1" s="194"/>
      <c r="S1" s="194"/>
      <c r="T1" s="326" t="s">
        <v>115</v>
      </c>
      <c r="U1" s="327"/>
      <c r="V1" s="327"/>
      <c r="W1" s="327"/>
      <c r="X1" s="327"/>
      <c r="Y1" s="327"/>
      <c r="Z1" s="327"/>
    </row>
    <row r="2" spans="1:26" s="141" customFormat="1" ht="12" customHeight="1">
      <c r="A2" s="180"/>
      <c r="B2" s="183" t="s">
        <v>0</v>
      </c>
      <c r="C2" s="183"/>
      <c r="D2" s="183"/>
      <c r="E2" s="183"/>
      <c r="F2" s="183"/>
      <c r="G2" s="183"/>
      <c r="H2" s="183"/>
      <c r="I2" s="183"/>
      <c r="J2" s="183"/>
      <c r="K2" s="183"/>
      <c r="L2" s="183"/>
      <c r="M2" s="183"/>
      <c r="N2" s="183"/>
      <c r="O2" s="183"/>
      <c r="P2" s="183"/>
      <c r="Q2" s="194"/>
      <c r="R2" s="194"/>
      <c r="S2" s="194"/>
      <c r="T2" s="328"/>
      <c r="U2" s="329"/>
      <c r="V2" s="329"/>
      <c r="W2" s="329"/>
      <c r="X2" s="329"/>
      <c r="Y2" s="329"/>
      <c r="Z2" s="329"/>
    </row>
    <row r="3" spans="1:26" s="141" customFormat="1" ht="12" customHeight="1">
      <c r="A3" s="180"/>
      <c r="B3" s="183"/>
      <c r="C3" s="183"/>
      <c r="D3" s="183"/>
      <c r="E3" s="183"/>
      <c r="F3" s="183"/>
      <c r="G3" s="183"/>
      <c r="H3" s="183"/>
      <c r="I3" s="183"/>
      <c r="J3" s="183"/>
      <c r="K3" s="183"/>
      <c r="L3" s="183"/>
      <c r="M3" s="183"/>
      <c r="N3" s="183"/>
      <c r="O3" s="183"/>
      <c r="P3" s="183"/>
      <c r="Q3" s="194"/>
      <c r="R3" s="194"/>
      <c r="S3" s="194"/>
      <c r="T3" s="328"/>
      <c r="U3" s="329"/>
      <c r="V3" s="329"/>
      <c r="W3" s="329"/>
      <c r="X3" s="329"/>
      <c r="Y3" s="329"/>
      <c r="Z3" s="329"/>
    </row>
    <row r="4" spans="1:26" s="141" customFormat="1" ht="18" customHeight="1">
      <c r="A4" s="180"/>
      <c r="B4" s="180"/>
      <c r="C4" s="180"/>
      <c r="D4" s="194" t="s">
        <v>16</v>
      </c>
      <c r="E4" s="194"/>
      <c r="F4" s="194"/>
      <c r="G4" s="194"/>
      <c r="H4" s="194"/>
      <c r="I4" s="194"/>
      <c r="J4" s="194"/>
      <c r="K4" s="194"/>
      <c r="L4" s="333"/>
      <c r="M4" s="333"/>
      <c r="N4" s="333"/>
      <c r="O4" s="333"/>
      <c r="P4" s="333"/>
      <c r="Q4" s="333"/>
      <c r="R4" s="333"/>
      <c r="S4" s="194"/>
      <c r="T4" s="328"/>
      <c r="U4" s="329"/>
      <c r="V4" s="329"/>
      <c r="W4" s="329"/>
      <c r="X4" s="329"/>
      <c r="Y4" s="329"/>
      <c r="Z4" s="329"/>
    </row>
    <row r="5" spans="1:26" s="141" customFormat="1" ht="11.25" customHeight="1">
      <c r="A5" s="180"/>
      <c r="B5" s="180"/>
      <c r="C5" s="180"/>
      <c r="D5" s="180"/>
      <c r="E5" s="180"/>
      <c r="F5" s="180"/>
      <c r="G5" s="180"/>
      <c r="H5" s="180"/>
      <c r="I5" s="180"/>
      <c r="J5" s="180"/>
      <c r="K5" s="180"/>
      <c r="L5" s="180"/>
      <c r="M5" s="180"/>
      <c r="N5" s="180"/>
      <c r="O5" s="180"/>
      <c r="P5" s="180"/>
      <c r="Q5" s="180"/>
      <c r="R5" s="180"/>
      <c r="S5" s="194"/>
      <c r="T5" s="328"/>
      <c r="U5" s="329"/>
      <c r="V5" s="329"/>
      <c r="W5" s="329"/>
      <c r="X5" s="329"/>
      <c r="Y5" s="329"/>
      <c r="Z5" s="329"/>
    </row>
    <row r="6" spans="1:26" s="140" customFormat="1" ht="21.95" customHeight="1">
      <c r="A6" s="181" t="s">
        <v>331</v>
      </c>
      <c r="B6" s="181"/>
      <c r="C6" s="181"/>
      <c r="D6" s="181"/>
      <c r="E6" s="182" t="str">
        <f>Sheet1!$E$6</f>
        <v xml:space="preserve">Architecture </v>
      </c>
      <c r="F6" s="182"/>
      <c r="G6" s="182"/>
      <c r="H6" s="182"/>
      <c r="I6" s="182"/>
      <c r="J6" s="182"/>
      <c r="K6" s="182"/>
      <c r="L6" s="182"/>
      <c r="M6" s="182"/>
      <c r="N6" s="182"/>
      <c r="O6" s="182"/>
      <c r="P6" s="182"/>
      <c r="Q6" s="182"/>
      <c r="R6" s="182"/>
      <c r="S6" s="194"/>
      <c r="T6" s="328"/>
      <c r="U6" s="329"/>
      <c r="V6" s="329"/>
      <c r="W6" s="330"/>
      <c r="X6" s="330"/>
      <c r="Y6" s="330"/>
      <c r="Z6" s="330"/>
    </row>
    <row r="7" spans="1:26" s="140" customFormat="1" ht="21.95" customHeight="1">
      <c r="A7" s="181" t="s">
        <v>332</v>
      </c>
      <c r="B7" s="181"/>
      <c r="C7" s="182" t="str">
        <f>Sheet1!$C$7</f>
        <v>B.ARCH</v>
      </c>
      <c r="D7" s="182"/>
      <c r="E7" s="182"/>
      <c r="F7" s="182"/>
      <c r="G7" s="182"/>
      <c r="H7" s="182"/>
      <c r="I7" s="182"/>
      <c r="J7" s="182"/>
      <c r="K7" s="182"/>
      <c r="L7" s="182"/>
      <c r="M7" s="182"/>
      <c r="N7" s="182"/>
      <c r="O7" s="182"/>
      <c r="P7" s="182"/>
      <c r="Q7" s="182"/>
      <c r="R7" s="182"/>
      <c r="S7" s="194"/>
      <c r="T7" s="328"/>
      <c r="U7" s="329"/>
      <c r="V7" s="329"/>
      <c r="W7" s="330"/>
      <c r="X7" s="330"/>
      <c r="Y7" s="330"/>
      <c r="Z7" s="330"/>
    </row>
    <row r="8" spans="1:26" s="140" customFormat="1" ht="21.95" customHeight="1">
      <c r="A8" s="136" t="s">
        <v>1</v>
      </c>
      <c r="B8" s="24" t="str">
        <f>Sheet1!$B$8</f>
        <v>Tenth</v>
      </c>
      <c r="C8" s="142" t="s">
        <v>2</v>
      </c>
      <c r="D8" s="143" t="str">
        <f>Sheet1!$D$8</f>
        <v>Final</v>
      </c>
      <c r="E8" s="335" t="s">
        <v>3</v>
      </c>
      <c r="F8" s="335"/>
      <c r="G8" s="336" t="str">
        <f>Sheet1!$G$8</f>
        <v>18AR</v>
      </c>
      <c r="H8" s="336"/>
      <c r="I8" s="337" t="str">
        <f>Sheet1!$I$8</f>
        <v>Regular Exam</v>
      </c>
      <c r="J8" s="337"/>
      <c r="K8" s="337"/>
      <c r="L8" s="337"/>
      <c r="M8" s="334" t="str">
        <f>Sheet1!$M$8</f>
        <v>April, 2023</v>
      </c>
      <c r="N8" s="334"/>
      <c r="O8" s="334"/>
      <c r="P8" s="334"/>
      <c r="Q8" s="334"/>
      <c r="R8" s="334"/>
      <c r="S8" s="194"/>
      <c r="T8" s="328"/>
      <c r="U8" s="329"/>
      <c r="V8" s="329"/>
      <c r="W8" s="330"/>
      <c r="X8" s="330"/>
      <c r="Y8" s="330"/>
      <c r="Z8" s="330"/>
    </row>
    <row r="9" spans="1:26" s="140" customFormat="1" ht="21.95" customHeight="1">
      <c r="A9" s="136" t="s">
        <v>4</v>
      </c>
      <c r="B9" s="182" t="str">
        <f>Sheet1!$B$9</f>
        <v>Research &amp; Project Development-II</v>
      </c>
      <c r="C9" s="182"/>
      <c r="D9" s="182"/>
      <c r="E9" s="182"/>
      <c r="F9" s="182"/>
      <c r="G9" s="182"/>
      <c r="H9" s="182"/>
      <c r="I9" s="182"/>
      <c r="J9" s="182"/>
      <c r="K9" s="182"/>
      <c r="L9" s="340" t="s">
        <v>5</v>
      </c>
      <c r="M9" s="340"/>
      <c r="N9" s="340"/>
      <c r="O9" s="340"/>
      <c r="P9" s="340"/>
      <c r="Q9" s="339" t="str">
        <f>Sheet1!$Q$9</f>
        <v>05/05/2023</v>
      </c>
      <c r="R9" s="339"/>
      <c r="S9" s="194"/>
      <c r="T9" s="328"/>
      <c r="U9" s="329"/>
      <c r="V9" s="329"/>
      <c r="W9" s="330"/>
      <c r="X9" s="330"/>
      <c r="Y9" s="330"/>
      <c r="Z9" s="330"/>
    </row>
    <row r="10" spans="1:26" s="140" customFormat="1" ht="21.95" customHeight="1">
      <c r="A10" s="181" t="s">
        <v>327</v>
      </c>
      <c r="B10" s="181"/>
      <c r="C10" s="308" t="str">
        <f>Sheet1!$C$10</f>
        <v>Irfan Ahmed Memon</v>
      </c>
      <c r="D10" s="308"/>
      <c r="E10" s="308"/>
      <c r="F10" s="308"/>
      <c r="G10" s="308"/>
      <c r="H10" s="196" t="s">
        <v>328</v>
      </c>
      <c r="I10" s="196"/>
      <c r="J10" s="196"/>
      <c r="K10" s="338" t="str">
        <f>Sheet1!$K$10</f>
        <v>Ar.Farheen Shah and Ar.Makhdoom Jawed Hussain</v>
      </c>
      <c r="L10" s="338"/>
      <c r="M10" s="338"/>
      <c r="N10" s="338"/>
      <c r="O10" s="338"/>
      <c r="P10" s="338"/>
      <c r="Q10" s="338"/>
      <c r="R10" s="338"/>
      <c r="S10" s="194"/>
      <c r="T10" s="328"/>
      <c r="U10" s="329"/>
      <c r="V10" s="329"/>
      <c r="W10" s="330"/>
      <c r="X10" s="330"/>
      <c r="Y10" s="330"/>
      <c r="Z10" s="330"/>
    </row>
    <row r="11" spans="1:26" s="141" customFormat="1" ht="9.9499999999999993" customHeight="1">
      <c r="A11" s="215"/>
      <c r="B11" s="215"/>
      <c r="C11" s="215"/>
      <c r="D11" s="309" t="s">
        <v>372</v>
      </c>
      <c r="E11" s="309"/>
      <c r="F11" s="309" t="s">
        <v>372</v>
      </c>
      <c r="G11" s="309"/>
      <c r="H11" s="227" t="s">
        <v>372</v>
      </c>
      <c r="I11" s="227"/>
      <c r="J11" s="227" t="s">
        <v>372</v>
      </c>
      <c r="K11" s="227"/>
      <c r="L11" s="315"/>
      <c r="M11" s="315"/>
      <c r="N11" s="315"/>
      <c r="O11" s="315"/>
      <c r="P11" s="315"/>
      <c r="Q11" s="315"/>
      <c r="R11" s="315"/>
      <c r="S11" s="194"/>
      <c r="T11" s="328"/>
      <c r="U11" s="329"/>
      <c r="V11" s="329"/>
      <c r="W11" s="330"/>
      <c r="X11" s="330"/>
      <c r="Y11" s="330"/>
      <c r="Z11" s="330"/>
    </row>
    <row r="12" spans="1:26" s="141" customFormat="1" ht="18" customHeight="1">
      <c r="A12" s="228" t="s">
        <v>7</v>
      </c>
      <c r="B12" s="230" t="s">
        <v>8</v>
      </c>
      <c r="C12" s="231"/>
      <c r="D12" s="207" t="s">
        <v>17</v>
      </c>
      <c r="E12" s="207"/>
      <c r="F12" s="207"/>
      <c r="G12" s="207"/>
      <c r="H12" s="164" t="s">
        <v>1017</v>
      </c>
      <c r="I12" s="203"/>
      <c r="J12" s="203"/>
      <c r="K12" s="165"/>
      <c r="L12" s="164" t="s">
        <v>1018</v>
      </c>
      <c r="M12" s="165"/>
      <c r="N12" s="164" t="s">
        <v>1022</v>
      </c>
      <c r="O12" s="165"/>
      <c r="P12" s="207" t="s">
        <v>366</v>
      </c>
      <c r="Q12" s="207"/>
      <c r="R12" s="208" t="s">
        <v>10</v>
      </c>
      <c r="S12" s="194"/>
      <c r="T12" s="328"/>
      <c r="U12" s="329"/>
      <c r="V12" s="329"/>
      <c r="W12" s="330"/>
      <c r="X12" s="330"/>
      <c r="Y12" s="330"/>
      <c r="Z12" s="330"/>
    </row>
    <row r="13" spans="1:26" s="141" customFormat="1" ht="18" customHeight="1">
      <c r="A13" s="229"/>
      <c r="B13" s="232"/>
      <c r="C13" s="233"/>
      <c r="D13" s="207"/>
      <c r="E13" s="207"/>
      <c r="F13" s="207"/>
      <c r="G13" s="207"/>
      <c r="H13" s="168"/>
      <c r="I13" s="204"/>
      <c r="J13" s="204"/>
      <c r="K13" s="169"/>
      <c r="L13" s="166"/>
      <c r="M13" s="167"/>
      <c r="N13" s="166"/>
      <c r="O13" s="167"/>
      <c r="P13" s="207"/>
      <c r="Q13" s="207"/>
      <c r="R13" s="208"/>
      <c r="S13" s="194"/>
      <c r="T13" s="328"/>
      <c r="U13" s="329"/>
      <c r="V13" s="329"/>
      <c r="W13" s="331"/>
      <c r="X13" s="331"/>
      <c r="Y13" s="331"/>
      <c r="Z13" s="331"/>
    </row>
    <row r="14" spans="1:26" s="141" customFormat="1" ht="18" customHeight="1">
      <c r="A14" s="229"/>
      <c r="B14" s="232"/>
      <c r="C14" s="233"/>
      <c r="D14" s="209" t="s">
        <v>364</v>
      </c>
      <c r="E14" s="310"/>
      <c r="F14" s="209" t="s">
        <v>365</v>
      </c>
      <c r="G14" s="310"/>
      <c r="H14" s="164" t="s">
        <v>1019</v>
      </c>
      <c r="I14" s="165"/>
      <c r="J14" s="164" t="s">
        <v>1019</v>
      </c>
      <c r="K14" s="165"/>
      <c r="L14" s="166"/>
      <c r="M14" s="167"/>
      <c r="N14" s="166"/>
      <c r="O14" s="167"/>
      <c r="P14" s="207"/>
      <c r="Q14" s="207"/>
      <c r="R14" s="208"/>
      <c r="S14" s="194"/>
      <c r="T14" s="328"/>
      <c r="U14" s="329"/>
      <c r="V14" s="329"/>
      <c r="W14" s="331"/>
      <c r="X14" s="331"/>
      <c r="Y14" s="331"/>
      <c r="Z14" s="331"/>
    </row>
    <row r="15" spans="1:26" s="141" customFormat="1" ht="12" customHeight="1">
      <c r="A15" s="229"/>
      <c r="B15" s="232"/>
      <c r="C15" s="233"/>
      <c r="D15" s="311"/>
      <c r="E15" s="312"/>
      <c r="F15" s="311"/>
      <c r="G15" s="312"/>
      <c r="H15" s="166"/>
      <c r="I15" s="167"/>
      <c r="J15" s="166"/>
      <c r="K15" s="167"/>
      <c r="L15" s="168"/>
      <c r="M15" s="169"/>
      <c r="N15" s="168"/>
      <c r="O15" s="169"/>
      <c r="P15" s="207"/>
      <c r="Q15" s="207"/>
      <c r="R15" s="208"/>
      <c r="S15" s="194"/>
      <c r="T15" s="328"/>
      <c r="U15" s="329"/>
      <c r="V15" s="329"/>
      <c r="W15" s="331"/>
      <c r="X15" s="331"/>
      <c r="Y15" s="331"/>
      <c r="Z15" s="331"/>
    </row>
    <row r="16" spans="1:26" s="141" customFormat="1" ht="2.25" customHeight="1" thickBot="1">
      <c r="A16" s="229"/>
      <c r="B16" s="232"/>
      <c r="C16" s="233"/>
      <c r="D16" s="313"/>
      <c r="E16" s="314"/>
      <c r="F16" s="313"/>
      <c r="G16" s="314"/>
      <c r="H16" s="168"/>
      <c r="I16" s="169"/>
      <c r="J16" s="168"/>
      <c r="K16" s="169"/>
      <c r="L16" s="108"/>
      <c r="M16" s="109"/>
      <c r="N16" s="97"/>
      <c r="O16" s="97"/>
      <c r="P16" s="307"/>
      <c r="Q16" s="307"/>
      <c r="R16" s="208"/>
      <c r="S16" s="194"/>
      <c r="T16" s="332"/>
      <c r="U16" s="329"/>
      <c r="V16" s="329"/>
      <c r="W16" s="331"/>
      <c r="X16" s="331"/>
      <c r="Y16" s="331"/>
      <c r="Z16" s="331"/>
    </row>
    <row r="17" spans="1:102" s="141" customFormat="1" ht="18" customHeight="1">
      <c r="A17" s="229"/>
      <c r="B17" s="232"/>
      <c r="C17" s="233"/>
      <c r="D17" s="135" t="s">
        <v>9</v>
      </c>
      <c r="E17" s="110">
        <f>IF(Q17=500,50,IF(Q17=250,25,10))</f>
        <v>50</v>
      </c>
      <c r="F17" s="135" t="s">
        <v>9</v>
      </c>
      <c r="G17" s="110">
        <f>IF(Q17=500,50,IF(Q17=250,25,10))</f>
        <v>50</v>
      </c>
      <c r="H17" s="135" t="s">
        <v>9</v>
      </c>
      <c r="I17" s="110">
        <f>IF(Q17=500,100,IF(Q17=250,50,10))</f>
        <v>100</v>
      </c>
      <c r="J17" s="135" t="s">
        <v>9</v>
      </c>
      <c r="K17" s="110">
        <f>IF(Q17=500,100,IF(Q17=250,50,10))</f>
        <v>100</v>
      </c>
      <c r="L17" s="135" t="s">
        <v>9</v>
      </c>
      <c r="M17" s="110">
        <f>IF(Q17=500,100,IF(Q17=250,50,10))</f>
        <v>100</v>
      </c>
      <c r="N17" s="111" t="s">
        <v>1028</v>
      </c>
      <c r="O17" s="110">
        <f>IF(Q17=500,100,IF(Q17=250,50,10))</f>
        <v>100</v>
      </c>
      <c r="P17" s="138" t="s">
        <v>9</v>
      </c>
      <c r="Q17" s="30">
        <f>Sheet1!$Q$17</f>
        <v>500</v>
      </c>
      <c r="R17" s="323"/>
      <c r="S17" s="194"/>
      <c r="T17" s="101" t="s">
        <v>333</v>
      </c>
      <c r="U17" s="208" t="s">
        <v>329</v>
      </c>
      <c r="V17" s="208"/>
      <c r="W17" s="208"/>
      <c r="X17" s="208" t="s">
        <v>330</v>
      </c>
      <c r="Y17" s="208"/>
      <c r="Z17" s="208"/>
    </row>
    <row r="18" spans="1:102" s="141" customFormat="1" hidden="1">
      <c r="A18" s="137"/>
      <c r="B18" s="230"/>
      <c r="C18" s="231"/>
      <c r="D18" s="221" t="s">
        <v>372</v>
      </c>
      <c r="E18" s="222"/>
      <c r="F18" s="221" t="s">
        <v>372</v>
      </c>
      <c r="G18" s="222"/>
      <c r="H18" s="221" t="s">
        <v>372</v>
      </c>
      <c r="I18" s="222"/>
      <c r="J18" s="221" t="s">
        <v>372</v>
      </c>
      <c r="K18" s="222"/>
      <c r="L18" s="324"/>
      <c r="M18" s="325"/>
      <c r="N18" s="107"/>
      <c r="O18" s="107"/>
      <c r="P18" s="341"/>
      <c r="Q18" s="342"/>
      <c r="R18" s="31"/>
      <c r="S18" s="194"/>
      <c r="T18" s="45"/>
      <c r="U18" s="343"/>
      <c r="V18" s="344"/>
      <c r="W18" s="345"/>
      <c r="X18" s="267"/>
      <c r="Y18" s="186"/>
      <c r="Z18" s="268"/>
      <c r="AE18" s="141" t="b">
        <f>Sheet1!$AE$38</f>
        <v>0</v>
      </c>
      <c r="AF18" s="141" t="str">
        <f>IF(AND(AE19=TRUE, AE18=TRUE),IF(A19-Sheet1!A38=1,"OK","INCORRECT"),"")</f>
        <v/>
      </c>
      <c r="BN18" s="141" t="str">
        <f>Sheet1!BN38</f>
        <v/>
      </c>
      <c r="BO18" s="141" t="b">
        <f>Sheet1!BO38</f>
        <v>0</v>
      </c>
      <c r="BP18" s="141" t="b">
        <f>Sheet1!BP38</f>
        <v>0</v>
      </c>
      <c r="BQ18" s="141" t="b">
        <f>Sheet1!BQ38</f>
        <v>0</v>
      </c>
      <c r="BR18" s="141" t="str">
        <f>Sheet1!BR38</f>
        <v/>
      </c>
      <c r="BS18" s="141" t="str">
        <f>Sheet1!BS38</f>
        <v/>
      </c>
      <c r="BT18" s="141" t="str">
        <f>Sheet1!BT38</f>
        <v/>
      </c>
      <c r="BU18" s="141" t="str">
        <f>Sheet1!BU38</f>
        <v/>
      </c>
      <c r="BV18" s="141" t="str">
        <f>Sheet1!BV38</f>
        <v/>
      </c>
      <c r="BW18" s="141" t="str">
        <f>Sheet1!BW38</f>
        <v>INCORRECT</v>
      </c>
      <c r="BX18" s="141" t="b">
        <f>Sheet1!BX38</f>
        <v>0</v>
      </c>
      <c r="BY18" s="141" t="str">
        <f>Sheet1!BY38</f>
        <v/>
      </c>
      <c r="BZ18" s="141" t="b">
        <f>Sheet1!BZ38</f>
        <v>0</v>
      </c>
      <c r="CA18" s="141" t="b">
        <f>Sheet1!CA38</f>
        <v>0</v>
      </c>
      <c r="CB18" s="141" t="b">
        <f>Sheet1!CB38</f>
        <v>0</v>
      </c>
      <c r="CC18" s="141" t="b">
        <f>Sheet1!CC38</f>
        <v>0</v>
      </c>
      <c r="CD18" s="141" t="b">
        <f>Sheet1!CD38</f>
        <v>0</v>
      </c>
      <c r="CE18" s="141" t="b">
        <f>Sheet1!CE38</f>
        <v>0</v>
      </c>
      <c r="CF18" s="141" t="str">
        <f>Sheet1!CF38</f>
        <v/>
      </c>
      <c r="CG18" s="141" t="str">
        <f>Sheet1!CG38</f>
        <v/>
      </c>
      <c r="CH18" s="141" t="str">
        <f>Sheet1!CH38</f>
        <v/>
      </c>
      <c r="CI18" s="141" t="str">
        <f>Sheet1!CI38</f>
        <v/>
      </c>
      <c r="CJ18" s="141" t="str">
        <f>Sheet1!CJ38</f>
        <v/>
      </c>
      <c r="CK18" s="141" t="str">
        <f>Sheet1!CK38</f>
        <v/>
      </c>
      <c r="CL18" s="141" t="str">
        <f>Sheet1!CL38</f>
        <v/>
      </c>
      <c r="CM18" s="141" t="str">
        <f>Sheet1!CM38</f>
        <v/>
      </c>
      <c r="CN18" s="141" t="str">
        <f>Sheet1!CN38</f>
        <v>NO</v>
      </c>
      <c r="CO18" s="141" t="str">
        <f>Sheet1!CO38</f>
        <v>NO</v>
      </c>
      <c r="CP18" s="141" t="str">
        <f>Sheet1!CP38</f>
        <v>NO</v>
      </c>
      <c r="CQ18" s="141" t="str">
        <f>Sheet1!CQ38</f>
        <v>NO</v>
      </c>
      <c r="CR18" s="141" t="str">
        <f>Sheet1!CR38</f>
        <v>OK</v>
      </c>
      <c r="CS18" s="141" t="b">
        <f>Sheet1!CS38</f>
        <v>0</v>
      </c>
      <c r="CT18" s="141" t="b">
        <f>Sheet1!CT38</f>
        <v>0</v>
      </c>
      <c r="CU18" s="141" t="b">
        <f>Sheet1!CU38</f>
        <v>0</v>
      </c>
      <c r="CV18" s="141" t="b">
        <f>Sheet1!CV38</f>
        <v>0</v>
      </c>
      <c r="CW18" s="141" t="str">
        <f>Sheet1!CW38</f>
        <v>SEQUENCE INCORRECT</v>
      </c>
      <c r="CX18" s="141">
        <f>Sheet1!CX38</f>
        <v>19</v>
      </c>
    </row>
    <row r="19" spans="1:102" s="141" customFormat="1" ht="18.95" customHeight="1" thickBot="1">
      <c r="A19" s="134"/>
      <c r="B19" s="154"/>
      <c r="C19" s="154"/>
      <c r="D19" s="154"/>
      <c r="E19" s="154"/>
      <c r="F19" s="154"/>
      <c r="G19" s="154"/>
      <c r="H19" s="154"/>
      <c r="I19" s="154"/>
      <c r="J19" s="154"/>
      <c r="K19" s="154"/>
      <c r="L19" s="206"/>
      <c r="M19" s="206"/>
      <c r="N19" s="206"/>
      <c r="O19" s="206"/>
      <c r="P19" s="319"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20"/>
      <c r="R19" s="139" t="str">
        <f>IF(P19="","",IF(Q17=500,LOOKUP(P19,{"ABS","ZERO",1,250,275,300,325,350,375,400,425},{"FAIL","FAIL","FAIL","D","D+","C","C+","B","B+","A","A+"}), IF(Q17=450,LOOKUP(P19,{"ABS","ZERO",1,225,247,270,292,315,337,360,382},{"FAIL","FAIL","FAIL","D","D+","C","C+","B","B+","A","A+"}), IF(Q17=400,LOOKUP(P19,{"ABS","ZERO",1,200,220,240,260,280,300,320,340},{"FAIL","FAIL","FAIL","D","D+","C","C+","B","B+","A","A+"}), IF(Q17=350,LOOKUP(P19,{"ABS","ZERO",1,175,192,210,227,245,262,280,297},{"FAIL","FAIL","FAIL","D","D+","C","C+","B","B+","A","A+"}),IF(Q17=300,LOOKUP(P19,{"ABS","ZERO",1,150,165,180,195,210,225,240,255},{"FAIL","FAIL","FAIL","D","D+","C","C+","B","B+","A","A+"}),IF(Q17=250,LOOKUP(P19,{"ABS","ZERO",1,125,137,150,162,175,187,200,212},{"FAIL","FAIL","FAIL","D","D+","C","C+","B","B+","A","A+"}),IF(Q17=200,LOOKUP(P19,{"ABS","ZERO",1,100,110,120,130,140,150,160,170},{"FAIL","FAIL","FAIL","D","D+","C","C+","B","B+","A","A+"}),IF(Q17=150,LOOKUP(P19,{"ABS","ZERO",1,75,82,90,97,105,112,120,127},{"FAIL","FAIL","FAIL","D","D+","C","C+","B","B+","A","A+"}),IF(Q17=100,LOOKUP(P19,{"ABS","ZERO",1,50,55,60,65,70,75,80,85},{"FAIL","FAIL","FAIL","D","D+","C","C+","B","B+","A","A+"}),IF(Q17=50,LOOKUP(P19,{"ABS","ZERO",1,25,27,30,32,35,37,40,42},{"FAIL","FAIL","FAIL","D","D+","C","C+","B","B+","A","A+"}))))))))))))</f>
        <v/>
      </c>
      <c r="S19" s="194"/>
      <c r="T19" s="56" t="str">
        <f>IF(A19&lt;&gt;"",IF(CW19="SEQUENCE CORRECT",IF(OR(T(AA19)="OK",T(AB19)="oOk",T(AC19)="Okk",AD19="ok"),"OK","FORMAT INCORRECT"),"SEQUENCE INCORRECT"),"")</f>
        <v/>
      </c>
      <c r="U19" s="302" t="str">
        <f>IF(AND(A19&lt;&gt;"",B19&lt;&gt;""),IF(OR(D19&lt;&gt;"ABS"),IF(OR(AND(D19&lt;ROUNDDOWN((0.7*E17),0),D19&lt;&gt;0),D19&gt;E17,D19=""),"Attendance Marks incorrect",""),""),"")</f>
        <v/>
      </c>
      <c r="V19" s="303"/>
      <c r="W19" s="303"/>
      <c r="X19" s="170" t="str">
        <f>IF(OR(AND(OR(F19&lt;=G17, F19=0, F19="ABS"),OR(H19&lt;=I17, H19=0, H19="ABS"),OR(J19&lt;=K17, J19=0,J19="ABS"))),IF(OR(AND(A19="",B19="",D19="",F19="",H19="",J19=""),AND(A19&lt;&gt;"",B19&lt;&gt;"",D19&lt;&gt;"",F19&lt;&gt;"",H19&lt;&gt;"",J19&lt;&gt;"", AF19="OK")),"","Given Marks or Format is incorrect"),"Given Marks or Format is incorrect")</f>
        <v/>
      </c>
      <c r="Y19" s="171"/>
      <c r="Z19" s="172"/>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41" t="b">
        <f>IF(ISNUMBER(A19)&lt;&gt;"",AND(ISNUMBER(INT(MID(A19,1,3))),MID(A19,4,1)="",MID(A19,1,1)&lt;&gt;"0"))</f>
        <v>0</v>
      </c>
      <c r="AF19" s="141" t="str">
        <f>IF(AND(AF18="OK",AE19=TRUE),"OK","S# INCORRECT")</f>
        <v>S# INCORRECT</v>
      </c>
      <c r="BN19" s="141" t="str">
        <f>RIGHT(B19,3)</f>
        <v/>
      </c>
      <c r="BO19" s="141" t="b">
        <f>ISNUMBER(INT((MID(BN19,1,1))))</f>
        <v>0</v>
      </c>
      <c r="BP19" s="141" t="b">
        <f>ISNUMBER(INT((MID(BN19,2,1))))</f>
        <v>0</v>
      </c>
      <c r="BQ19" s="141" t="b">
        <f>ISNUMBER(INT((MID(BN19,3,1))))</f>
        <v>0</v>
      </c>
      <c r="BR19" s="141" t="str">
        <f>IF(BO19=TRUE, MID(BN19,1,1),"")</f>
        <v/>
      </c>
      <c r="BS19" s="141" t="str">
        <f>IF(BP19=TRUE, MID(BN19,2,1),"")</f>
        <v/>
      </c>
      <c r="BT19" s="141" t="str">
        <f>IF(BQ19=TRUE, MID(BN19,3,1),"")</f>
        <v/>
      </c>
      <c r="BU19" s="141" t="str">
        <f>T(BR19)&amp;T(BS19)&amp;T(BT19)</f>
        <v/>
      </c>
      <c r="BV19" s="51" t="str">
        <f>IF(BU19="","",INT(TRIM(BU19)))</f>
        <v/>
      </c>
      <c r="BW19" s="52" t="str">
        <f>"OK"</f>
        <v>OK</v>
      </c>
      <c r="BX19" s="141" t="b">
        <f>BV19&gt;BV18</f>
        <v>0</v>
      </c>
      <c r="BY19" s="53" t="str">
        <f>LEFT(B19,6)</f>
        <v/>
      </c>
      <c r="BZ19" s="141" t="b">
        <f>ISNUMBER(INT((MID(BY19,1,1))))</f>
        <v>0</v>
      </c>
      <c r="CA19" s="141" t="b">
        <f>ISNUMBER(INT((MID(BY19,2,1))))</f>
        <v>0</v>
      </c>
      <c r="CB19" s="141" t="b">
        <f>ISNUMBER(INT((MID(BY19,3,1))))</f>
        <v>0</v>
      </c>
      <c r="CC19" s="141" t="b">
        <f>ISNUMBER(INT((MID(BY19,4,1))))</f>
        <v>0</v>
      </c>
      <c r="CD19" s="141" t="b">
        <f>ISNUMBER(INT((MID(BY19,5,1))))</f>
        <v>0</v>
      </c>
      <c r="CE19" s="141" t="b">
        <f>ISNUMBER(INT((MID(BY19,6,1))))</f>
        <v>0</v>
      </c>
      <c r="CF19" s="141" t="str">
        <f>IF(BZ19=TRUE, MID(BY19,1,1),"")</f>
        <v/>
      </c>
      <c r="CG19" s="141" t="str">
        <f>IF(CA19=TRUE, MID(BY19,2,1),"")</f>
        <v/>
      </c>
      <c r="CH19" s="141" t="str">
        <f>IF(CB19=TRUE, MID(BY19,3,1),"")</f>
        <v/>
      </c>
      <c r="CI19" s="141" t="str">
        <f>IF(CC19=TRUE, MID(BY19,4,1),"")</f>
        <v/>
      </c>
      <c r="CJ19" s="141" t="str">
        <f>IF(CD19=TRUE, MID(BY19,5,1),"")</f>
        <v/>
      </c>
      <c r="CK19" s="141" t="str">
        <f>IF(CE19=TRUE, MID(BY19,6,1),"")</f>
        <v/>
      </c>
      <c r="CL19" s="53" t="str">
        <f>TRIM(T(CF19)&amp;T(CG19)&amp;T(CH19))</f>
        <v/>
      </c>
      <c r="CM19" s="53" t="str">
        <f>TRIM(T(CI19)&amp;T(CJ19)&amp;T(CK19))</f>
        <v/>
      </c>
      <c r="CN19" s="54" t="str">
        <f>IF(OR(MID(BY19,3,1)="-",MID(BY19,4,1)="-"),T(CL19),"NO")</f>
        <v>NO</v>
      </c>
      <c r="CO19" s="54" t="str">
        <f>IF(OR(MID(BY19,3,1)="-",MID(BY19,4,1)="-"),T(CM19),"NO")</f>
        <v>NO</v>
      </c>
      <c r="CP19" s="52" t="str">
        <f>IF(AND(CN19&lt;&gt;"NO", CO19&lt;&gt;"NO"),IF(CO19&lt;CN19,"OK","INCORRECT"),"NO")</f>
        <v>NO</v>
      </c>
      <c r="CQ19" s="52" t="str">
        <f>IF(AND(CN19&lt;&gt;"NO", CO19&lt;&gt;"NO"),IF(CO19&lt;=CO18,"OK","INCORRECT"),"NO")</f>
        <v>NO</v>
      </c>
      <c r="CR19" s="54" t="str">
        <f>IF(OR(AND(OR(AND(CP19="NO",CQ19="NO"),AND(CP19="OK", CQ19="OK")),AND(CP18="NO", CQ18="NO")),AND(AND(CP19="OK",CQ19="OK",OR(AND(CP18="NO", CQ18="NO"),AND(CP18="OK", CQ18="OK"))))),"OK","INCORRECT")</f>
        <v>OK</v>
      </c>
      <c r="CS19" s="141" t="b">
        <f>IF(CR19="OK",IF(AND(CN18="NO",CN19="NO"),BV19&gt;BV18))</f>
        <v>0</v>
      </c>
      <c r="CT19" s="141" t="b">
        <f>IF(CR19="OK",AND(CP19="OK",CQ19="OK",CP18="NO",CQ18="NO"))</f>
        <v>0</v>
      </c>
      <c r="CU19" s="141" t="b">
        <f>IF(CR19="OK",IF(AND(EXACT(CM18,CM19)),BV19&gt;BV18))</f>
        <v>0</v>
      </c>
      <c r="CV19" s="141" t="b">
        <f>IF(CR19="OK",CO19&lt;CO18)</f>
        <v>0</v>
      </c>
      <c r="CW19" s="53" t="str">
        <f>IF(AND(CS19=FALSE,CT19=FALSE,CU19=FALSE,CV19=FALSE),"SEQUENCE INCORRECT","SEQUENCE CORRECT")</f>
        <v>SEQUENCE INCORRECT</v>
      </c>
      <c r="CX19" s="55">
        <f>COUNTIF(B18:B18,T(B19))</f>
        <v>1</v>
      </c>
    </row>
    <row r="20" spans="1:102" s="141" customFormat="1" ht="18.95" customHeight="1" thickBot="1">
      <c r="A20" s="134"/>
      <c r="B20" s="152"/>
      <c r="C20" s="153"/>
      <c r="D20" s="152"/>
      <c r="E20" s="153"/>
      <c r="F20" s="152"/>
      <c r="G20" s="153"/>
      <c r="H20" s="152"/>
      <c r="I20" s="153"/>
      <c r="J20" s="305"/>
      <c r="K20" s="306"/>
      <c r="L20" s="206"/>
      <c r="M20" s="206"/>
      <c r="N20" s="206"/>
      <c r="O20" s="206"/>
      <c r="P20" s="319"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20"/>
      <c r="R20" s="96" t="str">
        <f>IF(P20="","",IF(Q17=500,LOOKUP(P20,{"ABS","ZERO",1,250,275,300,325,350,375,400,425},{"FAIL","FAIL","FAIL","D","D+","C","C+","B","B+","A","A+"}), IF(Q17=450,LOOKUP(P20,{"ABS","ZERO",1,225,247,270,292,315,337,360,382},{"FAIL","FAIL","FAIL","D","D+","C","C+","B","B+","A","A+"}), IF(Q17=400,LOOKUP(P20,{"ABS","ZERO",1,200,220,240,260,280,300,320,340},{"FAIL","FAIL","FAIL","D","D+","C","C+","B","B+","A","A+"}), IF(Q17=350,LOOKUP(P20,{"ABS","ZERO",1,175,192,210,227,245,262,280,297},{"FAIL","FAIL","FAIL","D","D+","C","C+","B","B+","A","A+"}),IF(Q17=300,LOOKUP(P20,{"ABS","ZERO",1,150,165,180,195,210,225,240,255},{"FAIL","FAIL","FAIL","D","D+","C","C+","B","B+","A","A+"}),IF(Q17=250,LOOKUP(P20,{"ABS","ZERO",1,125,137,150,162,175,187,200,212},{"FAIL","FAIL","FAIL","D","D+","C","C+","B","B+","A","A+"}),IF(Q17=200,LOOKUP(P20,{"ABS","ZERO",1,100,110,120,130,140,150,160,170},{"FAIL","FAIL","FAIL","D","D+","C","C+","B","B+","A","A+"}),IF(Q17=150,LOOKUP(P20,{"ABS","ZERO",1,75,82,90,97,105,112,120,127},{"FAIL","FAIL","FAIL","D","D+","C","C+","B","B+","A","A+"}),IF(Q17=100,LOOKUP(P20,{"ABS","ZERO",1,50,55,60,65,70,75,80,85},{"FAIL","FAIL","FAIL","D","D+","C","C+","B","B+","A","A+"}),IF(Q17=50,LOOKUP(P20,{"ABS","ZERO",1,25,27,30,32,35,37,40,42},{"FAIL","FAIL","FAIL","D","D+","C","C+","B","B+","A","A+"}))))))))))))</f>
        <v/>
      </c>
      <c r="S20" s="194"/>
      <c r="T20" s="56" t="str">
        <f t="shared" ref="T20:T38" si="0">IF(A20&lt;&gt;"",IF(CW20="SEQUENCE CORRECT",IF(OR(T(AA20)="OK",T(AB20)="oOk",T(AC20)="Okk",AD20="ok"),"OK","FORMAT INCORRECT"),"SEQUENCE INCORRECT"),"")</f>
        <v/>
      </c>
      <c r="U20" s="172" t="str">
        <f>IF(AND(A20&lt;&gt;"",B20&lt;&gt;""),IF(OR(D20&lt;&gt;"ABS"),IF(OR(AND(D20&lt;ROUNDDOWN((0.7*E17),0),D20&lt;&gt;0),D20&gt;E17,D20=""),"Attendance Marks incorrect",""),""),"")</f>
        <v/>
      </c>
      <c r="V20" s="304"/>
      <c r="W20" s="304"/>
      <c r="X20" s="161" t="str">
        <f>IF(OR(AND(OR(F20&lt;=G17, F20=0, F20="ABS"),OR(H20&lt;=I17, H20=0, H20="ABS"),OR(J20&lt;=K17, J20=0,J20="ABS"))),IF(OR(AND(A20="",B20="",D20="",F20="",H20="",J20=""),AND(A20&lt;&gt;"",B20&lt;&gt;"",D20&lt;&gt;"",F20&lt;&gt;"",H20&lt;&gt;"",J20&lt;&gt;"", AF20="OK")),"","Given Marks or Format is incorrect"),"Given Marks or Format is incorrect")</f>
        <v/>
      </c>
      <c r="Y20" s="162"/>
      <c r="Z20" s="163"/>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41" t="b">
        <f>IF(AND(ISNUMBER(A19)&lt;&gt;"",ISNUMBER(A20)&lt;&gt;""),IF(AND(ISNUMBER(A20),ISNUMBER(A19)),IF(A20-A19=1,AND(ISNUMBER(INT(MID(A20,1,3))),MID(A20,4,1)="",MID(A20,1,1)&lt;&gt;"0"))))</f>
        <v>0</v>
      </c>
      <c r="AF20" s="141" t="str">
        <f t="shared" ref="AF20:AF38" si="1">IF(AE20=TRUE,"OK","S# INCORRECT")</f>
        <v>S# INCORRECT</v>
      </c>
      <c r="BN20" s="141" t="str">
        <f t="shared" ref="BN20:BN37" si="2">RIGHT(B20,3)</f>
        <v/>
      </c>
      <c r="BO20" s="141" t="b">
        <f t="shared" ref="BO20:BO37" si="3">ISNUMBER(INT((MID(BN20,1,1))))</f>
        <v>0</v>
      </c>
      <c r="BP20" s="141" t="b">
        <f t="shared" ref="BP20:BP37" si="4">ISNUMBER(INT((MID(BN20,2,1))))</f>
        <v>0</v>
      </c>
      <c r="BQ20" s="141" t="b">
        <f t="shared" ref="BQ20:BQ37" si="5">ISNUMBER(INT((MID(BN20,3,1))))</f>
        <v>0</v>
      </c>
      <c r="BR20" s="141" t="str">
        <f t="shared" ref="BR20:BR37" si="6">IF(BO20=TRUE, MID(BN20,1,1),"")</f>
        <v/>
      </c>
      <c r="BS20" s="141" t="str">
        <f t="shared" ref="BS20:BS37" si="7">IF(BP20=TRUE, MID(BN20,2,1),"")</f>
        <v/>
      </c>
      <c r="BT20" s="141" t="str">
        <f t="shared" ref="BT20:BT37" si="8">IF(BQ20=TRUE, MID(BN20,3,1),"")</f>
        <v/>
      </c>
      <c r="BU20" s="141" t="str">
        <f t="shared" ref="BU20:BU37" si="9">T(BR20)&amp;T(BS20)&amp;T(BT20)</f>
        <v/>
      </c>
      <c r="BV20" s="51" t="str">
        <f t="shared" ref="BV20:BV37" si="10">IF(BU20="","",INT(TRIM(BU20)))</f>
        <v/>
      </c>
      <c r="BW20" s="52" t="str">
        <f>IF(BV20&gt;BV19,"OK","INCORRECT")</f>
        <v>INCORRECT</v>
      </c>
      <c r="BX20" s="141" t="b">
        <f>BV20&gt;BV19</f>
        <v>0</v>
      </c>
      <c r="BY20" s="53" t="str">
        <f t="shared" ref="BY20:BY37" si="11">LEFT(B20,6)</f>
        <v/>
      </c>
      <c r="BZ20" s="141" t="b">
        <f t="shared" ref="BZ20:BZ37" si="12">ISNUMBER(INT((MID(BY20,1,1))))</f>
        <v>0</v>
      </c>
      <c r="CA20" s="141" t="b">
        <f t="shared" ref="CA20:CA37" si="13">ISNUMBER(INT((MID(BY20,2,1))))</f>
        <v>0</v>
      </c>
      <c r="CB20" s="141" t="b">
        <f t="shared" ref="CB20:CB37" si="14">ISNUMBER(INT((MID(BY20,3,1))))</f>
        <v>0</v>
      </c>
      <c r="CC20" s="141" t="b">
        <f t="shared" ref="CC20:CC37" si="15">ISNUMBER(INT((MID(BY20,4,1))))</f>
        <v>0</v>
      </c>
      <c r="CD20" s="141" t="b">
        <f t="shared" ref="CD20:CD37" si="16">ISNUMBER(INT((MID(BY20,5,1))))</f>
        <v>0</v>
      </c>
      <c r="CE20" s="141" t="b">
        <f t="shared" ref="CE20:CE37" si="17">ISNUMBER(INT((MID(BY20,6,1))))</f>
        <v>0</v>
      </c>
      <c r="CF20" s="141" t="str">
        <f t="shared" ref="CF20:CF37" si="18">IF(BZ20=TRUE, MID(BY20,1,1),"")</f>
        <v/>
      </c>
      <c r="CG20" s="141" t="str">
        <f t="shared" ref="CG20:CG37" si="19">IF(CA20=TRUE, MID(BY20,2,1),"")</f>
        <v/>
      </c>
      <c r="CH20" s="141" t="str">
        <f t="shared" ref="CH20:CH37" si="20">IF(CB20=TRUE, MID(BY20,3,1),"")</f>
        <v/>
      </c>
      <c r="CI20" s="141" t="str">
        <f t="shared" ref="CI20:CI37" si="21">IF(CC20=TRUE, MID(BY20,4,1),"")</f>
        <v/>
      </c>
      <c r="CJ20" s="141" t="str">
        <f t="shared" ref="CJ20:CJ37" si="22">IF(CD20=TRUE, MID(BY20,5,1),"")</f>
        <v/>
      </c>
      <c r="CK20" s="141" t="str">
        <f t="shared" ref="CK20:CK37" si="23">IF(CE20=TRUE, MID(BY20,6,1),"")</f>
        <v/>
      </c>
      <c r="CL20" s="53" t="str">
        <f t="shared" ref="CL20:CL37" si="24">TRIM(T(CF20)&amp;T(CG20)&amp;T(CH20))</f>
        <v/>
      </c>
      <c r="CM20" s="53" t="str">
        <f t="shared" ref="CM20:CM37" si="25">TRIM(T(CI20)&amp;T(CJ20)&amp;T(CK20))</f>
        <v/>
      </c>
      <c r="CN20" s="54" t="str">
        <f t="shared" ref="CN20:CN37" si="26">IF(OR(MID(BY20,3,1)="-",MID(BY20,4,1)="-"),T(CL20),"NO")</f>
        <v>NO</v>
      </c>
      <c r="CO20" s="54" t="str">
        <f t="shared" ref="CO20:CO37" si="27">IF(OR(MID(BY20,3,1)="-",MID(BY20,4,1)="-"),T(CM20),"NO")</f>
        <v>NO</v>
      </c>
      <c r="CP20" s="52" t="str">
        <f>IF(AND(CN20&lt;&gt;"NO", CO20&lt;&gt;"NO"),IF(CO20&lt;CN20,"OK","INCORRECT"),"NO")</f>
        <v>NO</v>
      </c>
      <c r="CQ20" s="52" t="str">
        <f>IF(AND(CN20&lt;&gt;"NO", CO20&lt;&gt;"NO"),IF(CO20&lt;=CO19,"OK","INCORRECT"),"NO")</f>
        <v>NO</v>
      </c>
      <c r="CR20" s="54" t="str">
        <f>IF(OR(AND(OR(AND(CP20="NO",CQ20="NO"),AND(CP20="OK", CQ20="OK")),AND(CP19="NO", CQ19="NO")),AND(AND(CP20="OK",CQ20="OK",OR(AND(CP19="NO", CQ19="NO"),AND(CP19="OK", CQ19="OK"))))),"OK","INCORRECT")</f>
        <v>OK</v>
      </c>
      <c r="CS20" s="141" t="b">
        <f>IF(CR20="OK",IF(AND(CN19="NO",CN20="NO"),BV20&gt;BV19))</f>
        <v>0</v>
      </c>
      <c r="CT20" s="141" t="b">
        <f>IF(CR20="OK",AND(CP20="OK",CQ20="OK",CP19="NO",CQ19="NO"))</f>
        <v>0</v>
      </c>
      <c r="CU20" s="141" t="b">
        <f>IF(CR20="OK",IF(AND(EXACT(CM19,CM20)),BV20&gt;BV19))</f>
        <v>0</v>
      </c>
      <c r="CV20" s="141" t="b">
        <f>IF(CR20="OK",CO20&lt;CO19)</f>
        <v>0</v>
      </c>
      <c r="CW20" s="53" t="str">
        <f>IF(AND(CS20=FALSE,CT20=FALSE,CU20=FALSE,CV20=FALSE),"SEQUENCE INCORRECT","SEQUENCE CORRECT")</f>
        <v>SEQUENCE INCORRECT</v>
      </c>
      <c r="CX20" s="55">
        <f>COUNTIF(B19:B19,T(B20))</f>
        <v>1</v>
      </c>
    </row>
    <row r="21" spans="1:102" s="141" customFormat="1" ht="18.95" customHeight="1" thickBot="1">
      <c r="A21" s="43"/>
      <c r="B21" s="152"/>
      <c r="C21" s="153"/>
      <c r="D21" s="152"/>
      <c r="E21" s="153"/>
      <c r="F21" s="152"/>
      <c r="G21" s="153"/>
      <c r="H21" s="152"/>
      <c r="I21" s="153"/>
      <c r="J21" s="305"/>
      <c r="K21" s="306"/>
      <c r="L21" s="206"/>
      <c r="M21" s="206"/>
      <c r="N21" s="206"/>
      <c r="O21" s="206"/>
      <c r="P21" s="319"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20"/>
      <c r="R21" s="96" t="str">
        <f>IF(P21="","",IF(Q17=500,LOOKUP(P21,{"ABS","ZERO",1,250,275,300,325,350,375,400,425},{"FAIL","FAIL","FAIL","D","D+","C","C+","B","B+","A","A+"}), IF(Q17=450,LOOKUP(P21,{"ABS","ZERO",1,225,247,270,292,315,337,360,382},{"FAIL","FAIL","FAIL","D","D+","C","C+","B","B+","A","A+"}), IF(Q17=400,LOOKUP(P21,{"ABS","ZERO",1,200,220,240,260,280,300,320,340},{"FAIL","FAIL","FAIL","D","D+","C","C+","B","B+","A","A+"}), IF(Q17=350,LOOKUP(P21,{"ABS","ZERO",1,175,192,210,227,245,262,280,297},{"FAIL","FAIL","FAIL","D","D+","C","C+","B","B+","A","A+"}),IF(Q17=300,LOOKUP(P21,{"ABS","ZERO",1,150,165,180,195,210,225,240,255},{"FAIL","FAIL","FAIL","D","D+","C","C+","B","B+","A","A+"}),IF(Q17=250,LOOKUP(P21,{"ABS","ZERO",1,125,137,150,162,175,187,200,212},{"FAIL","FAIL","FAIL","D","D+","C","C+","B","B+","A","A+"}),IF(Q17=200,LOOKUP(P21,{"ABS","ZERO",1,100,110,120,130,140,150,160,170},{"FAIL","FAIL","FAIL","D","D+","C","C+","B","B+","A","A+"}),IF(Q17=150,LOOKUP(P21,{"ABS","ZERO",1,75,82,90,97,105,112,120,127},{"FAIL","FAIL","FAIL","D","D+","C","C+","B","B+","A","A+"}),IF(Q17=100,LOOKUP(P21,{"ABS","ZERO",1,50,55,60,65,70,75,80,85},{"FAIL","FAIL","FAIL","D","D+","C","C+","B","B+","A","A+"}),IF(Q17=50,LOOKUP(P21,{"ABS","ZERO",1,25,27,30,32,35,37,40,42},{"FAIL","FAIL","FAIL","D","D+","C","C+","B","B+","A","A+"}))))))))))))</f>
        <v/>
      </c>
      <c r="S21" s="194"/>
      <c r="T21" s="56" t="str">
        <f t="shared" si="0"/>
        <v/>
      </c>
      <c r="U21" s="172" t="str">
        <f>IF(AND(A21&lt;&gt;"",B21&lt;&gt;""),IF(OR(D21&lt;&gt;"ABS"),IF(OR(AND(D21&lt;ROUNDDOWN((0.7*E17),0),D21&lt;&gt;0),D21&gt;E17,D21=""),"Attendance Marks incorrect",""),""),"")</f>
        <v/>
      </c>
      <c r="V21" s="304"/>
      <c r="W21" s="304"/>
      <c r="X21" s="161" t="str">
        <f>IF(OR(AND(OR(F21&lt;=G17, F21=0, F21="ABS"),OR(H21&lt;=I17, H21=0, H21="ABS"),OR(J21&lt;=K17, J21=0,J21="ABS"))),IF(OR(AND(A21="",B21="",D21="",F21="",H21="",J21=""),AND(A21&lt;&gt;"",B21&lt;&gt;"",D21&lt;&gt;"",F21&lt;&gt;"",H21&lt;&gt;"",J21&lt;&gt;"", AF21="OK")),"","Given Marks or Format is incorrect"),"Given Marks or Format is incorrect")</f>
        <v/>
      </c>
      <c r="Y21" s="162"/>
      <c r="Z21" s="163"/>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41" t="b">
        <f t="shared" ref="AE21:AE38" si="28">IF(AND(ISNUMBER(A20)&lt;&gt;"",ISNUMBER(A21)&lt;&gt;""),IF(AND(ISNUMBER(A21),ISNUMBER(A20)),IF(A21-A20=1,AND(ISNUMBER(INT(MID(A21,1,3))),MID(A21,4,1)="",MID(A21,1,1)&lt;&gt;"0"))))</f>
        <v>0</v>
      </c>
      <c r="AF21" s="141" t="str">
        <f t="shared" si="1"/>
        <v>S# INCORRECT</v>
      </c>
      <c r="BN21" s="141" t="str">
        <f t="shared" si="2"/>
        <v/>
      </c>
      <c r="BO21" s="141" t="b">
        <f t="shared" si="3"/>
        <v>0</v>
      </c>
      <c r="BP21" s="141" t="b">
        <f t="shared" si="4"/>
        <v>0</v>
      </c>
      <c r="BQ21" s="141" t="b">
        <f t="shared" si="5"/>
        <v>0</v>
      </c>
      <c r="BR21" s="141" t="str">
        <f t="shared" si="6"/>
        <v/>
      </c>
      <c r="BS21" s="141" t="str">
        <f t="shared" si="7"/>
        <v/>
      </c>
      <c r="BT21" s="141" t="str">
        <f t="shared" si="8"/>
        <v/>
      </c>
      <c r="BU21" s="141" t="str">
        <f t="shared" si="9"/>
        <v/>
      </c>
      <c r="BV21" s="51" t="str">
        <f t="shared" si="10"/>
        <v/>
      </c>
      <c r="BW21" s="52" t="str">
        <f t="shared" ref="BW21:BW37" si="29">IF(BV21&gt;BV20,"OK","INCORRECT")</f>
        <v>INCORRECT</v>
      </c>
      <c r="BX21" s="141" t="b">
        <f t="shared" ref="BX21:BX37" si="30">BV21&gt;BV20</f>
        <v>0</v>
      </c>
      <c r="BY21" s="53" t="str">
        <f t="shared" si="11"/>
        <v/>
      </c>
      <c r="BZ21" s="141" t="b">
        <f t="shared" si="12"/>
        <v>0</v>
      </c>
      <c r="CA21" s="141" t="b">
        <f t="shared" si="13"/>
        <v>0</v>
      </c>
      <c r="CB21" s="141" t="b">
        <f t="shared" si="14"/>
        <v>0</v>
      </c>
      <c r="CC21" s="141" t="b">
        <f t="shared" si="15"/>
        <v>0</v>
      </c>
      <c r="CD21" s="141" t="b">
        <f t="shared" si="16"/>
        <v>0</v>
      </c>
      <c r="CE21" s="141" t="b">
        <f t="shared" si="17"/>
        <v>0</v>
      </c>
      <c r="CF21" s="141" t="str">
        <f t="shared" si="18"/>
        <v/>
      </c>
      <c r="CG21" s="141" t="str">
        <f t="shared" si="19"/>
        <v/>
      </c>
      <c r="CH21" s="141" t="str">
        <f t="shared" si="20"/>
        <v/>
      </c>
      <c r="CI21" s="141" t="str">
        <f t="shared" si="21"/>
        <v/>
      </c>
      <c r="CJ21" s="141" t="str">
        <f t="shared" si="22"/>
        <v/>
      </c>
      <c r="CK21" s="141" t="str">
        <f t="shared" si="23"/>
        <v/>
      </c>
      <c r="CL21" s="53" t="str">
        <f t="shared" si="24"/>
        <v/>
      </c>
      <c r="CM21" s="53" t="str">
        <f t="shared" si="25"/>
        <v/>
      </c>
      <c r="CN21" s="54" t="str">
        <f t="shared" si="26"/>
        <v>NO</v>
      </c>
      <c r="CO21" s="54" t="str">
        <f t="shared" si="27"/>
        <v>NO</v>
      </c>
      <c r="CP21" s="52" t="str">
        <f t="shared" ref="CP21:CP37" si="31">IF(AND(CN21&lt;&gt;"NO", CO21&lt;&gt;"NO"),IF(CO21&lt;CN21,"OK","INCORRECT"),"NO")</f>
        <v>NO</v>
      </c>
      <c r="CQ21" s="52" t="str">
        <f t="shared" ref="CQ21:CQ37" si="32">IF(AND(CN21&lt;&gt;"NO", CO21&lt;&gt;"NO"),IF(CO21&lt;=CO20,"OK","INCORRECT"),"NO")</f>
        <v>NO</v>
      </c>
      <c r="CR21" s="54" t="str">
        <f t="shared" ref="CR21:CR37" si="33">IF(OR(AND(OR(AND(CP21="NO",CQ21="NO"),AND(CP21="OK", CQ21="OK")),AND(CP20="NO", CQ20="NO")),AND(AND(CP21="OK",CQ21="OK",OR(AND(CP20="NO", CQ20="NO"),AND(CP20="OK", CQ20="OK"))))),"OK","INCORRECT")</f>
        <v>OK</v>
      </c>
      <c r="CS21" s="141" t="b">
        <f t="shared" ref="CS21:CS37" si="34">IF(CR21="OK",IF(AND(CN20="NO",CN21="NO"),BV21&gt;BV20))</f>
        <v>0</v>
      </c>
      <c r="CT21" s="141" t="b">
        <f t="shared" ref="CT21:CT37" si="35">IF(CR21="OK",AND(CP21="OK",CQ21="OK",CP20="NO",CQ20="NO"))</f>
        <v>0</v>
      </c>
      <c r="CU21" s="141" t="b">
        <f t="shared" ref="CU21:CU37" si="36">IF(CR21="OK",IF(AND(EXACT(CM20,CM21)),BV21&gt;BV20))</f>
        <v>0</v>
      </c>
      <c r="CV21" s="141" t="b">
        <f t="shared" ref="CV21:CV37" si="37">IF(CR21="OK",CO21&lt;CO20)</f>
        <v>0</v>
      </c>
      <c r="CW21" s="53" t="str">
        <f t="shared" ref="CW21:CW37" si="38">IF(AND(CS21=FALSE,CT21=FALSE,CU21=FALSE,CV21=FALSE),"SEQUENCE INCORRECT","SEQUENCE CORRECT")</f>
        <v>SEQUENCE INCORRECT</v>
      </c>
      <c r="CX21" s="55">
        <f>COUNTIF(B19:B20,T(B21))</f>
        <v>2</v>
      </c>
    </row>
    <row r="22" spans="1:102" s="141" customFormat="1" ht="18.95" customHeight="1" thickBot="1">
      <c r="A22" s="134"/>
      <c r="B22" s="152"/>
      <c r="C22" s="153"/>
      <c r="D22" s="152"/>
      <c r="E22" s="153"/>
      <c r="F22" s="152"/>
      <c r="G22" s="153"/>
      <c r="H22" s="152"/>
      <c r="I22" s="153"/>
      <c r="J22" s="305"/>
      <c r="K22" s="306"/>
      <c r="L22" s="206"/>
      <c r="M22" s="206"/>
      <c r="N22" s="206"/>
      <c r="O22" s="206"/>
      <c r="P22" s="319"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20"/>
      <c r="R22" s="96" t="str">
        <f>IF(P22="","",IF(Q17=500,LOOKUP(P22,{"ABS","ZERO",1,250,275,300,325,350,375,400,425},{"FAIL","FAIL","FAIL","D","D+","C","C+","B","B+","A","A+"}), IF(Q17=450,LOOKUP(P22,{"ABS","ZERO",1,225,247,270,292,315,337,360,382},{"FAIL","FAIL","FAIL","D","D+","C","C+","B","B+","A","A+"}), IF(Q17=400,LOOKUP(P22,{"ABS","ZERO",1,200,220,240,260,280,300,320,340},{"FAIL","FAIL","FAIL","D","D+","C","C+","B","B+","A","A+"}), IF(Q17=350,LOOKUP(P22,{"ABS","ZERO",1,175,192,210,227,245,262,280,297},{"FAIL","FAIL","FAIL","D","D+","C","C+","B","B+","A","A+"}),IF(Q17=300,LOOKUP(P22,{"ABS","ZERO",1,150,165,180,195,210,225,240,255},{"FAIL","FAIL","FAIL","D","D+","C","C+","B","B+","A","A+"}),IF(Q17=250,LOOKUP(P22,{"ABS","ZERO",1,125,137,150,162,175,187,200,212},{"FAIL","FAIL","FAIL","D","D+","C","C+","B","B+","A","A+"}),IF(Q17=200,LOOKUP(P22,{"ABS","ZERO",1,100,110,120,130,140,150,160,170},{"FAIL","FAIL","FAIL","D","D+","C","C+","B","B+","A","A+"}),IF(Q17=150,LOOKUP(P22,{"ABS","ZERO",1,75,82,90,97,105,112,120,127},{"FAIL","FAIL","FAIL","D","D+","C","C+","B","B+","A","A+"}),IF(Q17=100,LOOKUP(P22,{"ABS","ZERO",1,50,55,60,65,70,75,80,85},{"FAIL","FAIL","FAIL","D","D+","C","C+","B","B+","A","A+"}),IF(Q17=50,LOOKUP(P22,{"ABS","ZERO",1,25,27,30,32,35,37,40,42},{"FAIL","FAIL","FAIL","D","D+","C","C+","B","B+","A","A+"}))))))))))))</f>
        <v/>
      </c>
      <c r="S22" s="194"/>
      <c r="T22" s="56" t="str">
        <f t="shared" si="0"/>
        <v/>
      </c>
      <c r="U22" s="172" t="str">
        <f>IF(AND(A22&lt;&gt;"",B22&lt;&gt;""),IF(OR(D22&lt;&gt;"ABS"),IF(OR(AND(D22&lt;ROUNDDOWN((0.7*E17),0),D22&lt;&gt;0),D22&gt;E17,D22=""),"Attendance Marks incorrect",""),""),"")</f>
        <v/>
      </c>
      <c r="V22" s="304"/>
      <c r="W22" s="304"/>
      <c r="X22" s="161" t="str">
        <f>IF(OR(AND(OR(F22&lt;=G17, F22=0, F22="ABS"),OR(H22&lt;=I17, H22=0, H22="ABS"),OR(J22&lt;=K17, J22=0,J22="ABS"))),IF(OR(AND(A22="",B22="",D22="",F22="",H22="",J22=""),AND(A22&lt;&gt;"",B22&lt;&gt;"",D22&lt;&gt;"",F22&lt;&gt;"",H22&lt;&gt;"",J22&lt;&gt;"", AF22="OK")),"","Given Marks or Format is incorrect"),"Given Marks or Format is incorrect")</f>
        <v/>
      </c>
      <c r="Y22" s="162"/>
      <c r="Z22" s="163"/>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41" t="b">
        <f t="shared" si="28"/>
        <v>0</v>
      </c>
      <c r="AF22" s="141" t="str">
        <f t="shared" si="1"/>
        <v>S# INCORRECT</v>
      </c>
      <c r="BN22" s="141" t="str">
        <f t="shared" si="2"/>
        <v/>
      </c>
      <c r="BO22" s="141" t="b">
        <f t="shared" si="3"/>
        <v>0</v>
      </c>
      <c r="BP22" s="141" t="b">
        <f t="shared" si="4"/>
        <v>0</v>
      </c>
      <c r="BQ22" s="141" t="b">
        <f t="shared" si="5"/>
        <v>0</v>
      </c>
      <c r="BR22" s="141" t="str">
        <f t="shared" si="6"/>
        <v/>
      </c>
      <c r="BS22" s="141" t="str">
        <f t="shared" si="7"/>
        <v/>
      </c>
      <c r="BT22" s="141" t="str">
        <f t="shared" si="8"/>
        <v/>
      </c>
      <c r="BU22" s="141" t="str">
        <f t="shared" si="9"/>
        <v/>
      </c>
      <c r="BV22" s="51" t="str">
        <f t="shared" si="10"/>
        <v/>
      </c>
      <c r="BW22" s="52" t="str">
        <f t="shared" si="29"/>
        <v>INCORRECT</v>
      </c>
      <c r="BX22" s="141" t="b">
        <f t="shared" si="30"/>
        <v>0</v>
      </c>
      <c r="BY22" s="53" t="str">
        <f t="shared" si="11"/>
        <v/>
      </c>
      <c r="BZ22" s="141" t="b">
        <f t="shared" si="12"/>
        <v>0</v>
      </c>
      <c r="CA22" s="141" t="b">
        <f t="shared" si="13"/>
        <v>0</v>
      </c>
      <c r="CB22" s="141" t="b">
        <f t="shared" si="14"/>
        <v>0</v>
      </c>
      <c r="CC22" s="141" t="b">
        <f t="shared" si="15"/>
        <v>0</v>
      </c>
      <c r="CD22" s="141" t="b">
        <f t="shared" si="16"/>
        <v>0</v>
      </c>
      <c r="CE22" s="141" t="b">
        <f t="shared" si="17"/>
        <v>0</v>
      </c>
      <c r="CF22" s="141" t="str">
        <f t="shared" si="18"/>
        <v/>
      </c>
      <c r="CG22" s="141" t="str">
        <f t="shared" si="19"/>
        <v/>
      </c>
      <c r="CH22" s="141" t="str">
        <f t="shared" si="20"/>
        <v/>
      </c>
      <c r="CI22" s="141" t="str">
        <f t="shared" si="21"/>
        <v/>
      </c>
      <c r="CJ22" s="141" t="str">
        <f t="shared" si="22"/>
        <v/>
      </c>
      <c r="CK22" s="141" t="str">
        <f t="shared" si="23"/>
        <v/>
      </c>
      <c r="CL22" s="53" t="str">
        <f t="shared" si="24"/>
        <v/>
      </c>
      <c r="CM22" s="53" t="str">
        <f t="shared" si="25"/>
        <v/>
      </c>
      <c r="CN22" s="54" t="str">
        <f t="shared" si="26"/>
        <v>NO</v>
      </c>
      <c r="CO22" s="54" t="str">
        <f t="shared" si="27"/>
        <v>NO</v>
      </c>
      <c r="CP22" s="52" t="str">
        <f t="shared" si="31"/>
        <v>NO</v>
      </c>
      <c r="CQ22" s="52" t="str">
        <f t="shared" si="32"/>
        <v>NO</v>
      </c>
      <c r="CR22" s="54" t="str">
        <f t="shared" si="33"/>
        <v>OK</v>
      </c>
      <c r="CS22" s="141" t="b">
        <f t="shared" si="34"/>
        <v>0</v>
      </c>
      <c r="CT22" s="141" t="b">
        <f t="shared" si="35"/>
        <v>0</v>
      </c>
      <c r="CU22" s="141" t="b">
        <f t="shared" si="36"/>
        <v>0</v>
      </c>
      <c r="CV22" s="141" t="b">
        <f t="shared" si="37"/>
        <v>0</v>
      </c>
      <c r="CW22" s="53" t="str">
        <f t="shared" si="38"/>
        <v>SEQUENCE INCORRECT</v>
      </c>
      <c r="CX22" s="55">
        <f>COUNTIF(B19:B21,T(B22))</f>
        <v>3</v>
      </c>
    </row>
    <row r="23" spans="1:102" s="141" customFormat="1" ht="18.95" customHeight="1" thickBot="1">
      <c r="A23" s="43"/>
      <c r="B23" s="152"/>
      <c r="C23" s="153"/>
      <c r="D23" s="152"/>
      <c r="E23" s="153"/>
      <c r="F23" s="152"/>
      <c r="G23" s="153"/>
      <c r="H23" s="152"/>
      <c r="I23" s="153"/>
      <c r="J23" s="305"/>
      <c r="K23" s="306"/>
      <c r="L23" s="206"/>
      <c r="M23" s="206"/>
      <c r="N23" s="206"/>
      <c r="O23" s="206"/>
      <c r="P23" s="319"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20"/>
      <c r="R23" s="96" t="str">
        <f>IF(P23="","",IF(Q17=500,LOOKUP(P23,{"ABS","ZERO",1,250,275,300,325,350,375,400,425},{"FAIL","FAIL","FAIL","D","D+","C","C+","B","B+","A","A+"}), IF(Q17=450,LOOKUP(P23,{"ABS","ZERO",1,225,247,270,292,315,337,360,382},{"FAIL","FAIL","FAIL","D","D+","C","C+","B","B+","A","A+"}), IF(Q17=400,LOOKUP(P23,{"ABS","ZERO",1,200,220,240,260,280,300,320,340},{"FAIL","FAIL","FAIL","D","D+","C","C+","B","B+","A","A+"}), IF(Q17=350,LOOKUP(P23,{"ABS","ZERO",1,175,192,210,227,245,262,280,297},{"FAIL","FAIL","FAIL","D","D+","C","C+","B","B+","A","A+"}),IF(Q17=300,LOOKUP(P23,{"ABS","ZERO",1,150,165,180,195,210,225,240,255},{"FAIL","FAIL","FAIL","D","D+","C","C+","B","B+","A","A+"}),IF(Q17=250,LOOKUP(P23,{"ABS","ZERO",1,125,137,150,162,175,187,200,212},{"FAIL","FAIL","FAIL","D","D+","C","C+","B","B+","A","A+"}),IF(Q17=200,LOOKUP(P23,{"ABS","ZERO",1,100,110,120,130,140,150,160,170},{"FAIL","FAIL","FAIL","D","D+","C","C+","B","B+","A","A+"}),IF(Q17=150,LOOKUP(P23,{"ABS","ZERO",1,75,82,90,97,105,112,120,127},{"FAIL","FAIL","FAIL","D","D+","C","C+","B","B+","A","A+"}),IF(Q17=100,LOOKUP(P23,{"ABS","ZERO",1,50,55,60,65,70,75,80,85},{"FAIL","FAIL","FAIL","D","D+","C","C+","B","B+","A","A+"}),IF(Q17=50,LOOKUP(P23,{"ABS","ZERO",1,25,27,30,32,35,37,40,42},{"FAIL","FAIL","FAIL","D","D+","C","C+","B","B+","A","A+"}))))))))))))</f>
        <v/>
      </c>
      <c r="S23" s="194"/>
      <c r="T23" s="56" t="str">
        <f t="shared" si="0"/>
        <v/>
      </c>
      <c r="U23" s="172" t="str">
        <f>IF(AND(A23&lt;&gt;"",B23&lt;&gt;""),IF(OR(D23&lt;&gt;"ABS"),IF(OR(AND(D23&lt;ROUNDDOWN((0.7*E17),0),D23&lt;&gt;0),D23&gt;E17,D23=""),"Attendance Marks incorrect",""),""),"")</f>
        <v/>
      </c>
      <c r="V23" s="304"/>
      <c r="W23" s="304"/>
      <c r="X23" s="161" t="str">
        <f>IF(OR(AND(OR(F23&lt;=G17, F23=0, F23="ABS"),OR(H23&lt;=I17, H23=0, H23="ABS"),OR(J23&lt;=K17, J23=0,J23="ABS"))),IF(OR(AND(A23="",B23="",D23="",F23="",H23="",J23=""),AND(A23&lt;&gt;"",B23&lt;&gt;"",D23&lt;&gt;"",F23&lt;&gt;"",H23&lt;&gt;"",J23&lt;&gt;"", AF23="OK")),"","Given Marks or Format is incorrect"),"Given Marks or Format is incorrect")</f>
        <v/>
      </c>
      <c r="Y23" s="162"/>
      <c r="Z23" s="163"/>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41" t="b">
        <f t="shared" si="28"/>
        <v>0</v>
      </c>
      <c r="AF23" s="141" t="str">
        <f t="shared" si="1"/>
        <v>S# INCORRECT</v>
      </c>
      <c r="BN23" s="141" t="str">
        <f t="shared" si="2"/>
        <v/>
      </c>
      <c r="BO23" s="141" t="b">
        <f t="shared" si="3"/>
        <v>0</v>
      </c>
      <c r="BP23" s="141" t="b">
        <f t="shared" si="4"/>
        <v>0</v>
      </c>
      <c r="BQ23" s="141" t="b">
        <f t="shared" si="5"/>
        <v>0</v>
      </c>
      <c r="BR23" s="141" t="str">
        <f t="shared" si="6"/>
        <v/>
      </c>
      <c r="BS23" s="141" t="str">
        <f t="shared" si="7"/>
        <v/>
      </c>
      <c r="BT23" s="141" t="str">
        <f t="shared" si="8"/>
        <v/>
      </c>
      <c r="BU23" s="141" t="str">
        <f t="shared" si="9"/>
        <v/>
      </c>
      <c r="BV23" s="51" t="str">
        <f t="shared" si="10"/>
        <v/>
      </c>
      <c r="BW23" s="52" t="str">
        <f t="shared" si="29"/>
        <v>INCORRECT</v>
      </c>
      <c r="BX23" s="141" t="b">
        <f t="shared" si="30"/>
        <v>0</v>
      </c>
      <c r="BY23" s="53" t="str">
        <f t="shared" si="11"/>
        <v/>
      </c>
      <c r="BZ23" s="141" t="b">
        <f t="shared" si="12"/>
        <v>0</v>
      </c>
      <c r="CA23" s="141" t="b">
        <f t="shared" si="13"/>
        <v>0</v>
      </c>
      <c r="CB23" s="141" t="b">
        <f t="shared" si="14"/>
        <v>0</v>
      </c>
      <c r="CC23" s="141" t="b">
        <f t="shared" si="15"/>
        <v>0</v>
      </c>
      <c r="CD23" s="141" t="b">
        <f t="shared" si="16"/>
        <v>0</v>
      </c>
      <c r="CE23" s="141" t="b">
        <f t="shared" si="17"/>
        <v>0</v>
      </c>
      <c r="CF23" s="141" t="str">
        <f t="shared" si="18"/>
        <v/>
      </c>
      <c r="CG23" s="141" t="str">
        <f t="shared" si="19"/>
        <v/>
      </c>
      <c r="CH23" s="141" t="str">
        <f t="shared" si="20"/>
        <v/>
      </c>
      <c r="CI23" s="141" t="str">
        <f t="shared" si="21"/>
        <v/>
      </c>
      <c r="CJ23" s="141" t="str">
        <f t="shared" si="22"/>
        <v/>
      </c>
      <c r="CK23" s="141" t="str">
        <f t="shared" si="23"/>
        <v/>
      </c>
      <c r="CL23" s="53" t="str">
        <f t="shared" si="24"/>
        <v/>
      </c>
      <c r="CM23" s="53" t="str">
        <f t="shared" si="25"/>
        <v/>
      </c>
      <c r="CN23" s="54" t="str">
        <f t="shared" si="26"/>
        <v>NO</v>
      </c>
      <c r="CO23" s="54" t="str">
        <f t="shared" si="27"/>
        <v>NO</v>
      </c>
      <c r="CP23" s="52" t="str">
        <f t="shared" si="31"/>
        <v>NO</v>
      </c>
      <c r="CQ23" s="52" t="str">
        <f t="shared" si="32"/>
        <v>NO</v>
      </c>
      <c r="CR23" s="54" t="str">
        <f t="shared" si="33"/>
        <v>OK</v>
      </c>
      <c r="CS23" s="141" t="b">
        <f t="shared" si="34"/>
        <v>0</v>
      </c>
      <c r="CT23" s="141" t="b">
        <f t="shared" si="35"/>
        <v>0</v>
      </c>
      <c r="CU23" s="141" t="b">
        <f t="shared" si="36"/>
        <v>0</v>
      </c>
      <c r="CV23" s="141" t="b">
        <f t="shared" si="37"/>
        <v>0</v>
      </c>
      <c r="CW23" s="53" t="str">
        <f t="shared" si="38"/>
        <v>SEQUENCE INCORRECT</v>
      </c>
      <c r="CX23" s="55">
        <f>COUNTIF(B19:B22,T(B23))</f>
        <v>4</v>
      </c>
    </row>
    <row r="24" spans="1:102" s="141" customFormat="1" ht="18.95" customHeight="1" thickBot="1">
      <c r="A24" s="134"/>
      <c r="B24" s="152"/>
      <c r="C24" s="153"/>
      <c r="D24" s="152"/>
      <c r="E24" s="153"/>
      <c r="F24" s="152"/>
      <c r="G24" s="153"/>
      <c r="H24" s="152"/>
      <c r="I24" s="153"/>
      <c r="J24" s="305"/>
      <c r="K24" s="306"/>
      <c r="L24" s="206"/>
      <c r="M24" s="206"/>
      <c r="N24" s="206"/>
      <c r="O24" s="206"/>
      <c r="P24" s="319"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20"/>
      <c r="R24" s="96" t="str">
        <f>IF(P24="","",IF(Q17=500,LOOKUP(P24,{"ABS","ZERO",1,250,275,300,325,350,375,400,425},{"FAIL","FAIL","FAIL","D","D+","C","C+","B","B+","A","A+"}), IF(Q17=450,LOOKUP(P24,{"ABS","ZERO",1,225,247,270,292,315,337,360,382},{"FAIL","FAIL","FAIL","D","D+","C","C+","B","B+","A","A+"}), IF(Q17=400,LOOKUP(P24,{"ABS","ZERO",1,200,220,240,260,280,300,320,340},{"FAIL","FAIL","FAIL","D","D+","C","C+","B","B+","A","A+"}), IF(Q17=350,LOOKUP(P24,{"ABS","ZERO",1,175,192,210,227,245,262,280,297},{"FAIL","FAIL","FAIL","D","D+","C","C+","B","B+","A","A+"}),IF(Q17=300,LOOKUP(P24,{"ABS","ZERO",1,150,165,180,195,210,225,240,255},{"FAIL","FAIL","FAIL","D","D+","C","C+","B","B+","A","A+"}),IF(Q17=250,LOOKUP(P24,{"ABS","ZERO",1,125,137,150,162,175,187,200,212},{"FAIL","FAIL","FAIL","D","D+","C","C+","B","B+","A","A+"}),IF(Q17=200,LOOKUP(P24,{"ABS","ZERO",1,100,110,120,130,140,150,160,170},{"FAIL","FAIL","FAIL","D","D+","C","C+","B","B+","A","A+"}),IF(Q17=150,LOOKUP(P24,{"ABS","ZERO",1,75,82,90,97,105,112,120,127},{"FAIL","FAIL","FAIL","D","D+","C","C+","B","B+","A","A+"}),IF(Q17=100,LOOKUP(P24,{"ABS","ZERO",1,50,55,60,65,70,75,80,85},{"FAIL","FAIL","FAIL","D","D+","C","C+","B","B+","A","A+"}),IF(Q17=50,LOOKUP(P24,{"ABS","ZERO",1,25,27,30,32,35,37,40,42},{"FAIL","FAIL","FAIL","D","D+","C","C+","B","B+","A","A+"}))))))))))))</f>
        <v/>
      </c>
      <c r="S24" s="194"/>
      <c r="T24" s="56" t="str">
        <f t="shared" si="0"/>
        <v/>
      </c>
      <c r="U24" s="172" t="str">
        <f>IF(AND(A24&lt;&gt;"",B24&lt;&gt;""),IF(OR(D24&lt;&gt;"ABS"),IF(OR(AND(D24&lt;ROUNDDOWN((0.7*E17),0),D24&lt;&gt;0),D24&gt;E17,D24=""),"Attendance Marks incorrect",""),""),"")</f>
        <v/>
      </c>
      <c r="V24" s="304"/>
      <c r="W24" s="304"/>
      <c r="X24" s="161" t="str">
        <f>IF(OR(AND(OR(F24&lt;=G17, F24=0, F24="ABS"),OR(H24&lt;=I17, H24=0, H24="ABS"),OR(J24&lt;=K17, J24=0,J24="ABS"))),IF(OR(AND(A24="",B24="",D24="",F24="",H24="",J24=""),AND(A24&lt;&gt;"",B24&lt;&gt;"",D24&lt;&gt;"",F24&lt;&gt;"",H24&lt;&gt;"",J24&lt;&gt;"", AF24="OK")),"","Given Marks or Format is incorrect"),"Given Marks or Format is incorrect")</f>
        <v/>
      </c>
      <c r="Y24" s="162"/>
      <c r="Z24" s="163"/>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41" t="b">
        <f t="shared" si="28"/>
        <v>0</v>
      </c>
      <c r="AF24" s="141" t="str">
        <f t="shared" si="1"/>
        <v>S# INCORRECT</v>
      </c>
      <c r="BN24" s="141" t="str">
        <f t="shared" si="2"/>
        <v/>
      </c>
      <c r="BO24" s="141" t="b">
        <f t="shared" si="3"/>
        <v>0</v>
      </c>
      <c r="BP24" s="141" t="b">
        <f t="shared" si="4"/>
        <v>0</v>
      </c>
      <c r="BQ24" s="141" t="b">
        <f t="shared" si="5"/>
        <v>0</v>
      </c>
      <c r="BR24" s="141" t="str">
        <f t="shared" si="6"/>
        <v/>
      </c>
      <c r="BS24" s="141" t="str">
        <f t="shared" si="7"/>
        <v/>
      </c>
      <c r="BT24" s="141" t="str">
        <f t="shared" si="8"/>
        <v/>
      </c>
      <c r="BU24" s="141" t="str">
        <f t="shared" si="9"/>
        <v/>
      </c>
      <c r="BV24" s="51" t="str">
        <f t="shared" si="10"/>
        <v/>
      </c>
      <c r="BW24" s="52" t="str">
        <f t="shared" si="29"/>
        <v>INCORRECT</v>
      </c>
      <c r="BX24" s="141" t="b">
        <f t="shared" si="30"/>
        <v>0</v>
      </c>
      <c r="BY24" s="53" t="str">
        <f t="shared" si="11"/>
        <v/>
      </c>
      <c r="BZ24" s="141" t="b">
        <f t="shared" si="12"/>
        <v>0</v>
      </c>
      <c r="CA24" s="141" t="b">
        <f t="shared" si="13"/>
        <v>0</v>
      </c>
      <c r="CB24" s="141" t="b">
        <f t="shared" si="14"/>
        <v>0</v>
      </c>
      <c r="CC24" s="141" t="b">
        <f t="shared" si="15"/>
        <v>0</v>
      </c>
      <c r="CD24" s="141" t="b">
        <f t="shared" si="16"/>
        <v>0</v>
      </c>
      <c r="CE24" s="141" t="b">
        <f t="shared" si="17"/>
        <v>0</v>
      </c>
      <c r="CF24" s="141" t="str">
        <f t="shared" si="18"/>
        <v/>
      </c>
      <c r="CG24" s="141" t="str">
        <f t="shared" si="19"/>
        <v/>
      </c>
      <c r="CH24" s="141" t="str">
        <f t="shared" si="20"/>
        <v/>
      </c>
      <c r="CI24" s="141" t="str">
        <f t="shared" si="21"/>
        <v/>
      </c>
      <c r="CJ24" s="141" t="str">
        <f t="shared" si="22"/>
        <v/>
      </c>
      <c r="CK24" s="141" t="str">
        <f t="shared" si="23"/>
        <v/>
      </c>
      <c r="CL24" s="53" t="str">
        <f t="shared" si="24"/>
        <v/>
      </c>
      <c r="CM24" s="53" t="str">
        <f t="shared" si="25"/>
        <v/>
      </c>
      <c r="CN24" s="54" t="str">
        <f t="shared" si="26"/>
        <v>NO</v>
      </c>
      <c r="CO24" s="54" t="str">
        <f t="shared" si="27"/>
        <v>NO</v>
      </c>
      <c r="CP24" s="52" t="str">
        <f t="shared" si="31"/>
        <v>NO</v>
      </c>
      <c r="CQ24" s="52" t="str">
        <f t="shared" si="32"/>
        <v>NO</v>
      </c>
      <c r="CR24" s="54" t="str">
        <f t="shared" si="33"/>
        <v>OK</v>
      </c>
      <c r="CS24" s="141" t="b">
        <f t="shared" si="34"/>
        <v>0</v>
      </c>
      <c r="CT24" s="141" t="b">
        <f t="shared" si="35"/>
        <v>0</v>
      </c>
      <c r="CU24" s="141" t="b">
        <f t="shared" si="36"/>
        <v>0</v>
      </c>
      <c r="CV24" s="141" t="b">
        <f t="shared" si="37"/>
        <v>0</v>
      </c>
      <c r="CW24" s="53" t="str">
        <f t="shared" si="38"/>
        <v>SEQUENCE INCORRECT</v>
      </c>
      <c r="CX24" s="55">
        <f>COUNTIF(B19:B23,T(B24))</f>
        <v>5</v>
      </c>
    </row>
    <row r="25" spans="1:102" s="141" customFormat="1" ht="18.95" customHeight="1" thickBot="1">
      <c r="A25" s="43"/>
      <c r="B25" s="152"/>
      <c r="C25" s="153"/>
      <c r="D25" s="152"/>
      <c r="E25" s="153"/>
      <c r="F25" s="152"/>
      <c r="G25" s="153"/>
      <c r="H25" s="152"/>
      <c r="I25" s="153"/>
      <c r="J25" s="305"/>
      <c r="K25" s="306"/>
      <c r="L25" s="206"/>
      <c r="M25" s="206"/>
      <c r="N25" s="206"/>
      <c r="O25" s="206"/>
      <c r="P25" s="319"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20"/>
      <c r="R25" s="96" t="str">
        <f>IF(P25="","",IF(Q17=500,LOOKUP(P25,{"ABS","ZERO",1,250,275,300,325,350,375,400,425},{"FAIL","FAIL","FAIL","D","D+","C","C+","B","B+","A","A+"}),IF(Q17=450,LOOKUP(P25,{"ABS","ZERO",1,225,247,270,292,315,337,360,382},{"FAIL","FAIL","FAIL","D","D+","C","C+","B","B+","A","A+"}),IF(Q17=400,LOOKUP(P25,{"ABS","ZERO",1,200,220,240,260,280,300,320,340},{"FAIL","FAIL","FAIL","D","D+","C","C+","B","B+","A","A+"}),IF(Q17=350,LOOKUP(P25,{"ABS","ZERO",1,175,192,210,227,245,262,280,297},{"FAIL","FAIL","FAIL","D","D+","C","C+","B","B+","A","A+"}),IF(Q17=300,LOOKUP(P25,{"ABS","ZERO",1,150,165,180,195,210,225,240,255},{"FAIL","FAIL","FAIL","D","D+","C","C+","B","B+","A","A+"}),IF(Q17=250,LOOKUP(P25,{"ABS","ZERO",1,125,137,150,162,175,187,200,212},{"FAIL","FAIL","FAIL","D","D+","C","C+","B","B+","A","A+"}),IF(Q17=200,LOOKUP(P25,{"ABS","ZERO",1,100,110,120,130,140,150,160,170},{"FAIL","FAIL","FAIL","D","D+","C","C+","B","B+","A","A+"}),IF(Q17=150,LOOKUP(P25,{"ABS","ZERO",1,75,82,90,97,105,112,120,127},{"FAIL","FAIL","FAIL","D","D+","C","C+","B","B+","A","A+"}),IF(Q17=100,LOOKUP(P25,{"ABS","ZERO",1,50,55,60,65,70,75,80,85},{"FAIL","FAIL","FAIL","D","D+","C","C+","B","B+","A","A+"}),IF(Q17=50,LOOKUP(P25,{"ABS","ZERO",1,25,27,30,32,35,37,40,42},{"FAIL","FAIL","FAIL","D","D+","C","C+","B","B+","A","A+"}))))))))))))</f>
        <v/>
      </c>
      <c r="S25" s="194"/>
      <c r="T25" s="56" t="str">
        <f t="shared" si="0"/>
        <v/>
      </c>
      <c r="U25" s="172" t="str">
        <f>IF(AND(A25&lt;&gt;"",B25&lt;&gt;""),IF(OR(D25&lt;&gt;"ABS"),IF(OR(AND(D25&lt;ROUNDDOWN((0.7*E17),0),D25&lt;&gt;0),D25&gt;E17,D25=""),"Attendance Marks incorrect",""),""),"")</f>
        <v/>
      </c>
      <c r="V25" s="304"/>
      <c r="W25" s="304"/>
      <c r="X25" s="161" t="str">
        <f>IF(OR(AND(OR(F25&lt;=G17, F25=0, F25="ABS"),OR(H25&lt;=I17, H25=0, H25="ABS"),OR(J25&lt;=K17, J25=0,J25="ABS"))),IF(OR(AND(A25="",B25="", D25="",F25="",H25="",J25=""),AND(A25&lt;&gt;"",B25&lt;&gt;"",D25&lt;&gt;"",F25&lt;&gt;"",H25&lt;&gt;"",J25&lt;&gt;"", AF25="OK")),"","Given Marks or Format is incorrect"),"Given Marks or Format is incorrect")</f>
        <v/>
      </c>
      <c r="Y25" s="162"/>
      <c r="Z25" s="163"/>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41" t="b">
        <f t="shared" si="28"/>
        <v>0</v>
      </c>
      <c r="AF25" s="141" t="str">
        <f t="shared" si="1"/>
        <v>S# INCORRECT</v>
      </c>
      <c r="BN25" s="141" t="str">
        <f t="shared" si="2"/>
        <v/>
      </c>
      <c r="BO25" s="141" t="b">
        <f t="shared" si="3"/>
        <v>0</v>
      </c>
      <c r="BP25" s="141" t="b">
        <f t="shared" si="4"/>
        <v>0</v>
      </c>
      <c r="BQ25" s="141" t="b">
        <f t="shared" si="5"/>
        <v>0</v>
      </c>
      <c r="BR25" s="141" t="str">
        <f t="shared" si="6"/>
        <v/>
      </c>
      <c r="BS25" s="141" t="str">
        <f t="shared" si="7"/>
        <v/>
      </c>
      <c r="BT25" s="141" t="str">
        <f t="shared" si="8"/>
        <v/>
      </c>
      <c r="BU25" s="141" t="str">
        <f t="shared" si="9"/>
        <v/>
      </c>
      <c r="BV25" s="51" t="str">
        <f t="shared" si="10"/>
        <v/>
      </c>
      <c r="BW25" s="52" t="str">
        <f t="shared" si="29"/>
        <v>INCORRECT</v>
      </c>
      <c r="BX25" s="141" t="b">
        <f t="shared" si="30"/>
        <v>0</v>
      </c>
      <c r="BY25" s="53" t="str">
        <f t="shared" si="11"/>
        <v/>
      </c>
      <c r="BZ25" s="141" t="b">
        <f t="shared" si="12"/>
        <v>0</v>
      </c>
      <c r="CA25" s="141" t="b">
        <f t="shared" si="13"/>
        <v>0</v>
      </c>
      <c r="CB25" s="141" t="b">
        <f t="shared" si="14"/>
        <v>0</v>
      </c>
      <c r="CC25" s="141" t="b">
        <f t="shared" si="15"/>
        <v>0</v>
      </c>
      <c r="CD25" s="141" t="b">
        <f t="shared" si="16"/>
        <v>0</v>
      </c>
      <c r="CE25" s="141" t="b">
        <f t="shared" si="17"/>
        <v>0</v>
      </c>
      <c r="CF25" s="141" t="str">
        <f t="shared" si="18"/>
        <v/>
      </c>
      <c r="CG25" s="141" t="str">
        <f t="shared" si="19"/>
        <v/>
      </c>
      <c r="CH25" s="141" t="str">
        <f t="shared" si="20"/>
        <v/>
      </c>
      <c r="CI25" s="141" t="str">
        <f t="shared" si="21"/>
        <v/>
      </c>
      <c r="CJ25" s="141" t="str">
        <f t="shared" si="22"/>
        <v/>
      </c>
      <c r="CK25" s="141" t="str">
        <f t="shared" si="23"/>
        <v/>
      </c>
      <c r="CL25" s="53" t="str">
        <f t="shared" si="24"/>
        <v/>
      </c>
      <c r="CM25" s="53" t="str">
        <f t="shared" si="25"/>
        <v/>
      </c>
      <c r="CN25" s="54" t="str">
        <f t="shared" si="26"/>
        <v>NO</v>
      </c>
      <c r="CO25" s="54" t="str">
        <f t="shared" si="27"/>
        <v>NO</v>
      </c>
      <c r="CP25" s="52" t="str">
        <f t="shared" si="31"/>
        <v>NO</v>
      </c>
      <c r="CQ25" s="52" t="str">
        <f t="shared" si="32"/>
        <v>NO</v>
      </c>
      <c r="CR25" s="54" t="str">
        <f t="shared" si="33"/>
        <v>OK</v>
      </c>
      <c r="CS25" s="141" t="b">
        <f t="shared" si="34"/>
        <v>0</v>
      </c>
      <c r="CT25" s="141" t="b">
        <f t="shared" si="35"/>
        <v>0</v>
      </c>
      <c r="CU25" s="141" t="b">
        <f t="shared" si="36"/>
        <v>0</v>
      </c>
      <c r="CV25" s="141" t="b">
        <f t="shared" si="37"/>
        <v>0</v>
      </c>
      <c r="CW25" s="53" t="str">
        <f t="shared" si="38"/>
        <v>SEQUENCE INCORRECT</v>
      </c>
      <c r="CX25" s="55">
        <f>COUNTIF(B19:B24,T(B25))</f>
        <v>6</v>
      </c>
    </row>
    <row r="26" spans="1:102" s="141" customFormat="1" ht="18.95" customHeight="1" thickBot="1">
      <c r="A26" s="134"/>
      <c r="B26" s="152"/>
      <c r="C26" s="153"/>
      <c r="D26" s="152"/>
      <c r="E26" s="153"/>
      <c r="F26" s="152"/>
      <c r="G26" s="153"/>
      <c r="H26" s="152"/>
      <c r="I26" s="153"/>
      <c r="J26" s="305"/>
      <c r="K26" s="306"/>
      <c r="L26" s="206"/>
      <c r="M26" s="206"/>
      <c r="N26" s="206"/>
      <c r="O26" s="206"/>
      <c r="P26" s="319"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20"/>
      <c r="R26" s="96" t="str">
        <f>IF(P26="","",IF(Q17=500,LOOKUP(P26,{"ABS","ZERO",1,250,275,300,325,350,375,400,425},{"FAIL","FAIL","FAIL","D","D+","C","C+","B","B+","A","A+"}),IF(Q17=450,LOOKUP(P26,{"ABS","ZERO",1,225,247,270,292,315,337,360,382},{"FAIL","FAIL","FAIL","D","D+","C","C+","B","B+","A","A+"}),IF(Q17=400,LOOKUP(P26,{"ABS","ZERO",1,200,220,240,260,280,300,320,340},{"FAIL","FAIL","FAIL","D","D+","C","C+","B","B+","A","A+"}),IF(Q17=350,LOOKUP(P26,{"ABS","ZERO",1,175,192,210,227,245,262,280,297},{"FAIL","FAIL","FAIL","D","D+","C","C+","B","B+","A","A+"}),IF(Q17=300,LOOKUP(P26,{"ABS","ZERO",1,150,165,180,195,210,225,240,255},{"FAIL","FAIL","FAIL","D","D+","C","C+","B","B+","A","A+"}),IF(Q17=250,LOOKUP(P26,{"ABS","ZERO",1,125,137,150,162,175,187,200,212},{"FAIL","FAIL","FAIL","D","D+","C","C+","B","B+","A","A+"}),IF(Q17=200,LOOKUP(P26,{"ABS","ZERO",1,100,110,120,130,140,150,160,170},{"FAIL","FAIL","FAIL","D","D+","C","C+","B","B+","A","A+"}),IF(Q17=150,LOOKUP(P26,{"ABS","ZERO",1,75,82,90,97,105,112,120,127},{"FAIL","FAIL","FAIL","D","D+","C","C+","B","B+","A","A+"}),IF(Q17=100,LOOKUP(P26,{"ABS","ZERO",1,50,55,60,65,70,75,80,85},{"FAIL","FAIL","FAIL","D","D+","C","C+","B","B+","A","A+"}),IF(Q17=50,LOOKUP(P26,{"ABS","ZERO",1,25,27,30,32,35,37,40,42},{"FAIL","FAIL","FAIL","D","D+","C","C+","B","B+","A","A+"}))))))))))))</f>
        <v/>
      </c>
      <c r="S26" s="194"/>
      <c r="T26" s="56" t="str">
        <f t="shared" si="0"/>
        <v/>
      </c>
      <c r="U26" s="172" t="str">
        <f>IF(AND(A26&lt;&gt;"",B26&lt;&gt;""),IF(OR(D26&lt;&gt;"ABS"),IF(OR(AND(D26&lt;ROUNDDOWN((0.7*E17),0),D26&lt;&gt;0),D26&gt;E17,D26=""),"Attendance Marks incorrect",""),""),"")</f>
        <v/>
      </c>
      <c r="V26" s="304"/>
      <c r="W26" s="304"/>
      <c r="X26" s="161" t="str">
        <f>IF(OR(AND(OR(F26&lt;=G17, F26=0, F26="ABS"),OR(H26&lt;=I17, H26=0, H26="ABS"),OR(J26&lt;=K17, J26=0,J26="ABS"))),IF(OR(AND(A26="",B26="",D26="",F26="",H26="",J26=""),AND(A26&lt;&gt;"",B26&lt;&gt;"",D26&lt;&gt;"",F26&lt;&gt;"",H26&lt;&gt;"",J26&lt;&gt;"", AF26="OK")),"","Given Marks or Format is incorrect"),"Given Marks or Format is incorrect")</f>
        <v/>
      </c>
      <c r="Y26" s="162"/>
      <c r="Z26" s="163"/>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41" t="b">
        <f t="shared" si="28"/>
        <v>0</v>
      </c>
      <c r="AF26" s="141" t="str">
        <f t="shared" si="1"/>
        <v>S# INCORRECT</v>
      </c>
      <c r="BN26" s="141" t="str">
        <f t="shared" si="2"/>
        <v/>
      </c>
      <c r="BO26" s="141" t="b">
        <f t="shared" si="3"/>
        <v>0</v>
      </c>
      <c r="BP26" s="141" t="b">
        <f t="shared" si="4"/>
        <v>0</v>
      </c>
      <c r="BQ26" s="141" t="b">
        <f t="shared" si="5"/>
        <v>0</v>
      </c>
      <c r="BR26" s="141" t="str">
        <f t="shared" si="6"/>
        <v/>
      </c>
      <c r="BS26" s="141" t="str">
        <f t="shared" si="7"/>
        <v/>
      </c>
      <c r="BT26" s="141" t="str">
        <f t="shared" si="8"/>
        <v/>
      </c>
      <c r="BU26" s="141" t="str">
        <f t="shared" si="9"/>
        <v/>
      </c>
      <c r="BV26" s="51" t="str">
        <f t="shared" si="10"/>
        <v/>
      </c>
      <c r="BW26" s="52" t="str">
        <f t="shared" si="29"/>
        <v>INCORRECT</v>
      </c>
      <c r="BX26" s="141" t="b">
        <f t="shared" si="30"/>
        <v>0</v>
      </c>
      <c r="BY26" s="53" t="str">
        <f t="shared" si="11"/>
        <v/>
      </c>
      <c r="BZ26" s="141" t="b">
        <f t="shared" si="12"/>
        <v>0</v>
      </c>
      <c r="CA26" s="141" t="b">
        <f t="shared" si="13"/>
        <v>0</v>
      </c>
      <c r="CB26" s="141" t="b">
        <f t="shared" si="14"/>
        <v>0</v>
      </c>
      <c r="CC26" s="141" t="b">
        <f t="shared" si="15"/>
        <v>0</v>
      </c>
      <c r="CD26" s="141" t="b">
        <f t="shared" si="16"/>
        <v>0</v>
      </c>
      <c r="CE26" s="141" t="b">
        <f t="shared" si="17"/>
        <v>0</v>
      </c>
      <c r="CF26" s="141" t="str">
        <f t="shared" si="18"/>
        <v/>
      </c>
      <c r="CG26" s="141" t="str">
        <f t="shared" si="19"/>
        <v/>
      </c>
      <c r="CH26" s="141" t="str">
        <f t="shared" si="20"/>
        <v/>
      </c>
      <c r="CI26" s="141" t="str">
        <f t="shared" si="21"/>
        <v/>
      </c>
      <c r="CJ26" s="141" t="str">
        <f t="shared" si="22"/>
        <v/>
      </c>
      <c r="CK26" s="141" t="str">
        <f t="shared" si="23"/>
        <v/>
      </c>
      <c r="CL26" s="53" t="str">
        <f t="shared" si="24"/>
        <v/>
      </c>
      <c r="CM26" s="53" t="str">
        <f t="shared" si="25"/>
        <v/>
      </c>
      <c r="CN26" s="54" t="str">
        <f t="shared" si="26"/>
        <v>NO</v>
      </c>
      <c r="CO26" s="54" t="str">
        <f t="shared" si="27"/>
        <v>NO</v>
      </c>
      <c r="CP26" s="52" t="str">
        <f t="shared" si="31"/>
        <v>NO</v>
      </c>
      <c r="CQ26" s="52" t="str">
        <f t="shared" si="32"/>
        <v>NO</v>
      </c>
      <c r="CR26" s="54" t="str">
        <f t="shared" si="33"/>
        <v>OK</v>
      </c>
      <c r="CS26" s="141" t="b">
        <f t="shared" si="34"/>
        <v>0</v>
      </c>
      <c r="CT26" s="141" t="b">
        <f t="shared" si="35"/>
        <v>0</v>
      </c>
      <c r="CU26" s="141" t="b">
        <f t="shared" si="36"/>
        <v>0</v>
      </c>
      <c r="CV26" s="141" t="b">
        <f t="shared" si="37"/>
        <v>0</v>
      </c>
      <c r="CW26" s="53" t="str">
        <f t="shared" si="38"/>
        <v>SEQUENCE INCORRECT</v>
      </c>
      <c r="CX26" s="55">
        <f>COUNTIF(B19:B25,T(B26))</f>
        <v>7</v>
      </c>
    </row>
    <row r="27" spans="1:102" s="141" customFormat="1" ht="18.95" customHeight="1" thickBot="1">
      <c r="A27" s="43"/>
      <c r="B27" s="152"/>
      <c r="C27" s="153"/>
      <c r="D27" s="152"/>
      <c r="E27" s="153"/>
      <c r="F27" s="152"/>
      <c r="G27" s="153"/>
      <c r="H27" s="152"/>
      <c r="I27" s="153"/>
      <c r="J27" s="305"/>
      <c r="K27" s="306"/>
      <c r="L27" s="206"/>
      <c r="M27" s="206"/>
      <c r="N27" s="206"/>
      <c r="O27" s="206"/>
      <c r="P27" s="319"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20"/>
      <c r="R27" s="96" t="str">
        <f>IF(P27="","",IF(Q17=500,LOOKUP(P27,{"ABS","ZERO",1,250,275,300,325,350,375,400,425},{"FAIL","FAIL","FAIL","D","D+","C","C+","B","B+","A","A+"}),IF(Q17=450,LOOKUP(P27,{"ABS","ZERO",1,225,247,270,292,315,337,360,382},{"FAIL","FAIL","FAIL","D","D+","C","C+","B","B+","A","A+"}),IF(Q17=400,LOOKUP(P27,{"ABS","ZERO",1,200,220,240,260,280,300,320,340},{"FAIL","FAIL","FAIL","D","D+","C","C+","B","B+","A","A+"}),IF(Q17=350,LOOKUP(P27,{"ABS","ZERO",1,175,192,210,227,245,262,280,297},{"FAIL","FAIL","FAIL","D","D+","C","C+","B","B+","A","A+"}),IF(Q17=300,LOOKUP(P27,{"ABS","ZERO",1,150,165,180,195,210,225,240,255},{"FAIL","FAIL","FAIL","D","D+","C","C+","B","B+","A","A+"}),IF(Q17=250,LOOKUP(P27,{"ABS","ZERO",1,125,137,150,162,175,187,200,212},{"FAIL","FAIL","FAIL","D","D+","C","C+","B","B+","A","A+"}),IF(Q17=200,LOOKUP(P27,{"ABS","ZERO",1,100,110,120,130,140,150,160,170},{"FAIL","FAIL","FAIL","D","D+","C","C+","B","B+","A","A+"}),IF(Q17=150,LOOKUP(P27,{"ABS","ZERO",1,75,82,90,97,105,112,120,127},{"FAIL","FAIL","FAIL","D","D+","C","C+","B","B+","A","A+"}),IF(Q17=100,LOOKUP(P27,{"ABS","ZERO",1,50,55,60,65,70,75,80,85},{"FAIL","FAIL","FAIL","D","D+","C","C+","B","B+","A","A+"}),IF(Q17=50,LOOKUP(P27,{"ABS","ZERO",1,25,27,30,32,35,37,40,42},{"FAIL","FAIL","FAIL","D","D+","C","C+","B","B+","A","A+"}))))))))))))</f>
        <v/>
      </c>
      <c r="S27" s="194"/>
      <c r="T27" s="56" t="str">
        <f t="shared" si="0"/>
        <v/>
      </c>
      <c r="U27" s="172" t="str">
        <f>IF(AND(A27&lt;&gt;"",B27&lt;&gt;""),IF(OR(D27&lt;&gt;"ABS"),IF(OR(AND(D27&lt;ROUNDDOWN((0.7*E17),0),D27&lt;&gt;0),D27&gt;E17,D27=""),"Attendance Marks incorrect",""),""),"")</f>
        <v/>
      </c>
      <c r="V27" s="304"/>
      <c r="W27" s="304"/>
      <c r="X27" s="161" t="str">
        <f>IF(OR(AND(OR(F27&lt;=G17, F27=0, F27="ABS"),OR(H27&lt;=I17, H27=0, H27="ABS"),OR(J27&lt;=K17, J27=0,J27="ABS"))),IF(OR(AND(A27="",B27="",D27="",F27="",H27="",J27=""),AND(A27&lt;&gt;"",B27&lt;&gt;"",D27&lt;&gt;"",F27&lt;&gt;"",H27&lt;&gt;"",J27&lt;&gt;"", AF27="OK")),"","Given Marks or Format is incorrect"),"Given Marks or Format is incorrect")</f>
        <v/>
      </c>
      <c r="Y27" s="162"/>
      <c r="Z27" s="163"/>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41" t="b">
        <f t="shared" si="28"/>
        <v>0</v>
      </c>
      <c r="AF27" s="141" t="str">
        <f t="shared" si="1"/>
        <v>S# INCORRECT</v>
      </c>
      <c r="BN27" s="141" t="str">
        <f t="shared" si="2"/>
        <v/>
      </c>
      <c r="BO27" s="141" t="b">
        <f t="shared" si="3"/>
        <v>0</v>
      </c>
      <c r="BP27" s="141" t="b">
        <f t="shared" si="4"/>
        <v>0</v>
      </c>
      <c r="BQ27" s="141" t="b">
        <f t="shared" si="5"/>
        <v>0</v>
      </c>
      <c r="BR27" s="141" t="str">
        <f t="shared" si="6"/>
        <v/>
      </c>
      <c r="BS27" s="141" t="str">
        <f t="shared" si="7"/>
        <v/>
      </c>
      <c r="BT27" s="141" t="str">
        <f t="shared" si="8"/>
        <v/>
      </c>
      <c r="BU27" s="141" t="str">
        <f t="shared" si="9"/>
        <v/>
      </c>
      <c r="BV27" s="51" t="str">
        <f t="shared" si="10"/>
        <v/>
      </c>
      <c r="BW27" s="52" t="str">
        <f t="shared" si="29"/>
        <v>INCORRECT</v>
      </c>
      <c r="BX27" s="141" t="b">
        <f t="shared" si="30"/>
        <v>0</v>
      </c>
      <c r="BY27" s="53" t="str">
        <f t="shared" si="11"/>
        <v/>
      </c>
      <c r="BZ27" s="141" t="b">
        <f t="shared" si="12"/>
        <v>0</v>
      </c>
      <c r="CA27" s="141" t="b">
        <f t="shared" si="13"/>
        <v>0</v>
      </c>
      <c r="CB27" s="141" t="b">
        <f t="shared" si="14"/>
        <v>0</v>
      </c>
      <c r="CC27" s="141" t="b">
        <f t="shared" si="15"/>
        <v>0</v>
      </c>
      <c r="CD27" s="141" t="b">
        <f t="shared" si="16"/>
        <v>0</v>
      </c>
      <c r="CE27" s="141" t="b">
        <f t="shared" si="17"/>
        <v>0</v>
      </c>
      <c r="CF27" s="141" t="str">
        <f t="shared" si="18"/>
        <v/>
      </c>
      <c r="CG27" s="141" t="str">
        <f t="shared" si="19"/>
        <v/>
      </c>
      <c r="CH27" s="141" t="str">
        <f t="shared" si="20"/>
        <v/>
      </c>
      <c r="CI27" s="141" t="str">
        <f t="shared" si="21"/>
        <v/>
      </c>
      <c r="CJ27" s="141" t="str">
        <f t="shared" si="22"/>
        <v/>
      </c>
      <c r="CK27" s="141" t="str">
        <f t="shared" si="23"/>
        <v/>
      </c>
      <c r="CL27" s="53" t="str">
        <f t="shared" si="24"/>
        <v/>
      </c>
      <c r="CM27" s="53" t="str">
        <f t="shared" si="25"/>
        <v/>
      </c>
      <c r="CN27" s="54" t="str">
        <f t="shared" si="26"/>
        <v>NO</v>
      </c>
      <c r="CO27" s="54" t="str">
        <f t="shared" si="27"/>
        <v>NO</v>
      </c>
      <c r="CP27" s="52" t="str">
        <f t="shared" si="31"/>
        <v>NO</v>
      </c>
      <c r="CQ27" s="52" t="str">
        <f t="shared" si="32"/>
        <v>NO</v>
      </c>
      <c r="CR27" s="54" t="str">
        <f t="shared" si="33"/>
        <v>OK</v>
      </c>
      <c r="CS27" s="141" t="b">
        <f t="shared" si="34"/>
        <v>0</v>
      </c>
      <c r="CT27" s="141" t="b">
        <f t="shared" si="35"/>
        <v>0</v>
      </c>
      <c r="CU27" s="141" t="b">
        <f t="shared" si="36"/>
        <v>0</v>
      </c>
      <c r="CV27" s="141" t="b">
        <f t="shared" si="37"/>
        <v>0</v>
      </c>
      <c r="CW27" s="53" t="str">
        <f t="shared" si="38"/>
        <v>SEQUENCE INCORRECT</v>
      </c>
      <c r="CX27" s="55">
        <f>COUNTIF(B19:B26,T(B27))</f>
        <v>8</v>
      </c>
    </row>
    <row r="28" spans="1:102" s="141" customFormat="1" ht="18.95" customHeight="1" thickBot="1">
      <c r="A28" s="134"/>
      <c r="B28" s="152"/>
      <c r="C28" s="153"/>
      <c r="D28" s="152"/>
      <c r="E28" s="153"/>
      <c r="F28" s="152"/>
      <c r="G28" s="153"/>
      <c r="H28" s="152"/>
      <c r="I28" s="153"/>
      <c r="J28" s="305"/>
      <c r="K28" s="306"/>
      <c r="L28" s="206"/>
      <c r="M28" s="206"/>
      <c r="N28" s="206"/>
      <c r="O28" s="206"/>
      <c r="P28" s="319"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20"/>
      <c r="R28" s="96" t="str">
        <f>IF(P28="","",IF(Q17=500,LOOKUP(P28,{"ABS","ZERO",1,250,275,300,325,350,375,400,425},{"FAIL","FAIL","FAIL","D","D+","C","C+","B","B+","A","A+"}),IF(Q17=450,LOOKUP(P28,{"ABS","ZERO",1,225,247,270,292,315,337,360,382},{"FAIL","FAIL","FAIL","D","D+","C","C+","B","B+","A","A+"}),IF(Q17=400,LOOKUP(P28,{"ABS","ZERO",1,200,220,240,260,280,300,320,340},{"FAIL","FAIL","FAIL","D","D+","C","C+","B","B+","A","A+"}),IF(Q17=350,LOOKUP(P28,{"ABS","ZERO",1,175,192,210,227,245,262,280,297},{"FAIL","FAIL","FAIL","D","D+","C","C+","B","B+","A","A+"}),IF(Q17=300,LOOKUP(P28,{"ABS","ZERO",1,150,165,180,195,210,225,240,255},{"FAIL","FAIL","FAIL","D","D+","C","C+","B","B+","A","A+"}),IF(Q17=250,LOOKUP(P28,{"ABS","ZERO",1,125,137,150,162,175,187,200,212},{"FAIL","FAIL","FAIL","D","D+","C","C+","B","B+","A","A+"}),IF(Q17=200,LOOKUP(P28,{"ABS","ZERO",1,100,110,120,130,140,150,160,170},{"FAIL","FAIL","FAIL","D","D+","C","C+","B","B+","A","A+"}),IF(Q17=150,LOOKUP(P28,{"ABS","ZERO",1,75,82,90,97,105,112,120,127},{"FAIL","FAIL","FAIL","D","D+","C","C+","B","B+","A","A+"}),IF(Q17=100,LOOKUP(P28,{"ABS","ZERO",1,50,55,60,65,70,75,80,85},{"FAIL","FAIL","FAIL","D","D+","C","C+","B","B+","A","A+"}),IF(Q17=50,LOOKUP(P28,{"ABS","ZERO",1,25,27,30,32,35,37,40,42},{"FAIL","FAIL","FAIL","D","D+","C","C+","B","B+","A","A+"}))))))))))))</f>
        <v/>
      </c>
      <c r="S28" s="194"/>
      <c r="T28" s="56" t="str">
        <f t="shared" si="0"/>
        <v/>
      </c>
      <c r="U28" s="172" t="str">
        <f>IF(AND(A28&lt;&gt;"",B28&lt;&gt;""),IF(OR(D28&lt;&gt;"ABS"),IF(OR(AND(D28&lt;ROUNDDOWN((0.7*E17),0),D28&lt;&gt;0),D28&gt;E17,D28=""),"Attendance Marks incorrect",""),""),"")</f>
        <v/>
      </c>
      <c r="V28" s="304"/>
      <c r="W28" s="304"/>
      <c r="X28" s="161" t="str">
        <f>IF(OR(AND(OR(F28&lt;=G17, F28=0, F28="ABS"),OR(H28&lt;=I17, H28=0, H28="ABS"),OR(J28&lt;=K17, J28=0,J28="ABS"))),IF(OR(AND(A28="",B28="",D28="",F28="",H28="",J28=""),AND(A28&lt;&gt;"",B28&lt;&gt;"",D28&lt;&gt;"",F28&lt;&gt;"",H28&lt;&gt;"",J28&lt;&gt;"", AF28="OK")),"","Given Marks or Format is incorrect"),"Given Marks or Format is incorrect")</f>
        <v/>
      </c>
      <c r="Y28" s="162"/>
      <c r="Z28" s="163"/>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41" t="b">
        <f t="shared" si="28"/>
        <v>0</v>
      </c>
      <c r="AF28" s="141" t="str">
        <f t="shared" si="1"/>
        <v>S# INCORRECT</v>
      </c>
      <c r="BN28" s="141" t="str">
        <f t="shared" si="2"/>
        <v/>
      </c>
      <c r="BO28" s="141" t="b">
        <f t="shared" si="3"/>
        <v>0</v>
      </c>
      <c r="BP28" s="141" t="b">
        <f t="shared" si="4"/>
        <v>0</v>
      </c>
      <c r="BQ28" s="141" t="b">
        <f t="shared" si="5"/>
        <v>0</v>
      </c>
      <c r="BR28" s="141" t="str">
        <f t="shared" si="6"/>
        <v/>
      </c>
      <c r="BS28" s="141" t="str">
        <f t="shared" si="7"/>
        <v/>
      </c>
      <c r="BT28" s="141" t="str">
        <f t="shared" si="8"/>
        <v/>
      </c>
      <c r="BU28" s="141" t="str">
        <f t="shared" si="9"/>
        <v/>
      </c>
      <c r="BV28" s="51" t="str">
        <f t="shared" si="10"/>
        <v/>
      </c>
      <c r="BW28" s="52" t="str">
        <f t="shared" si="29"/>
        <v>INCORRECT</v>
      </c>
      <c r="BX28" s="141" t="b">
        <f t="shared" si="30"/>
        <v>0</v>
      </c>
      <c r="BY28" s="53" t="str">
        <f t="shared" si="11"/>
        <v/>
      </c>
      <c r="BZ28" s="141" t="b">
        <f t="shared" si="12"/>
        <v>0</v>
      </c>
      <c r="CA28" s="141" t="b">
        <f t="shared" si="13"/>
        <v>0</v>
      </c>
      <c r="CB28" s="141" t="b">
        <f t="shared" si="14"/>
        <v>0</v>
      </c>
      <c r="CC28" s="141" t="b">
        <f t="shared" si="15"/>
        <v>0</v>
      </c>
      <c r="CD28" s="141" t="b">
        <f t="shared" si="16"/>
        <v>0</v>
      </c>
      <c r="CE28" s="141" t="b">
        <f t="shared" si="17"/>
        <v>0</v>
      </c>
      <c r="CF28" s="141" t="str">
        <f t="shared" si="18"/>
        <v/>
      </c>
      <c r="CG28" s="141" t="str">
        <f t="shared" si="19"/>
        <v/>
      </c>
      <c r="CH28" s="141" t="str">
        <f t="shared" si="20"/>
        <v/>
      </c>
      <c r="CI28" s="141" t="str">
        <f t="shared" si="21"/>
        <v/>
      </c>
      <c r="CJ28" s="141" t="str">
        <f t="shared" si="22"/>
        <v/>
      </c>
      <c r="CK28" s="141" t="str">
        <f t="shared" si="23"/>
        <v/>
      </c>
      <c r="CL28" s="53" t="str">
        <f t="shared" si="24"/>
        <v/>
      </c>
      <c r="CM28" s="53" t="str">
        <f t="shared" si="25"/>
        <v/>
      </c>
      <c r="CN28" s="54" t="str">
        <f t="shared" si="26"/>
        <v>NO</v>
      </c>
      <c r="CO28" s="54" t="str">
        <f t="shared" si="27"/>
        <v>NO</v>
      </c>
      <c r="CP28" s="52" t="str">
        <f t="shared" si="31"/>
        <v>NO</v>
      </c>
      <c r="CQ28" s="52" t="str">
        <f t="shared" si="32"/>
        <v>NO</v>
      </c>
      <c r="CR28" s="54" t="str">
        <f t="shared" si="33"/>
        <v>OK</v>
      </c>
      <c r="CS28" s="141" t="b">
        <f t="shared" si="34"/>
        <v>0</v>
      </c>
      <c r="CT28" s="141" t="b">
        <f t="shared" si="35"/>
        <v>0</v>
      </c>
      <c r="CU28" s="141" t="b">
        <f t="shared" si="36"/>
        <v>0</v>
      </c>
      <c r="CV28" s="141" t="b">
        <f t="shared" si="37"/>
        <v>0</v>
      </c>
      <c r="CW28" s="53" t="str">
        <f t="shared" si="38"/>
        <v>SEQUENCE INCORRECT</v>
      </c>
      <c r="CX28" s="55">
        <f>COUNTIF(B19:B27,T(B28))</f>
        <v>9</v>
      </c>
    </row>
    <row r="29" spans="1:102" s="141" customFormat="1" ht="18.95" customHeight="1" thickBot="1">
      <c r="A29" s="43"/>
      <c r="B29" s="152"/>
      <c r="C29" s="153"/>
      <c r="D29" s="152"/>
      <c r="E29" s="153"/>
      <c r="F29" s="152"/>
      <c r="G29" s="153"/>
      <c r="H29" s="152"/>
      <c r="I29" s="153"/>
      <c r="J29" s="305"/>
      <c r="K29" s="306"/>
      <c r="L29" s="206"/>
      <c r="M29" s="206"/>
      <c r="N29" s="206"/>
      <c r="O29" s="206"/>
      <c r="P29" s="319"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20"/>
      <c r="R29" s="96" t="str">
        <f>IF(P29="","",IF(Q17=500,LOOKUP(P29,{"ABS","ZERO",1,250,275,300,325,350,375,400,425},{"FAIL","FAIL","FAIL","D","D+","C","C+","B","B+","A","A+"}),IF(Q17=450,LOOKUP(P29,{"ABS","ZERO",1,225,247,270,292,315,337,360,382},{"FAIL","FAIL","FAIL","D","D+","C","C+","B","B+","A","A+"}),IF(Q17=400,LOOKUP(P29,{"ABS","ZERO",1,200,220,240,260,280,300,320,340},{"FAIL","FAIL","FAIL","D","D+","C","C+","B","B+","A","A+"}),IF(Q17=350,LOOKUP(P29,{"ABS","ZERO",1,175,192,210,227,245,262,280,297},{"FAIL","FAIL","FAIL","D","D+","C","C+","B","B+","A","A+"}),IF(Q17=300,LOOKUP(P29,{"ABS","ZERO",1,150,165,180,195,210,225,240,255},{"FAIL","FAIL","FAIL","D","D+","C","C+","B","B+","A","A+"}),IF(Q17=250,LOOKUP(P29,{"ABS","ZERO",1,125,137,150,162,175,187,200,212},{"FAIL","FAIL","FAIL","D","D+","C","C+","B","B+","A","A+"}),IF(Q17=200,LOOKUP(P29,{"ABS","ZERO",1,100,110,120,130,140,150,160,170},{"FAIL","FAIL","FAIL","D","D+","C","C+","B","B+","A","A+"}),IF(Q17=150,LOOKUP(P29,{"ABS","ZERO",1,75,82,90,97,105,112,120,127},{"FAIL","FAIL","FAIL","D","D+","C","C+","B","B+","A","A+"}),IF(Q17=100,LOOKUP(P29,{"ABS","ZERO",1,50,55,60,65,70,75,80,85},{"FAIL","FAIL","FAIL","D","D+","C","C+","B","B+","A","A+"}),IF(Q17=50,LOOKUP(P29,{"ABS","ZERO",1,25,27,30,32,35,37,40,42},{"FAIL","FAIL","FAIL","D","D+","C","C+","B","B+","A","A+"}))))))))))))</f>
        <v/>
      </c>
      <c r="S29" s="194"/>
      <c r="T29" s="56" t="str">
        <f t="shared" si="0"/>
        <v/>
      </c>
      <c r="U29" s="172" t="str">
        <f>IF(AND(A29&lt;&gt;"",B29&lt;&gt;""),IF(OR(D29&lt;&gt;"ABS"),IF(OR(AND(D29&lt;ROUNDDOWN((0.7*E17),0),D29&lt;&gt;0),D29&gt;E17,D29=""),"Attendance Marks incorrect",""),""),"")</f>
        <v/>
      </c>
      <c r="V29" s="304"/>
      <c r="W29" s="304"/>
      <c r="X29" s="161" t="str">
        <f>IF(OR(AND(OR(F29&lt;=G17, F29=0, F29="ABS"),OR(H29&lt;=I17, H29=0, H29="ABS"),OR(J29&lt;=K17, J29=0,J29="ABS"))),IF(OR(AND(A29="",B29="",D29="",F29="",H29="",J29=""),AND(A29&lt;&gt;"",B29&lt;&gt;"",D29&lt;&gt;"",F29&lt;&gt;"",H29&lt;&gt;"",J29&lt;&gt;"", AF29="OK")),"","Given Marks or Format is incorrect"),"Given Marks or Format is incorrect")</f>
        <v/>
      </c>
      <c r="Y29" s="162"/>
      <c r="Z29" s="163"/>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41" t="b">
        <f t="shared" si="28"/>
        <v>0</v>
      </c>
      <c r="AF29" s="141" t="str">
        <f t="shared" si="1"/>
        <v>S# INCORRECT</v>
      </c>
      <c r="BN29" s="141" t="str">
        <f t="shared" si="2"/>
        <v/>
      </c>
      <c r="BO29" s="141" t="b">
        <f t="shared" si="3"/>
        <v>0</v>
      </c>
      <c r="BP29" s="141" t="b">
        <f t="shared" si="4"/>
        <v>0</v>
      </c>
      <c r="BQ29" s="141" t="b">
        <f t="shared" si="5"/>
        <v>0</v>
      </c>
      <c r="BR29" s="141" t="str">
        <f t="shared" si="6"/>
        <v/>
      </c>
      <c r="BS29" s="141" t="str">
        <f t="shared" si="7"/>
        <v/>
      </c>
      <c r="BT29" s="141" t="str">
        <f t="shared" si="8"/>
        <v/>
      </c>
      <c r="BU29" s="141" t="str">
        <f t="shared" si="9"/>
        <v/>
      </c>
      <c r="BV29" s="51" t="str">
        <f t="shared" si="10"/>
        <v/>
      </c>
      <c r="BW29" s="52" t="str">
        <f t="shared" si="29"/>
        <v>INCORRECT</v>
      </c>
      <c r="BX29" s="141" t="b">
        <f t="shared" si="30"/>
        <v>0</v>
      </c>
      <c r="BY29" s="53" t="str">
        <f t="shared" si="11"/>
        <v/>
      </c>
      <c r="BZ29" s="141" t="b">
        <f t="shared" si="12"/>
        <v>0</v>
      </c>
      <c r="CA29" s="141" t="b">
        <f t="shared" si="13"/>
        <v>0</v>
      </c>
      <c r="CB29" s="141" t="b">
        <f t="shared" si="14"/>
        <v>0</v>
      </c>
      <c r="CC29" s="141" t="b">
        <f t="shared" si="15"/>
        <v>0</v>
      </c>
      <c r="CD29" s="141" t="b">
        <f t="shared" si="16"/>
        <v>0</v>
      </c>
      <c r="CE29" s="141" t="b">
        <f t="shared" si="17"/>
        <v>0</v>
      </c>
      <c r="CF29" s="141" t="str">
        <f t="shared" si="18"/>
        <v/>
      </c>
      <c r="CG29" s="141" t="str">
        <f t="shared" si="19"/>
        <v/>
      </c>
      <c r="CH29" s="141" t="str">
        <f t="shared" si="20"/>
        <v/>
      </c>
      <c r="CI29" s="141" t="str">
        <f t="shared" si="21"/>
        <v/>
      </c>
      <c r="CJ29" s="141" t="str">
        <f t="shared" si="22"/>
        <v/>
      </c>
      <c r="CK29" s="141" t="str">
        <f t="shared" si="23"/>
        <v/>
      </c>
      <c r="CL29" s="53" t="str">
        <f t="shared" si="24"/>
        <v/>
      </c>
      <c r="CM29" s="53" t="str">
        <f t="shared" si="25"/>
        <v/>
      </c>
      <c r="CN29" s="54" t="str">
        <f t="shared" si="26"/>
        <v>NO</v>
      </c>
      <c r="CO29" s="54" t="str">
        <f t="shared" si="27"/>
        <v>NO</v>
      </c>
      <c r="CP29" s="52" t="str">
        <f t="shared" si="31"/>
        <v>NO</v>
      </c>
      <c r="CQ29" s="52" t="str">
        <f t="shared" si="32"/>
        <v>NO</v>
      </c>
      <c r="CR29" s="54" t="str">
        <f t="shared" si="33"/>
        <v>OK</v>
      </c>
      <c r="CS29" s="141" t="b">
        <f t="shared" si="34"/>
        <v>0</v>
      </c>
      <c r="CT29" s="141" t="b">
        <f t="shared" si="35"/>
        <v>0</v>
      </c>
      <c r="CU29" s="141" t="b">
        <f t="shared" si="36"/>
        <v>0</v>
      </c>
      <c r="CV29" s="141" t="b">
        <f t="shared" si="37"/>
        <v>0</v>
      </c>
      <c r="CW29" s="53" t="str">
        <f t="shared" si="38"/>
        <v>SEQUENCE INCORRECT</v>
      </c>
      <c r="CX29" s="55">
        <f>COUNTIF(B19:B28,T(B29))</f>
        <v>10</v>
      </c>
    </row>
    <row r="30" spans="1:102" s="141" customFormat="1" ht="18.95" customHeight="1" thickBot="1">
      <c r="A30" s="134"/>
      <c r="B30" s="152"/>
      <c r="C30" s="153"/>
      <c r="D30" s="152"/>
      <c r="E30" s="153"/>
      <c r="F30" s="152"/>
      <c r="G30" s="153"/>
      <c r="H30" s="152"/>
      <c r="I30" s="153"/>
      <c r="J30" s="305"/>
      <c r="K30" s="306"/>
      <c r="L30" s="206"/>
      <c r="M30" s="206"/>
      <c r="N30" s="206"/>
      <c r="O30" s="206"/>
      <c r="P30" s="319"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20"/>
      <c r="R30" s="96" t="str">
        <f>IF(P30="","",IF(Q17=500,LOOKUP(P30,{"ABS","ZERO",1,250,275,300,325,350,375,400,425},{"FAIL","FAIL","FAIL","D","D+","C","C+","B","B+","A","A+"}),IF(Q17=450,LOOKUP(P30,{"ABS","ZERO",1,225,247,270,292,315,337,360,382},{"FAIL","FAIL","FAIL","D","D+","C","C+","B","B+","A","A+"}),IF(Q17=400,LOOKUP(P30,{"ABS","ZERO",1,200,220,240,260,280,300,320,340},{"FAIL","FAIL","FAIL","D","D+","C","C+","B","B+","A","A+"}),IF(Q17=350,LOOKUP(P30,{"ABS","ZERO",1,175,192,210,227,245,262,280,297},{"FAIL","FAIL","FAIL","D","D+","C","C+","B","B+","A","A+"}),IF(Q17=300,LOOKUP(P30,{"ABS","ZERO",1,150,165,180,195,210,225,240,255},{"FAIL","FAIL","FAIL","D","D+","C","C+","B","B+","A","A+"}),IF(Q17=250,LOOKUP(P30,{"ABS","ZERO",1,125,137,150,162,175,187,200,212},{"FAIL","FAIL","FAIL","D","D+","C","C+","B","B+","A","A+"}),IF(Q17=200,LOOKUP(P30,{"ABS","ZERO",1,100,110,120,130,140,150,160,170},{"FAIL","FAIL","FAIL","D","D+","C","C+","B","B+","A","A+"}),IF(Q17=150,LOOKUP(P30,{"ABS","ZERO",1,75,82,90,97,105,112,120,127},{"FAIL","FAIL","FAIL","D","D+","C","C+","B","B+","A","A+"}),IF(Q17=100,LOOKUP(P30,{"ABS","ZERO",1,50,55,60,65,70,75,80,85},{"FAIL","FAIL","FAIL","D","D+","C","C+","B","B+","A","A+"}),IF(Q17=50,LOOKUP(P30,{"ABS","ZERO",1,25,27,30,32,35,37,40,42},{"FAIL","FAIL","FAIL","D","D+","C","C+","B","B+","A","A+"}))))))))))))</f>
        <v/>
      </c>
      <c r="S30" s="194"/>
      <c r="T30" s="56" t="str">
        <f t="shared" si="0"/>
        <v/>
      </c>
      <c r="U30" s="172" t="str">
        <f>IF(AND(A30&lt;&gt;"",B30&lt;&gt;""),IF(OR(D30&lt;&gt;"ABS"),IF(OR(AND(D30&lt;ROUNDDOWN((0.7*E17),0),D30&lt;&gt;0),D30&gt;E17,D30=""),"Attendance Marks incorrect",""),""),"")</f>
        <v/>
      </c>
      <c r="V30" s="304"/>
      <c r="W30" s="304"/>
      <c r="X30" s="161" t="str">
        <f>IF(OR(AND(OR(F30&lt;=G17, F30=0, F30="ABS"),OR(H30&lt;=I17, H30=0, H30="ABS"),OR(J30&lt;=K17, J30=0,J30="ABS"))),IF(OR(AND(A30="",B30="",D30="",F30="",H30="",J30=""),AND(A30&lt;&gt;"",B30&lt;&gt;"",D30&lt;&gt;"",F30&lt;&gt;"",H30&lt;&gt;"",J30&lt;&gt;"", AF30="OK")),"","Given Marks or Format is incorrect"),"Given Marks or Format is incorrect")</f>
        <v/>
      </c>
      <c r="Y30" s="162"/>
      <c r="Z30" s="163"/>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41" t="b">
        <f t="shared" si="28"/>
        <v>0</v>
      </c>
      <c r="AF30" s="141" t="str">
        <f t="shared" si="1"/>
        <v>S# INCORRECT</v>
      </c>
      <c r="BN30" s="141" t="str">
        <f t="shared" si="2"/>
        <v/>
      </c>
      <c r="BO30" s="141" t="b">
        <f t="shared" si="3"/>
        <v>0</v>
      </c>
      <c r="BP30" s="141" t="b">
        <f t="shared" si="4"/>
        <v>0</v>
      </c>
      <c r="BQ30" s="141" t="b">
        <f t="shared" si="5"/>
        <v>0</v>
      </c>
      <c r="BR30" s="141" t="str">
        <f t="shared" si="6"/>
        <v/>
      </c>
      <c r="BS30" s="141" t="str">
        <f t="shared" si="7"/>
        <v/>
      </c>
      <c r="BT30" s="141" t="str">
        <f t="shared" si="8"/>
        <v/>
      </c>
      <c r="BU30" s="141" t="str">
        <f t="shared" si="9"/>
        <v/>
      </c>
      <c r="BV30" s="51" t="str">
        <f t="shared" si="10"/>
        <v/>
      </c>
      <c r="BW30" s="52" t="str">
        <f t="shared" si="29"/>
        <v>INCORRECT</v>
      </c>
      <c r="BX30" s="141" t="b">
        <f t="shared" si="30"/>
        <v>0</v>
      </c>
      <c r="BY30" s="53" t="str">
        <f t="shared" si="11"/>
        <v/>
      </c>
      <c r="BZ30" s="141" t="b">
        <f t="shared" si="12"/>
        <v>0</v>
      </c>
      <c r="CA30" s="141" t="b">
        <f t="shared" si="13"/>
        <v>0</v>
      </c>
      <c r="CB30" s="141" t="b">
        <f t="shared" si="14"/>
        <v>0</v>
      </c>
      <c r="CC30" s="141" t="b">
        <f t="shared" si="15"/>
        <v>0</v>
      </c>
      <c r="CD30" s="141" t="b">
        <f t="shared" si="16"/>
        <v>0</v>
      </c>
      <c r="CE30" s="141" t="b">
        <f t="shared" si="17"/>
        <v>0</v>
      </c>
      <c r="CF30" s="141" t="str">
        <f t="shared" si="18"/>
        <v/>
      </c>
      <c r="CG30" s="141" t="str">
        <f t="shared" si="19"/>
        <v/>
      </c>
      <c r="CH30" s="141" t="str">
        <f t="shared" si="20"/>
        <v/>
      </c>
      <c r="CI30" s="141" t="str">
        <f t="shared" si="21"/>
        <v/>
      </c>
      <c r="CJ30" s="141" t="str">
        <f t="shared" si="22"/>
        <v/>
      </c>
      <c r="CK30" s="141" t="str">
        <f t="shared" si="23"/>
        <v/>
      </c>
      <c r="CL30" s="53" t="str">
        <f t="shared" si="24"/>
        <v/>
      </c>
      <c r="CM30" s="53" t="str">
        <f t="shared" si="25"/>
        <v/>
      </c>
      <c r="CN30" s="54" t="str">
        <f t="shared" si="26"/>
        <v>NO</v>
      </c>
      <c r="CO30" s="54" t="str">
        <f t="shared" si="27"/>
        <v>NO</v>
      </c>
      <c r="CP30" s="52" t="str">
        <f t="shared" si="31"/>
        <v>NO</v>
      </c>
      <c r="CQ30" s="52" t="str">
        <f t="shared" si="32"/>
        <v>NO</v>
      </c>
      <c r="CR30" s="54" t="str">
        <f t="shared" si="33"/>
        <v>OK</v>
      </c>
      <c r="CS30" s="141" t="b">
        <f t="shared" si="34"/>
        <v>0</v>
      </c>
      <c r="CT30" s="141" t="b">
        <f t="shared" si="35"/>
        <v>0</v>
      </c>
      <c r="CU30" s="141" t="b">
        <f t="shared" si="36"/>
        <v>0</v>
      </c>
      <c r="CV30" s="141" t="b">
        <f t="shared" si="37"/>
        <v>0</v>
      </c>
      <c r="CW30" s="53" t="str">
        <f t="shared" si="38"/>
        <v>SEQUENCE INCORRECT</v>
      </c>
      <c r="CX30" s="55">
        <f>COUNTIF(B19:B29,T(B30))</f>
        <v>11</v>
      </c>
    </row>
    <row r="31" spans="1:102" s="141" customFormat="1" ht="18.95" customHeight="1" thickBot="1">
      <c r="A31" s="43"/>
      <c r="B31" s="152"/>
      <c r="C31" s="153"/>
      <c r="D31" s="152"/>
      <c r="E31" s="153"/>
      <c r="F31" s="152"/>
      <c r="G31" s="153"/>
      <c r="H31" s="152"/>
      <c r="I31" s="153"/>
      <c r="J31" s="305"/>
      <c r="K31" s="306"/>
      <c r="L31" s="206"/>
      <c r="M31" s="206"/>
      <c r="N31" s="206"/>
      <c r="O31" s="206"/>
      <c r="P31" s="319"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20"/>
      <c r="R31" s="96" t="str">
        <f>IF(P31="","",IF(Q17=500,LOOKUP(P31,{"ABS","ZERO",1,250,275,300,325,350,375,400,425},{"FAIL","FAIL","FAIL","D","D+","C","C+","B","B+","A","A+"}),IF(Q17=450,LOOKUP(P31,{"ABS","ZERO",1,225,247,270,292,315,337,360,382},{"FAIL","FAIL","FAIL","D","D+","C","C+","B","B+","A","A+"}),IF(Q17=400,LOOKUP(P31,{"ABS","ZERO",1,200,220,240,260,280,300,320,340},{"FAIL","FAIL","FAIL","D","D+","C","C+","B","B+","A","A+"}),IF(Q17=350,LOOKUP(P31,{"ABS","ZERO",1,175,192,210,227,245,262,280,297},{"FAIL","FAIL","FAIL","D","D+","C","C+","B","B+","A","A+"}),IF(Q17=300,LOOKUP(P31,{"ABS","ZERO",1,150,165,180,195,210,225,240,255},{"FAIL","FAIL","FAIL","D","D+","C","C+","B","B+","A","A+"}),IF(Q17=250,LOOKUP(P31,{"ABS","ZERO",1,125,137,150,162,175,187,200,212},{"FAIL","FAIL","FAIL","D","D+","C","C+","B","B+","A","A+"}),IF(Q17=200,LOOKUP(P31,{"ABS","ZERO",1,100,110,120,130,140,150,160,170},{"FAIL","FAIL","FAIL","D","D+","C","C+","B","B+","A","A+"}),IF(Q17=150,LOOKUP(P31,{"ABS","ZERO",1,75,82,90,97,105,112,120,127},{"FAIL","FAIL","FAIL","D","D+","C","C+","B","B+","A","A+"}),IF(Q17=100,LOOKUP(P31,{"ABS","ZERO",1,50,55,60,65,70,75,80,85},{"FAIL","FAIL","FAIL","D","D+","C","C+","B","B+","A","A+"}),IF(Q17=50,LOOKUP(P31,{"ABS","ZERO",1,25,27,30,32,35,37,40,42},{"FAIL","FAIL","FAIL","D","D+","C","C+","B","B+","A","A+"}))))))))))))</f>
        <v/>
      </c>
      <c r="S31" s="194"/>
      <c r="T31" s="56" t="str">
        <f t="shared" si="0"/>
        <v/>
      </c>
      <c r="U31" s="172" t="str">
        <f>IF(AND(A31&lt;&gt;"",B31&lt;&gt;""),IF(OR(D31&lt;&gt;"ABS"),IF(OR(AND(D31&lt;ROUNDDOWN((0.7*E17),0),D31&lt;&gt;0),D31&gt;E17,D31=""),"Attendance Marks incorrect",""),""),"")</f>
        <v/>
      </c>
      <c r="V31" s="304"/>
      <c r="W31" s="304"/>
      <c r="X31" s="161" t="str">
        <f>IF(OR(AND(OR(F31&lt;=G17, F31=0, F31="ABS"),OR(H31&lt;=I17, H31=0, H31="ABS"),OR(J31&lt;=K17, J31=0,J31="ABS"))),IF(OR(AND(A31="",B31="",D31="",F31="",H31="",J31=""),AND(A31&lt;&gt;"",B31&lt;&gt;"",D31&lt;&gt;"",F31&lt;&gt;"",H31&lt;&gt;"",J31&lt;&gt;"", AF31="OK")),"","Given Marks or Format is incorrect"),"Given Marks or Format is incorrect")</f>
        <v/>
      </c>
      <c r="Y31" s="162"/>
      <c r="Z31" s="163"/>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41" t="b">
        <f t="shared" si="28"/>
        <v>0</v>
      </c>
      <c r="AF31" s="141" t="str">
        <f t="shared" si="1"/>
        <v>S# INCORRECT</v>
      </c>
      <c r="BN31" s="141" t="str">
        <f t="shared" si="2"/>
        <v/>
      </c>
      <c r="BO31" s="141" t="b">
        <f t="shared" si="3"/>
        <v>0</v>
      </c>
      <c r="BP31" s="141" t="b">
        <f t="shared" si="4"/>
        <v>0</v>
      </c>
      <c r="BQ31" s="141" t="b">
        <f t="shared" si="5"/>
        <v>0</v>
      </c>
      <c r="BR31" s="141" t="str">
        <f t="shared" si="6"/>
        <v/>
      </c>
      <c r="BS31" s="141" t="str">
        <f t="shared" si="7"/>
        <v/>
      </c>
      <c r="BT31" s="141" t="str">
        <f t="shared" si="8"/>
        <v/>
      </c>
      <c r="BU31" s="141" t="str">
        <f t="shared" si="9"/>
        <v/>
      </c>
      <c r="BV31" s="51" t="str">
        <f t="shared" si="10"/>
        <v/>
      </c>
      <c r="BW31" s="52" t="str">
        <f t="shared" si="29"/>
        <v>INCORRECT</v>
      </c>
      <c r="BX31" s="141" t="b">
        <f t="shared" si="30"/>
        <v>0</v>
      </c>
      <c r="BY31" s="53" t="str">
        <f t="shared" si="11"/>
        <v/>
      </c>
      <c r="BZ31" s="141" t="b">
        <f t="shared" si="12"/>
        <v>0</v>
      </c>
      <c r="CA31" s="141" t="b">
        <f t="shared" si="13"/>
        <v>0</v>
      </c>
      <c r="CB31" s="141" t="b">
        <f t="shared" si="14"/>
        <v>0</v>
      </c>
      <c r="CC31" s="141" t="b">
        <f t="shared" si="15"/>
        <v>0</v>
      </c>
      <c r="CD31" s="141" t="b">
        <f t="shared" si="16"/>
        <v>0</v>
      </c>
      <c r="CE31" s="141" t="b">
        <f t="shared" si="17"/>
        <v>0</v>
      </c>
      <c r="CF31" s="141" t="str">
        <f t="shared" si="18"/>
        <v/>
      </c>
      <c r="CG31" s="141" t="str">
        <f t="shared" si="19"/>
        <v/>
      </c>
      <c r="CH31" s="141" t="str">
        <f t="shared" si="20"/>
        <v/>
      </c>
      <c r="CI31" s="141" t="str">
        <f t="shared" si="21"/>
        <v/>
      </c>
      <c r="CJ31" s="141" t="str">
        <f t="shared" si="22"/>
        <v/>
      </c>
      <c r="CK31" s="141" t="str">
        <f t="shared" si="23"/>
        <v/>
      </c>
      <c r="CL31" s="53" t="str">
        <f t="shared" si="24"/>
        <v/>
      </c>
      <c r="CM31" s="53" t="str">
        <f t="shared" si="25"/>
        <v/>
      </c>
      <c r="CN31" s="54" t="str">
        <f t="shared" si="26"/>
        <v>NO</v>
      </c>
      <c r="CO31" s="54" t="str">
        <f t="shared" si="27"/>
        <v>NO</v>
      </c>
      <c r="CP31" s="52" t="str">
        <f t="shared" si="31"/>
        <v>NO</v>
      </c>
      <c r="CQ31" s="52" t="str">
        <f t="shared" si="32"/>
        <v>NO</v>
      </c>
      <c r="CR31" s="54" t="str">
        <f t="shared" si="33"/>
        <v>OK</v>
      </c>
      <c r="CS31" s="141" t="b">
        <f t="shared" si="34"/>
        <v>0</v>
      </c>
      <c r="CT31" s="141" t="b">
        <f t="shared" si="35"/>
        <v>0</v>
      </c>
      <c r="CU31" s="141" t="b">
        <f t="shared" si="36"/>
        <v>0</v>
      </c>
      <c r="CV31" s="141" t="b">
        <f t="shared" si="37"/>
        <v>0</v>
      </c>
      <c r="CW31" s="53" t="str">
        <f t="shared" si="38"/>
        <v>SEQUENCE INCORRECT</v>
      </c>
      <c r="CX31" s="55">
        <f>COUNTIF(B19:B30,T(B31))</f>
        <v>12</v>
      </c>
    </row>
    <row r="32" spans="1:102" s="141" customFormat="1" ht="18.95" customHeight="1" thickBot="1">
      <c r="A32" s="134"/>
      <c r="B32" s="152"/>
      <c r="C32" s="153"/>
      <c r="D32" s="152"/>
      <c r="E32" s="153"/>
      <c r="F32" s="152"/>
      <c r="G32" s="153"/>
      <c r="H32" s="152"/>
      <c r="I32" s="153"/>
      <c r="J32" s="305"/>
      <c r="K32" s="306"/>
      <c r="L32" s="206"/>
      <c r="M32" s="206"/>
      <c r="N32" s="206"/>
      <c r="O32" s="206"/>
      <c r="P32" s="319"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20"/>
      <c r="R32" s="96" t="str">
        <f>IF(P32="","",IF(Q17=500,LOOKUP(P32,{"ABS","ZERO",1,250,275,300,325,350,375,400,425},{"FAIL","FAIL","FAIL","D","D+","C","C+","B","B+","A","A+"}),IF(Q17=450,LOOKUP(P32,{"ABS","ZERO",1,225,247,270,292,315,337,360,382},{"FAIL","FAIL","FAIL","D","D+","C","C+","B","B+","A","A+"}),IF(Q17=400,LOOKUP(P32,{"ABS","ZERO",1,200,220,240,260,280,300,320,340},{"FAIL","FAIL","FAIL","D","D+","C","C+","B","B+","A","A+"}),IF(Q17=350,LOOKUP(P32,{"ABS","ZERO",1,175,192,210,227,245,262,280,297},{"FAIL","FAIL","FAIL","D","D+","C","C+","B","B+","A","A+"}),IF(Q17=300,LOOKUP(P32,{"ABS","ZERO",1,150,165,180,195,210,225,240,255},{"FAIL","FAIL","FAIL","D","D+","C","C+","B","B+","A","A+"}),IF(Q17=250,LOOKUP(P32,{"ABS","ZERO",1,125,137,150,162,175,187,200,212},{"FAIL","FAIL","FAIL","D","D+","C","C+","B","B+","A","A+"}),IF(Q17=200,LOOKUP(P32,{"ABS","ZERO",1,100,110,120,130,140,150,160,170},{"FAIL","FAIL","FAIL","D","D+","C","C+","B","B+","A","A+"}),IF(Q17=150,LOOKUP(P32,{"ABS","ZERO",1,75,82,90,97,105,112,120,127},{"FAIL","FAIL","FAIL","D","D+","C","C+","B","B+","A","A+"}),IF(Q17=100,LOOKUP(P32,{"ABS","ZERO",1,50,55,60,65,70,75,80,85},{"FAIL","FAIL","FAIL","D","D+","C","C+","B","B+","A","A+"}),IF(Q17=50,LOOKUP(P32,{"ABS","ZERO",1,25,27,30,32,35,37,40,42},{"FAIL","FAIL","FAIL","D","D+","C","C+","B","B+","A","A+"}))))))))))))</f>
        <v/>
      </c>
      <c r="S32" s="194"/>
      <c r="T32" s="56" t="str">
        <f t="shared" si="0"/>
        <v/>
      </c>
      <c r="U32" s="172" t="str">
        <f>IF(AND(A32&lt;&gt;"",B32&lt;&gt;""),IF(OR(D32&lt;&gt;"ABS"),IF(OR(AND(D32&lt;ROUNDDOWN((0.7*E17),0),D32&lt;&gt;0),D32&gt;E17,D32=""),"Attendance Marks incorrect",""),""),"")</f>
        <v/>
      </c>
      <c r="V32" s="304"/>
      <c r="W32" s="304"/>
      <c r="X32" s="161" t="str">
        <f>IF(OR(AND(OR(F32&lt;=G17, F32=0, F32="ABS"),OR(H32&lt;=I17, H32=0, H32="ABS"),OR(J32&lt;=K17, J32=0,J32="ABS"))),IF(OR(AND(A32="",B32="",D32="",F32="",H32="",J32=""),AND(A32&lt;&gt;"",B32&lt;&gt;"",D32&lt;&gt;"",F32&lt;&gt;"",H32&lt;&gt;"",J32&lt;&gt;"", AF32="OK")),"","Given Marks or Format is incorrect"),"Given Marks or Format is incorrect")</f>
        <v/>
      </c>
      <c r="Y32" s="162"/>
      <c r="Z32" s="163"/>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41" t="b">
        <f t="shared" si="28"/>
        <v>0</v>
      </c>
      <c r="AF32" s="141" t="str">
        <f t="shared" si="1"/>
        <v>S# INCORRECT</v>
      </c>
      <c r="BN32" s="141" t="str">
        <f t="shared" si="2"/>
        <v/>
      </c>
      <c r="BO32" s="141" t="b">
        <f t="shared" si="3"/>
        <v>0</v>
      </c>
      <c r="BP32" s="141" t="b">
        <f t="shared" si="4"/>
        <v>0</v>
      </c>
      <c r="BQ32" s="141" t="b">
        <f t="shared" si="5"/>
        <v>0</v>
      </c>
      <c r="BR32" s="141" t="str">
        <f t="shared" si="6"/>
        <v/>
      </c>
      <c r="BS32" s="141" t="str">
        <f t="shared" si="7"/>
        <v/>
      </c>
      <c r="BT32" s="141" t="str">
        <f t="shared" si="8"/>
        <v/>
      </c>
      <c r="BU32" s="141" t="str">
        <f t="shared" si="9"/>
        <v/>
      </c>
      <c r="BV32" s="51" t="str">
        <f t="shared" si="10"/>
        <v/>
      </c>
      <c r="BW32" s="52" t="str">
        <f t="shared" si="29"/>
        <v>INCORRECT</v>
      </c>
      <c r="BX32" s="141" t="b">
        <f t="shared" si="30"/>
        <v>0</v>
      </c>
      <c r="BY32" s="53" t="str">
        <f t="shared" si="11"/>
        <v/>
      </c>
      <c r="BZ32" s="141" t="b">
        <f t="shared" si="12"/>
        <v>0</v>
      </c>
      <c r="CA32" s="141" t="b">
        <f t="shared" si="13"/>
        <v>0</v>
      </c>
      <c r="CB32" s="141" t="b">
        <f t="shared" si="14"/>
        <v>0</v>
      </c>
      <c r="CC32" s="141" t="b">
        <f t="shared" si="15"/>
        <v>0</v>
      </c>
      <c r="CD32" s="141" t="b">
        <f t="shared" si="16"/>
        <v>0</v>
      </c>
      <c r="CE32" s="141" t="b">
        <f t="shared" si="17"/>
        <v>0</v>
      </c>
      <c r="CF32" s="141" t="str">
        <f t="shared" si="18"/>
        <v/>
      </c>
      <c r="CG32" s="141" t="str">
        <f t="shared" si="19"/>
        <v/>
      </c>
      <c r="CH32" s="141" t="str">
        <f t="shared" si="20"/>
        <v/>
      </c>
      <c r="CI32" s="141" t="str">
        <f t="shared" si="21"/>
        <v/>
      </c>
      <c r="CJ32" s="141" t="str">
        <f t="shared" si="22"/>
        <v/>
      </c>
      <c r="CK32" s="141" t="str">
        <f t="shared" si="23"/>
        <v/>
      </c>
      <c r="CL32" s="53" t="str">
        <f t="shared" si="24"/>
        <v/>
      </c>
      <c r="CM32" s="53" t="str">
        <f t="shared" si="25"/>
        <v/>
      </c>
      <c r="CN32" s="54" t="str">
        <f t="shared" si="26"/>
        <v>NO</v>
      </c>
      <c r="CO32" s="54" t="str">
        <f t="shared" si="27"/>
        <v>NO</v>
      </c>
      <c r="CP32" s="52" t="str">
        <f t="shared" si="31"/>
        <v>NO</v>
      </c>
      <c r="CQ32" s="52" t="str">
        <f t="shared" si="32"/>
        <v>NO</v>
      </c>
      <c r="CR32" s="54" t="str">
        <f t="shared" si="33"/>
        <v>OK</v>
      </c>
      <c r="CS32" s="141" t="b">
        <f t="shared" si="34"/>
        <v>0</v>
      </c>
      <c r="CT32" s="141" t="b">
        <f t="shared" si="35"/>
        <v>0</v>
      </c>
      <c r="CU32" s="141" t="b">
        <f t="shared" si="36"/>
        <v>0</v>
      </c>
      <c r="CV32" s="141" t="b">
        <f t="shared" si="37"/>
        <v>0</v>
      </c>
      <c r="CW32" s="53" t="str">
        <f t="shared" si="38"/>
        <v>SEQUENCE INCORRECT</v>
      </c>
      <c r="CX32" s="55">
        <f>COUNTIF(B19:B31,T(B32))</f>
        <v>13</v>
      </c>
    </row>
    <row r="33" spans="1:102" s="141" customFormat="1" ht="18.95" customHeight="1" thickBot="1">
      <c r="A33" s="43"/>
      <c r="B33" s="152"/>
      <c r="C33" s="153"/>
      <c r="D33" s="152"/>
      <c r="E33" s="153"/>
      <c r="F33" s="152"/>
      <c r="G33" s="153"/>
      <c r="H33" s="152"/>
      <c r="I33" s="153"/>
      <c r="J33" s="305"/>
      <c r="K33" s="306"/>
      <c r="L33" s="206"/>
      <c r="M33" s="206"/>
      <c r="N33" s="206"/>
      <c r="O33" s="206"/>
      <c r="P33" s="319"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20"/>
      <c r="R33" s="96" t="str">
        <f>IF(P33="","",IF(Q17=500,LOOKUP(P33,{"ABS","ZERO",1,250,275,300,325,350,375,400,425},{"FAIL","FAIL","FAIL","D","D+","C","C+","B","B+","A","A+"}),IF(Q17=450,LOOKUP(P33,{"ABS","ZERO",1,225,247,270,292,315,337,360,382},{"FAIL","FAIL","FAIL","D","D+","C","C+","B","B+","A","A+"}),IF(Q17=400,LOOKUP(P33,{"ABS","ZERO",1,200,220,240,260,280,300,320,340},{"FAIL","FAIL","FAIL","D","D+","C","C+","B","B+","A","A+"}),IF(Q17=350,LOOKUP(P33,{"ABS","ZERO",1,175,192,210,227,245,262,280,297},{"FAIL","FAIL","FAIL","D","D+","C","C+","B","B+","A","A+"}),IF(Q17=300,LOOKUP(P33,{"ABS","ZERO",1,150,165,180,195,210,225,240,255},{"FAIL","FAIL","FAIL","D","D+","C","C+","B","B+","A","A+"}),IF(Q17=250,LOOKUP(P33,{"ABS","ZERO",1,125,137,150,162,175,187,200,212},{"FAIL","FAIL","FAIL","D","D+","C","C+","B","B+","A","A+"}),IF(Q17=200,LOOKUP(P33,{"ABS","ZERO",1,100,110,120,130,140,150,160,170},{"FAIL","FAIL","FAIL","D","D+","C","C+","B","B+","A","A+"}),IF(Q17=150,LOOKUP(P33,{"ABS","ZERO",1,75,82,90,97,105,112,120,127},{"FAIL","FAIL","FAIL","D","D+","C","C+","B","B+","A","A+"}),IF(Q17=100,LOOKUP(P33,{"ABS","ZERO",1,50,55,60,65,70,75,80,85},{"FAIL","FAIL","FAIL","D","D+","C","C+","B","B+","A","A+"}),IF(Q17=50,LOOKUP(P33,{"ABS","ZERO",1,25,27,30,32,35,37,40,42},{"FAIL","FAIL","FAIL","D","D+","C","C+","B","B+","A","A+"}))))))))))))</f>
        <v/>
      </c>
      <c r="S33" s="194"/>
      <c r="T33" s="56" t="str">
        <f t="shared" si="0"/>
        <v/>
      </c>
      <c r="U33" s="172" t="str">
        <f>IF(AND(A33&lt;&gt;"",B33&lt;&gt;""),IF(OR(D33&lt;&gt;"ABS"),IF(OR(AND(D33&lt;ROUNDDOWN((0.7*E17),0),D33&lt;&gt;0),D33&gt;E17,D33=""),"Attendance Marks incorrect",""),""),"")</f>
        <v/>
      </c>
      <c r="V33" s="304"/>
      <c r="W33" s="304"/>
      <c r="X33" s="161" t="str">
        <f>IF(OR(AND(OR(F33&lt;=G17, F33=0, F33="ABS"),OR(H33&lt;=I17, H33=0, H33="ABS"),OR(J33&lt;=K17, J33=0,J33="ABS"))),IF(OR(AND(A33="",B33="",D33="",F33="",H33="",J33=""),AND(A33&lt;&gt;"",B33&lt;&gt;"",D33&lt;&gt;"",F33&lt;&gt;"",H33&lt;&gt;"",J33&lt;&gt;"", AF33="OK")),"","Given Marks or Format is incorrect"),"Given Marks or Format is incorrect")</f>
        <v/>
      </c>
      <c r="Y33" s="162"/>
      <c r="Z33" s="163"/>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41" t="b">
        <f t="shared" si="28"/>
        <v>0</v>
      </c>
      <c r="AF33" s="141" t="str">
        <f t="shared" si="1"/>
        <v>S# INCORRECT</v>
      </c>
      <c r="BN33" s="141" t="str">
        <f t="shared" si="2"/>
        <v/>
      </c>
      <c r="BO33" s="141" t="b">
        <f t="shared" si="3"/>
        <v>0</v>
      </c>
      <c r="BP33" s="141" t="b">
        <f t="shared" si="4"/>
        <v>0</v>
      </c>
      <c r="BQ33" s="141" t="b">
        <f t="shared" si="5"/>
        <v>0</v>
      </c>
      <c r="BR33" s="141" t="str">
        <f t="shared" si="6"/>
        <v/>
      </c>
      <c r="BS33" s="141" t="str">
        <f t="shared" si="7"/>
        <v/>
      </c>
      <c r="BT33" s="141" t="str">
        <f t="shared" si="8"/>
        <v/>
      </c>
      <c r="BU33" s="141" t="str">
        <f t="shared" si="9"/>
        <v/>
      </c>
      <c r="BV33" s="51" t="str">
        <f t="shared" si="10"/>
        <v/>
      </c>
      <c r="BW33" s="52" t="str">
        <f t="shared" si="29"/>
        <v>INCORRECT</v>
      </c>
      <c r="BX33" s="141" t="b">
        <f t="shared" si="30"/>
        <v>0</v>
      </c>
      <c r="BY33" s="53" t="str">
        <f t="shared" si="11"/>
        <v/>
      </c>
      <c r="BZ33" s="141" t="b">
        <f t="shared" si="12"/>
        <v>0</v>
      </c>
      <c r="CA33" s="141" t="b">
        <f t="shared" si="13"/>
        <v>0</v>
      </c>
      <c r="CB33" s="141" t="b">
        <f t="shared" si="14"/>
        <v>0</v>
      </c>
      <c r="CC33" s="141" t="b">
        <f t="shared" si="15"/>
        <v>0</v>
      </c>
      <c r="CD33" s="141" t="b">
        <f t="shared" si="16"/>
        <v>0</v>
      </c>
      <c r="CE33" s="141" t="b">
        <f t="shared" si="17"/>
        <v>0</v>
      </c>
      <c r="CF33" s="141" t="str">
        <f t="shared" si="18"/>
        <v/>
      </c>
      <c r="CG33" s="141" t="str">
        <f t="shared" si="19"/>
        <v/>
      </c>
      <c r="CH33" s="141" t="str">
        <f t="shared" si="20"/>
        <v/>
      </c>
      <c r="CI33" s="141" t="str">
        <f t="shared" si="21"/>
        <v/>
      </c>
      <c r="CJ33" s="141" t="str">
        <f t="shared" si="22"/>
        <v/>
      </c>
      <c r="CK33" s="141" t="str">
        <f t="shared" si="23"/>
        <v/>
      </c>
      <c r="CL33" s="53" t="str">
        <f t="shared" si="24"/>
        <v/>
      </c>
      <c r="CM33" s="53" t="str">
        <f t="shared" si="25"/>
        <v/>
      </c>
      <c r="CN33" s="54" t="str">
        <f t="shared" si="26"/>
        <v>NO</v>
      </c>
      <c r="CO33" s="54" t="str">
        <f t="shared" si="27"/>
        <v>NO</v>
      </c>
      <c r="CP33" s="52" t="str">
        <f t="shared" si="31"/>
        <v>NO</v>
      </c>
      <c r="CQ33" s="52" t="str">
        <f t="shared" si="32"/>
        <v>NO</v>
      </c>
      <c r="CR33" s="54" t="str">
        <f t="shared" si="33"/>
        <v>OK</v>
      </c>
      <c r="CS33" s="141" t="b">
        <f t="shared" si="34"/>
        <v>0</v>
      </c>
      <c r="CT33" s="141" t="b">
        <f t="shared" si="35"/>
        <v>0</v>
      </c>
      <c r="CU33" s="141" t="b">
        <f t="shared" si="36"/>
        <v>0</v>
      </c>
      <c r="CV33" s="141" t="b">
        <f t="shared" si="37"/>
        <v>0</v>
      </c>
      <c r="CW33" s="53" t="str">
        <f t="shared" si="38"/>
        <v>SEQUENCE INCORRECT</v>
      </c>
      <c r="CX33" s="55">
        <f>COUNTIF(B19:B32,T(B33))</f>
        <v>14</v>
      </c>
    </row>
    <row r="34" spans="1:102" s="141" customFormat="1" ht="18.95" customHeight="1" thickBot="1">
      <c r="A34" s="134"/>
      <c r="B34" s="152"/>
      <c r="C34" s="153"/>
      <c r="D34" s="152"/>
      <c r="E34" s="153"/>
      <c r="F34" s="152"/>
      <c r="G34" s="153"/>
      <c r="H34" s="152"/>
      <c r="I34" s="153"/>
      <c r="J34" s="305"/>
      <c r="K34" s="306"/>
      <c r="L34" s="206"/>
      <c r="M34" s="206"/>
      <c r="N34" s="206"/>
      <c r="O34" s="206"/>
      <c r="P34" s="319"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20"/>
      <c r="R34" s="96" t="str">
        <f>IF(P34="","",IF(Q17=500,LOOKUP(P34,{"ABS","ZERO",1,250,275,300,325,350,375,400,425},{"FAIL","FAIL","FAIL","D","D+","C","C+","B","B+","A","A+"}),IF(Q17=450,LOOKUP(P34,{"ABS","ZERO",1,225,247,270,292,315,337,360,382},{"FAIL","FAIL","FAIL","D","D+","C","C+","B","B+","A","A+"}),IF(Q17=400,LOOKUP(P34,{"ABS","ZERO",1,200,220,240,260,280,300,320,340},{"FAIL","FAIL","FAIL","D","D+","C","C+","B","B+","A","A+"}),IF(Q17=350,LOOKUP(P34,{"ABS","ZERO",1,175,192,210,227,245,262,280,297},{"FAIL","FAIL","FAIL","D","D+","C","C+","B","B+","A","A+"}),IF(Q17=300,LOOKUP(P34,{"ABS","ZERO",1,150,165,180,195,210,225,240,255},{"FAIL","FAIL","FAIL","D","D+","C","C+","B","B+","A","A+"}),IF(Q17=250,LOOKUP(P34,{"ABS","ZERO",1,125,137,150,162,175,187,200,212},{"FAIL","FAIL","FAIL","D","D+","C","C+","B","B+","A","A+"}),IF(Q17=200,LOOKUP(P34,{"ABS","ZERO",1,100,110,120,130,140,150,160,170},{"FAIL","FAIL","FAIL","D","D+","C","C+","B","B+","A","A+"}),IF(Q17=150,LOOKUP(P34,{"ABS","ZERO",1,75,82,90,97,105,112,120,127},{"FAIL","FAIL","FAIL","D","D+","C","C+","B","B+","A","A+"}),IF(Q17=100,LOOKUP(P34,{"ABS","ZERO",1,50,55,60,65,70,75,80,85},{"FAIL","FAIL","FAIL","D","D+","C","C+","B","B+","A","A+"}),IF(Q17=50,LOOKUP(P34,{"ABS","ZERO",1,25,27,30,32,35,37,40,42},{"FAIL","FAIL","FAIL","D","D+","C","C+","B","B+","A","A+"}))))))))))))</f>
        <v/>
      </c>
      <c r="S34" s="194"/>
      <c r="T34" s="56" t="str">
        <f t="shared" si="0"/>
        <v/>
      </c>
      <c r="U34" s="172" t="str">
        <f>IF(AND(A34&lt;&gt;"",B34&lt;&gt;""),IF(OR(D34&lt;&gt;"ABS"),IF(OR(AND(D34&lt;ROUNDDOWN((0.7*E17),0),D34&lt;&gt;0),D34&gt;E17,D34=""),"Attendance Marks incorrect",""),""),"")</f>
        <v/>
      </c>
      <c r="V34" s="304"/>
      <c r="W34" s="304"/>
      <c r="X34" s="161" t="str">
        <f>IF(OR(AND(OR(F34&lt;=G17, F34=0, F34="ABS"),OR(H34&lt;=I17, H34=0, H34="ABS"),OR(J34&lt;=K17, J34=0,J34="ABS"))),IF(OR(AND(A34="",B34="",D34="",F34="",H34="",J34=""),AND(A34&lt;&gt;"",B34&lt;&gt;"",D34&lt;&gt;"",F34&lt;&gt;"",H34&lt;&gt;"",J34&lt;&gt;"", AF34="OK")),"","Given Marks or Format is incorrect"),"Given Marks or Format is incorrect")</f>
        <v/>
      </c>
      <c r="Y34" s="162"/>
      <c r="Z34" s="163"/>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41" t="b">
        <f t="shared" si="28"/>
        <v>0</v>
      </c>
      <c r="AF34" s="141" t="str">
        <f t="shared" si="1"/>
        <v>S# INCORRECT</v>
      </c>
      <c r="BN34" s="141" t="str">
        <f t="shared" si="2"/>
        <v/>
      </c>
      <c r="BO34" s="141" t="b">
        <f t="shared" si="3"/>
        <v>0</v>
      </c>
      <c r="BP34" s="141" t="b">
        <f t="shared" si="4"/>
        <v>0</v>
      </c>
      <c r="BQ34" s="141" t="b">
        <f t="shared" si="5"/>
        <v>0</v>
      </c>
      <c r="BR34" s="141" t="str">
        <f t="shared" si="6"/>
        <v/>
      </c>
      <c r="BS34" s="141" t="str">
        <f t="shared" si="7"/>
        <v/>
      </c>
      <c r="BT34" s="141" t="str">
        <f t="shared" si="8"/>
        <v/>
      </c>
      <c r="BU34" s="141" t="str">
        <f t="shared" si="9"/>
        <v/>
      </c>
      <c r="BV34" s="51" t="str">
        <f t="shared" si="10"/>
        <v/>
      </c>
      <c r="BW34" s="52" t="str">
        <f t="shared" si="29"/>
        <v>INCORRECT</v>
      </c>
      <c r="BX34" s="141" t="b">
        <f t="shared" si="30"/>
        <v>0</v>
      </c>
      <c r="BY34" s="53" t="str">
        <f t="shared" si="11"/>
        <v/>
      </c>
      <c r="BZ34" s="141" t="b">
        <f t="shared" si="12"/>
        <v>0</v>
      </c>
      <c r="CA34" s="141" t="b">
        <f t="shared" si="13"/>
        <v>0</v>
      </c>
      <c r="CB34" s="141" t="b">
        <f t="shared" si="14"/>
        <v>0</v>
      </c>
      <c r="CC34" s="141" t="b">
        <f t="shared" si="15"/>
        <v>0</v>
      </c>
      <c r="CD34" s="141" t="b">
        <f t="shared" si="16"/>
        <v>0</v>
      </c>
      <c r="CE34" s="141" t="b">
        <f t="shared" si="17"/>
        <v>0</v>
      </c>
      <c r="CF34" s="141" t="str">
        <f t="shared" si="18"/>
        <v/>
      </c>
      <c r="CG34" s="141" t="str">
        <f t="shared" si="19"/>
        <v/>
      </c>
      <c r="CH34" s="141" t="str">
        <f t="shared" si="20"/>
        <v/>
      </c>
      <c r="CI34" s="141" t="str">
        <f t="shared" si="21"/>
        <v/>
      </c>
      <c r="CJ34" s="141" t="str">
        <f t="shared" si="22"/>
        <v/>
      </c>
      <c r="CK34" s="141" t="str">
        <f t="shared" si="23"/>
        <v/>
      </c>
      <c r="CL34" s="53" t="str">
        <f t="shared" si="24"/>
        <v/>
      </c>
      <c r="CM34" s="53" t="str">
        <f t="shared" si="25"/>
        <v/>
      </c>
      <c r="CN34" s="54" t="str">
        <f t="shared" si="26"/>
        <v>NO</v>
      </c>
      <c r="CO34" s="54" t="str">
        <f t="shared" si="27"/>
        <v>NO</v>
      </c>
      <c r="CP34" s="52" t="str">
        <f t="shared" si="31"/>
        <v>NO</v>
      </c>
      <c r="CQ34" s="52" t="str">
        <f t="shared" si="32"/>
        <v>NO</v>
      </c>
      <c r="CR34" s="54" t="str">
        <f t="shared" si="33"/>
        <v>OK</v>
      </c>
      <c r="CS34" s="141" t="b">
        <f t="shared" si="34"/>
        <v>0</v>
      </c>
      <c r="CT34" s="141" t="b">
        <f t="shared" si="35"/>
        <v>0</v>
      </c>
      <c r="CU34" s="141" t="b">
        <f t="shared" si="36"/>
        <v>0</v>
      </c>
      <c r="CV34" s="141" t="b">
        <f t="shared" si="37"/>
        <v>0</v>
      </c>
      <c r="CW34" s="53" t="str">
        <f t="shared" si="38"/>
        <v>SEQUENCE INCORRECT</v>
      </c>
      <c r="CX34" s="55">
        <f>COUNTIF(B19:B33,T(B34))</f>
        <v>15</v>
      </c>
    </row>
    <row r="35" spans="1:102" s="141" customFormat="1" ht="18.95" customHeight="1" thickBot="1">
      <c r="A35" s="43"/>
      <c r="B35" s="152"/>
      <c r="C35" s="153"/>
      <c r="D35" s="152"/>
      <c r="E35" s="153"/>
      <c r="F35" s="152"/>
      <c r="G35" s="153"/>
      <c r="H35" s="152"/>
      <c r="I35" s="153"/>
      <c r="J35" s="305"/>
      <c r="K35" s="306"/>
      <c r="L35" s="206"/>
      <c r="M35" s="206"/>
      <c r="N35" s="206"/>
      <c r="O35" s="206"/>
      <c r="P35" s="319"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20"/>
      <c r="R35" s="96" t="str">
        <f>IF(P35="","",IF(Q17=500,LOOKUP(P35,{"ABS","ZERO",1,250,275,300,325,350,375,400,425},{"FAIL","FAIL","FAIL","D","D+","C","C+","B","B+","A","A+"}),IF(Q17=450,LOOKUP(P35,{"ABS","ZERO",1,225,247,270,292,315,337,360,382},{"FAIL","FAIL","FAIL","D","D+","C","C+","B","B+","A","A+"}),IF(Q17=400,LOOKUP(P35,{"ABS","ZERO",1,200,220,240,260,280,300,320,340},{"FAIL","FAIL","FAIL","D","D+","C","C+","B","B+","A","A+"}),IF(Q17=350,LOOKUP(P35,{"ABS","ZERO",1,175,192,210,227,245,262,280,297},{"FAIL","FAIL","FAIL","D","D+","C","C+","B","B+","A","A+"}),IF(Q17=300,LOOKUP(P35,{"ABS","ZERO",1,150,165,180,195,210,225,240,255},{"FAIL","FAIL","FAIL","D","D+","C","C+","B","B+","A","A+"}),IF(Q17=250,LOOKUP(P35,{"ABS","ZERO",1,125,137,150,162,175,187,200,212},{"FAIL","FAIL","FAIL","D","D+","C","C+","B","B+","A","A+"}),IF(Q17=200,LOOKUP(P35,{"ABS","ZERO",1,100,110,120,130,140,150,160,170},{"FAIL","FAIL","FAIL","D","D+","C","C+","B","B+","A","A+"}),IF(Q17=150,LOOKUP(P35,{"ABS","ZERO",1,75,82,90,97,105,112,120,127},{"FAIL","FAIL","FAIL","D","D+","C","C+","B","B+","A","A+"}),IF(Q17=100,LOOKUP(P35,{"ABS","ZERO",1,50,55,60,65,70,75,80,85},{"FAIL","FAIL","FAIL","D","D+","C","C+","B","B+","A","A+"}),IF(Q17=50,LOOKUP(P35,{"ABS","ZERO",1,25,27,30,32,35,37,40,42},{"FAIL","FAIL","FAIL","D","D+","C","C+","B","B+","A","A+"}))))))))))))</f>
        <v/>
      </c>
      <c r="S35" s="194"/>
      <c r="T35" s="56" t="str">
        <f t="shared" si="0"/>
        <v/>
      </c>
      <c r="U35" s="172" t="str">
        <f>IF(AND(A35&lt;&gt;"",B35&lt;&gt;""),IF(OR(D35&lt;&gt;"ABS"),IF(OR(AND(D35&lt;ROUNDDOWN((0.7*E17),0),D35&lt;&gt;0),D35&gt;E17,D35=""),"Attendance Marks incorrect",""),""),"")</f>
        <v/>
      </c>
      <c r="V35" s="304"/>
      <c r="W35" s="304"/>
      <c r="X35" s="161" t="str">
        <f>IF(OR(AND(OR(F35&lt;=G17, F35=0, F35="ABS"),OR(H35&lt;=I17, H35=0, H35="ABS"),OR(J35&lt;=K17, J35=0,J35="ABS"))),IF(OR(AND(A35="",B35="",D35="",F35="",H35="",J35=""),AND(A35&lt;&gt;"",B35&lt;&gt;"",D35&lt;&gt;"",F35&lt;&gt;"",H35&lt;&gt;"",J35&lt;&gt;"", AF35="OK")),"","Given Marks or Format is incorrect"),"Given Marks or Format is incorrect")</f>
        <v/>
      </c>
      <c r="Y35" s="162"/>
      <c r="Z35" s="163"/>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41" t="b">
        <f t="shared" si="28"/>
        <v>0</v>
      </c>
      <c r="AF35" s="141" t="str">
        <f t="shared" si="1"/>
        <v>S# INCORRECT</v>
      </c>
      <c r="BN35" s="141" t="str">
        <f t="shared" si="2"/>
        <v/>
      </c>
      <c r="BO35" s="141" t="b">
        <f t="shared" si="3"/>
        <v>0</v>
      </c>
      <c r="BP35" s="141" t="b">
        <f t="shared" si="4"/>
        <v>0</v>
      </c>
      <c r="BQ35" s="141" t="b">
        <f t="shared" si="5"/>
        <v>0</v>
      </c>
      <c r="BR35" s="141" t="str">
        <f t="shared" si="6"/>
        <v/>
      </c>
      <c r="BS35" s="141" t="str">
        <f t="shared" si="7"/>
        <v/>
      </c>
      <c r="BT35" s="141" t="str">
        <f t="shared" si="8"/>
        <v/>
      </c>
      <c r="BU35" s="141" t="str">
        <f t="shared" si="9"/>
        <v/>
      </c>
      <c r="BV35" s="51" t="str">
        <f t="shared" si="10"/>
        <v/>
      </c>
      <c r="BW35" s="52" t="str">
        <f t="shared" si="29"/>
        <v>INCORRECT</v>
      </c>
      <c r="BX35" s="141" t="b">
        <f t="shared" si="30"/>
        <v>0</v>
      </c>
      <c r="BY35" s="53" t="str">
        <f t="shared" si="11"/>
        <v/>
      </c>
      <c r="BZ35" s="141" t="b">
        <f t="shared" si="12"/>
        <v>0</v>
      </c>
      <c r="CA35" s="141" t="b">
        <f t="shared" si="13"/>
        <v>0</v>
      </c>
      <c r="CB35" s="141" t="b">
        <f t="shared" si="14"/>
        <v>0</v>
      </c>
      <c r="CC35" s="141" t="b">
        <f t="shared" si="15"/>
        <v>0</v>
      </c>
      <c r="CD35" s="141" t="b">
        <f t="shared" si="16"/>
        <v>0</v>
      </c>
      <c r="CE35" s="141" t="b">
        <f t="shared" si="17"/>
        <v>0</v>
      </c>
      <c r="CF35" s="141" t="str">
        <f t="shared" si="18"/>
        <v/>
      </c>
      <c r="CG35" s="141" t="str">
        <f t="shared" si="19"/>
        <v/>
      </c>
      <c r="CH35" s="141" t="str">
        <f t="shared" si="20"/>
        <v/>
      </c>
      <c r="CI35" s="141" t="str">
        <f t="shared" si="21"/>
        <v/>
      </c>
      <c r="CJ35" s="141" t="str">
        <f t="shared" si="22"/>
        <v/>
      </c>
      <c r="CK35" s="141" t="str">
        <f t="shared" si="23"/>
        <v/>
      </c>
      <c r="CL35" s="53" t="str">
        <f t="shared" si="24"/>
        <v/>
      </c>
      <c r="CM35" s="53" t="str">
        <f t="shared" si="25"/>
        <v/>
      </c>
      <c r="CN35" s="54" t="str">
        <f t="shared" si="26"/>
        <v>NO</v>
      </c>
      <c r="CO35" s="54" t="str">
        <f t="shared" si="27"/>
        <v>NO</v>
      </c>
      <c r="CP35" s="52" t="str">
        <f t="shared" si="31"/>
        <v>NO</v>
      </c>
      <c r="CQ35" s="52" t="str">
        <f t="shared" si="32"/>
        <v>NO</v>
      </c>
      <c r="CR35" s="54" t="str">
        <f t="shared" si="33"/>
        <v>OK</v>
      </c>
      <c r="CS35" s="141" t="b">
        <f t="shared" si="34"/>
        <v>0</v>
      </c>
      <c r="CT35" s="141" t="b">
        <f t="shared" si="35"/>
        <v>0</v>
      </c>
      <c r="CU35" s="141" t="b">
        <f t="shared" si="36"/>
        <v>0</v>
      </c>
      <c r="CV35" s="141" t="b">
        <f t="shared" si="37"/>
        <v>0</v>
      </c>
      <c r="CW35" s="53" t="str">
        <f t="shared" si="38"/>
        <v>SEQUENCE INCORRECT</v>
      </c>
      <c r="CX35" s="55">
        <f>COUNTIF(B19:B34,T(B35))</f>
        <v>16</v>
      </c>
    </row>
    <row r="36" spans="1:102" s="141" customFormat="1" ht="18.95" customHeight="1" thickBot="1">
      <c r="A36" s="134"/>
      <c r="B36" s="152"/>
      <c r="C36" s="153"/>
      <c r="D36" s="152"/>
      <c r="E36" s="153"/>
      <c r="F36" s="152"/>
      <c r="G36" s="153"/>
      <c r="H36" s="152"/>
      <c r="I36" s="153"/>
      <c r="J36" s="305"/>
      <c r="K36" s="306"/>
      <c r="L36" s="206"/>
      <c r="M36" s="206"/>
      <c r="N36" s="206"/>
      <c r="O36" s="206"/>
      <c r="P36" s="319"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20"/>
      <c r="R36" s="96" t="str">
        <f>IF(P36="","",IF(Q17=500,LOOKUP(P36,{"ABS","ZERO",1,250,275,300,325,350,375,400,425},{"FAIL","FAIL","FAIL","D","D+","C","C+","B","B+","A","A+"}),IF(Q17=450,LOOKUP(P36,{"ABS","ZERO",1,225,247,270,292,315,337,360,382},{"FAIL","FAIL","FAIL","D","D+","C","C+","B","B+","A","A+"}),IF(Q17=400,LOOKUP(P36,{"ABS","ZERO",1,200,220,240,260,280,300,320,340},{"FAIL","FAIL","FAIL","D","D+","C","C+","B","B+","A","A+"}),IF(Q17=350,LOOKUP(P36,{"ABS","ZERO",1,175,192,210,227,245,262,280,297},{"FAIL","FAIL","FAIL","D","D+","C","C+","B","B+","A","A+"}),IF(Q17=300,LOOKUP(P36,{"ABS","ZERO",1,150,165,180,195,210,225,240,255},{"FAIL","FAIL","FAIL","D","D+","C","C+","B","B+","A","A+"}),IF(Q17=250,LOOKUP(P36,{"ABS","ZERO",1,125,137,150,162,175,187,200,212},{"FAIL","FAIL","FAIL","D","D+","C","C+","B","B+","A","A+"}),IF(Q17=200,LOOKUP(P36,{"ABS","ZERO",1,100,110,120,130,140,150,160,170},{"FAIL","FAIL","FAIL","D","D+","C","C+","B","B+","A","A+"}),IF(Q17=150,LOOKUP(P36,{"ABS","ZERO",1,75,82,90,97,105,112,120,127},{"FAIL","FAIL","FAIL","D","D+","C","C+","B","B+","A","A+"}),IF(Q17=100,LOOKUP(P36,{"ABS","ZERO",1,50,55,60,65,70,75,80,85},{"FAIL","FAIL","FAIL","D","D+","C","C+","B","B+","A","A+"}),IF(Q17=50,LOOKUP(P36,{"ABS","ZERO",1,25,27,30,32,35,37,40,42},{"FAIL","FAIL","FAIL","D","D+","C","C+","B","B+","A","A+"}))))))))))))</f>
        <v/>
      </c>
      <c r="S36" s="194"/>
      <c r="T36" s="56" t="str">
        <f t="shared" si="0"/>
        <v/>
      </c>
      <c r="U36" s="172" t="str">
        <f>IF(AND(A36&lt;&gt;"",B36&lt;&gt;""),IF(OR(D36&lt;&gt;"ABS"),IF(OR(AND(D36&lt;ROUNDDOWN((0.7*E17),0),D36&lt;&gt;0),D36&gt;E17,D36=""),"Attendance Marks incorrect",""),""),"")</f>
        <v/>
      </c>
      <c r="V36" s="304"/>
      <c r="W36" s="304"/>
      <c r="X36" s="161" t="str">
        <f>IF(OR(AND(OR(F36&lt;=G17, F36=0, F36="ABS"),OR(H36&lt;=I17, H36=0, H36="ABS"),OR(J36&lt;=K17, J36=0,J36="ABS"))),IF(OR(AND(A36="",B36="",D36="",F36="",H36="",J36=""),AND(A36&lt;&gt;"",B36&lt;&gt;"",D36&lt;&gt;"",F36&lt;&gt;"",H36&lt;&gt;"",J36&lt;&gt;"", AF36="OK")),"","Given Marks or Format is incorrect"),"Given Marks or Format is incorrect")</f>
        <v/>
      </c>
      <c r="Y36" s="162"/>
      <c r="Z36" s="163"/>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41" t="b">
        <f t="shared" si="28"/>
        <v>0</v>
      </c>
      <c r="AF36" s="141" t="str">
        <f t="shared" si="1"/>
        <v>S# INCORRECT</v>
      </c>
      <c r="BN36" s="141" t="str">
        <f t="shared" si="2"/>
        <v/>
      </c>
      <c r="BO36" s="141" t="b">
        <f t="shared" si="3"/>
        <v>0</v>
      </c>
      <c r="BP36" s="141" t="b">
        <f t="shared" si="4"/>
        <v>0</v>
      </c>
      <c r="BQ36" s="141" t="b">
        <f t="shared" si="5"/>
        <v>0</v>
      </c>
      <c r="BR36" s="141" t="str">
        <f t="shared" si="6"/>
        <v/>
      </c>
      <c r="BS36" s="141" t="str">
        <f t="shared" si="7"/>
        <v/>
      </c>
      <c r="BT36" s="141" t="str">
        <f t="shared" si="8"/>
        <v/>
      </c>
      <c r="BU36" s="141" t="str">
        <f t="shared" si="9"/>
        <v/>
      </c>
      <c r="BV36" s="51" t="str">
        <f t="shared" si="10"/>
        <v/>
      </c>
      <c r="BW36" s="52" t="str">
        <f t="shared" si="29"/>
        <v>INCORRECT</v>
      </c>
      <c r="BX36" s="141" t="b">
        <f t="shared" si="30"/>
        <v>0</v>
      </c>
      <c r="BY36" s="53" t="str">
        <f t="shared" si="11"/>
        <v/>
      </c>
      <c r="BZ36" s="141" t="b">
        <f t="shared" si="12"/>
        <v>0</v>
      </c>
      <c r="CA36" s="141" t="b">
        <f t="shared" si="13"/>
        <v>0</v>
      </c>
      <c r="CB36" s="141" t="b">
        <f t="shared" si="14"/>
        <v>0</v>
      </c>
      <c r="CC36" s="141" t="b">
        <f t="shared" si="15"/>
        <v>0</v>
      </c>
      <c r="CD36" s="141" t="b">
        <f t="shared" si="16"/>
        <v>0</v>
      </c>
      <c r="CE36" s="141" t="b">
        <f t="shared" si="17"/>
        <v>0</v>
      </c>
      <c r="CF36" s="141" t="str">
        <f t="shared" si="18"/>
        <v/>
      </c>
      <c r="CG36" s="141" t="str">
        <f t="shared" si="19"/>
        <v/>
      </c>
      <c r="CH36" s="141" t="str">
        <f t="shared" si="20"/>
        <v/>
      </c>
      <c r="CI36" s="141" t="str">
        <f t="shared" si="21"/>
        <v/>
      </c>
      <c r="CJ36" s="141" t="str">
        <f t="shared" si="22"/>
        <v/>
      </c>
      <c r="CK36" s="141" t="str">
        <f t="shared" si="23"/>
        <v/>
      </c>
      <c r="CL36" s="53" t="str">
        <f t="shared" si="24"/>
        <v/>
      </c>
      <c r="CM36" s="53" t="str">
        <f t="shared" si="25"/>
        <v/>
      </c>
      <c r="CN36" s="54" t="str">
        <f t="shared" si="26"/>
        <v>NO</v>
      </c>
      <c r="CO36" s="54" t="str">
        <f t="shared" si="27"/>
        <v>NO</v>
      </c>
      <c r="CP36" s="52" t="str">
        <f t="shared" si="31"/>
        <v>NO</v>
      </c>
      <c r="CQ36" s="52" t="str">
        <f t="shared" si="32"/>
        <v>NO</v>
      </c>
      <c r="CR36" s="54" t="str">
        <f t="shared" si="33"/>
        <v>OK</v>
      </c>
      <c r="CS36" s="141" t="b">
        <f t="shared" si="34"/>
        <v>0</v>
      </c>
      <c r="CT36" s="141" t="b">
        <f t="shared" si="35"/>
        <v>0</v>
      </c>
      <c r="CU36" s="141" t="b">
        <f t="shared" si="36"/>
        <v>0</v>
      </c>
      <c r="CV36" s="141" t="b">
        <f t="shared" si="37"/>
        <v>0</v>
      </c>
      <c r="CW36" s="53" t="str">
        <f t="shared" si="38"/>
        <v>SEQUENCE INCORRECT</v>
      </c>
      <c r="CX36" s="55">
        <f>COUNTIF(B19:B35,T(B36))</f>
        <v>17</v>
      </c>
    </row>
    <row r="37" spans="1:102" s="141" customFormat="1" ht="18.95" customHeight="1" thickBot="1">
      <c r="A37" s="43"/>
      <c r="B37" s="152"/>
      <c r="C37" s="153"/>
      <c r="D37" s="152"/>
      <c r="E37" s="153"/>
      <c r="F37" s="152"/>
      <c r="G37" s="153"/>
      <c r="H37" s="152"/>
      <c r="I37" s="153"/>
      <c r="J37" s="305"/>
      <c r="K37" s="306"/>
      <c r="L37" s="206"/>
      <c r="M37" s="206"/>
      <c r="N37" s="206"/>
      <c r="O37" s="206"/>
      <c r="P37" s="319"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20"/>
      <c r="R37" s="96" t="str">
        <f>IF(P37="","",IF(Q17=500,LOOKUP(P37,{"ABS","ZERO",1,250,275,300,325,350,375,400,425},{"FAIL","FAIL","FAIL","D","D+","C","C+","B","B+","A","A+"}),IF(Q17=450,LOOKUP(P37,{"ABS","ZERO",1,225,247,270,292,315,337,360,382},{"FAIL","FAIL","FAIL","D","D+","C","C+","B","B+","A","A+"}),IF(Q17=400,LOOKUP(P37,{"ABS","ZERO",1,200,220,240,260,280,300,320,340},{"FAIL","FAIL","FAIL","D","D+","C","C+","B","B+","A","A+"}),IF(Q17=350,LOOKUP(P37,{"ABS","ZERO",1,175,192,210,227,245,262,280,297},{"FAIL","FAIL","FAIL","D","D+","C","C+","B","B+","A","A+"}),IF(Q17=300,LOOKUP(P37,{"ABS","ZERO",1,150,165,180,195,210,225,240,255},{"FAIL","FAIL","FAIL","D","D+","C","C+","B","B+","A","A+"}),IF(Q17=250,LOOKUP(P37,{"ABS","ZERO",1,125,137,150,162,175,187,200,212},{"FAIL","FAIL","FAIL","D","D+","C","C+","B","B+","A","A+"}),IF(Q17=200,LOOKUP(P37,{"ABS","ZERO",1,100,110,120,130,140,150,160,170},{"FAIL","FAIL","FAIL","D","D+","C","C+","B","B+","A","A+"}),IF(Q17=150,LOOKUP(P37,{"ABS","ZERO",1,75,82,90,97,105,112,120,127},{"FAIL","FAIL","FAIL","D","D+","C","C+","B","B+","A","A+"}),IF(Q17=100,LOOKUP(P37,{"ABS","ZERO",1,50,55,60,65,70,75,80,85},{"FAIL","FAIL","FAIL","D","D+","C","C+","B","B+","A","A+"}),IF(Q17=50,LOOKUP(P37,{"ABS","ZERO",1,25,27,30,32,35,37,40,42},{"FAIL","FAIL","FAIL","D","D+","C","C+","B","B+","A","A+"}))))))))))))</f>
        <v/>
      </c>
      <c r="S37" s="194"/>
      <c r="T37" s="56" t="str">
        <f t="shared" si="0"/>
        <v/>
      </c>
      <c r="U37" s="172" t="str">
        <f>IF(AND(A37&lt;&gt;"",B37&lt;&gt;""),IF(OR(D37&lt;&gt;"ABS"),IF(OR(AND(D37&lt;ROUNDDOWN((0.7*E17),0),D37&lt;&gt;0),D37&gt;E17,D37=""),"Attendance Marks incorrect",""),""),"")</f>
        <v/>
      </c>
      <c r="V37" s="304"/>
      <c r="W37" s="304"/>
      <c r="X37" s="161" t="str">
        <f>IF(OR(AND(OR(F37&lt;=G17, F37=0, F37="ABS"),OR(H37&lt;=I17, H37=0, H37="ABS"),OR(J37&lt;=K17, J37=0,J37="ABS"))),IF(OR(AND(A37="",B37="",D37="",F37="",H37="",J37=""),AND(A37&lt;&gt;"",B37&lt;&gt;"",D37&lt;&gt;"",F37&lt;&gt;"",H37&lt;&gt;"",J37&lt;&gt;"", AF37="OK")),"","Given Marks or Format is incorrect"),"Given Marks or Format is incorrect")</f>
        <v/>
      </c>
      <c r="Y37" s="162"/>
      <c r="Z37" s="163"/>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41" t="b">
        <f t="shared" si="28"/>
        <v>0</v>
      </c>
      <c r="AF37" s="141" t="str">
        <f t="shared" si="1"/>
        <v>S# INCORRECT</v>
      </c>
      <c r="BN37" s="141" t="str">
        <f t="shared" si="2"/>
        <v/>
      </c>
      <c r="BO37" s="141" t="b">
        <f t="shared" si="3"/>
        <v>0</v>
      </c>
      <c r="BP37" s="141" t="b">
        <f t="shared" si="4"/>
        <v>0</v>
      </c>
      <c r="BQ37" s="141" t="b">
        <f t="shared" si="5"/>
        <v>0</v>
      </c>
      <c r="BR37" s="141" t="str">
        <f t="shared" si="6"/>
        <v/>
      </c>
      <c r="BS37" s="141" t="str">
        <f t="shared" si="7"/>
        <v/>
      </c>
      <c r="BT37" s="141" t="str">
        <f t="shared" si="8"/>
        <v/>
      </c>
      <c r="BU37" s="141" t="str">
        <f t="shared" si="9"/>
        <v/>
      </c>
      <c r="BV37" s="51" t="str">
        <f t="shared" si="10"/>
        <v/>
      </c>
      <c r="BW37" s="52" t="str">
        <f t="shared" si="29"/>
        <v>INCORRECT</v>
      </c>
      <c r="BX37" s="141" t="b">
        <f t="shared" si="30"/>
        <v>0</v>
      </c>
      <c r="BY37" s="53" t="str">
        <f t="shared" si="11"/>
        <v/>
      </c>
      <c r="BZ37" s="141" t="b">
        <f t="shared" si="12"/>
        <v>0</v>
      </c>
      <c r="CA37" s="141" t="b">
        <f t="shared" si="13"/>
        <v>0</v>
      </c>
      <c r="CB37" s="141" t="b">
        <f t="shared" si="14"/>
        <v>0</v>
      </c>
      <c r="CC37" s="141" t="b">
        <f t="shared" si="15"/>
        <v>0</v>
      </c>
      <c r="CD37" s="141" t="b">
        <f t="shared" si="16"/>
        <v>0</v>
      </c>
      <c r="CE37" s="141" t="b">
        <f t="shared" si="17"/>
        <v>0</v>
      </c>
      <c r="CF37" s="141" t="str">
        <f t="shared" si="18"/>
        <v/>
      </c>
      <c r="CG37" s="141" t="str">
        <f t="shared" si="19"/>
        <v/>
      </c>
      <c r="CH37" s="141" t="str">
        <f t="shared" si="20"/>
        <v/>
      </c>
      <c r="CI37" s="141" t="str">
        <f t="shared" si="21"/>
        <v/>
      </c>
      <c r="CJ37" s="141" t="str">
        <f t="shared" si="22"/>
        <v/>
      </c>
      <c r="CK37" s="141" t="str">
        <f t="shared" si="23"/>
        <v/>
      </c>
      <c r="CL37" s="53" t="str">
        <f t="shared" si="24"/>
        <v/>
      </c>
      <c r="CM37" s="53" t="str">
        <f t="shared" si="25"/>
        <v/>
      </c>
      <c r="CN37" s="54" t="str">
        <f t="shared" si="26"/>
        <v>NO</v>
      </c>
      <c r="CO37" s="54" t="str">
        <f t="shared" si="27"/>
        <v>NO</v>
      </c>
      <c r="CP37" s="52" t="str">
        <f t="shared" si="31"/>
        <v>NO</v>
      </c>
      <c r="CQ37" s="52" t="str">
        <f t="shared" si="32"/>
        <v>NO</v>
      </c>
      <c r="CR37" s="54" t="str">
        <f t="shared" si="33"/>
        <v>OK</v>
      </c>
      <c r="CS37" s="141" t="b">
        <f t="shared" si="34"/>
        <v>0</v>
      </c>
      <c r="CT37" s="141" t="b">
        <f t="shared" si="35"/>
        <v>0</v>
      </c>
      <c r="CU37" s="141" t="b">
        <f t="shared" si="36"/>
        <v>0</v>
      </c>
      <c r="CV37" s="141" t="b">
        <f t="shared" si="37"/>
        <v>0</v>
      </c>
      <c r="CW37" s="53" t="str">
        <f t="shared" si="38"/>
        <v>SEQUENCE INCORRECT</v>
      </c>
      <c r="CX37" s="55">
        <f>COUNTIF(B19:B36,T(B37))</f>
        <v>18</v>
      </c>
    </row>
    <row r="38" spans="1:102" s="141" customFormat="1" ht="18.95" customHeight="1" thickBot="1">
      <c r="A38" s="134"/>
      <c r="B38" s="152"/>
      <c r="C38" s="153"/>
      <c r="D38" s="152"/>
      <c r="E38" s="153"/>
      <c r="F38" s="152"/>
      <c r="G38" s="153"/>
      <c r="H38" s="152"/>
      <c r="I38" s="153"/>
      <c r="J38" s="305"/>
      <c r="K38" s="306"/>
      <c r="L38" s="206"/>
      <c r="M38" s="206"/>
      <c r="N38" s="206"/>
      <c r="O38" s="206"/>
      <c r="P38" s="319"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20"/>
      <c r="R38" s="96" t="str">
        <f>IF(P38="","",IF(Q17=500,LOOKUP(P38,{"ABS","ZERO",1,250,275,300,325,350,375,400,425},{"FAIL","FAIL","FAIL","D","D+","C","C+","B","B+","A","A+"}),IF(Q17=450,LOOKUP(P38,{"ABS","ZERO",1,225,247,270,292,315,337,360,382},{"FAIL","FAIL","FAIL","D","D+","C","C+","B","B+","A","A+"}),IF(Q17=400,LOOKUP(P38,{"ABS","ZERO",1,200,220,240,260,280,300,320,340},{"FAIL","FAIL","FAIL","D","D+","C","C+","B","B+","A","A+"}),IF(Q17=350,LOOKUP(P38,{"ABS","ZERO",1,175,192,210,227,245,262,280,297},{"FAIL","FAIL","FAIL","D","D+","C","C+","B","B+","A","A+"}),IF(Q17=300,LOOKUP(P38,{"ABS","ZERO",1,150,165,180,195,210,225,240,255},{"FAIL","FAIL","FAIL","D","D+","C","C+","B","B+","A","A+"}),IF(Q17=250,LOOKUP(P38,{"ABS","ZERO",1,125,137,150,162,175,187,200,212},{"FAIL","FAIL","FAIL","D","D+","C","C+","B","B+","A","A+"}),IF(Q17=200,LOOKUP(P38,{"ABS","ZERO",1,100,110,120,130,140,150,160,170},{"FAIL","FAIL","FAIL","D","D+","C","C+","B","B+","A","A+"}),IF(Q17=150,LOOKUP(P38,{"ABS","ZERO",1,75,82,90,97,105,112,120,127},{"FAIL","FAIL","FAIL","D","D+","C","C+","B","B+","A","A+"}),IF(Q17=100,LOOKUP(P38,{"ABS","ZERO",1,50,55,60,65,70,75,80,85},{"FAIL","FAIL","FAIL","D","D+","C","C+","B","B+","A","A+"}),IF(Q17=50,LOOKUP(P38,{"ABS","ZERO",1,25,27,30,32,35,37,40,42},{"FAIL","FAIL","FAIL","D","D+","C","C+","B","B+","A","A+"}))))))))))))</f>
        <v/>
      </c>
      <c r="S38" s="194"/>
      <c r="T38" s="56" t="str">
        <f t="shared" si="0"/>
        <v/>
      </c>
      <c r="U38" s="317" t="str">
        <f>IF(AND(A38&lt;&gt;"",B38&lt;&gt;""),IF(OR(D38&lt;&gt;"ABS"),IF(OR(AND(D38&lt;ROUNDDOWN((0.7*E17),0),D38&lt;&gt;0),D38&gt;E17,D38=""),"Attendance Marks incorrect",""),""),"")</f>
        <v/>
      </c>
      <c r="V38" s="318"/>
      <c r="W38" s="318"/>
      <c r="X38" s="275" t="str">
        <f>IF(OR(AND(OR(F38&lt;=G17, F38=0, F38="ABS"),OR(H38&lt;=I17, H38=0, H38="ABS"),OR(J38&lt;=K17, J38=0,J38="ABS"))),IF(OR(AND(A38="",B38="",D38="",F38="",H38="",J38=""),AND(A38&lt;&gt;"",B38&lt;&gt;"",D38&lt;&gt;"",F38&lt;&gt;"",H38&lt;&gt;"",J38&lt;&gt;"", AF38="OK")),"","Given Marks or Format is incorrect"),"Given Marks or Format is incorrect")</f>
        <v/>
      </c>
      <c r="Y38" s="265"/>
      <c r="Z38" s="266"/>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41" t="b">
        <f t="shared" si="28"/>
        <v>0</v>
      </c>
      <c r="AF38" s="141" t="str">
        <f t="shared" si="1"/>
        <v>S# INCORRECT</v>
      </c>
      <c r="BN38" s="141" t="str">
        <f>RIGHT(B38,3)</f>
        <v/>
      </c>
      <c r="BO38" s="141" t="b">
        <f>ISNUMBER(INT((MID(BN38,1,1))))</f>
        <v>0</v>
      </c>
      <c r="BP38" s="141" t="b">
        <f>ISNUMBER(INT((MID(BN38,2,1))))</f>
        <v>0</v>
      </c>
      <c r="BQ38" s="141" t="b">
        <f>ISNUMBER(INT((MID(BN38,3,1))))</f>
        <v>0</v>
      </c>
      <c r="BR38" s="141" t="str">
        <f>IF(BO38=TRUE, MID(BN38,1,1),"")</f>
        <v/>
      </c>
      <c r="BS38" s="141" t="str">
        <f>IF(BP38=TRUE, MID(BN38,2,1),"")</f>
        <v/>
      </c>
      <c r="BT38" s="141" t="str">
        <f>IF(BQ38=TRUE, MID(BN38,3,1),"")</f>
        <v/>
      </c>
      <c r="BU38" s="141" t="str">
        <f>T(BR38)&amp;T(BS38)&amp;T(BT38)</f>
        <v/>
      </c>
      <c r="BV38" s="51" t="str">
        <f>IF(BU38="","",INT(TRIM(BU38)))</f>
        <v/>
      </c>
      <c r="BW38" s="52" t="str">
        <f>IF(BV38&gt;BV37,"OK","INCORRECT")</f>
        <v>INCORRECT</v>
      </c>
      <c r="BX38" s="141" t="b">
        <f>BV38&gt;BV37</f>
        <v>0</v>
      </c>
      <c r="BY38" s="53" t="str">
        <f>LEFT(B38,6)</f>
        <v/>
      </c>
      <c r="BZ38" s="141" t="b">
        <f>ISNUMBER(INT((MID(BY38,1,1))))</f>
        <v>0</v>
      </c>
      <c r="CA38" s="141" t="b">
        <f>ISNUMBER(INT((MID(BY38,2,1))))</f>
        <v>0</v>
      </c>
      <c r="CB38" s="141" t="b">
        <f>ISNUMBER(INT((MID(BY38,3,1))))</f>
        <v>0</v>
      </c>
      <c r="CC38" s="141" t="b">
        <f>ISNUMBER(INT((MID(BY38,4,1))))</f>
        <v>0</v>
      </c>
      <c r="CD38" s="141" t="b">
        <f>ISNUMBER(INT((MID(BY38,5,1))))</f>
        <v>0</v>
      </c>
      <c r="CE38" s="141" t="b">
        <f>ISNUMBER(INT((MID(BY38,6,1))))</f>
        <v>0</v>
      </c>
      <c r="CF38" s="141" t="str">
        <f>IF(BZ38=TRUE, MID(BY38,1,1),"")</f>
        <v/>
      </c>
      <c r="CG38" s="141" t="str">
        <f>IF(CA38=TRUE, MID(BY38,2,1),"")</f>
        <v/>
      </c>
      <c r="CH38" s="141" t="str">
        <f>IF(CB38=TRUE, MID(BY38,3,1),"")</f>
        <v/>
      </c>
      <c r="CI38" s="141" t="str">
        <f>IF(CC38=TRUE, MID(BY38,4,1),"")</f>
        <v/>
      </c>
      <c r="CJ38" s="141" t="str">
        <f>IF(CD38=TRUE, MID(BY38,5,1),"")</f>
        <v/>
      </c>
      <c r="CK38" s="141" t="str">
        <f>IF(CE38=TRUE, MID(BY38,6,1),"")</f>
        <v/>
      </c>
      <c r="CL38" s="53" t="str">
        <f>TRIM(T(CF38)&amp;T(CG38)&amp;T(CH38))</f>
        <v/>
      </c>
      <c r="CM38" s="53" t="str">
        <f>TRIM(T(CI38)&amp;T(CJ38)&amp;T(CK38))</f>
        <v/>
      </c>
      <c r="CN38" s="54" t="str">
        <f>IF(OR(MID(BY38,3,1)="-",MID(BY38,4,1)="-"),T(CL38),"NO")</f>
        <v>NO</v>
      </c>
      <c r="CO38" s="54" t="str">
        <f>IF(OR(MID(BY38,3,1)="-",MID(BY38,4,1)="-"),T(CM38),"NO")</f>
        <v>NO</v>
      </c>
      <c r="CP38" s="52" t="str">
        <f>IF(AND(CN38&lt;&gt;"NO", CO38&lt;&gt;"NO"),IF(CO38&lt;CN38,"OK","INCORRECT"),"NO")</f>
        <v>NO</v>
      </c>
      <c r="CQ38" s="52" t="str">
        <f>IF(AND(CN38&lt;&gt;"NO", CO38&lt;&gt;"NO"),IF(CO38&lt;=CO37,"OK","INCORRECT"),"NO")</f>
        <v>NO</v>
      </c>
      <c r="CR38" s="54" t="str">
        <f>IF(OR(AND(OR(AND(CP38="NO",CQ38="NO"),AND(CP38="OK", CQ38="OK")),AND(CP37="NO", CQ37="NO")),AND(AND(CP38="OK",CQ38="OK",OR(AND(CP37="NO", CQ37="NO"),AND(CP37="OK", CQ37="OK"))))),"OK","INCORRECT")</f>
        <v>OK</v>
      </c>
      <c r="CS38" s="141" t="b">
        <f>IF(CR38="OK",IF(AND(CN37="NO",CN38="NO"),BV38&gt;BV37))</f>
        <v>0</v>
      </c>
      <c r="CT38" s="141" t="b">
        <f>IF(CR38="OK",AND(CP38="OK",CQ38="OK",CP37="NO",CQ37="NO"))</f>
        <v>0</v>
      </c>
      <c r="CU38" s="141" t="b">
        <f>IF(CR38="OK",IF(AND(EXACT(CM37,CM38)),BV38&gt;BV37))</f>
        <v>0</v>
      </c>
      <c r="CV38" s="141" t="b">
        <f>IF(CR38="OK",CO38&lt;CO37)</f>
        <v>0</v>
      </c>
      <c r="CW38" s="53" t="str">
        <f>IF(AND(CS38=FALSE,CT38=FALSE,CU38=FALSE,CV38=FALSE),"SEQUENCE INCORRECT","SEQUENCE CORRECT")</f>
        <v>SEQUENCE INCORRECT</v>
      </c>
      <c r="CX38" s="55">
        <f>COUNTIF(B20:B37,T(B38))</f>
        <v>18</v>
      </c>
    </row>
    <row r="39" spans="1:102" ht="18" customHeight="1" thickBot="1">
      <c r="A39" s="47" t="s">
        <v>456</v>
      </c>
      <c r="B39" s="48" t="s">
        <v>456</v>
      </c>
      <c r="C39" s="321" t="s">
        <v>335</v>
      </c>
      <c r="D39" s="321"/>
      <c r="E39" s="321"/>
      <c r="F39" s="321"/>
      <c r="G39" s="321"/>
      <c r="H39" s="321"/>
      <c r="I39" s="321"/>
      <c r="J39" s="321"/>
      <c r="K39" s="321"/>
      <c r="L39" s="321"/>
      <c r="M39" s="321"/>
      <c r="N39" s="321"/>
      <c r="O39" s="321"/>
      <c r="P39" s="321"/>
      <c r="Q39" s="321"/>
      <c r="R39" s="321"/>
      <c r="S39" s="194"/>
      <c r="T39" s="18">
        <f>COUNTIF(T19:T38,"FORMAT INCORRECT")+(COUNTIF(T19:T38,"SEQUENCE INCORRECT"))</f>
        <v>0</v>
      </c>
      <c r="U39" s="253">
        <f>COUNTIF(U19:U38,"Attendance Marks incorrect")</f>
        <v>0</v>
      </c>
      <c r="V39" s="254"/>
      <c r="W39" s="254"/>
      <c r="X39" s="253">
        <f>COUNTIF(X19:AB38,"Given Marks or Format is incorrect")</f>
        <v>0</v>
      </c>
      <c r="Y39" s="254"/>
      <c r="Z39" s="254"/>
      <c r="AA39" s="254"/>
      <c r="AB39" s="255"/>
    </row>
    <row r="40" spans="1:102" ht="11.25" customHeight="1" thickBot="1">
      <c r="A40" s="49" t="s">
        <v>456</v>
      </c>
      <c r="B40" s="50" t="s">
        <v>456</v>
      </c>
      <c r="C40" s="322"/>
      <c r="D40" s="322"/>
      <c r="E40" s="322"/>
      <c r="F40" s="322"/>
      <c r="G40" s="322"/>
      <c r="H40" s="322"/>
      <c r="I40" s="322"/>
      <c r="J40" s="322"/>
      <c r="K40" s="322"/>
      <c r="L40" s="322"/>
      <c r="M40" s="322"/>
      <c r="N40" s="322"/>
      <c r="O40" s="322"/>
      <c r="P40" s="322"/>
      <c r="Q40" s="322"/>
      <c r="R40" s="322"/>
      <c r="S40" s="194"/>
      <c r="T40" s="316"/>
      <c r="U40" s="316"/>
      <c r="V40" s="316"/>
      <c r="W40" s="316"/>
      <c r="X40" s="316"/>
      <c r="Y40" s="316"/>
      <c r="Z40" s="316"/>
    </row>
    <row r="41" spans="1:102" ht="17.25" customHeight="1">
      <c r="A41" s="300"/>
      <c r="B41" s="300"/>
      <c r="C41" s="300"/>
      <c r="D41" s="300"/>
      <c r="E41" s="300"/>
      <c r="F41" s="300"/>
      <c r="G41" s="300"/>
      <c r="H41" s="300"/>
      <c r="I41" s="300"/>
      <c r="J41" s="300"/>
      <c r="K41" s="300"/>
      <c r="L41" s="300"/>
      <c r="M41" s="300"/>
      <c r="N41" s="300"/>
      <c r="O41" s="300"/>
      <c r="P41" s="300"/>
      <c r="Q41" s="300"/>
      <c r="R41" s="300"/>
      <c r="S41" s="194"/>
      <c r="T41" s="257" t="s">
        <v>336</v>
      </c>
      <c r="U41" s="258"/>
      <c r="V41" s="259"/>
      <c r="W41" s="247">
        <f>SUM(T39:AB39)</f>
        <v>0</v>
      </c>
      <c r="X41" s="248"/>
      <c r="Y41" s="256"/>
      <c r="Z41" s="251"/>
    </row>
    <row r="42" spans="1:102" ht="20.25" customHeight="1" thickBot="1">
      <c r="A42" s="301"/>
      <c r="B42" s="301"/>
      <c r="C42" s="301"/>
      <c r="D42" s="301"/>
      <c r="E42" s="301"/>
      <c r="F42" s="301"/>
      <c r="G42" s="301"/>
      <c r="H42" s="301"/>
      <c r="I42" s="301"/>
      <c r="J42" s="301"/>
      <c r="K42" s="301"/>
      <c r="L42" s="301"/>
      <c r="M42" s="301"/>
      <c r="N42" s="301"/>
      <c r="O42" s="301"/>
      <c r="P42" s="301"/>
      <c r="Q42" s="301"/>
      <c r="R42" s="301"/>
      <c r="S42" s="194"/>
      <c r="T42" s="260"/>
      <c r="U42" s="261"/>
      <c r="V42" s="262"/>
      <c r="W42" s="249"/>
      <c r="X42" s="250"/>
      <c r="Y42" s="256"/>
      <c r="Z42" s="251"/>
    </row>
    <row r="43" spans="1:102" ht="15.75" customHeight="1">
      <c r="A43" s="148" t="s">
        <v>1029</v>
      </c>
      <c r="B43" s="148"/>
      <c r="C43" s="148" t="s">
        <v>1031</v>
      </c>
      <c r="D43" s="148"/>
      <c r="E43" s="148"/>
      <c r="F43" s="148" t="s">
        <v>1030</v>
      </c>
      <c r="G43" s="148"/>
      <c r="H43" s="148"/>
      <c r="I43" s="148"/>
      <c r="J43" s="251"/>
      <c r="K43" s="251"/>
      <c r="L43" s="148" t="s">
        <v>19</v>
      </c>
      <c r="M43" s="148"/>
      <c r="N43" s="148"/>
      <c r="O43" s="148"/>
      <c r="P43" s="148"/>
      <c r="Q43" s="148"/>
      <c r="R43" s="148"/>
      <c r="S43" s="194"/>
      <c r="T43" s="235" t="s">
        <v>475</v>
      </c>
      <c r="U43" s="236"/>
      <c r="V43" s="236"/>
      <c r="W43" s="236"/>
      <c r="X43" s="236"/>
      <c r="Y43" s="236"/>
      <c r="Z43" s="237"/>
    </row>
    <row r="44" spans="1:102">
      <c r="A44" s="149"/>
      <c r="B44" s="149"/>
      <c r="C44" s="149"/>
      <c r="D44" s="149"/>
      <c r="E44" s="149"/>
      <c r="F44" s="149"/>
      <c r="G44" s="149"/>
      <c r="H44" s="149"/>
      <c r="I44" s="149"/>
      <c r="J44" s="251"/>
      <c r="K44" s="251"/>
      <c r="L44" s="149"/>
      <c r="M44" s="149"/>
      <c r="N44" s="149"/>
      <c r="O44" s="149"/>
      <c r="P44" s="149"/>
      <c r="Q44" s="149"/>
      <c r="R44" s="149"/>
      <c r="S44" s="194"/>
      <c r="T44" s="175"/>
      <c r="U44" s="173"/>
      <c r="V44" s="173"/>
      <c r="W44" s="173"/>
      <c r="X44" s="173"/>
      <c r="Y44" s="173"/>
      <c r="Z44" s="174"/>
    </row>
    <row r="45" spans="1:102">
      <c r="A45" s="150"/>
      <c r="B45" s="150"/>
      <c r="C45" s="150"/>
      <c r="D45" s="150"/>
      <c r="E45" s="150"/>
      <c r="F45" s="150"/>
      <c r="G45" s="150"/>
      <c r="H45" s="150"/>
      <c r="I45" s="150"/>
      <c r="J45" s="252"/>
      <c r="K45" s="252"/>
      <c r="L45" s="150"/>
      <c r="M45" s="150"/>
      <c r="N45" s="150"/>
      <c r="O45" s="150"/>
      <c r="P45" s="150"/>
      <c r="Q45" s="150"/>
      <c r="R45" s="150"/>
      <c r="S45" s="194"/>
      <c r="T45" s="175"/>
      <c r="U45" s="173"/>
      <c r="V45" s="173"/>
      <c r="W45" s="173"/>
      <c r="X45" s="173"/>
      <c r="Y45" s="173"/>
      <c r="Z45" s="174"/>
    </row>
    <row r="46" spans="1:102" ht="12" customHeight="1">
      <c r="A46" s="36" t="s">
        <v>15</v>
      </c>
      <c r="B46" s="241" t="s">
        <v>14</v>
      </c>
      <c r="C46" s="242"/>
      <c r="D46" s="242"/>
      <c r="E46" s="242"/>
      <c r="F46" s="242"/>
      <c r="G46" s="242"/>
      <c r="H46" s="242"/>
      <c r="I46" s="242"/>
      <c r="J46" s="242"/>
      <c r="K46" s="242"/>
      <c r="L46" s="242"/>
      <c r="M46" s="242"/>
      <c r="N46" s="242"/>
      <c r="O46" s="242"/>
      <c r="P46" s="242"/>
      <c r="Q46" s="242"/>
      <c r="R46" s="243"/>
      <c r="S46" s="194"/>
      <c r="T46" s="175"/>
      <c r="U46" s="173"/>
      <c r="V46" s="173"/>
      <c r="W46" s="173"/>
      <c r="X46" s="173"/>
      <c r="Y46" s="173"/>
      <c r="Z46" s="174"/>
    </row>
    <row r="47" spans="1:102" ht="12" customHeight="1" thickBot="1">
      <c r="A47" s="38">
        <f>$W$41</f>
        <v>0</v>
      </c>
      <c r="B47" s="244"/>
      <c r="C47" s="245"/>
      <c r="D47" s="245"/>
      <c r="E47" s="245"/>
      <c r="F47" s="245"/>
      <c r="G47" s="245"/>
      <c r="H47" s="245"/>
      <c r="I47" s="245"/>
      <c r="J47" s="245"/>
      <c r="K47" s="245"/>
      <c r="L47" s="245"/>
      <c r="M47" s="245"/>
      <c r="N47" s="245"/>
      <c r="O47" s="245"/>
      <c r="P47" s="245"/>
      <c r="Q47" s="245"/>
      <c r="R47" s="246"/>
      <c r="S47" s="194"/>
      <c r="T47" s="238"/>
      <c r="U47" s="239"/>
      <c r="V47" s="239"/>
      <c r="W47" s="239"/>
      <c r="X47" s="239"/>
      <c r="Y47" s="239"/>
      <c r="Z47" s="240"/>
    </row>
    <row r="48" spans="1:102">
      <c r="A48" s="300"/>
      <c r="B48" s="300"/>
      <c r="C48" s="300"/>
      <c r="D48" s="300"/>
      <c r="E48" s="300"/>
      <c r="F48" s="300"/>
      <c r="G48" s="300"/>
      <c r="H48" s="300"/>
      <c r="I48" s="300"/>
      <c r="J48" s="300"/>
      <c r="K48" s="300"/>
      <c r="L48" s="300"/>
      <c r="M48" s="300"/>
      <c r="N48" s="300"/>
      <c r="O48" s="300"/>
      <c r="P48" s="300"/>
      <c r="Q48" s="300"/>
      <c r="R48" s="300"/>
      <c r="S48" s="251"/>
      <c r="T48" s="291" t="s">
        <v>457</v>
      </c>
      <c r="U48" s="291"/>
      <c r="V48" s="291"/>
      <c r="W48" s="291"/>
      <c r="X48" s="291"/>
      <c r="Y48" s="291"/>
      <c r="Z48" s="291"/>
      <c r="AA48" s="291"/>
      <c r="AB48" s="291"/>
    </row>
    <row r="49" spans="1:28">
      <c r="A49" s="251"/>
      <c r="B49" s="251"/>
      <c r="C49" s="251"/>
      <c r="D49" s="251"/>
      <c r="E49" s="251"/>
      <c r="F49" s="251"/>
      <c r="G49" s="251"/>
      <c r="H49" s="251"/>
      <c r="I49" s="251"/>
      <c r="J49" s="251"/>
      <c r="K49" s="251"/>
      <c r="L49" s="251"/>
      <c r="M49" s="251"/>
      <c r="N49" s="251"/>
      <c r="O49" s="251"/>
      <c r="P49" s="251"/>
      <c r="Q49" s="251"/>
      <c r="R49" s="251"/>
      <c r="S49" s="251"/>
      <c r="T49" s="292"/>
      <c r="U49" s="292"/>
      <c r="V49" s="292"/>
      <c r="W49" s="292"/>
      <c r="X49" s="292"/>
      <c r="Y49" s="292"/>
      <c r="Z49" s="292"/>
      <c r="AA49" s="292"/>
      <c r="AB49" s="292"/>
    </row>
    <row r="50" spans="1:28">
      <c r="A50" s="251"/>
      <c r="B50" s="251"/>
      <c r="C50" s="251"/>
      <c r="D50" s="251"/>
      <c r="E50" s="251"/>
      <c r="F50" s="251"/>
      <c r="G50" s="251"/>
      <c r="H50" s="251"/>
      <c r="I50" s="251"/>
      <c r="J50" s="251"/>
      <c r="K50" s="251"/>
      <c r="L50" s="251"/>
      <c r="M50" s="251"/>
      <c r="N50" s="251"/>
      <c r="O50" s="251"/>
      <c r="P50" s="251"/>
      <c r="Q50" s="251"/>
      <c r="R50" s="251"/>
      <c r="S50" s="251"/>
      <c r="T50" s="293"/>
      <c r="U50" s="293"/>
      <c r="V50" s="293"/>
      <c r="W50" s="293"/>
      <c r="X50" s="293"/>
      <c r="Y50" s="293"/>
      <c r="Z50" s="293"/>
      <c r="AA50" s="293"/>
      <c r="AB50" s="293"/>
    </row>
    <row r="51" spans="1:28">
      <c r="A51" s="251"/>
      <c r="B51" s="251"/>
      <c r="C51" s="251"/>
      <c r="D51" s="251"/>
      <c r="E51" s="251"/>
      <c r="F51" s="251"/>
      <c r="G51" s="251"/>
      <c r="H51" s="251"/>
      <c r="I51" s="251"/>
      <c r="J51" s="251"/>
      <c r="K51" s="251"/>
      <c r="L51" s="251"/>
      <c r="M51" s="251"/>
      <c r="N51" s="251"/>
      <c r="O51" s="251"/>
      <c r="P51" s="251"/>
      <c r="Q51" s="251"/>
      <c r="R51" s="251"/>
      <c r="S51" s="251"/>
      <c r="T51" s="294" t="s">
        <v>458</v>
      </c>
      <c r="U51" s="295"/>
      <c r="V51" s="295"/>
      <c r="W51" s="295"/>
      <c r="X51" s="295"/>
      <c r="Y51" s="295"/>
      <c r="Z51" s="295"/>
      <c r="AA51" s="295"/>
      <c r="AB51" s="296"/>
    </row>
    <row r="52" spans="1:28" ht="16.5" thickBot="1">
      <c r="A52" s="251"/>
      <c r="B52" s="251"/>
      <c r="C52" s="251"/>
      <c r="D52" s="251"/>
      <c r="E52" s="251"/>
      <c r="F52" s="251"/>
      <c r="G52" s="251"/>
      <c r="H52" s="251"/>
      <c r="I52" s="251"/>
      <c r="J52" s="251"/>
      <c r="K52" s="251"/>
      <c r="L52" s="251"/>
      <c r="M52" s="251"/>
      <c r="N52" s="251"/>
      <c r="O52" s="251"/>
      <c r="P52" s="251"/>
      <c r="Q52" s="251"/>
      <c r="R52" s="251"/>
      <c r="S52" s="251"/>
      <c r="T52" s="297"/>
      <c r="U52" s="298"/>
      <c r="V52" s="298"/>
      <c r="W52" s="298"/>
      <c r="X52" s="298"/>
      <c r="Y52" s="298"/>
      <c r="Z52" s="298"/>
      <c r="AA52" s="298"/>
      <c r="AB52" s="299"/>
    </row>
    <row r="53" spans="1:28" ht="21" thickBot="1">
      <c r="A53" s="251"/>
      <c r="B53" s="251"/>
      <c r="C53" s="251"/>
      <c r="D53" s="251"/>
      <c r="E53" s="251"/>
      <c r="F53" s="251"/>
      <c r="G53" s="251"/>
      <c r="H53" s="251"/>
      <c r="I53" s="251"/>
      <c r="J53" s="251"/>
      <c r="K53" s="251"/>
      <c r="L53" s="251"/>
      <c r="M53" s="251"/>
      <c r="N53" s="251"/>
      <c r="O53" s="251"/>
      <c r="P53" s="251"/>
      <c r="Q53" s="251"/>
      <c r="R53" s="251"/>
      <c r="S53" s="251"/>
      <c r="T53" s="132" t="s">
        <v>7</v>
      </c>
      <c r="U53" s="289" t="s">
        <v>8</v>
      </c>
      <c r="V53" s="289"/>
      <c r="W53" s="289"/>
      <c r="X53" s="290" t="s">
        <v>459</v>
      </c>
      <c r="Y53" s="290"/>
      <c r="Z53" s="290"/>
      <c r="AA53" s="290"/>
      <c r="AB53" s="290"/>
    </row>
    <row r="54" spans="1:28" ht="16.5" thickBot="1">
      <c r="A54" s="251"/>
      <c r="B54" s="251"/>
      <c r="C54" s="251"/>
      <c r="D54" s="251"/>
      <c r="E54" s="251"/>
      <c r="F54" s="251"/>
      <c r="G54" s="251"/>
      <c r="H54" s="251"/>
      <c r="I54" s="251"/>
      <c r="J54" s="251"/>
      <c r="K54" s="251"/>
      <c r="L54" s="251"/>
      <c r="M54" s="251"/>
      <c r="N54" s="251"/>
      <c r="O54" s="251"/>
      <c r="P54" s="251"/>
      <c r="Q54" s="251"/>
      <c r="R54" s="251"/>
      <c r="S54" s="251"/>
      <c r="T54" s="131">
        <v>1</v>
      </c>
      <c r="U54" s="272" t="s">
        <v>460</v>
      </c>
      <c r="V54" s="272"/>
      <c r="W54" s="272"/>
      <c r="X54" s="273">
        <v>1</v>
      </c>
      <c r="Y54" s="274"/>
      <c r="Z54" s="272" t="s">
        <v>461</v>
      </c>
      <c r="AA54" s="272"/>
      <c r="AB54" s="272"/>
    </row>
    <row r="55" spans="1:28" ht="16.5" thickBot="1">
      <c r="A55" s="251"/>
      <c r="B55" s="251"/>
      <c r="C55" s="251"/>
      <c r="D55" s="251"/>
      <c r="E55" s="251"/>
      <c r="F55" s="251"/>
      <c r="G55" s="251"/>
      <c r="H55" s="251"/>
      <c r="I55" s="251"/>
      <c r="J55" s="251"/>
      <c r="K55" s="251"/>
      <c r="L55" s="251"/>
      <c r="M55" s="251"/>
      <c r="N55" s="251"/>
      <c r="O55" s="251"/>
      <c r="P55" s="251"/>
      <c r="Q55" s="251"/>
      <c r="R55" s="251"/>
      <c r="S55" s="251"/>
      <c r="T55" s="131">
        <v>2</v>
      </c>
      <c r="U55" s="272" t="s">
        <v>462</v>
      </c>
      <c r="V55" s="272"/>
      <c r="W55" s="272"/>
      <c r="X55" s="273">
        <v>2</v>
      </c>
      <c r="Y55" s="274"/>
      <c r="Z55" s="272" t="s">
        <v>463</v>
      </c>
      <c r="AA55" s="272"/>
      <c r="AB55" s="272"/>
    </row>
    <row r="56" spans="1:28" ht="16.5" thickBot="1">
      <c r="A56" s="251"/>
      <c r="B56" s="251"/>
      <c r="C56" s="251"/>
      <c r="D56" s="251"/>
      <c r="E56" s="251"/>
      <c r="F56" s="251"/>
      <c r="G56" s="251"/>
      <c r="H56" s="251"/>
      <c r="I56" s="251"/>
      <c r="J56" s="251"/>
      <c r="K56" s="251"/>
      <c r="L56" s="251"/>
      <c r="M56" s="251"/>
      <c r="N56" s="251"/>
      <c r="O56" s="251"/>
      <c r="P56" s="251"/>
      <c r="Q56" s="251"/>
      <c r="R56" s="251"/>
      <c r="S56" s="251"/>
      <c r="T56" s="131">
        <v>3</v>
      </c>
      <c r="U56" s="272" t="s">
        <v>464</v>
      </c>
      <c r="V56" s="272"/>
      <c r="W56" s="272"/>
      <c r="X56" s="273">
        <v>3</v>
      </c>
      <c r="Y56" s="274"/>
      <c r="Z56" s="272" t="s">
        <v>465</v>
      </c>
      <c r="AA56" s="272"/>
      <c r="AB56" s="272"/>
    </row>
    <row r="57" spans="1:28" ht="16.5" thickBot="1">
      <c r="A57" s="251"/>
      <c r="B57" s="251"/>
      <c r="C57" s="251"/>
      <c r="D57" s="251"/>
      <c r="E57" s="251"/>
      <c r="F57" s="251"/>
      <c r="G57" s="251"/>
      <c r="H57" s="251"/>
      <c r="I57" s="251"/>
      <c r="J57" s="251"/>
      <c r="K57" s="251"/>
      <c r="L57" s="251"/>
      <c r="M57" s="251"/>
      <c r="N57" s="251"/>
      <c r="O57" s="251"/>
      <c r="P57" s="251"/>
      <c r="Q57" s="251"/>
      <c r="R57" s="251"/>
      <c r="S57" s="251"/>
      <c r="T57" s="131">
        <v>4</v>
      </c>
      <c r="U57" s="272" t="s">
        <v>466</v>
      </c>
      <c r="V57" s="272"/>
      <c r="W57" s="272"/>
      <c r="X57" s="273">
        <v>4</v>
      </c>
      <c r="Y57" s="274"/>
      <c r="Z57" s="272" t="s">
        <v>467</v>
      </c>
      <c r="AA57" s="272"/>
      <c r="AB57" s="272"/>
    </row>
    <row r="58" spans="1:28" ht="16.5" thickBot="1">
      <c r="A58" s="251"/>
      <c r="B58" s="251"/>
      <c r="C58" s="251"/>
      <c r="D58" s="251"/>
      <c r="E58" s="251"/>
      <c r="F58" s="251"/>
      <c r="G58" s="251"/>
      <c r="H58" s="251"/>
      <c r="I58" s="251"/>
      <c r="J58" s="251"/>
      <c r="K58" s="251"/>
      <c r="L58" s="251"/>
      <c r="M58" s="251"/>
      <c r="N58" s="251"/>
      <c r="O58" s="251"/>
      <c r="P58" s="251"/>
      <c r="Q58" s="251"/>
      <c r="R58" s="251"/>
      <c r="S58" s="251"/>
      <c r="T58" s="131">
        <v>5</v>
      </c>
      <c r="U58" s="272" t="s">
        <v>468</v>
      </c>
      <c r="V58" s="272"/>
      <c r="W58" s="272"/>
      <c r="X58" s="273">
        <v>5</v>
      </c>
      <c r="Y58" s="274"/>
      <c r="Z58" s="272" t="s">
        <v>469</v>
      </c>
      <c r="AA58" s="272"/>
      <c r="AB58" s="272"/>
    </row>
    <row r="59" spans="1:28" ht="16.5" thickBot="1">
      <c r="A59" s="251"/>
      <c r="B59" s="251"/>
      <c r="C59" s="251"/>
      <c r="D59" s="251"/>
      <c r="E59" s="251"/>
      <c r="F59" s="251"/>
      <c r="G59" s="251"/>
      <c r="H59" s="251"/>
      <c r="I59" s="251"/>
      <c r="J59" s="251"/>
      <c r="K59" s="251"/>
      <c r="L59" s="251"/>
      <c r="M59" s="251"/>
      <c r="N59" s="251"/>
      <c r="O59" s="251"/>
      <c r="P59" s="251"/>
      <c r="Q59" s="251"/>
      <c r="R59" s="251"/>
      <c r="S59" s="251"/>
      <c r="T59" s="131">
        <v>6</v>
      </c>
      <c r="U59" s="272" t="s">
        <v>470</v>
      </c>
      <c r="V59" s="272"/>
      <c r="W59" s="272"/>
      <c r="X59" s="273">
        <v>6</v>
      </c>
      <c r="Y59" s="274"/>
      <c r="Z59" s="272" t="s">
        <v>471</v>
      </c>
      <c r="AA59" s="272"/>
      <c r="AB59" s="272"/>
    </row>
    <row r="60" spans="1:28" ht="16.5" thickBot="1">
      <c r="A60" s="251"/>
      <c r="B60" s="251"/>
      <c r="C60" s="251"/>
      <c r="D60" s="251"/>
      <c r="E60" s="251"/>
      <c r="F60" s="251"/>
      <c r="G60" s="251"/>
      <c r="H60" s="251"/>
      <c r="I60" s="251"/>
      <c r="J60" s="251"/>
      <c r="K60" s="251"/>
      <c r="L60" s="251"/>
      <c r="M60" s="251"/>
      <c r="N60" s="251"/>
      <c r="O60" s="251"/>
      <c r="P60" s="251"/>
      <c r="Q60" s="251"/>
      <c r="R60" s="251"/>
      <c r="S60" s="251"/>
      <c r="T60" s="131">
        <v>7</v>
      </c>
      <c r="U60" s="272" t="s">
        <v>472</v>
      </c>
      <c r="V60" s="272"/>
      <c r="W60" s="272"/>
      <c r="X60" s="273">
        <v>7</v>
      </c>
      <c r="Y60" s="274"/>
      <c r="Z60" s="272" t="s">
        <v>473</v>
      </c>
      <c r="AA60" s="272"/>
      <c r="AB60" s="272"/>
    </row>
  </sheetData>
  <sheetProtection password="EDD8" sheet="1" objects="1" scenarios="1" selectLockedCells="1" autoFilter="0"/>
  <autoFilter ref="A18:C18">
    <filterColumn colId="1" showButton="0"/>
  </autoFilter>
  <mergeCells count="296">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D20:E20"/>
    <mergeCell ref="F20:G20"/>
    <mergeCell ref="H20:I20"/>
    <mergeCell ref="J20:K20"/>
    <mergeCell ref="L20:M20"/>
    <mergeCell ref="N20:O20"/>
    <mergeCell ref="P20:Q20"/>
    <mergeCell ref="U20:W20"/>
    <mergeCell ref="X20:Z20"/>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P12:Q16"/>
    <mergeCell ref="R12:R17"/>
    <mergeCell ref="D14:E16"/>
    <mergeCell ref="F14:G16"/>
    <mergeCell ref="H14:I16"/>
    <mergeCell ref="J14:K16"/>
    <mergeCell ref="A12:A17"/>
    <mergeCell ref="B12:C17"/>
    <mergeCell ref="D12:G13"/>
    <mergeCell ref="H12:K13"/>
    <mergeCell ref="L12:M15"/>
    <mergeCell ref="N12:O15"/>
    <mergeCell ref="A11:C11"/>
    <mergeCell ref="D11:E11"/>
    <mergeCell ref="F11:G11"/>
    <mergeCell ref="H11:I11"/>
    <mergeCell ref="J11:K11"/>
    <mergeCell ref="L11:R11"/>
    <mergeCell ref="B9:K9"/>
    <mergeCell ref="L9:P9"/>
    <mergeCell ref="Q9:R9"/>
    <mergeCell ref="A10:B10"/>
    <mergeCell ref="C10:G10"/>
    <mergeCell ref="H10:J10"/>
    <mergeCell ref="K10:R10"/>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4273" r:id="rId3"/>
    <oleObject progId="PBrush" shapeId="54274" r:id="rId4"/>
  </oleObjects>
</worksheet>
</file>

<file path=xl/worksheets/sheet9.xml><?xml version="1.0" encoding="utf-8"?>
<worksheet xmlns="http://schemas.openxmlformats.org/spreadsheetml/2006/main" xmlns:r="http://schemas.openxmlformats.org/officeDocument/2006/relationships">
  <sheetPr codeName="Sheet9"/>
  <dimension ref="A1:CX60"/>
  <sheetViews>
    <sheetView topLeftCell="A19" workbookViewId="0">
      <selection activeCell="A19" sqref="A19"/>
    </sheetView>
  </sheetViews>
  <sheetFormatPr defaultColWidth="9.140625" defaultRowHeight="15.75"/>
  <cols>
    <col min="1" max="1" width="9.7109375" style="2" customWidth="1"/>
    <col min="2" max="2" width="8.7109375" style="133" customWidth="1"/>
    <col min="3" max="3" width="5.7109375" style="133" customWidth="1"/>
    <col min="4" max="4" width="8" style="2" customWidth="1"/>
    <col min="5" max="5" width="3.5703125" style="2" customWidth="1"/>
    <col min="6" max="6" width="7" style="2" customWidth="1"/>
    <col min="7" max="7" width="4.7109375" style="2" customWidth="1"/>
    <col min="8" max="8" width="9.5703125" style="2" customWidth="1"/>
    <col min="9" max="9" width="3.28515625" style="2" customWidth="1"/>
    <col min="10" max="10" width="6.85546875" style="2" bestFit="1" customWidth="1"/>
    <col min="11" max="11" width="4.42578125" style="2" bestFit="1" customWidth="1"/>
    <col min="12" max="12" width="7.7109375" style="2" customWidth="1"/>
    <col min="13" max="13" width="5.42578125" style="2" customWidth="1"/>
    <col min="14" max="14" width="7.5703125" style="2" bestFit="1" customWidth="1"/>
    <col min="15" max="15" width="6.42578125" style="2" customWidth="1"/>
    <col min="16" max="16" width="6.5703125" style="2" customWidth="1"/>
    <col min="17" max="17" width="4.140625" style="2" customWidth="1"/>
    <col min="18" max="18" width="6.85546875" style="2" customWidth="1"/>
    <col min="19" max="19" width="4.28515625" style="2" customWidth="1"/>
    <col min="20" max="20" width="20.7109375" style="2" customWidth="1"/>
    <col min="21" max="22" width="9.140625" style="2"/>
    <col min="23" max="23" width="5.140625" style="2" customWidth="1"/>
    <col min="24" max="25" width="9.140625" style="2"/>
    <col min="26" max="26" width="12.85546875" style="2" customWidth="1"/>
    <col min="27" max="29" width="8" style="2" hidden="1" customWidth="1"/>
    <col min="30" max="30" width="12" style="2" hidden="1" customWidth="1"/>
    <col min="31" max="31" width="12.85546875" style="2" hidden="1" customWidth="1"/>
    <col min="32" max="32" width="16.28515625" style="2" hidden="1" customWidth="1"/>
    <col min="33" max="102" width="0" style="2" hidden="1" customWidth="1"/>
    <col min="103" max="16384" width="9.140625" style="2"/>
  </cols>
  <sheetData>
    <row r="1" spans="1:26" s="141" customFormat="1" ht="12" customHeight="1">
      <c r="A1" s="180"/>
      <c r="B1" s="184" t="s">
        <v>859</v>
      </c>
      <c r="C1" s="184"/>
      <c r="D1" s="184"/>
      <c r="E1" s="184"/>
      <c r="F1" s="184"/>
      <c r="G1" s="184"/>
      <c r="H1" s="184"/>
      <c r="I1" s="184"/>
      <c r="J1" s="184"/>
      <c r="K1" s="184"/>
      <c r="L1" s="184"/>
      <c r="M1" s="184"/>
      <c r="N1" s="184"/>
      <c r="O1" s="184"/>
      <c r="P1" s="184"/>
      <c r="Q1" s="194"/>
      <c r="R1" s="194"/>
      <c r="S1" s="194"/>
      <c r="T1" s="326" t="s">
        <v>115</v>
      </c>
      <c r="U1" s="327"/>
      <c r="V1" s="327"/>
      <c r="W1" s="327"/>
      <c r="X1" s="327"/>
      <c r="Y1" s="327"/>
      <c r="Z1" s="327"/>
    </row>
    <row r="2" spans="1:26" s="141" customFormat="1" ht="12" customHeight="1">
      <c r="A2" s="180"/>
      <c r="B2" s="183" t="s">
        <v>0</v>
      </c>
      <c r="C2" s="183"/>
      <c r="D2" s="183"/>
      <c r="E2" s="183"/>
      <c r="F2" s="183"/>
      <c r="G2" s="183"/>
      <c r="H2" s="183"/>
      <c r="I2" s="183"/>
      <c r="J2" s="183"/>
      <c r="K2" s="183"/>
      <c r="L2" s="183"/>
      <c r="M2" s="183"/>
      <c r="N2" s="183"/>
      <c r="O2" s="183"/>
      <c r="P2" s="183"/>
      <c r="Q2" s="194"/>
      <c r="R2" s="194"/>
      <c r="S2" s="194"/>
      <c r="T2" s="328"/>
      <c r="U2" s="329"/>
      <c r="V2" s="329"/>
      <c r="W2" s="329"/>
      <c r="X2" s="329"/>
      <c r="Y2" s="329"/>
      <c r="Z2" s="329"/>
    </row>
    <row r="3" spans="1:26" s="141" customFormat="1" ht="12" customHeight="1">
      <c r="A3" s="180"/>
      <c r="B3" s="183"/>
      <c r="C3" s="183"/>
      <c r="D3" s="183"/>
      <c r="E3" s="183"/>
      <c r="F3" s="183"/>
      <c r="G3" s="183"/>
      <c r="H3" s="183"/>
      <c r="I3" s="183"/>
      <c r="J3" s="183"/>
      <c r="K3" s="183"/>
      <c r="L3" s="183"/>
      <c r="M3" s="183"/>
      <c r="N3" s="183"/>
      <c r="O3" s="183"/>
      <c r="P3" s="183"/>
      <c r="Q3" s="194"/>
      <c r="R3" s="194"/>
      <c r="S3" s="194"/>
      <c r="T3" s="328"/>
      <c r="U3" s="329"/>
      <c r="V3" s="329"/>
      <c r="W3" s="329"/>
      <c r="X3" s="329"/>
      <c r="Y3" s="329"/>
      <c r="Z3" s="329"/>
    </row>
    <row r="4" spans="1:26" s="141" customFormat="1" ht="18" customHeight="1">
      <c r="A4" s="180"/>
      <c r="B4" s="180"/>
      <c r="C4" s="180"/>
      <c r="D4" s="194" t="s">
        <v>16</v>
      </c>
      <c r="E4" s="194"/>
      <c r="F4" s="194"/>
      <c r="G4" s="194"/>
      <c r="H4" s="194"/>
      <c r="I4" s="194"/>
      <c r="J4" s="194"/>
      <c r="K4" s="194"/>
      <c r="L4" s="333"/>
      <c r="M4" s="333"/>
      <c r="N4" s="333"/>
      <c r="O4" s="333"/>
      <c r="P4" s="333"/>
      <c r="Q4" s="333"/>
      <c r="R4" s="333"/>
      <c r="S4" s="194"/>
      <c r="T4" s="328"/>
      <c r="U4" s="329"/>
      <c r="V4" s="329"/>
      <c r="W4" s="329"/>
      <c r="X4" s="329"/>
      <c r="Y4" s="329"/>
      <c r="Z4" s="329"/>
    </row>
    <row r="5" spans="1:26" s="141" customFormat="1" ht="11.25" customHeight="1">
      <c r="A5" s="180"/>
      <c r="B5" s="180"/>
      <c r="C5" s="180"/>
      <c r="D5" s="180"/>
      <c r="E5" s="180"/>
      <c r="F5" s="180"/>
      <c r="G5" s="180"/>
      <c r="H5" s="180"/>
      <c r="I5" s="180"/>
      <c r="J5" s="180"/>
      <c r="K5" s="180"/>
      <c r="L5" s="180"/>
      <c r="M5" s="180"/>
      <c r="N5" s="180"/>
      <c r="O5" s="180"/>
      <c r="P5" s="180"/>
      <c r="Q5" s="180"/>
      <c r="R5" s="180"/>
      <c r="S5" s="194"/>
      <c r="T5" s="328"/>
      <c r="U5" s="329"/>
      <c r="V5" s="329"/>
      <c r="W5" s="329"/>
      <c r="X5" s="329"/>
      <c r="Y5" s="329"/>
      <c r="Z5" s="329"/>
    </row>
    <row r="6" spans="1:26" s="140" customFormat="1" ht="21.95" customHeight="1">
      <c r="A6" s="181" t="s">
        <v>331</v>
      </c>
      <c r="B6" s="181"/>
      <c r="C6" s="181"/>
      <c r="D6" s="181"/>
      <c r="E6" s="182" t="str">
        <f>Sheet1!$E$6</f>
        <v xml:space="preserve">Architecture </v>
      </c>
      <c r="F6" s="182"/>
      <c r="G6" s="182"/>
      <c r="H6" s="182"/>
      <c r="I6" s="182"/>
      <c r="J6" s="182"/>
      <c r="K6" s="182"/>
      <c r="L6" s="182"/>
      <c r="M6" s="182"/>
      <c r="N6" s="182"/>
      <c r="O6" s="182"/>
      <c r="P6" s="182"/>
      <c r="Q6" s="182"/>
      <c r="R6" s="182"/>
      <c r="S6" s="194"/>
      <c r="T6" s="328"/>
      <c r="U6" s="329"/>
      <c r="V6" s="329"/>
      <c r="W6" s="330"/>
      <c r="X6" s="330"/>
      <c r="Y6" s="330"/>
      <c r="Z6" s="330"/>
    </row>
    <row r="7" spans="1:26" s="140" customFormat="1" ht="21.95" customHeight="1">
      <c r="A7" s="181" t="s">
        <v>332</v>
      </c>
      <c r="B7" s="181"/>
      <c r="C7" s="182" t="str">
        <f>Sheet1!$C$7</f>
        <v>B.ARCH</v>
      </c>
      <c r="D7" s="182"/>
      <c r="E7" s="182"/>
      <c r="F7" s="182"/>
      <c r="G7" s="182"/>
      <c r="H7" s="182"/>
      <c r="I7" s="182"/>
      <c r="J7" s="182"/>
      <c r="K7" s="182"/>
      <c r="L7" s="182"/>
      <c r="M7" s="182"/>
      <c r="N7" s="182"/>
      <c r="O7" s="182"/>
      <c r="P7" s="182"/>
      <c r="Q7" s="182"/>
      <c r="R7" s="182"/>
      <c r="S7" s="194"/>
      <c r="T7" s="328"/>
      <c r="U7" s="329"/>
      <c r="V7" s="329"/>
      <c r="W7" s="330"/>
      <c r="X7" s="330"/>
      <c r="Y7" s="330"/>
      <c r="Z7" s="330"/>
    </row>
    <row r="8" spans="1:26" s="140" customFormat="1" ht="21.95" customHeight="1">
      <c r="A8" s="136" t="s">
        <v>1</v>
      </c>
      <c r="B8" s="24" t="str">
        <f>Sheet1!$B$8</f>
        <v>Tenth</v>
      </c>
      <c r="C8" s="142" t="s">
        <v>2</v>
      </c>
      <c r="D8" s="143" t="str">
        <f>Sheet1!$D$8</f>
        <v>Final</v>
      </c>
      <c r="E8" s="335" t="s">
        <v>3</v>
      </c>
      <c r="F8" s="335"/>
      <c r="G8" s="336" t="str">
        <f>Sheet1!$G$8</f>
        <v>18AR</v>
      </c>
      <c r="H8" s="336"/>
      <c r="I8" s="337" t="str">
        <f>Sheet1!$I$8</f>
        <v>Regular Exam</v>
      </c>
      <c r="J8" s="337"/>
      <c r="K8" s="337"/>
      <c r="L8" s="337"/>
      <c r="M8" s="334" t="str">
        <f>Sheet1!$M$8</f>
        <v>April, 2023</v>
      </c>
      <c r="N8" s="334"/>
      <c r="O8" s="334"/>
      <c r="P8" s="334"/>
      <c r="Q8" s="334"/>
      <c r="R8" s="334"/>
      <c r="S8" s="194"/>
      <c r="T8" s="328"/>
      <c r="U8" s="329"/>
      <c r="V8" s="329"/>
      <c r="W8" s="330"/>
      <c r="X8" s="330"/>
      <c r="Y8" s="330"/>
      <c r="Z8" s="330"/>
    </row>
    <row r="9" spans="1:26" s="140" customFormat="1" ht="21.95" customHeight="1">
      <c r="A9" s="136" t="s">
        <v>4</v>
      </c>
      <c r="B9" s="182" t="str">
        <f>Sheet1!$B$9</f>
        <v>Research &amp; Project Development-II</v>
      </c>
      <c r="C9" s="182"/>
      <c r="D9" s="182"/>
      <c r="E9" s="182"/>
      <c r="F9" s="182"/>
      <c r="G9" s="182"/>
      <c r="H9" s="182"/>
      <c r="I9" s="182"/>
      <c r="J9" s="182"/>
      <c r="K9" s="182"/>
      <c r="L9" s="340" t="s">
        <v>5</v>
      </c>
      <c r="M9" s="340"/>
      <c r="N9" s="340"/>
      <c r="O9" s="340"/>
      <c r="P9" s="340"/>
      <c r="Q9" s="339" t="str">
        <f>Sheet1!$Q$9</f>
        <v>05/05/2023</v>
      </c>
      <c r="R9" s="339"/>
      <c r="S9" s="194"/>
      <c r="T9" s="328"/>
      <c r="U9" s="329"/>
      <c r="V9" s="329"/>
      <c r="W9" s="330"/>
      <c r="X9" s="330"/>
      <c r="Y9" s="330"/>
      <c r="Z9" s="330"/>
    </row>
    <row r="10" spans="1:26" s="140" customFormat="1" ht="21.95" customHeight="1">
      <c r="A10" s="181" t="s">
        <v>327</v>
      </c>
      <c r="B10" s="181"/>
      <c r="C10" s="308" t="str">
        <f>Sheet1!$C$10</f>
        <v>Irfan Ahmed Memon</v>
      </c>
      <c r="D10" s="308"/>
      <c r="E10" s="308"/>
      <c r="F10" s="308"/>
      <c r="G10" s="308"/>
      <c r="H10" s="196" t="s">
        <v>328</v>
      </c>
      <c r="I10" s="196"/>
      <c r="J10" s="196"/>
      <c r="K10" s="338" t="str">
        <f>Sheet1!$K$10</f>
        <v>Ar.Farheen Shah and Ar.Makhdoom Jawed Hussain</v>
      </c>
      <c r="L10" s="338"/>
      <c r="M10" s="338"/>
      <c r="N10" s="338"/>
      <c r="O10" s="338"/>
      <c r="P10" s="338"/>
      <c r="Q10" s="338"/>
      <c r="R10" s="338"/>
      <c r="S10" s="194"/>
      <c r="T10" s="328"/>
      <c r="U10" s="329"/>
      <c r="V10" s="329"/>
      <c r="W10" s="330"/>
      <c r="X10" s="330"/>
      <c r="Y10" s="330"/>
      <c r="Z10" s="330"/>
    </row>
    <row r="11" spans="1:26" s="141" customFormat="1" ht="9.9499999999999993" customHeight="1">
      <c r="A11" s="215"/>
      <c r="B11" s="215"/>
      <c r="C11" s="215"/>
      <c r="D11" s="309" t="s">
        <v>372</v>
      </c>
      <c r="E11" s="309"/>
      <c r="F11" s="309" t="s">
        <v>372</v>
      </c>
      <c r="G11" s="309"/>
      <c r="H11" s="227" t="s">
        <v>372</v>
      </c>
      <c r="I11" s="227"/>
      <c r="J11" s="227" t="s">
        <v>372</v>
      </c>
      <c r="K11" s="227"/>
      <c r="L11" s="315"/>
      <c r="M11" s="315"/>
      <c r="N11" s="315"/>
      <c r="O11" s="315"/>
      <c r="P11" s="315"/>
      <c r="Q11" s="315"/>
      <c r="R11" s="315"/>
      <c r="S11" s="194"/>
      <c r="T11" s="328"/>
      <c r="U11" s="329"/>
      <c r="V11" s="329"/>
      <c r="W11" s="330"/>
      <c r="X11" s="330"/>
      <c r="Y11" s="330"/>
      <c r="Z11" s="330"/>
    </row>
    <row r="12" spans="1:26" s="141" customFormat="1" ht="18" customHeight="1">
      <c r="A12" s="228" t="s">
        <v>7</v>
      </c>
      <c r="B12" s="230" t="s">
        <v>8</v>
      </c>
      <c r="C12" s="231"/>
      <c r="D12" s="207" t="s">
        <v>17</v>
      </c>
      <c r="E12" s="207"/>
      <c r="F12" s="207"/>
      <c r="G12" s="207"/>
      <c r="H12" s="164" t="s">
        <v>1017</v>
      </c>
      <c r="I12" s="203"/>
      <c r="J12" s="203"/>
      <c r="K12" s="165"/>
      <c r="L12" s="164" t="s">
        <v>1018</v>
      </c>
      <c r="M12" s="165"/>
      <c r="N12" s="164" t="s">
        <v>1022</v>
      </c>
      <c r="O12" s="165"/>
      <c r="P12" s="207" t="s">
        <v>366</v>
      </c>
      <c r="Q12" s="207"/>
      <c r="R12" s="208" t="s">
        <v>10</v>
      </c>
      <c r="S12" s="194"/>
      <c r="T12" s="328"/>
      <c r="U12" s="329"/>
      <c r="V12" s="329"/>
      <c r="W12" s="330"/>
      <c r="X12" s="330"/>
      <c r="Y12" s="330"/>
      <c r="Z12" s="330"/>
    </row>
    <row r="13" spans="1:26" s="141" customFormat="1" ht="18" customHeight="1">
      <c r="A13" s="229"/>
      <c r="B13" s="232"/>
      <c r="C13" s="233"/>
      <c r="D13" s="207"/>
      <c r="E13" s="207"/>
      <c r="F13" s="207"/>
      <c r="G13" s="207"/>
      <c r="H13" s="168"/>
      <c r="I13" s="204"/>
      <c r="J13" s="204"/>
      <c r="K13" s="169"/>
      <c r="L13" s="166"/>
      <c r="M13" s="167"/>
      <c r="N13" s="166"/>
      <c r="O13" s="167"/>
      <c r="P13" s="207"/>
      <c r="Q13" s="207"/>
      <c r="R13" s="208"/>
      <c r="S13" s="194"/>
      <c r="T13" s="328"/>
      <c r="U13" s="329"/>
      <c r="V13" s="329"/>
      <c r="W13" s="331"/>
      <c r="X13" s="331"/>
      <c r="Y13" s="331"/>
      <c r="Z13" s="331"/>
    </row>
    <row r="14" spans="1:26" s="141" customFormat="1" ht="18" customHeight="1">
      <c r="A14" s="229"/>
      <c r="B14" s="232"/>
      <c r="C14" s="233"/>
      <c r="D14" s="209" t="s">
        <v>364</v>
      </c>
      <c r="E14" s="310"/>
      <c r="F14" s="209" t="s">
        <v>365</v>
      </c>
      <c r="G14" s="310"/>
      <c r="H14" s="164" t="s">
        <v>1019</v>
      </c>
      <c r="I14" s="165"/>
      <c r="J14" s="164" t="s">
        <v>1019</v>
      </c>
      <c r="K14" s="165"/>
      <c r="L14" s="166"/>
      <c r="M14" s="167"/>
      <c r="N14" s="166"/>
      <c r="O14" s="167"/>
      <c r="P14" s="207"/>
      <c r="Q14" s="207"/>
      <c r="R14" s="208"/>
      <c r="S14" s="194"/>
      <c r="T14" s="328"/>
      <c r="U14" s="329"/>
      <c r="V14" s="329"/>
      <c r="W14" s="331"/>
      <c r="X14" s="331"/>
      <c r="Y14" s="331"/>
      <c r="Z14" s="331"/>
    </row>
    <row r="15" spans="1:26" s="141" customFormat="1" ht="12" customHeight="1">
      <c r="A15" s="229"/>
      <c r="B15" s="232"/>
      <c r="C15" s="233"/>
      <c r="D15" s="311"/>
      <c r="E15" s="312"/>
      <c r="F15" s="311"/>
      <c r="G15" s="312"/>
      <c r="H15" s="166"/>
      <c r="I15" s="167"/>
      <c r="J15" s="166"/>
      <c r="K15" s="167"/>
      <c r="L15" s="168"/>
      <c r="M15" s="169"/>
      <c r="N15" s="168"/>
      <c r="O15" s="169"/>
      <c r="P15" s="207"/>
      <c r="Q15" s="207"/>
      <c r="R15" s="208"/>
      <c r="S15" s="194"/>
      <c r="T15" s="328"/>
      <c r="U15" s="329"/>
      <c r="V15" s="329"/>
      <c r="W15" s="331"/>
      <c r="X15" s="331"/>
      <c r="Y15" s="331"/>
      <c r="Z15" s="331"/>
    </row>
    <row r="16" spans="1:26" s="141" customFormat="1" ht="2.25" customHeight="1" thickBot="1">
      <c r="A16" s="229"/>
      <c r="B16" s="232"/>
      <c r="C16" s="233"/>
      <c r="D16" s="313"/>
      <c r="E16" s="314"/>
      <c r="F16" s="313"/>
      <c r="G16" s="314"/>
      <c r="H16" s="168"/>
      <c r="I16" s="169"/>
      <c r="J16" s="168"/>
      <c r="K16" s="169"/>
      <c r="L16" s="108"/>
      <c r="M16" s="109"/>
      <c r="N16" s="97"/>
      <c r="O16" s="97"/>
      <c r="P16" s="307"/>
      <c r="Q16" s="307"/>
      <c r="R16" s="208"/>
      <c r="S16" s="194"/>
      <c r="T16" s="332"/>
      <c r="U16" s="329"/>
      <c r="V16" s="329"/>
      <c r="W16" s="331"/>
      <c r="X16" s="331"/>
      <c r="Y16" s="331"/>
      <c r="Z16" s="331"/>
    </row>
    <row r="17" spans="1:102" s="141" customFormat="1" ht="18" customHeight="1">
      <c r="A17" s="229"/>
      <c r="B17" s="232"/>
      <c r="C17" s="233"/>
      <c r="D17" s="135" t="s">
        <v>9</v>
      </c>
      <c r="E17" s="110">
        <f>IF(Q17=500,50,IF(Q17=250,25,10))</f>
        <v>50</v>
      </c>
      <c r="F17" s="135" t="s">
        <v>9</v>
      </c>
      <c r="G17" s="110">
        <f>IF(Q17=500,50,IF(Q17=250,25,10))</f>
        <v>50</v>
      </c>
      <c r="H17" s="135" t="s">
        <v>9</v>
      </c>
      <c r="I17" s="110">
        <f>IF(Q17=500,100,IF(Q17=250,50,10))</f>
        <v>100</v>
      </c>
      <c r="J17" s="135" t="s">
        <v>9</v>
      </c>
      <c r="K17" s="110">
        <f>IF(Q17=500,100,IF(Q17=250,50,10))</f>
        <v>100</v>
      </c>
      <c r="L17" s="135" t="s">
        <v>9</v>
      </c>
      <c r="M17" s="110">
        <f>IF(Q17=500,100,IF(Q17=250,50,10))</f>
        <v>100</v>
      </c>
      <c r="N17" s="111" t="s">
        <v>1028</v>
      </c>
      <c r="O17" s="110">
        <f>IF(Q17=500,100,IF(Q17=250,50,10))</f>
        <v>100</v>
      </c>
      <c r="P17" s="138" t="s">
        <v>9</v>
      </c>
      <c r="Q17" s="30">
        <f>Sheet1!$Q$17</f>
        <v>500</v>
      </c>
      <c r="R17" s="323"/>
      <c r="S17" s="194"/>
      <c r="T17" s="101" t="s">
        <v>333</v>
      </c>
      <c r="U17" s="208" t="s">
        <v>329</v>
      </c>
      <c r="V17" s="208"/>
      <c r="W17" s="208"/>
      <c r="X17" s="208" t="s">
        <v>330</v>
      </c>
      <c r="Y17" s="208"/>
      <c r="Z17" s="208"/>
    </row>
    <row r="18" spans="1:102" s="141" customFormat="1" hidden="1">
      <c r="A18" s="137"/>
      <c r="B18" s="230"/>
      <c r="C18" s="231"/>
      <c r="D18" s="221" t="s">
        <v>372</v>
      </c>
      <c r="E18" s="222"/>
      <c r="F18" s="221" t="s">
        <v>372</v>
      </c>
      <c r="G18" s="222"/>
      <c r="H18" s="221" t="s">
        <v>372</v>
      </c>
      <c r="I18" s="222"/>
      <c r="J18" s="221" t="s">
        <v>372</v>
      </c>
      <c r="K18" s="222"/>
      <c r="L18" s="324"/>
      <c r="M18" s="325"/>
      <c r="N18" s="107"/>
      <c r="O18" s="107"/>
      <c r="P18" s="341"/>
      <c r="Q18" s="342"/>
      <c r="R18" s="31"/>
      <c r="S18" s="194"/>
      <c r="T18" s="45"/>
      <c r="U18" s="343"/>
      <c r="V18" s="344"/>
      <c r="W18" s="345"/>
      <c r="X18" s="267"/>
      <c r="Y18" s="186"/>
      <c r="Z18" s="268"/>
      <c r="AE18" s="141" t="b">
        <f>Sheet1!$AE$38</f>
        <v>0</v>
      </c>
      <c r="AF18" s="141" t="str">
        <f>IF(AND(AE19=TRUE, AE18=TRUE),IF(A19-Sheet1!A38=1,"OK","INCORRECT"),"")</f>
        <v/>
      </c>
      <c r="BN18" s="141" t="str">
        <f>Sheet1!BN38</f>
        <v/>
      </c>
      <c r="BO18" s="141" t="b">
        <f>Sheet1!BO38</f>
        <v>0</v>
      </c>
      <c r="BP18" s="141" t="b">
        <f>Sheet1!BP38</f>
        <v>0</v>
      </c>
      <c r="BQ18" s="141" t="b">
        <f>Sheet1!BQ38</f>
        <v>0</v>
      </c>
      <c r="BR18" s="141" t="str">
        <f>Sheet1!BR38</f>
        <v/>
      </c>
      <c r="BS18" s="141" t="str">
        <f>Sheet1!BS38</f>
        <v/>
      </c>
      <c r="BT18" s="141" t="str">
        <f>Sheet1!BT38</f>
        <v/>
      </c>
      <c r="BU18" s="141" t="str">
        <f>Sheet1!BU38</f>
        <v/>
      </c>
      <c r="BV18" s="141" t="str">
        <f>Sheet1!BV38</f>
        <v/>
      </c>
      <c r="BW18" s="141" t="str">
        <f>Sheet1!BW38</f>
        <v>INCORRECT</v>
      </c>
      <c r="BX18" s="141" t="b">
        <f>Sheet1!BX38</f>
        <v>0</v>
      </c>
      <c r="BY18" s="141" t="str">
        <f>Sheet1!BY38</f>
        <v/>
      </c>
      <c r="BZ18" s="141" t="b">
        <f>Sheet1!BZ38</f>
        <v>0</v>
      </c>
      <c r="CA18" s="141" t="b">
        <f>Sheet1!CA38</f>
        <v>0</v>
      </c>
      <c r="CB18" s="141" t="b">
        <f>Sheet1!CB38</f>
        <v>0</v>
      </c>
      <c r="CC18" s="141" t="b">
        <f>Sheet1!CC38</f>
        <v>0</v>
      </c>
      <c r="CD18" s="141" t="b">
        <f>Sheet1!CD38</f>
        <v>0</v>
      </c>
      <c r="CE18" s="141" t="b">
        <f>Sheet1!CE38</f>
        <v>0</v>
      </c>
      <c r="CF18" s="141" t="str">
        <f>Sheet1!CF38</f>
        <v/>
      </c>
      <c r="CG18" s="141" t="str">
        <f>Sheet1!CG38</f>
        <v/>
      </c>
      <c r="CH18" s="141" t="str">
        <f>Sheet1!CH38</f>
        <v/>
      </c>
      <c r="CI18" s="141" t="str">
        <f>Sheet1!CI38</f>
        <v/>
      </c>
      <c r="CJ18" s="141" t="str">
        <f>Sheet1!CJ38</f>
        <v/>
      </c>
      <c r="CK18" s="141" t="str">
        <f>Sheet1!CK38</f>
        <v/>
      </c>
      <c r="CL18" s="141" t="str">
        <f>Sheet1!CL38</f>
        <v/>
      </c>
      <c r="CM18" s="141" t="str">
        <f>Sheet1!CM38</f>
        <v/>
      </c>
      <c r="CN18" s="141" t="str">
        <f>Sheet1!CN38</f>
        <v>NO</v>
      </c>
      <c r="CO18" s="141" t="str">
        <f>Sheet1!CO38</f>
        <v>NO</v>
      </c>
      <c r="CP18" s="141" t="str">
        <f>Sheet1!CP38</f>
        <v>NO</v>
      </c>
      <c r="CQ18" s="141" t="str">
        <f>Sheet1!CQ38</f>
        <v>NO</v>
      </c>
      <c r="CR18" s="141" t="str">
        <f>Sheet1!CR38</f>
        <v>OK</v>
      </c>
      <c r="CS18" s="141" t="b">
        <f>Sheet1!CS38</f>
        <v>0</v>
      </c>
      <c r="CT18" s="141" t="b">
        <f>Sheet1!CT38</f>
        <v>0</v>
      </c>
      <c r="CU18" s="141" t="b">
        <f>Sheet1!CU38</f>
        <v>0</v>
      </c>
      <c r="CV18" s="141" t="b">
        <f>Sheet1!CV38</f>
        <v>0</v>
      </c>
      <c r="CW18" s="141" t="str">
        <f>Sheet1!CW38</f>
        <v>SEQUENCE INCORRECT</v>
      </c>
      <c r="CX18" s="141">
        <f>Sheet1!CX38</f>
        <v>19</v>
      </c>
    </row>
    <row r="19" spans="1:102" s="141" customFormat="1" ht="18.95" customHeight="1" thickBot="1">
      <c r="A19" s="134"/>
      <c r="B19" s="154"/>
      <c r="C19" s="154"/>
      <c r="D19" s="154"/>
      <c r="E19" s="154"/>
      <c r="F19" s="154"/>
      <c r="G19" s="154"/>
      <c r="H19" s="154"/>
      <c r="I19" s="154"/>
      <c r="J19" s="154"/>
      <c r="K19" s="154"/>
      <c r="L19" s="206"/>
      <c r="M19" s="206"/>
      <c r="N19" s="206"/>
      <c r="O19" s="206"/>
      <c r="P19" s="319" t="str">
        <f>IF(AND(A19&lt;&gt;"",B19&lt;&gt;"",D19&lt;&gt;"", F19&lt;&gt;"", H19&lt;&gt;"", J19&lt;&gt;"",L19&lt;&gt;"",N19&lt;&gt;"",U19="", T19="OK", X19="",OR(D19&lt;=E17,D19="ABS"),OR(F19&lt;=G17,F19="ABS"),OR(H19&lt;=I17,H19="ABS"),OR(J19&lt;=K17,J19="ABS"),OR(L19&lt;=M17,L19="ABS"),OR(N19&lt;=O17,O19="ABS")),IF(AND(OR(D19=0,D19="ABS"),OR(F19=0,F19="ABS"),,OR(H19=0,H19="ABS"),OR(J19=0,J19="ABS"),,OR(L19=0,L19="ABS"),OR(N19=0,N19="ABS"),D19="ABS",F19="ABS",H19="ABS",J19="ABS",L19="ABS",N19="ABS"),"ABS",IF(AND(SUM(D19:N19)=0,OR(L19="ZERO",L19="ABS")),"ZERO",IF(L19="ABS",SUM(D19,N19),SUM(D19,F19,H19,J19,L19,N19)))),"")</f>
        <v/>
      </c>
      <c r="Q19" s="320"/>
      <c r="R19" s="139" t="str">
        <f>IF(P19="","",IF(Q17=500,LOOKUP(P19,{"ABS","ZERO",1,250,275,300,325,350,375,400,425},{"FAIL","FAIL","FAIL","D","D+","C","C+","B","B+","A","A+"}), IF(Q17=450,LOOKUP(P19,{"ABS","ZERO",1,225,247,270,292,315,337,360,382},{"FAIL","FAIL","FAIL","D","D+","C","C+","B","B+","A","A+"}), IF(Q17=400,LOOKUP(P19,{"ABS","ZERO",1,200,220,240,260,280,300,320,340},{"FAIL","FAIL","FAIL","D","D+","C","C+","B","B+","A","A+"}), IF(Q17=350,LOOKUP(P19,{"ABS","ZERO",1,175,192,210,227,245,262,280,297},{"FAIL","FAIL","FAIL","D","D+","C","C+","B","B+","A","A+"}),IF(Q17=300,LOOKUP(P19,{"ABS","ZERO",1,150,165,180,195,210,225,240,255},{"FAIL","FAIL","FAIL","D","D+","C","C+","B","B+","A","A+"}),IF(Q17=250,LOOKUP(P19,{"ABS","ZERO",1,125,137,150,162,175,187,200,212},{"FAIL","FAIL","FAIL","D","D+","C","C+","B","B+","A","A+"}),IF(Q17=200,LOOKUP(P19,{"ABS","ZERO",1,100,110,120,130,140,150,160,170},{"FAIL","FAIL","FAIL","D","D+","C","C+","B","B+","A","A+"}),IF(Q17=150,LOOKUP(P19,{"ABS","ZERO",1,75,82,90,97,105,112,120,127},{"FAIL","FAIL","FAIL","D","D+","C","C+","B","B+","A","A+"}),IF(Q17=100,LOOKUP(P19,{"ABS","ZERO",1,50,55,60,65,70,75,80,85},{"FAIL","FAIL","FAIL","D","D+","C","C+","B","B+","A","A+"}),IF(Q17=50,LOOKUP(P19,{"ABS","ZERO",1,25,27,30,32,35,37,40,42},{"FAIL","FAIL","FAIL","D","D+","C","C+","B","B+","A","A+"}))))))))))))</f>
        <v/>
      </c>
      <c r="S19" s="194"/>
      <c r="T19" s="56" t="str">
        <f>IF(A19&lt;&gt;"",IF(CW19="SEQUENCE CORRECT",IF(OR(T(AA19)="OK",T(AB19)="oOk",T(AC19)="Okk",AD19="ok"),"OK","FORMAT INCORRECT"),"SEQUENCE INCORRECT"),"")</f>
        <v/>
      </c>
      <c r="U19" s="302" t="str">
        <f>IF(AND(A19&lt;&gt;"",B19&lt;&gt;""),IF(OR(D19&lt;&gt;"ABS"),IF(OR(AND(D19&lt;ROUNDDOWN((0.7*E17),0),D19&lt;&gt;0),D19&gt;E17,D19=""),"Attendance Marks incorrect",""),""),"")</f>
        <v/>
      </c>
      <c r="V19" s="303"/>
      <c r="W19" s="303"/>
      <c r="X19" s="170" t="str">
        <f>IF(OR(AND(OR(F19&lt;=G17, F19=0, F19="ABS"),OR(H19&lt;=I17, H19=0, H19="ABS"),OR(J19&lt;=K17, J19=0,J19="ABS"))),IF(OR(AND(A19="",B19="",D19="",F19="",H19="",J19=""),AND(A19&lt;&gt;"",B19&lt;&gt;"",D19&lt;&gt;"",F19&lt;&gt;"",H19&lt;&gt;"",J19&lt;&gt;"", AF19="OK")),"","Given Marks or Format is incorrect"),"Given Marks or Format is incorrect")</f>
        <v/>
      </c>
      <c r="Y19" s="171"/>
      <c r="Z19" s="172"/>
      <c r="AA19" s="12" t="b">
        <f>IF(AND( EXACT(LEFT(B19,LEN(G8)), G8),ISNUMBER(INT(MID(B19,(LEN(G8)+1),1))),ISNUMBER(INT(MID(B19,(LEN(G8)+2),1))), MID(B19,(LEN(G8)+1),2)&lt;&gt;"00",OR(ISNUMBER(INT(MID(B19,(LEN(G8)+3),1))),MID(B19,(LEN(G8)+3),1)=""),  OR(AND(ISNUMBER(INT(MID(B19,(LEN(G8)+1),3))),MID(B19,(LEN(G8)+1),1)&lt;&gt;"0", MID(B19,(LEN(G8)+4),1)=""),AND((ISNUMBER(INT(MID(B19,(LEN(G8)+1),2)))),MID(B19,(LEN(G8)+3),1)=""))),"OK")</f>
        <v>0</v>
      </c>
      <c r="AB19" s="13"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14"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D19" s="15"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41" t="b">
        <f>IF(ISNUMBER(A19)&lt;&gt;"",AND(ISNUMBER(INT(MID(A19,1,3))),MID(A19,4,1)="",MID(A19,1,1)&lt;&gt;"0"))</f>
        <v>0</v>
      </c>
      <c r="AF19" s="141" t="str">
        <f>IF(AND(AF18="OK",AE19=TRUE),"OK","S# INCORRECT")</f>
        <v>S# INCORRECT</v>
      </c>
      <c r="BN19" s="141" t="str">
        <f>RIGHT(B19,3)</f>
        <v/>
      </c>
      <c r="BO19" s="141" t="b">
        <f>ISNUMBER(INT((MID(BN19,1,1))))</f>
        <v>0</v>
      </c>
      <c r="BP19" s="141" t="b">
        <f>ISNUMBER(INT((MID(BN19,2,1))))</f>
        <v>0</v>
      </c>
      <c r="BQ19" s="141" t="b">
        <f>ISNUMBER(INT((MID(BN19,3,1))))</f>
        <v>0</v>
      </c>
      <c r="BR19" s="141" t="str">
        <f>IF(BO19=TRUE, MID(BN19,1,1),"")</f>
        <v/>
      </c>
      <c r="BS19" s="141" t="str">
        <f>IF(BP19=TRUE, MID(BN19,2,1),"")</f>
        <v/>
      </c>
      <c r="BT19" s="141" t="str">
        <f>IF(BQ19=TRUE, MID(BN19,3,1),"")</f>
        <v/>
      </c>
      <c r="BU19" s="141" t="str">
        <f>T(BR19)&amp;T(BS19)&amp;T(BT19)</f>
        <v/>
      </c>
      <c r="BV19" s="51" t="str">
        <f>IF(BU19="","",INT(TRIM(BU19)))</f>
        <v/>
      </c>
      <c r="BW19" s="52" t="str">
        <f>"OK"</f>
        <v>OK</v>
      </c>
      <c r="BX19" s="141" t="b">
        <f>BV19&gt;BV18</f>
        <v>0</v>
      </c>
      <c r="BY19" s="53" t="str">
        <f>LEFT(B19,6)</f>
        <v/>
      </c>
      <c r="BZ19" s="141" t="b">
        <f>ISNUMBER(INT((MID(BY19,1,1))))</f>
        <v>0</v>
      </c>
      <c r="CA19" s="141" t="b">
        <f>ISNUMBER(INT((MID(BY19,2,1))))</f>
        <v>0</v>
      </c>
      <c r="CB19" s="141" t="b">
        <f>ISNUMBER(INT((MID(BY19,3,1))))</f>
        <v>0</v>
      </c>
      <c r="CC19" s="141" t="b">
        <f>ISNUMBER(INT((MID(BY19,4,1))))</f>
        <v>0</v>
      </c>
      <c r="CD19" s="141" t="b">
        <f>ISNUMBER(INT((MID(BY19,5,1))))</f>
        <v>0</v>
      </c>
      <c r="CE19" s="141" t="b">
        <f>ISNUMBER(INT((MID(BY19,6,1))))</f>
        <v>0</v>
      </c>
      <c r="CF19" s="141" t="str">
        <f>IF(BZ19=TRUE, MID(BY19,1,1),"")</f>
        <v/>
      </c>
      <c r="CG19" s="141" t="str">
        <f>IF(CA19=TRUE, MID(BY19,2,1),"")</f>
        <v/>
      </c>
      <c r="CH19" s="141" t="str">
        <f>IF(CB19=TRUE, MID(BY19,3,1),"")</f>
        <v/>
      </c>
      <c r="CI19" s="141" t="str">
        <f>IF(CC19=TRUE, MID(BY19,4,1),"")</f>
        <v/>
      </c>
      <c r="CJ19" s="141" t="str">
        <f>IF(CD19=TRUE, MID(BY19,5,1),"")</f>
        <v/>
      </c>
      <c r="CK19" s="141" t="str">
        <f>IF(CE19=TRUE, MID(BY19,6,1),"")</f>
        <v/>
      </c>
      <c r="CL19" s="53" t="str">
        <f>TRIM(T(CF19)&amp;T(CG19)&amp;T(CH19))</f>
        <v/>
      </c>
      <c r="CM19" s="53" t="str">
        <f>TRIM(T(CI19)&amp;T(CJ19)&amp;T(CK19))</f>
        <v/>
      </c>
      <c r="CN19" s="54" t="str">
        <f>IF(OR(MID(BY19,3,1)="-",MID(BY19,4,1)="-"),T(CL19),"NO")</f>
        <v>NO</v>
      </c>
      <c r="CO19" s="54" t="str">
        <f>IF(OR(MID(BY19,3,1)="-",MID(BY19,4,1)="-"),T(CM19),"NO")</f>
        <v>NO</v>
      </c>
      <c r="CP19" s="52" t="str">
        <f>IF(AND(CN19&lt;&gt;"NO", CO19&lt;&gt;"NO"),IF(CO19&lt;CN19,"OK","INCORRECT"),"NO")</f>
        <v>NO</v>
      </c>
      <c r="CQ19" s="52" t="str">
        <f>IF(AND(CN19&lt;&gt;"NO", CO19&lt;&gt;"NO"),IF(CO19&lt;=CO18,"OK","INCORRECT"),"NO")</f>
        <v>NO</v>
      </c>
      <c r="CR19" s="54" t="str">
        <f>IF(OR(AND(OR(AND(CP19="NO",CQ19="NO"),AND(CP19="OK", CQ19="OK")),AND(CP18="NO", CQ18="NO")),AND(AND(CP19="OK",CQ19="OK",OR(AND(CP18="NO", CQ18="NO"),AND(CP18="OK", CQ18="OK"))))),"OK","INCORRECT")</f>
        <v>OK</v>
      </c>
      <c r="CS19" s="141" t="b">
        <f>IF(CR19="OK",IF(AND(CN18="NO",CN19="NO"),BV19&gt;BV18))</f>
        <v>0</v>
      </c>
      <c r="CT19" s="141" t="b">
        <f>IF(CR19="OK",AND(CP19="OK",CQ19="OK",CP18="NO",CQ18="NO"))</f>
        <v>0</v>
      </c>
      <c r="CU19" s="141" t="b">
        <f>IF(CR19="OK",IF(AND(EXACT(CM18,CM19)),BV19&gt;BV18))</f>
        <v>0</v>
      </c>
      <c r="CV19" s="141" t="b">
        <f>IF(CR19="OK",CO19&lt;CO18)</f>
        <v>0</v>
      </c>
      <c r="CW19" s="53" t="str">
        <f>IF(AND(CS19=FALSE,CT19=FALSE,CU19=FALSE,CV19=FALSE),"SEQUENCE INCORRECT","SEQUENCE CORRECT")</f>
        <v>SEQUENCE INCORRECT</v>
      </c>
      <c r="CX19" s="55">
        <f>COUNTIF(B18:B18,T(B19))</f>
        <v>1</v>
      </c>
    </row>
    <row r="20" spans="1:102" s="141" customFormat="1" ht="18.95" customHeight="1" thickBot="1">
      <c r="A20" s="134"/>
      <c r="B20" s="152"/>
      <c r="C20" s="153"/>
      <c r="D20" s="152"/>
      <c r="E20" s="153"/>
      <c r="F20" s="152"/>
      <c r="G20" s="153"/>
      <c r="H20" s="152"/>
      <c r="I20" s="153"/>
      <c r="J20" s="305"/>
      <c r="K20" s="306"/>
      <c r="L20" s="206"/>
      <c r="M20" s="206"/>
      <c r="N20" s="206"/>
      <c r="O20" s="206"/>
      <c r="P20" s="319" t="str">
        <f>IF(AND(A20&lt;&gt;"",B20&lt;&gt;"",D20&lt;&gt;"", F20&lt;&gt;"", H20&lt;&gt;"", J20&lt;&gt;"",L20&lt;&gt;"",N20&lt;&gt;"",U20="", T20="OK", X20="",OR(D20&lt;=E17,D20="ABS"),OR(F20&lt;=G17,F20="ABS"),OR(H20&lt;=I17,H20="ABS"),OR(J20&lt;=K17,J20="ABS"),OR(L20&lt;=M17,L20="ABS"),OR(N20&lt;=O17,O20="ABS")),IF(AND(OR(D20=0,D20="ABS"),OR(F20=0,F20="ABS"),,OR(H20=0,H20="ABS"),OR(J20=0,J20="ABS"),,OR(L20=0,L20="ABS"),OR(N20=0,N20="ABS"),D20="ABS",F20="ABS",H20="ABS",J20="ABS",L20="ABS",N20="ABS"),"ABS",IF(AND(SUM(D20:N20)=0,OR(L20="ZERO",L20="ABS")),"ZERO",IF(L20="ABS",SUM(D20,N20),SUM(D20,F20,H20,J20,L20,N20)))),"")</f>
        <v/>
      </c>
      <c r="Q20" s="320"/>
      <c r="R20" s="96" t="str">
        <f>IF(P20="","",IF(Q17=500,LOOKUP(P20,{"ABS","ZERO",1,250,275,300,325,350,375,400,425},{"FAIL","FAIL","FAIL","D","D+","C","C+","B","B+","A","A+"}), IF(Q17=450,LOOKUP(P20,{"ABS","ZERO",1,225,247,270,292,315,337,360,382},{"FAIL","FAIL","FAIL","D","D+","C","C+","B","B+","A","A+"}), IF(Q17=400,LOOKUP(P20,{"ABS","ZERO",1,200,220,240,260,280,300,320,340},{"FAIL","FAIL","FAIL","D","D+","C","C+","B","B+","A","A+"}), IF(Q17=350,LOOKUP(P20,{"ABS","ZERO",1,175,192,210,227,245,262,280,297},{"FAIL","FAIL","FAIL","D","D+","C","C+","B","B+","A","A+"}),IF(Q17=300,LOOKUP(P20,{"ABS","ZERO",1,150,165,180,195,210,225,240,255},{"FAIL","FAIL","FAIL","D","D+","C","C+","B","B+","A","A+"}),IF(Q17=250,LOOKUP(P20,{"ABS","ZERO",1,125,137,150,162,175,187,200,212},{"FAIL","FAIL","FAIL","D","D+","C","C+","B","B+","A","A+"}),IF(Q17=200,LOOKUP(P20,{"ABS","ZERO",1,100,110,120,130,140,150,160,170},{"FAIL","FAIL","FAIL","D","D+","C","C+","B","B+","A","A+"}),IF(Q17=150,LOOKUP(P20,{"ABS","ZERO",1,75,82,90,97,105,112,120,127},{"FAIL","FAIL","FAIL","D","D+","C","C+","B","B+","A","A+"}),IF(Q17=100,LOOKUP(P20,{"ABS","ZERO",1,50,55,60,65,70,75,80,85},{"FAIL","FAIL","FAIL","D","D+","C","C+","B","B+","A","A+"}),IF(Q17=50,LOOKUP(P20,{"ABS","ZERO",1,25,27,30,32,35,37,40,42},{"FAIL","FAIL","FAIL","D","D+","C","C+","B","B+","A","A+"}))))))))))))</f>
        <v/>
      </c>
      <c r="S20" s="194"/>
      <c r="T20" s="56" t="str">
        <f t="shared" ref="T20:T38" si="0">IF(A20&lt;&gt;"",IF(CW20="SEQUENCE CORRECT",IF(OR(T(AA20)="OK",T(AB20)="oOk",T(AC20)="Okk",AD20="ok"),"OK","FORMAT INCORRECT"),"SEQUENCE INCORRECT"),"")</f>
        <v/>
      </c>
      <c r="U20" s="172" t="str">
        <f>IF(AND(A20&lt;&gt;"",B20&lt;&gt;""),IF(OR(D20&lt;&gt;"ABS"),IF(OR(AND(D20&lt;ROUNDDOWN((0.7*E17),0),D20&lt;&gt;0),D20&gt;E17,D20=""),"Attendance Marks incorrect",""),""),"")</f>
        <v/>
      </c>
      <c r="V20" s="304"/>
      <c r="W20" s="304"/>
      <c r="X20" s="161" t="str">
        <f>IF(OR(AND(OR(F20&lt;=G17, F20=0, F20="ABS"),OR(H20&lt;=I17, H20=0, H20="ABS"),OR(J20&lt;=K17, J20=0,J20="ABS"))),IF(OR(AND(A20="",B20="",D20="",F20="",H20="",J20=""),AND(A20&lt;&gt;"",B20&lt;&gt;"",D20&lt;&gt;"",F20&lt;&gt;"",H20&lt;&gt;"",J20&lt;&gt;"", AF20="OK")),"","Given Marks or Format is incorrect"),"Given Marks or Format is incorrect")</f>
        <v/>
      </c>
      <c r="Y20" s="162"/>
      <c r="Z20" s="163"/>
      <c r="AA20" s="12" t="b">
        <f>IF(AND( EXACT(LEFT(B20,LEN(G8)), G8),ISNUMBER(INT(MID(B20,(LEN(G8)+1),1))),ISNUMBER(INT(MID(B20,(LEN(G8)+2),1))), MID(B20,(LEN(G8)+1),2)&lt;&gt;"00",OR(ISNUMBER(INT(MID(B20,(LEN(G8)+3),1))),MID(B20,(LEN(G8)+3),1)=""),  OR(AND(ISNUMBER(INT(MID(B20,(LEN(G8)+1),3))),MID(B20,(LEN(G8)+1),1)&lt;&gt;"0", MID(B20,(LEN(G8)+4),1)=""),AND((ISNUMBER(INT(MID(B20,(LEN(G8)+1),2)))),MID(B20,(LEN(G8)+3),1)=""))),"OK")</f>
        <v>0</v>
      </c>
      <c r="AB20" s="13"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14"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D20" s="15"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141" t="b">
        <f>IF(AND(ISNUMBER(A19)&lt;&gt;"",ISNUMBER(A20)&lt;&gt;""),IF(AND(ISNUMBER(A20),ISNUMBER(A19)),IF(A20-A19=1,AND(ISNUMBER(INT(MID(A20,1,3))),MID(A20,4,1)="",MID(A20,1,1)&lt;&gt;"0"))))</f>
        <v>0</v>
      </c>
      <c r="AF20" s="141" t="str">
        <f t="shared" ref="AF20:AF38" si="1">IF(AE20=TRUE,"OK","S# INCORRECT")</f>
        <v>S# INCORRECT</v>
      </c>
      <c r="BN20" s="141" t="str">
        <f t="shared" ref="BN20:BN37" si="2">RIGHT(B20,3)</f>
        <v/>
      </c>
      <c r="BO20" s="141" t="b">
        <f t="shared" ref="BO20:BO37" si="3">ISNUMBER(INT((MID(BN20,1,1))))</f>
        <v>0</v>
      </c>
      <c r="BP20" s="141" t="b">
        <f t="shared" ref="BP20:BP37" si="4">ISNUMBER(INT((MID(BN20,2,1))))</f>
        <v>0</v>
      </c>
      <c r="BQ20" s="141" t="b">
        <f t="shared" ref="BQ20:BQ37" si="5">ISNUMBER(INT((MID(BN20,3,1))))</f>
        <v>0</v>
      </c>
      <c r="BR20" s="141" t="str">
        <f t="shared" ref="BR20:BR37" si="6">IF(BO20=TRUE, MID(BN20,1,1),"")</f>
        <v/>
      </c>
      <c r="BS20" s="141" t="str">
        <f t="shared" ref="BS20:BS37" si="7">IF(BP20=TRUE, MID(BN20,2,1),"")</f>
        <v/>
      </c>
      <c r="BT20" s="141" t="str">
        <f t="shared" ref="BT20:BT37" si="8">IF(BQ20=TRUE, MID(BN20,3,1),"")</f>
        <v/>
      </c>
      <c r="BU20" s="141" t="str">
        <f t="shared" ref="BU20:BU37" si="9">T(BR20)&amp;T(BS20)&amp;T(BT20)</f>
        <v/>
      </c>
      <c r="BV20" s="51" t="str">
        <f t="shared" ref="BV20:BV37" si="10">IF(BU20="","",INT(TRIM(BU20)))</f>
        <v/>
      </c>
      <c r="BW20" s="52" t="str">
        <f>IF(BV20&gt;BV19,"OK","INCORRECT")</f>
        <v>INCORRECT</v>
      </c>
      <c r="BX20" s="141" t="b">
        <f>BV20&gt;BV19</f>
        <v>0</v>
      </c>
      <c r="BY20" s="53" t="str">
        <f t="shared" ref="BY20:BY37" si="11">LEFT(B20,6)</f>
        <v/>
      </c>
      <c r="BZ20" s="141" t="b">
        <f t="shared" ref="BZ20:BZ37" si="12">ISNUMBER(INT((MID(BY20,1,1))))</f>
        <v>0</v>
      </c>
      <c r="CA20" s="141" t="b">
        <f t="shared" ref="CA20:CA37" si="13">ISNUMBER(INT((MID(BY20,2,1))))</f>
        <v>0</v>
      </c>
      <c r="CB20" s="141" t="b">
        <f t="shared" ref="CB20:CB37" si="14">ISNUMBER(INT((MID(BY20,3,1))))</f>
        <v>0</v>
      </c>
      <c r="CC20" s="141" t="b">
        <f t="shared" ref="CC20:CC37" si="15">ISNUMBER(INT((MID(BY20,4,1))))</f>
        <v>0</v>
      </c>
      <c r="CD20" s="141" t="b">
        <f t="shared" ref="CD20:CD37" si="16">ISNUMBER(INT((MID(BY20,5,1))))</f>
        <v>0</v>
      </c>
      <c r="CE20" s="141" t="b">
        <f t="shared" ref="CE20:CE37" si="17">ISNUMBER(INT((MID(BY20,6,1))))</f>
        <v>0</v>
      </c>
      <c r="CF20" s="141" t="str">
        <f t="shared" ref="CF20:CF37" si="18">IF(BZ20=TRUE, MID(BY20,1,1),"")</f>
        <v/>
      </c>
      <c r="CG20" s="141" t="str">
        <f t="shared" ref="CG20:CG37" si="19">IF(CA20=TRUE, MID(BY20,2,1),"")</f>
        <v/>
      </c>
      <c r="CH20" s="141" t="str">
        <f t="shared" ref="CH20:CH37" si="20">IF(CB20=TRUE, MID(BY20,3,1),"")</f>
        <v/>
      </c>
      <c r="CI20" s="141" t="str">
        <f t="shared" ref="CI20:CI37" si="21">IF(CC20=TRUE, MID(BY20,4,1),"")</f>
        <v/>
      </c>
      <c r="CJ20" s="141" t="str">
        <f t="shared" ref="CJ20:CJ37" si="22">IF(CD20=TRUE, MID(BY20,5,1),"")</f>
        <v/>
      </c>
      <c r="CK20" s="141" t="str">
        <f t="shared" ref="CK20:CK37" si="23">IF(CE20=TRUE, MID(BY20,6,1),"")</f>
        <v/>
      </c>
      <c r="CL20" s="53" t="str">
        <f t="shared" ref="CL20:CL37" si="24">TRIM(T(CF20)&amp;T(CG20)&amp;T(CH20))</f>
        <v/>
      </c>
      <c r="CM20" s="53" t="str">
        <f t="shared" ref="CM20:CM37" si="25">TRIM(T(CI20)&amp;T(CJ20)&amp;T(CK20))</f>
        <v/>
      </c>
      <c r="CN20" s="54" t="str">
        <f t="shared" ref="CN20:CN37" si="26">IF(OR(MID(BY20,3,1)="-",MID(BY20,4,1)="-"),T(CL20),"NO")</f>
        <v>NO</v>
      </c>
      <c r="CO20" s="54" t="str">
        <f t="shared" ref="CO20:CO37" si="27">IF(OR(MID(BY20,3,1)="-",MID(BY20,4,1)="-"),T(CM20),"NO")</f>
        <v>NO</v>
      </c>
      <c r="CP20" s="52" t="str">
        <f>IF(AND(CN20&lt;&gt;"NO", CO20&lt;&gt;"NO"),IF(CO20&lt;CN20,"OK","INCORRECT"),"NO")</f>
        <v>NO</v>
      </c>
      <c r="CQ20" s="52" t="str">
        <f>IF(AND(CN20&lt;&gt;"NO", CO20&lt;&gt;"NO"),IF(CO20&lt;=CO19,"OK","INCORRECT"),"NO")</f>
        <v>NO</v>
      </c>
      <c r="CR20" s="54" t="str">
        <f>IF(OR(AND(OR(AND(CP20="NO",CQ20="NO"),AND(CP20="OK", CQ20="OK")),AND(CP19="NO", CQ19="NO")),AND(AND(CP20="OK",CQ20="OK",OR(AND(CP19="NO", CQ19="NO"),AND(CP19="OK", CQ19="OK"))))),"OK","INCORRECT")</f>
        <v>OK</v>
      </c>
      <c r="CS20" s="141" t="b">
        <f>IF(CR20="OK",IF(AND(CN19="NO",CN20="NO"),BV20&gt;BV19))</f>
        <v>0</v>
      </c>
      <c r="CT20" s="141" t="b">
        <f>IF(CR20="OK",AND(CP20="OK",CQ20="OK",CP19="NO",CQ19="NO"))</f>
        <v>0</v>
      </c>
      <c r="CU20" s="141" t="b">
        <f>IF(CR20="OK",IF(AND(EXACT(CM19,CM20)),BV20&gt;BV19))</f>
        <v>0</v>
      </c>
      <c r="CV20" s="141" t="b">
        <f>IF(CR20="OK",CO20&lt;CO19)</f>
        <v>0</v>
      </c>
      <c r="CW20" s="53" t="str">
        <f>IF(AND(CS20=FALSE,CT20=FALSE,CU20=FALSE,CV20=FALSE),"SEQUENCE INCORRECT","SEQUENCE CORRECT")</f>
        <v>SEQUENCE INCORRECT</v>
      </c>
      <c r="CX20" s="55">
        <f>COUNTIF(B19:B19,T(B20))</f>
        <v>1</v>
      </c>
    </row>
    <row r="21" spans="1:102" s="141" customFormat="1" ht="18.95" customHeight="1" thickBot="1">
      <c r="A21" s="43"/>
      <c r="B21" s="152"/>
      <c r="C21" s="153"/>
      <c r="D21" s="152"/>
      <c r="E21" s="153"/>
      <c r="F21" s="152"/>
      <c r="G21" s="153"/>
      <c r="H21" s="152"/>
      <c r="I21" s="153"/>
      <c r="J21" s="305"/>
      <c r="K21" s="306"/>
      <c r="L21" s="206"/>
      <c r="M21" s="206"/>
      <c r="N21" s="206"/>
      <c r="O21" s="206"/>
      <c r="P21" s="319" t="str">
        <f>IF(AND(A21&lt;&gt;"",B21&lt;&gt;"",D21&lt;&gt;"", F21&lt;&gt;"", H21&lt;&gt;"", J21&lt;&gt;"",L21&lt;&gt;"",N21&lt;&gt;"",U21="", T21="OK", X21="",OR(D21&lt;=E17,D21="ABS"),OR(F21&lt;=G17,F21="ABS"),OR(H21&lt;=I17,H21="ABS"),OR(J21&lt;=K17,J21="ABS"),OR(L21&lt;=M17,L21="ABS"),OR(N21&lt;=O17,O21="ABS")),IF(AND(OR(D21=0,D21="ABS"),OR(F21=0,F21="ABS"),,OR(H21=0,H21="ABS"),OR(J21=0,J21="ABS"),,OR(L21=0,L21="ABS"),OR(N21=0,N21="ABS"),D21="ABS",F21="ABS",H21="ABS",J21="ABS",L21="ABS",N21="ABS"),"ABS",IF(AND(SUM(D21:N21)=0,OR(L21="ZERO",L21="ABS")),"ZERO",IF(L21="ABS",SUM(D21,N21),SUM(D21,F21,H21,J21,L21,N21)))),"")</f>
        <v/>
      </c>
      <c r="Q21" s="320"/>
      <c r="R21" s="96" t="str">
        <f>IF(P21="","",IF(Q17=500,LOOKUP(P21,{"ABS","ZERO",1,250,275,300,325,350,375,400,425},{"FAIL","FAIL","FAIL","D","D+","C","C+","B","B+","A","A+"}), IF(Q17=450,LOOKUP(P21,{"ABS","ZERO",1,225,247,270,292,315,337,360,382},{"FAIL","FAIL","FAIL","D","D+","C","C+","B","B+","A","A+"}), IF(Q17=400,LOOKUP(P21,{"ABS","ZERO",1,200,220,240,260,280,300,320,340},{"FAIL","FAIL","FAIL","D","D+","C","C+","B","B+","A","A+"}), IF(Q17=350,LOOKUP(P21,{"ABS","ZERO",1,175,192,210,227,245,262,280,297},{"FAIL","FAIL","FAIL","D","D+","C","C+","B","B+","A","A+"}),IF(Q17=300,LOOKUP(P21,{"ABS","ZERO",1,150,165,180,195,210,225,240,255},{"FAIL","FAIL","FAIL","D","D+","C","C+","B","B+","A","A+"}),IF(Q17=250,LOOKUP(P21,{"ABS","ZERO",1,125,137,150,162,175,187,200,212},{"FAIL","FAIL","FAIL","D","D+","C","C+","B","B+","A","A+"}),IF(Q17=200,LOOKUP(P21,{"ABS","ZERO",1,100,110,120,130,140,150,160,170},{"FAIL","FAIL","FAIL","D","D+","C","C+","B","B+","A","A+"}),IF(Q17=150,LOOKUP(P21,{"ABS","ZERO",1,75,82,90,97,105,112,120,127},{"FAIL","FAIL","FAIL","D","D+","C","C+","B","B+","A","A+"}),IF(Q17=100,LOOKUP(P21,{"ABS","ZERO",1,50,55,60,65,70,75,80,85},{"FAIL","FAIL","FAIL","D","D+","C","C+","B","B+","A","A+"}),IF(Q17=50,LOOKUP(P21,{"ABS","ZERO",1,25,27,30,32,35,37,40,42},{"FAIL","FAIL","FAIL","D","D+","C","C+","B","B+","A","A+"}))))))))))))</f>
        <v/>
      </c>
      <c r="S21" s="194"/>
      <c r="T21" s="56" t="str">
        <f t="shared" si="0"/>
        <v/>
      </c>
      <c r="U21" s="172" t="str">
        <f>IF(AND(A21&lt;&gt;"",B21&lt;&gt;""),IF(OR(D21&lt;&gt;"ABS"),IF(OR(AND(D21&lt;ROUNDDOWN((0.7*E17),0),D21&lt;&gt;0),D21&gt;E17,D21=""),"Attendance Marks incorrect",""),""),"")</f>
        <v/>
      </c>
      <c r="V21" s="304"/>
      <c r="W21" s="304"/>
      <c r="X21" s="161" t="str">
        <f>IF(OR(AND(OR(F21&lt;=G17, F21=0, F21="ABS"),OR(H21&lt;=I17, H21=0, H21="ABS"),OR(J21&lt;=K17, J21=0,J21="ABS"))),IF(OR(AND(A21="",B21="",D21="",F21="",H21="",J21=""),AND(A21&lt;&gt;"",B21&lt;&gt;"",D21&lt;&gt;"",F21&lt;&gt;"",H21&lt;&gt;"",J21&lt;&gt;"", AF21="OK")),"","Given Marks or Format is incorrect"),"Given Marks or Format is incorrect")</f>
        <v/>
      </c>
      <c r="Y21" s="162"/>
      <c r="Z21" s="163"/>
      <c r="AA21" s="12" t="b">
        <f>IF(AND( EXACT(LEFT(B21,LEN(G8)), G8),ISNUMBER(INT(MID(B21,(LEN(G8)+1),1))),ISNUMBER(INT(MID(B21,(LEN(G8)+2),1))), MID(B21,(LEN(G8)+1),2)&lt;&gt;"00",OR(ISNUMBER(INT(MID(B21,(LEN(G8)+3),1))),MID(B21,(LEN(G8)+3),1)=""),  OR(AND(ISNUMBER(INT(MID(B21,(LEN(G8)+1),3))),MID(B21,(LEN(G8)+1),1)&lt;&gt;"0", MID(B21,(LEN(G8)+4),1)=""),AND((ISNUMBER(INT(MID(B21,(LEN(G8)+1),2)))),MID(B21,(LEN(G8)+3),1)=""))),"OK")</f>
        <v>0</v>
      </c>
      <c r="AB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D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141" t="b">
        <f t="shared" ref="AE21:AE38" si="28">IF(AND(ISNUMBER(A20)&lt;&gt;"",ISNUMBER(A21)&lt;&gt;""),IF(AND(ISNUMBER(A21),ISNUMBER(A20)),IF(A21-A20=1,AND(ISNUMBER(INT(MID(A21,1,3))),MID(A21,4,1)="",MID(A21,1,1)&lt;&gt;"0"))))</f>
        <v>0</v>
      </c>
      <c r="AF21" s="141" t="str">
        <f t="shared" si="1"/>
        <v>S# INCORRECT</v>
      </c>
      <c r="BN21" s="141" t="str">
        <f t="shared" si="2"/>
        <v/>
      </c>
      <c r="BO21" s="141" t="b">
        <f t="shared" si="3"/>
        <v>0</v>
      </c>
      <c r="BP21" s="141" t="b">
        <f t="shared" si="4"/>
        <v>0</v>
      </c>
      <c r="BQ21" s="141" t="b">
        <f t="shared" si="5"/>
        <v>0</v>
      </c>
      <c r="BR21" s="141" t="str">
        <f t="shared" si="6"/>
        <v/>
      </c>
      <c r="BS21" s="141" t="str">
        <f t="shared" si="7"/>
        <v/>
      </c>
      <c r="BT21" s="141" t="str">
        <f t="shared" si="8"/>
        <v/>
      </c>
      <c r="BU21" s="141" t="str">
        <f t="shared" si="9"/>
        <v/>
      </c>
      <c r="BV21" s="51" t="str">
        <f t="shared" si="10"/>
        <v/>
      </c>
      <c r="BW21" s="52" t="str">
        <f t="shared" ref="BW21:BW37" si="29">IF(BV21&gt;BV20,"OK","INCORRECT")</f>
        <v>INCORRECT</v>
      </c>
      <c r="BX21" s="141" t="b">
        <f t="shared" ref="BX21:BX37" si="30">BV21&gt;BV20</f>
        <v>0</v>
      </c>
      <c r="BY21" s="53" t="str">
        <f t="shared" si="11"/>
        <v/>
      </c>
      <c r="BZ21" s="141" t="b">
        <f t="shared" si="12"/>
        <v>0</v>
      </c>
      <c r="CA21" s="141" t="b">
        <f t="shared" si="13"/>
        <v>0</v>
      </c>
      <c r="CB21" s="141" t="b">
        <f t="shared" si="14"/>
        <v>0</v>
      </c>
      <c r="CC21" s="141" t="b">
        <f t="shared" si="15"/>
        <v>0</v>
      </c>
      <c r="CD21" s="141" t="b">
        <f t="shared" si="16"/>
        <v>0</v>
      </c>
      <c r="CE21" s="141" t="b">
        <f t="shared" si="17"/>
        <v>0</v>
      </c>
      <c r="CF21" s="141" t="str">
        <f t="shared" si="18"/>
        <v/>
      </c>
      <c r="CG21" s="141" t="str">
        <f t="shared" si="19"/>
        <v/>
      </c>
      <c r="CH21" s="141" t="str">
        <f t="shared" si="20"/>
        <v/>
      </c>
      <c r="CI21" s="141" t="str">
        <f t="shared" si="21"/>
        <v/>
      </c>
      <c r="CJ21" s="141" t="str">
        <f t="shared" si="22"/>
        <v/>
      </c>
      <c r="CK21" s="141" t="str">
        <f t="shared" si="23"/>
        <v/>
      </c>
      <c r="CL21" s="53" t="str">
        <f t="shared" si="24"/>
        <v/>
      </c>
      <c r="CM21" s="53" t="str">
        <f t="shared" si="25"/>
        <v/>
      </c>
      <c r="CN21" s="54" t="str">
        <f t="shared" si="26"/>
        <v>NO</v>
      </c>
      <c r="CO21" s="54" t="str">
        <f t="shared" si="27"/>
        <v>NO</v>
      </c>
      <c r="CP21" s="52" t="str">
        <f t="shared" ref="CP21:CP37" si="31">IF(AND(CN21&lt;&gt;"NO", CO21&lt;&gt;"NO"),IF(CO21&lt;CN21,"OK","INCORRECT"),"NO")</f>
        <v>NO</v>
      </c>
      <c r="CQ21" s="52" t="str">
        <f t="shared" ref="CQ21:CQ37" si="32">IF(AND(CN21&lt;&gt;"NO", CO21&lt;&gt;"NO"),IF(CO21&lt;=CO20,"OK","INCORRECT"),"NO")</f>
        <v>NO</v>
      </c>
      <c r="CR21" s="54" t="str">
        <f t="shared" ref="CR21:CR37" si="33">IF(OR(AND(OR(AND(CP21="NO",CQ21="NO"),AND(CP21="OK", CQ21="OK")),AND(CP20="NO", CQ20="NO")),AND(AND(CP21="OK",CQ21="OK",OR(AND(CP20="NO", CQ20="NO"),AND(CP20="OK", CQ20="OK"))))),"OK","INCORRECT")</f>
        <v>OK</v>
      </c>
      <c r="CS21" s="141" t="b">
        <f t="shared" ref="CS21:CS37" si="34">IF(CR21="OK",IF(AND(CN20="NO",CN21="NO"),BV21&gt;BV20))</f>
        <v>0</v>
      </c>
      <c r="CT21" s="141" t="b">
        <f t="shared" ref="CT21:CT37" si="35">IF(CR21="OK",AND(CP21="OK",CQ21="OK",CP20="NO",CQ20="NO"))</f>
        <v>0</v>
      </c>
      <c r="CU21" s="141" t="b">
        <f t="shared" ref="CU21:CU37" si="36">IF(CR21="OK",IF(AND(EXACT(CM20,CM21)),BV21&gt;BV20))</f>
        <v>0</v>
      </c>
      <c r="CV21" s="141" t="b">
        <f t="shared" ref="CV21:CV37" si="37">IF(CR21="OK",CO21&lt;CO20)</f>
        <v>0</v>
      </c>
      <c r="CW21" s="53" t="str">
        <f t="shared" ref="CW21:CW37" si="38">IF(AND(CS21=FALSE,CT21=FALSE,CU21=FALSE,CV21=FALSE),"SEQUENCE INCORRECT","SEQUENCE CORRECT")</f>
        <v>SEQUENCE INCORRECT</v>
      </c>
      <c r="CX21" s="55">
        <f>COUNTIF(B19:B20,T(B21))</f>
        <v>2</v>
      </c>
    </row>
    <row r="22" spans="1:102" s="141" customFormat="1" ht="18.95" customHeight="1" thickBot="1">
      <c r="A22" s="134"/>
      <c r="B22" s="152"/>
      <c r="C22" s="153"/>
      <c r="D22" s="152"/>
      <c r="E22" s="153"/>
      <c r="F22" s="152"/>
      <c r="G22" s="153"/>
      <c r="H22" s="152"/>
      <c r="I22" s="153"/>
      <c r="J22" s="305"/>
      <c r="K22" s="306"/>
      <c r="L22" s="206"/>
      <c r="M22" s="206"/>
      <c r="N22" s="206"/>
      <c r="O22" s="206"/>
      <c r="P22" s="319" t="str">
        <f>IF(AND(A22&lt;&gt;"",B22&lt;&gt;"",D22&lt;&gt;"", F22&lt;&gt;"", H22&lt;&gt;"", J22&lt;&gt;"",L22&lt;&gt;"",N22&lt;&gt;"",U22="", T22="OK", X22="",OR(D22&lt;=E17,D22="ABS"),OR(F22&lt;=G17,F22="ABS"),OR(H22&lt;=I17,H22="ABS"),OR(J22&lt;=K17,J22="ABS"),OR(L22&lt;=M17,L22="ABS"),OR(N22&lt;=O17,O22="ABS")),IF(AND(OR(D22=0,D22="ABS"),OR(F22=0,F22="ABS"),,OR(H22=0,H22="ABS"),OR(J22=0,J22="ABS"),,OR(L22=0,L22="ABS"),OR(N22=0,N22="ABS"),D22="ABS",F22="ABS",H22="ABS",J22="ABS",L22="ABS",N22="ABS"),"ABS",IF(AND(SUM(D22:N22)=0,OR(L22="ZERO",L22="ABS")),"ZERO",IF(L22="ABS",SUM(D22,N22),SUM(D22,F22,H22,J22,L22,N22)))),"")</f>
        <v/>
      </c>
      <c r="Q22" s="320"/>
      <c r="R22" s="96" t="str">
        <f>IF(P22="","",IF(Q17=500,LOOKUP(P22,{"ABS","ZERO",1,250,275,300,325,350,375,400,425},{"FAIL","FAIL","FAIL","D","D+","C","C+","B","B+","A","A+"}), IF(Q17=450,LOOKUP(P22,{"ABS","ZERO",1,225,247,270,292,315,337,360,382},{"FAIL","FAIL","FAIL","D","D+","C","C+","B","B+","A","A+"}), IF(Q17=400,LOOKUP(P22,{"ABS","ZERO",1,200,220,240,260,280,300,320,340},{"FAIL","FAIL","FAIL","D","D+","C","C+","B","B+","A","A+"}), IF(Q17=350,LOOKUP(P22,{"ABS","ZERO",1,175,192,210,227,245,262,280,297},{"FAIL","FAIL","FAIL","D","D+","C","C+","B","B+","A","A+"}),IF(Q17=300,LOOKUP(P22,{"ABS","ZERO",1,150,165,180,195,210,225,240,255},{"FAIL","FAIL","FAIL","D","D+","C","C+","B","B+","A","A+"}),IF(Q17=250,LOOKUP(P22,{"ABS","ZERO",1,125,137,150,162,175,187,200,212},{"FAIL","FAIL","FAIL","D","D+","C","C+","B","B+","A","A+"}),IF(Q17=200,LOOKUP(P22,{"ABS","ZERO",1,100,110,120,130,140,150,160,170},{"FAIL","FAIL","FAIL","D","D+","C","C+","B","B+","A","A+"}),IF(Q17=150,LOOKUP(P22,{"ABS","ZERO",1,75,82,90,97,105,112,120,127},{"FAIL","FAIL","FAIL","D","D+","C","C+","B","B+","A","A+"}),IF(Q17=100,LOOKUP(P22,{"ABS","ZERO",1,50,55,60,65,70,75,80,85},{"FAIL","FAIL","FAIL","D","D+","C","C+","B","B+","A","A+"}),IF(Q17=50,LOOKUP(P22,{"ABS","ZERO",1,25,27,30,32,35,37,40,42},{"FAIL","FAIL","FAIL","D","D+","C","C+","B","B+","A","A+"}))))))))))))</f>
        <v/>
      </c>
      <c r="S22" s="194"/>
      <c r="T22" s="56" t="str">
        <f t="shared" si="0"/>
        <v/>
      </c>
      <c r="U22" s="172" t="str">
        <f>IF(AND(A22&lt;&gt;"",B22&lt;&gt;""),IF(OR(D22&lt;&gt;"ABS"),IF(OR(AND(D22&lt;ROUNDDOWN((0.7*E17),0),D22&lt;&gt;0),D22&gt;E17,D22=""),"Attendance Marks incorrect",""),""),"")</f>
        <v/>
      </c>
      <c r="V22" s="304"/>
      <c r="W22" s="304"/>
      <c r="X22" s="161" t="str">
        <f>IF(OR(AND(OR(F22&lt;=G17, F22=0, F22="ABS"),OR(H22&lt;=I17, H22=0, H22="ABS"),OR(J22&lt;=K17, J22=0,J22="ABS"))),IF(OR(AND(A22="",B22="",D22="",F22="",H22="",J22=""),AND(A22&lt;&gt;"",B22&lt;&gt;"",D22&lt;&gt;"",F22&lt;&gt;"",H22&lt;&gt;"",J22&lt;&gt;"", AF22="OK")),"","Given Marks or Format is incorrect"),"Given Marks or Format is incorrect")</f>
        <v/>
      </c>
      <c r="Y22" s="162"/>
      <c r="Z22" s="163"/>
      <c r="AA22" s="12" t="b">
        <f>IF(AND( EXACT(LEFT(B22,LEN(G8)), G8),ISNUMBER(INT(MID(B22,(LEN(G8)+1),1))),ISNUMBER(INT(MID(B22,(LEN(G8)+2),1))), MID(B22,(LEN(G8)+1),2)&lt;&gt;"00",OR(ISNUMBER(INT(MID(B22,(LEN(G8)+3),1))),MID(B22,(LEN(G8)+3),1)=""),  OR(AND(ISNUMBER(INT(MID(B22,(LEN(G8)+1),3))),MID(B22,(LEN(G8)+1),1)&lt;&gt;"0", MID(B22,(LEN(G8)+4),1)=""),AND((ISNUMBER(INT(MID(B22,(LEN(G8)+1),2)))),MID(B22,(LEN(G8)+3),1)=""))),"OK")</f>
        <v>0</v>
      </c>
      <c r="AB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D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141" t="b">
        <f t="shared" si="28"/>
        <v>0</v>
      </c>
      <c r="AF22" s="141" t="str">
        <f t="shared" si="1"/>
        <v>S# INCORRECT</v>
      </c>
      <c r="BN22" s="141" t="str">
        <f t="shared" si="2"/>
        <v/>
      </c>
      <c r="BO22" s="141" t="b">
        <f t="shared" si="3"/>
        <v>0</v>
      </c>
      <c r="BP22" s="141" t="b">
        <f t="shared" si="4"/>
        <v>0</v>
      </c>
      <c r="BQ22" s="141" t="b">
        <f t="shared" si="5"/>
        <v>0</v>
      </c>
      <c r="BR22" s="141" t="str">
        <f t="shared" si="6"/>
        <v/>
      </c>
      <c r="BS22" s="141" t="str">
        <f t="shared" si="7"/>
        <v/>
      </c>
      <c r="BT22" s="141" t="str">
        <f t="shared" si="8"/>
        <v/>
      </c>
      <c r="BU22" s="141" t="str">
        <f t="shared" si="9"/>
        <v/>
      </c>
      <c r="BV22" s="51" t="str">
        <f t="shared" si="10"/>
        <v/>
      </c>
      <c r="BW22" s="52" t="str">
        <f t="shared" si="29"/>
        <v>INCORRECT</v>
      </c>
      <c r="BX22" s="141" t="b">
        <f t="shared" si="30"/>
        <v>0</v>
      </c>
      <c r="BY22" s="53" t="str">
        <f t="shared" si="11"/>
        <v/>
      </c>
      <c r="BZ22" s="141" t="b">
        <f t="shared" si="12"/>
        <v>0</v>
      </c>
      <c r="CA22" s="141" t="b">
        <f t="shared" si="13"/>
        <v>0</v>
      </c>
      <c r="CB22" s="141" t="b">
        <f t="shared" si="14"/>
        <v>0</v>
      </c>
      <c r="CC22" s="141" t="b">
        <f t="shared" si="15"/>
        <v>0</v>
      </c>
      <c r="CD22" s="141" t="b">
        <f t="shared" si="16"/>
        <v>0</v>
      </c>
      <c r="CE22" s="141" t="b">
        <f t="shared" si="17"/>
        <v>0</v>
      </c>
      <c r="CF22" s="141" t="str">
        <f t="shared" si="18"/>
        <v/>
      </c>
      <c r="CG22" s="141" t="str">
        <f t="shared" si="19"/>
        <v/>
      </c>
      <c r="CH22" s="141" t="str">
        <f t="shared" si="20"/>
        <v/>
      </c>
      <c r="CI22" s="141" t="str">
        <f t="shared" si="21"/>
        <v/>
      </c>
      <c r="CJ22" s="141" t="str">
        <f t="shared" si="22"/>
        <v/>
      </c>
      <c r="CK22" s="141" t="str">
        <f t="shared" si="23"/>
        <v/>
      </c>
      <c r="CL22" s="53" t="str">
        <f t="shared" si="24"/>
        <v/>
      </c>
      <c r="CM22" s="53" t="str">
        <f t="shared" si="25"/>
        <v/>
      </c>
      <c r="CN22" s="54" t="str">
        <f t="shared" si="26"/>
        <v>NO</v>
      </c>
      <c r="CO22" s="54" t="str">
        <f t="shared" si="27"/>
        <v>NO</v>
      </c>
      <c r="CP22" s="52" t="str">
        <f t="shared" si="31"/>
        <v>NO</v>
      </c>
      <c r="CQ22" s="52" t="str">
        <f t="shared" si="32"/>
        <v>NO</v>
      </c>
      <c r="CR22" s="54" t="str">
        <f t="shared" si="33"/>
        <v>OK</v>
      </c>
      <c r="CS22" s="141" t="b">
        <f t="shared" si="34"/>
        <v>0</v>
      </c>
      <c r="CT22" s="141" t="b">
        <f t="shared" si="35"/>
        <v>0</v>
      </c>
      <c r="CU22" s="141" t="b">
        <f t="shared" si="36"/>
        <v>0</v>
      </c>
      <c r="CV22" s="141" t="b">
        <f t="shared" si="37"/>
        <v>0</v>
      </c>
      <c r="CW22" s="53" t="str">
        <f t="shared" si="38"/>
        <v>SEQUENCE INCORRECT</v>
      </c>
      <c r="CX22" s="55">
        <f>COUNTIF(B19:B21,T(B22))</f>
        <v>3</v>
      </c>
    </row>
    <row r="23" spans="1:102" s="141" customFormat="1" ht="18.95" customHeight="1" thickBot="1">
      <c r="A23" s="43"/>
      <c r="B23" s="152"/>
      <c r="C23" s="153"/>
      <c r="D23" s="152"/>
      <c r="E23" s="153"/>
      <c r="F23" s="152"/>
      <c r="G23" s="153"/>
      <c r="H23" s="152"/>
      <c r="I23" s="153"/>
      <c r="J23" s="305"/>
      <c r="K23" s="306"/>
      <c r="L23" s="206"/>
      <c r="M23" s="206"/>
      <c r="N23" s="206"/>
      <c r="O23" s="206"/>
      <c r="P23" s="319" t="str">
        <f>IF(AND(A23&lt;&gt;"",B23&lt;&gt;"",D23&lt;&gt;"", F23&lt;&gt;"", H23&lt;&gt;"", J23&lt;&gt;"",L23&lt;&gt;"",N23&lt;&gt;"",U23="", T23="OK", X23="",OR(D23&lt;=E17,D23="ABS"),OR(F23&lt;=G17,F23="ABS"),OR(H23&lt;=I17,H23="ABS"),OR(J23&lt;=K17,J23="ABS"),OR(L23&lt;=M17,L23="ABS"),OR(N23&lt;=O17,O23="ABS")),IF(AND(OR(D23=0,D23="ABS"),OR(F23=0,F23="ABS"),,OR(H23=0,H23="ABS"),OR(J23=0,J23="ABS"),,OR(L23=0,L23="ABS"),OR(N23=0,N23="ABS"),D23="ABS",F23="ABS",H23="ABS",J23="ABS",L23="ABS",N23="ABS"),"ABS",IF(AND(SUM(D23:N23)=0,OR(L23="ZERO",L23="ABS")),"ZERO",IF(L23="ABS",SUM(D23,N23),SUM(D23,F23,H23,J23,L23,N23)))),"")</f>
        <v/>
      </c>
      <c r="Q23" s="320"/>
      <c r="R23" s="96" t="str">
        <f>IF(P23="","",IF(Q17=500,LOOKUP(P23,{"ABS","ZERO",1,250,275,300,325,350,375,400,425},{"FAIL","FAIL","FAIL","D","D+","C","C+","B","B+","A","A+"}), IF(Q17=450,LOOKUP(P23,{"ABS","ZERO",1,225,247,270,292,315,337,360,382},{"FAIL","FAIL","FAIL","D","D+","C","C+","B","B+","A","A+"}), IF(Q17=400,LOOKUP(P23,{"ABS","ZERO",1,200,220,240,260,280,300,320,340},{"FAIL","FAIL","FAIL","D","D+","C","C+","B","B+","A","A+"}), IF(Q17=350,LOOKUP(P23,{"ABS","ZERO",1,175,192,210,227,245,262,280,297},{"FAIL","FAIL","FAIL","D","D+","C","C+","B","B+","A","A+"}),IF(Q17=300,LOOKUP(P23,{"ABS","ZERO",1,150,165,180,195,210,225,240,255},{"FAIL","FAIL","FAIL","D","D+","C","C+","B","B+","A","A+"}),IF(Q17=250,LOOKUP(P23,{"ABS","ZERO",1,125,137,150,162,175,187,200,212},{"FAIL","FAIL","FAIL","D","D+","C","C+","B","B+","A","A+"}),IF(Q17=200,LOOKUP(P23,{"ABS","ZERO",1,100,110,120,130,140,150,160,170},{"FAIL","FAIL","FAIL","D","D+","C","C+","B","B+","A","A+"}),IF(Q17=150,LOOKUP(P23,{"ABS","ZERO",1,75,82,90,97,105,112,120,127},{"FAIL","FAIL","FAIL","D","D+","C","C+","B","B+","A","A+"}),IF(Q17=100,LOOKUP(P23,{"ABS","ZERO",1,50,55,60,65,70,75,80,85},{"FAIL","FAIL","FAIL","D","D+","C","C+","B","B+","A","A+"}),IF(Q17=50,LOOKUP(P23,{"ABS","ZERO",1,25,27,30,32,35,37,40,42},{"FAIL","FAIL","FAIL","D","D+","C","C+","B","B+","A","A+"}))))))))))))</f>
        <v/>
      </c>
      <c r="S23" s="194"/>
      <c r="T23" s="56" t="str">
        <f t="shared" si="0"/>
        <v/>
      </c>
      <c r="U23" s="172" t="str">
        <f>IF(AND(A23&lt;&gt;"",B23&lt;&gt;""),IF(OR(D23&lt;&gt;"ABS"),IF(OR(AND(D23&lt;ROUNDDOWN((0.7*E17),0),D23&lt;&gt;0),D23&gt;E17,D23=""),"Attendance Marks incorrect",""),""),"")</f>
        <v/>
      </c>
      <c r="V23" s="304"/>
      <c r="W23" s="304"/>
      <c r="X23" s="161" t="str">
        <f>IF(OR(AND(OR(F23&lt;=G17, F23=0, F23="ABS"),OR(H23&lt;=I17, H23=0, H23="ABS"),OR(J23&lt;=K17, J23=0,J23="ABS"))),IF(OR(AND(A23="",B23="",D23="",F23="",H23="",J23=""),AND(A23&lt;&gt;"",B23&lt;&gt;"",D23&lt;&gt;"",F23&lt;&gt;"",H23&lt;&gt;"",J23&lt;&gt;"", AF23="OK")),"","Given Marks or Format is incorrect"),"Given Marks or Format is incorrect")</f>
        <v/>
      </c>
      <c r="Y23" s="162"/>
      <c r="Z23" s="163"/>
      <c r="AA23" s="12" t="b">
        <f>IF(AND( EXACT(LEFT(B23,LEN(G8)), G8),ISNUMBER(INT(MID(B23,(LEN(G8)+1),1))),ISNUMBER(INT(MID(B23,(LEN(G8)+2),1))), MID(B23,(LEN(G8)+1),2)&lt;&gt;"00",OR(ISNUMBER(INT(MID(B23,(LEN(G8)+3),1))),MID(B23,(LEN(G8)+3),1)=""),  OR(AND(ISNUMBER(INT(MID(B23,(LEN(G8)+1),3))),MID(B23,(LEN(G8)+1),1)&lt;&gt;"0", MID(B23,(LEN(G8)+4),1)=""),AND((ISNUMBER(INT(MID(B23,(LEN(G8)+1),2)))),MID(B23,(LEN(G8)+3),1)=""))),"OK")</f>
        <v>0</v>
      </c>
      <c r="AB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D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141" t="b">
        <f t="shared" si="28"/>
        <v>0</v>
      </c>
      <c r="AF23" s="141" t="str">
        <f t="shared" si="1"/>
        <v>S# INCORRECT</v>
      </c>
      <c r="BN23" s="141" t="str">
        <f t="shared" si="2"/>
        <v/>
      </c>
      <c r="BO23" s="141" t="b">
        <f t="shared" si="3"/>
        <v>0</v>
      </c>
      <c r="BP23" s="141" t="b">
        <f t="shared" si="4"/>
        <v>0</v>
      </c>
      <c r="BQ23" s="141" t="b">
        <f t="shared" si="5"/>
        <v>0</v>
      </c>
      <c r="BR23" s="141" t="str">
        <f t="shared" si="6"/>
        <v/>
      </c>
      <c r="BS23" s="141" t="str">
        <f t="shared" si="7"/>
        <v/>
      </c>
      <c r="BT23" s="141" t="str">
        <f t="shared" si="8"/>
        <v/>
      </c>
      <c r="BU23" s="141" t="str">
        <f t="shared" si="9"/>
        <v/>
      </c>
      <c r="BV23" s="51" t="str">
        <f t="shared" si="10"/>
        <v/>
      </c>
      <c r="BW23" s="52" t="str">
        <f t="shared" si="29"/>
        <v>INCORRECT</v>
      </c>
      <c r="BX23" s="141" t="b">
        <f t="shared" si="30"/>
        <v>0</v>
      </c>
      <c r="BY23" s="53" t="str">
        <f t="shared" si="11"/>
        <v/>
      </c>
      <c r="BZ23" s="141" t="b">
        <f t="shared" si="12"/>
        <v>0</v>
      </c>
      <c r="CA23" s="141" t="b">
        <f t="shared" si="13"/>
        <v>0</v>
      </c>
      <c r="CB23" s="141" t="b">
        <f t="shared" si="14"/>
        <v>0</v>
      </c>
      <c r="CC23" s="141" t="b">
        <f t="shared" si="15"/>
        <v>0</v>
      </c>
      <c r="CD23" s="141" t="b">
        <f t="shared" si="16"/>
        <v>0</v>
      </c>
      <c r="CE23" s="141" t="b">
        <f t="shared" si="17"/>
        <v>0</v>
      </c>
      <c r="CF23" s="141" t="str">
        <f t="shared" si="18"/>
        <v/>
      </c>
      <c r="CG23" s="141" t="str">
        <f t="shared" si="19"/>
        <v/>
      </c>
      <c r="CH23" s="141" t="str">
        <f t="shared" si="20"/>
        <v/>
      </c>
      <c r="CI23" s="141" t="str">
        <f t="shared" si="21"/>
        <v/>
      </c>
      <c r="CJ23" s="141" t="str">
        <f t="shared" si="22"/>
        <v/>
      </c>
      <c r="CK23" s="141" t="str">
        <f t="shared" si="23"/>
        <v/>
      </c>
      <c r="CL23" s="53" t="str">
        <f t="shared" si="24"/>
        <v/>
      </c>
      <c r="CM23" s="53" t="str">
        <f t="shared" si="25"/>
        <v/>
      </c>
      <c r="CN23" s="54" t="str">
        <f t="shared" si="26"/>
        <v>NO</v>
      </c>
      <c r="CO23" s="54" t="str">
        <f t="shared" si="27"/>
        <v>NO</v>
      </c>
      <c r="CP23" s="52" t="str">
        <f t="shared" si="31"/>
        <v>NO</v>
      </c>
      <c r="CQ23" s="52" t="str">
        <f t="shared" si="32"/>
        <v>NO</v>
      </c>
      <c r="CR23" s="54" t="str">
        <f t="shared" si="33"/>
        <v>OK</v>
      </c>
      <c r="CS23" s="141" t="b">
        <f t="shared" si="34"/>
        <v>0</v>
      </c>
      <c r="CT23" s="141" t="b">
        <f t="shared" si="35"/>
        <v>0</v>
      </c>
      <c r="CU23" s="141" t="b">
        <f t="shared" si="36"/>
        <v>0</v>
      </c>
      <c r="CV23" s="141" t="b">
        <f t="shared" si="37"/>
        <v>0</v>
      </c>
      <c r="CW23" s="53" t="str">
        <f t="shared" si="38"/>
        <v>SEQUENCE INCORRECT</v>
      </c>
      <c r="CX23" s="55">
        <f>COUNTIF(B19:B22,T(B23))</f>
        <v>4</v>
      </c>
    </row>
    <row r="24" spans="1:102" s="141" customFormat="1" ht="18.95" customHeight="1" thickBot="1">
      <c r="A24" s="134"/>
      <c r="B24" s="152"/>
      <c r="C24" s="153"/>
      <c r="D24" s="152"/>
      <c r="E24" s="153"/>
      <c r="F24" s="152"/>
      <c r="G24" s="153"/>
      <c r="H24" s="152"/>
      <c r="I24" s="153"/>
      <c r="J24" s="305"/>
      <c r="K24" s="306"/>
      <c r="L24" s="206"/>
      <c r="M24" s="206"/>
      <c r="N24" s="206"/>
      <c r="O24" s="206"/>
      <c r="P24" s="319" t="str">
        <f>IF(AND(A24&lt;&gt;"",B24&lt;&gt;"",D24&lt;&gt;"", F24&lt;&gt;"", H24&lt;&gt;"", J24&lt;&gt;"",L24&lt;&gt;"",N24&lt;&gt;"",U24="", T24="OK", X24="",OR(D24&lt;=E17,D24="ABS"),OR(F24&lt;=G17,F24="ABS"),OR(H24&lt;=I17,H24="ABS"),OR(J24&lt;=K17,J24="ABS"),OR(L24&lt;=M17,L24="ABS"),OR(N24&lt;=O17,O24="ABS")),IF(AND(OR(D24=0,D24="ABS"),OR(F24=0,F24="ABS"),,OR(H24=0,H24="ABS"),OR(J24=0,J24="ABS"),,OR(L24=0,L24="ABS"),OR(N24=0,N24="ABS"),D24="ABS",F24="ABS",H24="ABS",J24="ABS",L24="ABS",N24="ABS"),"ABS",IF(AND(SUM(D24:N24)=0,OR(L24="ZERO",L24="ABS")),"ZERO",IF(L24="ABS",SUM(D24,N24),SUM(D24,F24,H24,J24,L24,N24)))),"")</f>
        <v/>
      </c>
      <c r="Q24" s="320"/>
      <c r="R24" s="96" t="str">
        <f>IF(P24="","",IF(Q17=500,LOOKUP(P24,{"ABS","ZERO",1,250,275,300,325,350,375,400,425},{"FAIL","FAIL","FAIL","D","D+","C","C+","B","B+","A","A+"}), IF(Q17=450,LOOKUP(P24,{"ABS","ZERO",1,225,247,270,292,315,337,360,382},{"FAIL","FAIL","FAIL","D","D+","C","C+","B","B+","A","A+"}), IF(Q17=400,LOOKUP(P24,{"ABS","ZERO",1,200,220,240,260,280,300,320,340},{"FAIL","FAIL","FAIL","D","D+","C","C+","B","B+","A","A+"}), IF(Q17=350,LOOKUP(P24,{"ABS","ZERO",1,175,192,210,227,245,262,280,297},{"FAIL","FAIL","FAIL","D","D+","C","C+","B","B+","A","A+"}),IF(Q17=300,LOOKUP(P24,{"ABS","ZERO",1,150,165,180,195,210,225,240,255},{"FAIL","FAIL","FAIL","D","D+","C","C+","B","B+","A","A+"}),IF(Q17=250,LOOKUP(P24,{"ABS","ZERO",1,125,137,150,162,175,187,200,212},{"FAIL","FAIL","FAIL","D","D+","C","C+","B","B+","A","A+"}),IF(Q17=200,LOOKUP(P24,{"ABS","ZERO",1,100,110,120,130,140,150,160,170},{"FAIL","FAIL","FAIL","D","D+","C","C+","B","B+","A","A+"}),IF(Q17=150,LOOKUP(P24,{"ABS","ZERO",1,75,82,90,97,105,112,120,127},{"FAIL","FAIL","FAIL","D","D+","C","C+","B","B+","A","A+"}),IF(Q17=100,LOOKUP(P24,{"ABS","ZERO",1,50,55,60,65,70,75,80,85},{"FAIL","FAIL","FAIL","D","D+","C","C+","B","B+","A","A+"}),IF(Q17=50,LOOKUP(P24,{"ABS","ZERO",1,25,27,30,32,35,37,40,42},{"FAIL","FAIL","FAIL","D","D+","C","C+","B","B+","A","A+"}))))))))))))</f>
        <v/>
      </c>
      <c r="S24" s="194"/>
      <c r="T24" s="56" t="str">
        <f t="shared" si="0"/>
        <v/>
      </c>
      <c r="U24" s="172" t="str">
        <f>IF(AND(A24&lt;&gt;"",B24&lt;&gt;""),IF(OR(D24&lt;&gt;"ABS"),IF(OR(AND(D24&lt;ROUNDDOWN((0.7*E17),0),D24&lt;&gt;0),D24&gt;E17,D24=""),"Attendance Marks incorrect",""),""),"")</f>
        <v/>
      </c>
      <c r="V24" s="304"/>
      <c r="W24" s="304"/>
      <c r="X24" s="161" t="str">
        <f>IF(OR(AND(OR(F24&lt;=G17, F24=0, F24="ABS"),OR(H24&lt;=I17, H24=0, H24="ABS"),OR(J24&lt;=K17, J24=0,J24="ABS"))),IF(OR(AND(A24="",B24="",D24="",F24="",H24="",J24=""),AND(A24&lt;&gt;"",B24&lt;&gt;"",D24&lt;&gt;"",F24&lt;&gt;"",H24&lt;&gt;"",J24&lt;&gt;"", AF24="OK")),"","Given Marks or Format is incorrect"),"Given Marks or Format is incorrect")</f>
        <v/>
      </c>
      <c r="Y24" s="162"/>
      <c r="Z24" s="163"/>
      <c r="AA24" s="12" t="b">
        <f>IF(AND( EXACT(LEFT(B24,LEN(G8)), G8),ISNUMBER(INT(MID(B24,(LEN(G8)+1),1))),ISNUMBER(INT(MID(B24,(LEN(G8)+2),1))), MID(B24,(LEN(G8)+1),2)&lt;&gt;"00",OR(ISNUMBER(INT(MID(B24,(LEN(G8)+3),1))),MID(B24,(LEN(G8)+3),1)=""),  OR(AND(ISNUMBER(INT(MID(B24,(LEN(G8)+1),3))),MID(B24,(LEN(G8)+1),1)&lt;&gt;"0", MID(B24,(LEN(G8)+4),1)=""),AND((ISNUMBER(INT(MID(B24,(LEN(G8)+1),2)))),MID(B24,(LEN(G8)+3),1)=""))),"OK")</f>
        <v>0</v>
      </c>
      <c r="AB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D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141" t="b">
        <f t="shared" si="28"/>
        <v>0</v>
      </c>
      <c r="AF24" s="141" t="str">
        <f t="shared" si="1"/>
        <v>S# INCORRECT</v>
      </c>
      <c r="BN24" s="141" t="str">
        <f t="shared" si="2"/>
        <v/>
      </c>
      <c r="BO24" s="141" t="b">
        <f t="shared" si="3"/>
        <v>0</v>
      </c>
      <c r="BP24" s="141" t="b">
        <f t="shared" si="4"/>
        <v>0</v>
      </c>
      <c r="BQ24" s="141" t="b">
        <f t="shared" si="5"/>
        <v>0</v>
      </c>
      <c r="BR24" s="141" t="str">
        <f t="shared" si="6"/>
        <v/>
      </c>
      <c r="BS24" s="141" t="str">
        <f t="shared" si="7"/>
        <v/>
      </c>
      <c r="BT24" s="141" t="str">
        <f t="shared" si="8"/>
        <v/>
      </c>
      <c r="BU24" s="141" t="str">
        <f t="shared" si="9"/>
        <v/>
      </c>
      <c r="BV24" s="51" t="str">
        <f t="shared" si="10"/>
        <v/>
      </c>
      <c r="BW24" s="52" t="str">
        <f t="shared" si="29"/>
        <v>INCORRECT</v>
      </c>
      <c r="BX24" s="141" t="b">
        <f t="shared" si="30"/>
        <v>0</v>
      </c>
      <c r="BY24" s="53" t="str">
        <f t="shared" si="11"/>
        <v/>
      </c>
      <c r="BZ24" s="141" t="b">
        <f t="shared" si="12"/>
        <v>0</v>
      </c>
      <c r="CA24" s="141" t="b">
        <f t="shared" si="13"/>
        <v>0</v>
      </c>
      <c r="CB24" s="141" t="b">
        <f t="shared" si="14"/>
        <v>0</v>
      </c>
      <c r="CC24" s="141" t="b">
        <f t="shared" si="15"/>
        <v>0</v>
      </c>
      <c r="CD24" s="141" t="b">
        <f t="shared" si="16"/>
        <v>0</v>
      </c>
      <c r="CE24" s="141" t="b">
        <f t="shared" si="17"/>
        <v>0</v>
      </c>
      <c r="CF24" s="141" t="str">
        <f t="shared" si="18"/>
        <v/>
      </c>
      <c r="CG24" s="141" t="str">
        <f t="shared" si="19"/>
        <v/>
      </c>
      <c r="CH24" s="141" t="str">
        <f t="shared" si="20"/>
        <v/>
      </c>
      <c r="CI24" s="141" t="str">
        <f t="shared" si="21"/>
        <v/>
      </c>
      <c r="CJ24" s="141" t="str">
        <f t="shared" si="22"/>
        <v/>
      </c>
      <c r="CK24" s="141" t="str">
        <f t="shared" si="23"/>
        <v/>
      </c>
      <c r="CL24" s="53" t="str">
        <f t="shared" si="24"/>
        <v/>
      </c>
      <c r="CM24" s="53" t="str">
        <f t="shared" si="25"/>
        <v/>
      </c>
      <c r="CN24" s="54" t="str">
        <f t="shared" si="26"/>
        <v>NO</v>
      </c>
      <c r="CO24" s="54" t="str">
        <f t="shared" si="27"/>
        <v>NO</v>
      </c>
      <c r="CP24" s="52" t="str">
        <f t="shared" si="31"/>
        <v>NO</v>
      </c>
      <c r="CQ24" s="52" t="str">
        <f t="shared" si="32"/>
        <v>NO</v>
      </c>
      <c r="CR24" s="54" t="str">
        <f t="shared" si="33"/>
        <v>OK</v>
      </c>
      <c r="CS24" s="141" t="b">
        <f t="shared" si="34"/>
        <v>0</v>
      </c>
      <c r="CT24" s="141" t="b">
        <f t="shared" si="35"/>
        <v>0</v>
      </c>
      <c r="CU24" s="141" t="b">
        <f t="shared" si="36"/>
        <v>0</v>
      </c>
      <c r="CV24" s="141" t="b">
        <f t="shared" si="37"/>
        <v>0</v>
      </c>
      <c r="CW24" s="53" t="str">
        <f t="shared" si="38"/>
        <v>SEQUENCE INCORRECT</v>
      </c>
      <c r="CX24" s="55">
        <f>COUNTIF(B19:B23,T(B24))</f>
        <v>5</v>
      </c>
    </row>
    <row r="25" spans="1:102" s="141" customFormat="1" ht="18.95" customHeight="1" thickBot="1">
      <c r="A25" s="43"/>
      <c r="B25" s="152"/>
      <c r="C25" s="153"/>
      <c r="D25" s="152"/>
      <c r="E25" s="153"/>
      <c r="F25" s="152"/>
      <c r="G25" s="153"/>
      <c r="H25" s="152"/>
      <c r="I25" s="153"/>
      <c r="J25" s="305"/>
      <c r="K25" s="306"/>
      <c r="L25" s="206"/>
      <c r="M25" s="206"/>
      <c r="N25" s="206"/>
      <c r="O25" s="206"/>
      <c r="P25" s="319" t="str">
        <f>IF(AND(A25&lt;&gt;"",B25&lt;&gt;"",D25&lt;&gt;"", F25&lt;&gt;"", H25&lt;&gt;"", J25&lt;&gt;"",L25&lt;&gt;"",N25&lt;&gt;"",U25="", T25="OK", X25="",OR(D25&lt;=E17,D25="ABS"),OR(F25&lt;=G17,F25="ABS"),OR(H25&lt;=I17,H25="ABS"),OR(J25&lt;=K17,J25="ABS"),OR(L25&lt;=M17,L25="ABS"),OR(N25&lt;=O17,O25="ABS")),IF(AND(OR(D25=0,D25="ABS"),OR(F25=0,F25="ABS"),,OR(H25=0,H25="ABS"),OR(J25=0,J25="ABS"),,OR(L25=0,L25="ABS"),OR(N25=0,N25="ABS"),D25="ABS",F25="ABS",H25="ABS",J25="ABS",L25="ABS",N25="ABS"),"ABS",IF(AND(SUM(D25:N25)=0,OR(L25="ZERO",L25="ABS")),"ZERO",IF(L25="ABS",SUM(D25,N25),SUM(D25,F25,H25,J25,L25,N25)))),"")</f>
        <v/>
      </c>
      <c r="Q25" s="320"/>
      <c r="R25" s="96" t="str">
        <f>IF(P25="","",IF(Q17=500,LOOKUP(P25,{"ABS","ZERO",1,250,275,300,325,350,375,400,425},{"FAIL","FAIL","FAIL","D","D+","C","C+","B","B+","A","A+"}),IF(Q17=450,LOOKUP(P25,{"ABS","ZERO",1,225,247,270,292,315,337,360,382},{"FAIL","FAIL","FAIL","D","D+","C","C+","B","B+","A","A+"}),IF(Q17=400,LOOKUP(P25,{"ABS","ZERO",1,200,220,240,260,280,300,320,340},{"FAIL","FAIL","FAIL","D","D+","C","C+","B","B+","A","A+"}),IF(Q17=350,LOOKUP(P25,{"ABS","ZERO",1,175,192,210,227,245,262,280,297},{"FAIL","FAIL","FAIL","D","D+","C","C+","B","B+","A","A+"}),IF(Q17=300,LOOKUP(P25,{"ABS","ZERO",1,150,165,180,195,210,225,240,255},{"FAIL","FAIL","FAIL","D","D+","C","C+","B","B+","A","A+"}),IF(Q17=250,LOOKUP(P25,{"ABS","ZERO",1,125,137,150,162,175,187,200,212},{"FAIL","FAIL","FAIL","D","D+","C","C+","B","B+","A","A+"}),IF(Q17=200,LOOKUP(P25,{"ABS","ZERO",1,100,110,120,130,140,150,160,170},{"FAIL","FAIL","FAIL","D","D+","C","C+","B","B+","A","A+"}),IF(Q17=150,LOOKUP(P25,{"ABS","ZERO",1,75,82,90,97,105,112,120,127},{"FAIL","FAIL","FAIL","D","D+","C","C+","B","B+","A","A+"}),IF(Q17=100,LOOKUP(P25,{"ABS","ZERO",1,50,55,60,65,70,75,80,85},{"FAIL","FAIL","FAIL","D","D+","C","C+","B","B+","A","A+"}),IF(Q17=50,LOOKUP(P25,{"ABS","ZERO",1,25,27,30,32,35,37,40,42},{"FAIL","FAIL","FAIL","D","D+","C","C+","B","B+","A","A+"}))))))))))))</f>
        <v/>
      </c>
      <c r="S25" s="194"/>
      <c r="T25" s="56" t="str">
        <f t="shared" si="0"/>
        <v/>
      </c>
      <c r="U25" s="172" t="str">
        <f>IF(AND(A25&lt;&gt;"",B25&lt;&gt;""),IF(OR(D25&lt;&gt;"ABS"),IF(OR(AND(D25&lt;ROUNDDOWN((0.7*E17),0),D25&lt;&gt;0),D25&gt;E17,D25=""),"Attendance Marks incorrect",""),""),"")</f>
        <v/>
      </c>
      <c r="V25" s="304"/>
      <c r="W25" s="304"/>
      <c r="X25" s="161" t="str">
        <f>IF(OR(AND(OR(F25&lt;=G17, F25=0, F25="ABS"),OR(H25&lt;=I17, H25=0, H25="ABS"),OR(J25&lt;=K17, J25=0,J25="ABS"))),IF(OR(AND(A25="",B25="", D25="",F25="",H25="",J25=""),AND(A25&lt;&gt;"",B25&lt;&gt;"",D25&lt;&gt;"",F25&lt;&gt;"",H25&lt;&gt;"",J25&lt;&gt;"", AF25="OK")),"","Given Marks or Format is incorrect"),"Given Marks or Format is incorrect")</f>
        <v/>
      </c>
      <c r="Y25" s="162"/>
      <c r="Z25" s="163"/>
      <c r="AA25" s="12" t="b">
        <f>IF(AND( EXACT(LEFT(B25,LEN(G8)), G8),ISNUMBER(INT(MID(B25,(LEN(G8)+1),1))),ISNUMBER(INT(MID(B25,(LEN(G8)+2),1))), MID(B25,(LEN(G8)+1),2)&lt;&gt;"00",OR(ISNUMBER(INT(MID(B25,(LEN(G8)+3),1))),MID(B25,(LEN(G8)+3),1)=""),  OR(AND(ISNUMBER(INT(MID(B25,(LEN(G8)+1),3))),MID(B25,(LEN(G8)+1),1)&lt;&gt;"0", MID(B25,(LEN(G8)+4),1)=""),AND((ISNUMBER(INT(MID(B25,(LEN(G8)+1),2)))),MID(B25,(LEN(G8)+3),1)=""))),"OK")</f>
        <v>0</v>
      </c>
      <c r="AB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D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141" t="b">
        <f t="shared" si="28"/>
        <v>0</v>
      </c>
      <c r="AF25" s="141" t="str">
        <f t="shared" si="1"/>
        <v>S# INCORRECT</v>
      </c>
      <c r="BN25" s="141" t="str">
        <f t="shared" si="2"/>
        <v/>
      </c>
      <c r="BO25" s="141" t="b">
        <f t="shared" si="3"/>
        <v>0</v>
      </c>
      <c r="BP25" s="141" t="b">
        <f t="shared" si="4"/>
        <v>0</v>
      </c>
      <c r="BQ25" s="141" t="b">
        <f t="shared" si="5"/>
        <v>0</v>
      </c>
      <c r="BR25" s="141" t="str">
        <f t="shared" si="6"/>
        <v/>
      </c>
      <c r="BS25" s="141" t="str">
        <f t="shared" si="7"/>
        <v/>
      </c>
      <c r="BT25" s="141" t="str">
        <f t="shared" si="8"/>
        <v/>
      </c>
      <c r="BU25" s="141" t="str">
        <f t="shared" si="9"/>
        <v/>
      </c>
      <c r="BV25" s="51" t="str">
        <f t="shared" si="10"/>
        <v/>
      </c>
      <c r="BW25" s="52" t="str">
        <f t="shared" si="29"/>
        <v>INCORRECT</v>
      </c>
      <c r="BX25" s="141" t="b">
        <f t="shared" si="30"/>
        <v>0</v>
      </c>
      <c r="BY25" s="53" t="str">
        <f t="shared" si="11"/>
        <v/>
      </c>
      <c r="BZ25" s="141" t="b">
        <f t="shared" si="12"/>
        <v>0</v>
      </c>
      <c r="CA25" s="141" t="b">
        <f t="shared" si="13"/>
        <v>0</v>
      </c>
      <c r="CB25" s="141" t="b">
        <f t="shared" si="14"/>
        <v>0</v>
      </c>
      <c r="CC25" s="141" t="b">
        <f t="shared" si="15"/>
        <v>0</v>
      </c>
      <c r="CD25" s="141" t="b">
        <f t="shared" si="16"/>
        <v>0</v>
      </c>
      <c r="CE25" s="141" t="b">
        <f t="shared" si="17"/>
        <v>0</v>
      </c>
      <c r="CF25" s="141" t="str">
        <f t="shared" si="18"/>
        <v/>
      </c>
      <c r="CG25" s="141" t="str">
        <f t="shared" si="19"/>
        <v/>
      </c>
      <c r="CH25" s="141" t="str">
        <f t="shared" si="20"/>
        <v/>
      </c>
      <c r="CI25" s="141" t="str">
        <f t="shared" si="21"/>
        <v/>
      </c>
      <c r="CJ25" s="141" t="str">
        <f t="shared" si="22"/>
        <v/>
      </c>
      <c r="CK25" s="141" t="str">
        <f t="shared" si="23"/>
        <v/>
      </c>
      <c r="CL25" s="53" t="str">
        <f t="shared" si="24"/>
        <v/>
      </c>
      <c r="CM25" s="53" t="str">
        <f t="shared" si="25"/>
        <v/>
      </c>
      <c r="CN25" s="54" t="str">
        <f t="shared" si="26"/>
        <v>NO</v>
      </c>
      <c r="CO25" s="54" t="str">
        <f t="shared" si="27"/>
        <v>NO</v>
      </c>
      <c r="CP25" s="52" t="str">
        <f t="shared" si="31"/>
        <v>NO</v>
      </c>
      <c r="CQ25" s="52" t="str">
        <f t="shared" si="32"/>
        <v>NO</v>
      </c>
      <c r="CR25" s="54" t="str">
        <f t="shared" si="33"/>
        <v>OK</v>
      </c>
      <c r="CS25" s="141" t="b">
        <f t="shared" si="34"/>
        <v>0</v>
      </c>
      <c r="CT25" s="141" t="b">
        <f t="shared" si="35"/>
        <v>0</v>
      </c>
      <c r="CU25" s="141" t="b">
        <f t="shared" si="36"/>
        <v>0</v>
      </c>
      <c r="CV25" s="141" t="b">
        <f t="shared" si="37"/>
        <v>0</v>
      </c>
      <c r="CW25" s="53" t="str">
        <f t="shared" si="38"/>
        <v>SEQUENCE INCORRECT</v>
      </c>
      <c r="CX25" s="55">
        <f>COUNTIF(B19:B24,T(B25))</f>
        <v>6</v>
      </c>
    </row>
    <row r="26" spans="1:102" s="141" customFormat="1" ht="18.95" customHeight="1" thickBot="1">
      <c r="A26" s="134"/>
      <c r="B26" s="152"/>
      <c r="C26" s="153"/>
      <c r="D26" s="152"/>
      <c r="E26" s="153"/>
      <c r="F26" s="152"/>
      <c r="G26" s="153"/>
      <c r="H26" s="152"/>
      <c r="I26" s="153"/>
      <c r="J26" s="305"/>
      <c r="K26" s="306"/>
      <c r="L26" s="206"/>
      <c r="M26" s="206"/>
      <c r="N26" s="206"/>
      <c r="O26" s="206"/>
      <c r="P26" s="319" t="str">
        <f>IF(AND(A26&lt;&gt;"",B26&lt;&gt;"",D26&lt;&gt;"", F26&lt;&gt;"", H26&lt;&gt;"", J26&lt;&gt;"",L26&lt;&gt;"",N26&lt;&gt;"",U26="", T26="OK", X26="",OR(D26&lt;=E17,D26="ABS"),OR(F26&lt;=G17,F26="ABS"),OR(H26&lt;=I17,H26="ABS"),OR(J26&lt;=K17,J26="ABS"),OR(L26&lt;=M17,L26="ABS"),OR(N26&lt;=O17,O26="ABS")),IF(AND(OR(D26=0,D26="ABS"),OR(F26=0,F26="ABS"),,OR(H26=0,H26="ABS"),OR(J26=0,J26="ABS"),,OR(L26=0,L26="ABS"),OR(N26=0,N26="ABS"),D26="ABS",F26="ABS",H26="ABS",J26="ABS",L26="ABS",N26="ABS"),"ABS",IF(AND(SUM(D26:N26)=0,OR(L26="ZERO",L26="ABS")),"ZERO",IF(L26="ABS",SUM(D26,N26),SUM(D26,F26,H26,J26,L26,N26)))),"")</f>
        <v/>
      </c>
      <c r="Q26" s="320"/>
      <c r="R26" s="96" t="str">
        <f>IF(P26="","",IF(Q17=500,LOOKUP(P26,{"ABS","ZERO",1,250,275,300,325,350,375,400,425},{"FAIL","FAIL","FAIL","D","D+","C","C+","B","B+","A","A+"}),IF(Q17=450,LOOKUP(P26,{"ABS","ZERO",1,225,247,270,292,315,337,360,382},{"FAIL","FAIL","FAIL","D","D+","C","C+","B","B+","A","A+"}),IF(Q17=400,LOOKUP(P26,{"ABS","ZERO",1,200,220,240,260,280,300,320,340},{"FAIL","FAIL","FAIL","D","D+","C","C+","B","B+","A","A+"}),IF(Q17=350,LOOKUP(P26,{"ABS","ZERO",1,175,192,210,227,245,262,280,297},{"FAIL","FAIL","FAIL","D","D+","C","C+","B","B+","A","A+"}),IF(Q17=300,LOOKUP(P26,{"ABS","ZERO",1,150,165,180,195,210,225,240,255},{"FAIL","FAIL","FAIL","D","D+","C","C+","B","B+","A","A+"}),IF(Q17=250,LOOKUP(P26,{"ABS","ZERO",1,125,137,150,162,175,187,200,212},{"FAIL","FAIL","FAIL","D","D+","C","C+","B","B+","A","A+"}),IF(Q17=200,LOOKUP(P26,{"ABS","ZERO",1,100,110,120,130,140,150,160,170},{"FAIL","FAIL","FAIL","D","D+","C","C+","B","B+","A","A+"}),IF(Q17=150,LOOKUP(P26,{"ABS","ZERO",1,75,82,90,97,105,112,120,127},{"FAIL","FAIL","FAIL","D","D+","C","C+","B","B+","A","A+"}),IF(Q17=100,LOOKUP(P26,{"ABS","ZERO",1,50,55,60,65,70,75,80,85},{"FAIL","FAIL","FAIL","D","D+","C","C+","B","B+","A","A+"}),IF(Q17=50,LOOKUP(P26,{"ABS","ZERO",1,25,27,30,32,35,37,40,42},{"FAIL","FAIL","FAIL","D","D+","C","C+","B","B+","A","A+"}))))))))))))</f>
        <v/>
      </c>
      <c r="S26" s="194"/>
      <c r="T26" s="56" t="str">
        <f t="shared" si="0"/>
        <v/>
      </c>
      <c r="U26" s="172" t="str">
        <f>IF(AND(A26&lt;&gt;"",B26&lt;&gt;""),IF(OR(D26&lt;&gt;"ABS"),IF(OR(AND(D26&lt;ROUNDDOWN((0.7*E17),0),D26&lt;&gt;0),D26&gt;E17,D26=""),"Attendance Marks incorrect",""),""),"")</f>
        <v/>
      </c>
      <c r="V26" s="304"/>
      <c r="W26" s="304"/>
      <c r="X26" s="161" t="str">
        <f>IF(OR(AND(OR(F26&lt;=G17, F26=0, F26="ABS"),OR(H26&lt;=I17, H26=0, H26="ABS"),OR(J26&lt;=K17, J26=0,J26="ABS"))),IF(OR(AND(A26="",B26="",D26="",F26="",H26="",J26=""),AND(A26&lt;&gt;"",B26&lt;&gt;"",D26&lt;&gt;"",F26&lt;&gt;"",H26&lt;&gt;"",J26&lt;&gt;"", AF26="OK")),"","Given Marks or Format is incorrect"),"Given Marks or Format is incorrect")</f>
        <v/>
      </c>
      <c r="Y26" s="162"/>
      <c r="Z26" s="163"/>
      <c r="AA26" s="12" t="b">
        <f>IF(AND( EXACT(LEFT(B26,LEN(G8)), G8),ISNUMBER(INT(MID(B26,(LEN(G8)+1),1))),ISNUMBER(INT(MID(B26,(LEN(G8)+2),1))), MID(B26,(LEN(G8)+1),2)&lt;&gt;"00",OR(ISNUMBER(INT(MID(B26,(LEN(G8)+3),1))),MID(B26,(LEN(G8)+3),1)=""),  OR(AND(ISNUMBER(INT(MID(B26,(LEN(G8)+1),3))),MID(B26,(LEN(G8)+1),1)&lt;&gt;"0", MID(B26,(LEN(G8)+4),1)=""),AND((ISNUMBER(INT(MID(B26,(LEN(G8)+1),2)))),MID(B26,(LEN(G8)+3),1)=""))),"OK")</f>
        <v>0</v>
      </c>
      <c r="AB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D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141" t="b">
        <f t="shared" si="28"/>
        <v>0</v>
      </c>
      <c r="AF26" s="141" t="str">
        <f t="shared" si="1"/>
        <v>S# INCORRECT</v>
      </c>
      <c r="BN26" s="141" t="str">
        <f t="shared" si="2"/>
        <v/>
      </c>
      <c r="BO26" s="141" t="b">
        <f t="shared" si="3"/>
        <v>0</v>
      </c>
      <c r="BP26" s="141" t="b">
        <f t="shared" si="4"/>
        <v>0</v>
      </c>
      <c r="BQ26" s="141" t="b">
        <f t="shared" si="5"/>
        <v>0</v>
      </c>
      <c r="BR26" s="141" t="str">
        <f t="shared" si="6"/>
        <v/>
      </c>
      <c r="BS26" s="141" t="str">
        <f t="shared" si="7"/>
        <v/>
      </c>
      <c r="BT26" s="141" t="str">
        <f t="shared" si="8"/>
        <v/>
      </c>
      <c r="BU26" s="141" t="str">
        <f t="shared" si="9"/>
        <v/>
      </c>
      <c r="BV26" s="51" t="str">
        <f t="shared" si="10"/>
        <v/>
      </c>
      <c r="BW26" s="52" t="str">
        <f t="shared" si="29"/>
        <v>INCORRECT</v>
      </c>
      <c r="BX26" s="141" t="b">
        <f t="shared" si="30"/>
        <v>0</v>
      </c>
      <c r="BY26" s="53" t="str">
        <f t="shared" si="11"/>
        <v/>
      </c>
      <c r="BZ26" s="141" t="b">
        <f t="shared" si="12"/>
        <v>0</v>
      </c>
      <c r="CA26" s="141" t="b">
        <f t="shared" si="13"/>
        <v>0</v>
      </c>
      <c r="CB26" s="141" t="b">
        <f t="shared" si="14"/>
        <v>0</v>
      </c>
      <c r="CC26" s="141" t="b">
        <f t="shared" si="15"/>
        <v>0</v>
      </c>
      <c r="CD26" s="141" t="b">
        <f t="shared" si="16"/>
        <v>0</v>
      </c>
      <c r="CE26" s="141" t="b">
        <f t="shared" si="17"/>
        <v>0</v>
      </c>
      <c r="CF26" s="141" t="str">
        <f t="shared" si="18"/>
        <v/>
      </c>
      <c r="CG26" s="141" t="str">
        <f t="shared" si="19"/>
        <v/>
      </c>
      <c r="CH26" s="141" t="str">
        <f t="shared" si="20"/>
        <v/>
      </c>
      <c r="CI26" s="141" t="str">
        <f t="shared" si="21"/>
        <v/>
      </c>
      <c r="CJ26" s="141" t="str">
        <f t="shared" si="22"/>
        <v/>
      </c>
      <c r="CK26" s="141" t="str">
        <f t="shared" si="23"/>
        <v/>
      </c>
      <c r="CL26" s="53" t="str">
        <f t="shared" si="24"/>
        <v/>
      </c>
      <c r="CM26" s="53" t="str">
        <f t="shared" si="25"/>
        <v/>
      </c>
      <c r="CN26" s="54" t="str">
        <f t="shared" si="26"/>
        <v>NO</v>
      </c>
      <c r="CO26" s="54" t="str">
        <f t="shared" si="27"/>
        <v>NO</v>
      </c>
      <c r="CP26" s="52" t="str">
        <f t="shared" si="31"/>
        <v>NO</v>
      </c>
      <c r="CQ26" s="52" t="str">
        <f t="shared" si="32"/>
        <v>NO</v>
      </c>
      <c r="CR26" s="54" t="str">
        <f t="shared" si="33"/>
        <v>OK</v>
      </c>
      <c r="CS26" s="141" t="b">
        <f t="shared" si="34"/>
        <v>0</v>
      </c>
      <c r="CT26" s="141" t="b">
        <f t="shared" si="35"/>
        <v>0</v>
      </c>
      <c r="CU26" s="141" t="b">
        <f t="shared" si="36"/>
        <v>0</v>
      </c>
      <c r="CV26" s="141" t="b">
        <f t="shared" si="37"/>
        <v>0</v>
      </c>
      <c r="CW26" s="53" t="str">
        <f t="shared" si="38"/>
        <v>SEQUENCE INCORRECT</v>
      </c>
      <c r="CX26" s="55">
        <f>COUNTIF(B19:B25,T(B26))</f>
        <v>7</v>
      </c>
    </row>
    <row r="27" spans="1:102" s="141" customFormat="1" ht="18.95" customHeight="1" thickBot="1">
      <c r="A27" s="43"/>
      <c r="B27" s="152"/>
      <c r="C27" s="153"/>
      <c r="D27" s="152"/>
      <c r="E27" s="153"/>
      <c r="F27" s="152"/>
      <c r="G27" s="153"/>
      <c r="H27" s="152"/>
      <c r="I27" s="153"/>
      <c r="J27" s="305"/>
      <c r="K27" s="306"/>
      <c r="L27" s="206"/>
      <c r="M27" s="206"/>
      <c r="N27" s="206"/>
      <c r="O27" s="206"/>
      <c r="P27" s="319" t="str">
        <f>IF(AND(A27&lt;&gt;"",B27&lt;&gt;"",D27&lt;&gt;"", F27&lt;&gt;"", H27&lt;&gt;"", J27&lt;&gt;"",L27&lt;&gt;"",N27&lt;&gt;"",U27="", T27="OK", X27="",OR(D27&lt;=E17,D27="ABS"),OR(F27&lt;=G17,F27="ABS"),OR(H27&lt;=I17,H27="ABS"),OR(J27&lt;=K17,J27="ABS"),OR(L27&lt;=M17,L27="ABS"),OR(N27&lt;=O17,O27="ABS")),IF(AND(OR(D27=0,D27="ABS"),OR(F27=0,F27="ABS"),,OR(H27=0,H27="ABS"),OR(J27=0,J27="ABS"),,OR(L27=0,L27="ABS"),OR(N27=0,N27="ABS"),D27="ABS",F27="ABS",H27="ABS",J27="ABS",L27="ABS",N27="ABS"),"ABS",IF(AND(SUM(D27:N27)=0,OR(L27="ZERO",L27="ABS")),"ZERO",IF(L27="ABS",SUM(D27,N27),SUM(D27,F27,H27,J27,L27,N27)))),"")</f>
        <v/>
      </c>
      <c r="Q27" s="320"/>
      <c r="R27" s="96" t="str">
        <f>IF(P27="","",IF(Q17=500,LOOKUP(P27,{"ABS","ZERO",1,250,275,300,325,350,375,400,425},{"FAIL","FAIL","FAIL","D","D+","C","C+","B","B+","A","A+"}),IF(Q17=450,LOOKUP(P27,{"ABS","ZERO",1,225,247,270,292,315,337,360,382},{"FAIL","FAIL","FAIL","D","D+","C","C+","B","B+","A","A+"}),IF(Q17=400,LOOKUP(P27,{"ABS","ZERO",1,200,220,240,260,280,300,320,340},{"FAIL","FAIL","FAIL","D","D+","C","C+","B","B+","A","A+"}),IF(Q17=350,LOOKUP(P27,{"ABS","ZERO",1,175,192,210,227,245,262,280,297},{"FAIL","FAIL","FAIL","D","D+","C","C+","B","B+","A","A+"}),IF(Q17=300,LOOKUP(P27,{"ABS","ZERO",1,150,165,180,195,210,225,240,255},{"FAIL","FAIL","FAIL","D","D+","C","C+","B","B+","A","A+"}),IF(Q17=250,LOOKUP(P27,{"ABS","ZERO",1,125,137,150,162,175,187,200,212},{"FAIL","FAIL","FAIL","D","D+","C","C+","B","B+","A","A+"}),IF(Q17=200,LOOKUP(P27,{"ABS","ZERO",1,100,110,120,130,140,150,160,170},{"FAIL","FAIL","FAIL","D","D+","C","C+","B","B+","A","A+"}),IF(Q17=150,LOOKUP(P27,{"ABS","ZERO",1,75,82,90,97,105,112,120,127},{"FAIL","FAIL","FAIL","D","D+","C","C+","B","B+","A","A+"}),IF(Q17=100,LOOKUP(P27,{"ABS","ZERO",1,50,55,60,65,70,75,80,85},{"FAIL","FAIL","FAIL","D","D+","C","C+","B","B+","A","A+"}),IF(Q17=50,LOOKUP(P27,{"ABS","ZERO",1,25,27,30,32,35,37,40,42},{"FAIL","FAIL","FAIL","D","D+","C","C+","B","B+","A","A+"}))))))))))))</f>
        <v/>
      </c>
      <c r="S27" s="194"/>
      <c r="T27" s="56" t="str">
        <f t="shared" si="0"/>
        <v/>
      </c>
      <c r="U27" s="172" t="str">
        <f>IF(AND(A27&lt;&gt;"",B27&lt;&gt;""),IF(OR(D27&lt;&gt;"ABS"),IF(OR(AND(D27&lt;ROUNDDOWN((0.7*E17),0),D27&lt;&gt;0),D27&gt;E17,D27=""),"Attendance Marks incorrect",""),""),"")</f>
        <v/>
      </c>
      <c r="V27" s="304"/>
      <c r="W27" s="304"/>
      <c r="X27" s="161" t="str">
        <f>IF(OR(AND(OR(F27&lt;=G17, F27=0, F27="ABS"),OR(H27&lt;=I17, H27=0, H27="ABS"),OR(J27&lt;=K17, J27=0,J27="ABS"))),IF(OR(AND(A27="",B27="",D27="",F27="",H27="",J27=""),AND(A27&lt;&gt;"",B27&lt;&gt;"",D27&lt;&gt;"",F27&lt;&gt;"",H27&lt;&gt;"",J27&lt;&gt;"", AF27="OK")),"","Given Marks or Format is incorrect"),"Given Marks or Format is incorrect")</f>
        <v/>
      </c>
      <c r="Y27" s="162"/>
      <c r="Z27" s="163"/>
      <c r="AA27" s="12" t="b">
        <f>IF(AND( EXACT(LEFT(B27,LEN(G8)), G8),ISNUMBER(INT(MID(B27,(LEN(G8)+1),1))),ISNUMBER(INT(MID(B27,(LEN(G8)+2),1))), MID(B27,(LEN(G8)+1),2)&lt;&gt;"00",OR(ISNUMBER(INT(MID(B27,(LEN(G8)+3),1))),MID(B27,(LEN(G8)+3),1)=""),  OR(AND(ISNUMBER(INT(MID(B27,(LEN(G8)+1),3))),MID(B27,(LEN(G8)+1),1)&lt;&gt;"0", MID(B27,(LEN(G8)+4),1)=""),AND((ISNUMBER(INT(MID(B27,(LEN(G8)+1),2)))),MID(B27,(LEN(G8)+3),1)=""))),"OK")</f>
        <v>0</v>
      </c>
      <c r="AB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D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141" t="b">
        <f t="shared" si="28"/>
        <v>0</v>
      </c>
      <c r="AF27" s="141" t="str">
        <f t="shared" si="1"/>
        <v>S# INCORRECT</v>
      </c>
      <c r="BN27" s="141" t="str">
        <f t="shared" si="2"/>
        <v/>
      </c>
      <c r="BO27" s="141" t="b">
        <f t="shared" si="3"/>
        <v>0</v>
      </c>
      <c r="BP27" s="141" t="b">
        <f t="shared" si="4"/>
        <v>0</v>
      </c>
      <c r="BQ27" s="141" t="b">
        <f t="shared" si="5"/>
        <v>0</v>
      </c>
      <c r="BR27" s="141" t="str">
        <f t="shared" si="6"/>
        <v/>
      </c>
      <c r="BS27" s="141" t="str">
        <f t="shared" si="7"/>
        <v/>
      </c>
      <c r="BT27" s="141" t="str">
        <f t="shared" si="8"/>
        <v/>
      </c>
      <c r="BU27" s="141" t="str">
        <f t="shared" si="9"/>
        <v/>
      </c>
      <c r="BV27" s="51" t="str">
        <f t="shared" si="10"/>
        <v/>
      </c>
      <c r="BW27" s="52" t="str">
        <f t="shared" si="29"/>
        <v>INCORRECT</v>
      </c>
      <c r="BX27" s="141" t="b">
        <f t="shared" si="30"/>
        <v>0</v>
      </c>
      <c r="BY27" s="53" t="str">
        <f t="shared" si="11"/>
        <v/>
      </c>
      <c r="BZ27" s="141" t="b">
        <f t="shared" si="12"/>
        <v>0</v>
      </c>
      <c r="CA27" s="141" t="b">
        <f t="shared" si="13"/>
        <v>0</v>
      </c>
      <c r="CB27" s="141" t="b">
        <f t="shared" si="14"/>
        <v>0</v>
      </c>
      <c r="CC27" s="141" t="b">
        <f t="shared" si="15"/>
        <v>0</v>
      </c>
      <c r="CD27" s="141" t="b">
        <f t="shared" si="16"/>
        <v>0</v>
      </c>
      <c r="CE27" s="141" t="b">
        <f t="shared" si="17"/>
        <v>0</v>
      </c>
      <c r="CF27" s="141" t="str">
        <f t="shared" si="18"/>
        <v/>
      </c>
      <c r="CG27" s="141" t="str">
        <f t="shared" si="19"/>
        <v/>
      </c>
      <c r="CH27" s="141" t="str">
        <f t="shared" si="20"/>
        <v/>
      </c>
      <c r="CI27" s="141" t="str">
        <f t="shared" si="21"/>
        <v/>
      </c>
      <c r="CJ27" s="141" t="str">
        <f t="shared" si="22"/>
        <v/>
      </c>
      <c r="CK27" s="141" t="str">
        <f t="shared" si="23"/>
        <v/>
      </c>
      <c r="CL27" s="53" t="str">
        <f t="shared" si="24"/>
        <v/>
      </c>
      <c r="CM27" s="53" t="str">
        <f t="shared" si="25"/>
        <v/>
      </c>
      <c r="CN27" s="54" t="str">
        <f t="shared" si="26"/>
        <v>NO</v>
      </c>
      <c r="CO27" s="54" t="str">
        <f t="shared" si="27"/>
        <v>NO</v>
      </c>
      <c r="CP27" s="52" t="str">
        <f t="shared" si="31"/>
        <v>NO</v>
      </c>
      <c r="CQ27" s="52" t="str">
        <f t="shared" si="32"/>
        <v>NO</v>
      </c>
      <c r="CR27" s="54" t="str">
        <f t="shared" si="33"/>
        <v>OK</v>
      </c>
      <c r="CS27" s="141" t="b">
        <f t="shared" si="34"/>
        <v>0</v>
      </c>
      <c r="CT27" s="141" t="b">
        <f t="shared" si="35"/>
        <v>0</v>
      </c>
      <c r="CU27" s="141" t="b">
        <f t="shared" si="36"/>
        <v>0</v>
      </c>
      <c r="CV27" s="141" t="b">
        <f t="shared" si="37"/>
        <v>0</v>
      </c>
      <c r="CW27" s="53" t="str">
        <f t="shared" si="38"/>
        <v>SEQUENCE INCORRECT</v>
      </c>
      <c r="CX27" s="55">
        <f>COUNTIF(B19:B26,T(B27))</f>
        <v>8</v>
      </c>
    </row>
    <row r="28" spans="1:102" s="141" customFormat="1" ht="18.95" customHeight="1" thickBot="1">
      <c r="A28" s="134"/>
      <c r="B28" s="152"/>
      <c r="C28" s="153"/>
      <c r="D28" s="152"/>
      <c r="E28" s="153"/>
      <c r="F28" s="152"/>
      <c r="G28" s="153"/>
      <c r="H28" s="152"/>
      <c r="I28" s="153"/>
      <c r="J28" s="305"/>
      <c r="K28" s="306"/>
      <c r="L28" s="206"/>
      <c r="M28" s="206"/>
      <c r="N28" s="206"/>
      <c r="O28" s="206"/>
      <c r="P28" s="319" t="str">
        <f>IF(AND(A28&lt;&gt;"",B28&lt;&gt;"",D28&lt;&gt;"", F28&lt;&gt;"", H28&lt;&gt;"", J28&lt;&gt;"",L28&lt;&gt;"",N28&lt;&gt;"",U28="", T28="OK", X28="",OR(D28&lt;=E17,D28="ABS"),OR(F28&lt;=G17,F28="ABS"),OR(H28&lt;=I17,H28="ABS"),OR(J28&lt;=K17,J28="ABS"),OR(L28&lt;=M17,L28="ABS"),OR(N28&lt;=O17,O28="ABS")),IF(AND(OR(D28=0,D28="ABS"),OR(F28=0,F28="ABS"),,OR(H28=0,H28="ABS"),OR(J28=0,J28="ABS"),,OR(L28=0,L28="ABS"),OR(N28=0,N28="ABS"),D28="ABS",F28="ABS",H28="ABS",J28="ABS",L28="ABS",N28="ABS"),"ABS",IF(AND(SUM(D28:N28)=0,OR(L28="ZERO",L28="ABS")),"ZERO",IF(L28="ABS",SUM(D28,N28),SUM(D28,F28,H28,J28,L28,N28)))),"")</f>
        <v/>
      </c>
      <c r="Q28" s="320"/>
      <c r="R28" s="96" t="str">
        <f>IF(P28="","",IF(Q17=500,LOOKUP(P28,{"ABS","ZERO",1,250,275,300,325,350,375,400,425},{"FAIL","FAIL","FAIL","D","D+","C","C+","B","B+","A","A+"}),IF(Q17=450,LOOKUP(P28,{"ABS","ZERO",1,225,247,270,292,315,337,360,382},{"FAIL","FAIL","FAIL","D","D+","C","C+","B","B+","A","A+"}),IF(Q17=400,LOOKUP(P28,{"ABS","ZERO",1,200,220,240,260,280,300,320,340},{"FAIL","FAIL","FAIL","D","D+","C","C+","B","B+","A","A+"}),IF(Q17=350,LOOKUP(P28,{"ABS","ZERO",1,175,192,210,227,245,262,280,297},{"FAIL","FAIL","FAIL","D","D+","C","C+","B","B+","A","A+"}),IF(Q17=300,LOOKUP(P28,{"ABS","ZERO",1,150,165,180,195,210,225,240,255},{"FAIL","FAIL","FAIL","D","D+","C","C+","B","B+","A","A+"}),IF(Q17=250,LOOKUP(P28,{"ABS","ZERO",1,125,137,150,162,175,187,200,212},{"FAIL","FAIL","FAIL","D","D+","C","C+","B","B+","A","A+"}),IF(Q17=200,LOOKUP(P28,{"ABS","ZERO",1,100,110,120,130,140,150,160,170},{"FAIL","FAIL","FAIL","D","D+","C","C+","B","B+","A","A+"}),IF(Q17=150,LOOKUP(P28,{"ABS","ZERO",1,75,82,90,97,105,112,120,127},{"FAIL","FAIL","FAIL","D","D+","C","C+","B","B+","A","A+"}),IF(Q17=100,LOOKUP(P28,{"ABS","ZERO",1,50,55,60,65,70,75,80,85},{"FAIL","FAIL","FAIL","D","D+","C","C+","B","B+","A","A+"}),IF(Q17=50,LOOKUP(P28,{"ABS","ZERO",1,25,27,30,32,35,37,40,42},{"FAIL","FAIL","FAIL","D","D+","C","C+","B","B+","A","A+"}))))))))))))</f>
        <v/>
      </c>
      <c r="S28" s="194"/>
      <c r="T28" s="56" t="str">
        <f t="shared" si="0"/>
        <v/>
      </c>
      <c r="U28" s="172" t="str">
        <f>IF(AND(A28&lt;&gt;"",B28&lt;&gt;""),IF(OR(D28&lt;&gt;"ABS"),IF(OR(AND(D28&lt;ROUNDDOWN((0.7*E17),0),D28&lt;&gt;0),D28&gt;E17,D28=""),"Attendance Marks incorrect",""),""),"")</f>
        <v/>
      </c>
      <c r="V28" s="304"/>
      <c r="W28" s="304"/>
      <c r="X28" s="161" t="str">
        <f>IF(OR(AND(OR(F28&lt;=G17, F28=0, F28="ABS"),OR(H28&lt;=I17, H28=0, H28="ABS"),OR(J28&lt;=K17, J28=0,J28="ABS"))),IF(OR(AND(A28="",B28="",D28="",F28="",H28="",J28=""),AND(A28&lt;&gt;"",B28&lt;&gt;"",D28&lt;&gt;"",F28&lt;&gt;"",H28&lt;&gt;"",J28&lt;&gt;"", AF28="OK")),"","Given Marks or Format is incorrect"),"Given Marks or Format is incorrect")</f>
        <v/>
      </c>
      <c r="Y28" s="162"/>
      <c r="Z28" s="163"/>
      <c r="AA28" s="12" t="b">
        <f>IF(AND( EXACT(LEFT(B28,LEN(G8)), G8),ISNUMBER(INT(MID(B28,(LEN(G8)+1),1))),ISNUMBER(INT(MID(B28,(LEN(G8)+2),1))), MID(B28,(LEN(G8)+1),2)&lt;&gt;"00",OR(ISNUMBER(INT(MID(B28,(LEN(G8)+3),1))),MID(B28,(LEN(G8)+3),1)=""),  OR(AND(ISNUMBER(INT(MID(B28,(LEN(G8)+1),3))),MID(B28,(LEN(G8)+1),1)&lt;&gt;"0", MID(B28,(LEN(G8)+4),1)=""),AND((ISNUMBER(INT(MID(B28,(LEN(G8)+1),2)))),MID(B28,(LEN(G8)+3),1)=""))),"OK")</f>
        <v>0</v>
      </c>
      <c r="AB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D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141" t="b">
        <f t="shared" si="28"/>
        <v>0</v>
      </c>
      <c r="AF28" s="141" t="str">
        <f t="shared" si="1"/>
        <v>S# INCORRECT</v>
      </c>
      <c r="BN28" s="141" t="str">
        <f t="shared" si="2"/>
        <v/>
      </c>
      <c r="BO28" s="141" t="b">
        <f t="shared" si="3"/>
        <v>0</v>
      </c>
      <c r="BP28" s="141" t="b">
        <f t="shared" si="4"/>
        <v>0</v>
      </c>
      <c r="BQ28" s="141" t="b">
        <f t="shared" si="5"/>
        <v>0</v>
      </c>
      <c r="BR28" s="141" t="str">
        <f t="shared" si="6"/>
        <v/>
      </c>
      <c r="BS28" s="141" t="str">
        <f t="shared" si="7"/>
        <v/>
      </c>
      <c r="BT28" s="141" t="str">
        <f t="shared" si="8"/>
        <v/>
      </c>
      <c r="BU28" s="141" t="str">
        <f t="shared" si="9"/>
        <v/>
      </c>
      <c r="BV28" s="51" t="str">
        <f t="shared" si="10"/>
        <v/>
      </c>
      <c r="BW28" s="52" t="str">
        <f t="shared" si="29"/>
        <v>INCORRECT</v>
      </c>
      <c r="BX28" s="141" t="b">
        <f t="shared" si="30"/>
        <v>0</v>
      </c>
      <c r="BY28" s="53" t="str">
        <f t="shared" si="11"/>
        <v/>
      </c>
      <c r="BZ28" s="141" t="b">
        <f t="shared" si="12"/>
        <v>0</v>
      </c>
      <c r="CA28" s="141" t="b">
        <f t="shared" si="13"/>
        <v>0</v>
      </c>
      <c r="CB28" s="141" t="b">
        <f t="shared" si="14"/>
        <v>0</v>
      </c>
      <c r="CC28" s="141" t="b">
        <f t="shared" si="15"/>
        <v>0</v>
      </c>
      <c r="CD28" s="141" t="b">
        <f t="shared" si="16"/>
        <v>0</v>
      </c>
      <c r="CE28" s="141" t="b">
        <f t="shared" si="17"/>
        <v>0</v>
      </c>
      <c r="CF28" s="141" t="str">
        <f t="shared" si="18"/>
        <v/>
      </c>
      <c r="CG28" s="141" t="str">
        <f t="shared" si="19"/>
        <v/>
      </c>
      <c r="CH28" s="141" t="str">
        <f t="shared" si="20"/>
        <v/>
      </c>
      <c r="CI28" s="141" t="str">
        <f t="shared" si="21"/>
        <v/>
      </c>
      <c r="CJ28" s="141" t="str">
        <f t="shared" si="22"/>
        <v/>
      </c>
      <c r="CK28" s="141" t="str">
        <f t="shared" si="23"/>
        <v/>
      </c>
      <c r="CL28" s="53" t="str">
        <f t="shared" si="24"/>
        <v/>
      </c>
      <c r="CM28" s="53" t="str">
        <f t="shared" si="25"/>
        <v/>
      </c>
      <c r="CN28" s="54" t="str">
        <f t="shared" si="26"/>
        <v>NO</v>
      </c>
      <c r="CO28" s="54" t="str">
        <f t="shared" si="27"/>
        <v>NO</v>
      </c>
      <c r="CP28" s="52" t="str">
        <f t="shared" si="31"/>
        <v>NO</v>
      </c>
      <c r="CQ28" s="52" t="str">
        <f t="shared" si="32"/>
        <v>NO</v>
      </c>
      <c r="CR28" s="54" t="str">
        <f t="shared" si="33"/>
        <v>OK</v>
      </c>
      <c r="CS28" s="141" t="b">
        <f t="shared" si="34"/>
        <v>0</v>
      </c>
      <c r="CT28" s="141" t="b">
        <f t="shared" si="35"/>
        <v>0</v>
      </c>
      <c r="CU28" s="141" t="b">
        <f t="shared" si="36"/>
        <v>0</v>
      </c>
      <c r="CV28" s="141" t="b">
        <f t="shared" si="37"/>
        <v>0</v>
      </c>
      <c r="CW28" s="53" t="str">
        <f t="shared" si="38"/>
        <v>SEQUENCE INCORRECT</v>
      </c>
      <c r="CX28" s="55">
        <f>COUNTIF(B19:B27,T(B28))</f>
        <v>9</v>
      </c>
    </row>
    <row r="29" spans="1:102" s="141" customFormat="1" ht="18.95" customHeight="1" thickBot="1">
      <c r="A29" s="43"/>
      <c r="B29" s="152"/>
      <c r="C29" s="153"/>
      <c r="D29" s="152"/>
      <c r="E29" s="153"/>
      <c r="F29" s="152"/>
      <c r="G29" s="153"/>
      <c r="H29" s="152"/>
      <c r="I29" s="153"/>
      <c r="J29" s="305"/>
      <c r="K29" s="306"/>
      <c r="L29" s="206"/>
      <c r="M29" s="206"/>
      <c r="N29" s="206"/>
      <c r="O29" s="206"/>
      <c r="P29" s="319" t="str">
        <f>IF(AND(A29&lt;&gt;"",B29&lt;&gt;"",D29&lt;&gt;"", F29&lt;&gt;"", H29&lt;&gt;"", J29&lt;&gt;"",L29&lt;&gt;"",N29&lt;&gt;"",U29="", T29="OK", X29="",OR(D29&lt;=E17,D29="ABS"),OR(F29&lt;=G17,F29="ABS"),OR(H29&lt;=I17,H29="ABS"),OR(J29&lt;=K17,J29="ABS"),OR(L29&lt;=M17,L29="ABS"),OR(N29&lt;=O17,O29="ABS")),IF(AND(OR(D29=0,D29="ABS"),OR(F29=0,F29="ABS"),,OR(H29=0,H29="ABS"),OR(J29=0,J29="ABS"),,OR(L29=0,L29="ABS"),OR(N29=0,N29="ABS"),D29="ABS",F29="ABS",H29="ABS",J29="ABS",L29="ABS",N29="ABS"),"ABS",IF(AND(SUM(D29:N29)=0,OR(L29="ZERO",L29="ABS")),"ZERO",IF(L29="ABS",SUM(D29,N29),SUM(D29,F29,H29,J29,L29,N29)))),"")</f>
        <v/>
      </c>
      <c r="Q29" s="320"/>
      <c r="R29" s="96" t="str">
        <f>IF(P29="","",IF(Q17=500,LOOKUP(P29,{"ABS","ZERO",1,250,275,300,325,350,375,400,425},{"FAIL","FAIL","FAIL","D","D+","C","C+","B","B+","A","A+"}),IF(Q17=450,LOOKUP(P29,{"ABS","ZERO",1,225,247,270,292,315,337,360,382},{"FAIL","FAIL","FAIL","D","D+","C","C+","B","B+","A","A+"}),IF(Q17=400,LOOKUP(P29,{"ABS","ZERO",1,200,220,240,260,280,300,320,340},{"FAIL","FAIL","FAIL","D","D+","C","C+","B","B+","A","A+"}),IF(Q17=350,LOOKUP(P29,{"ABS","ZERO",1,175,192,210,227,245,262,280,297},{"FAIL","FAIL","FAIL","D","D+","C","C+","B","B+","A","A+"}),IF(Q17=300,LOOKUP(P29,{"ABS","ZERO",1,150,165,180,195,210,225,240,255},{"FAIL","FAIL","FAIL","D","D+","C","C+","B","B+","A","A+"}),IF(Q17=250,LOOKUP(P29,{"ABS","ZERO",1,125,137,150,162,175,187,200,212},{"FAIL","FAIL","FAIL","D","D+","C","C+","B","B+","A","A+"}),IF(Q17=200,LOOKUP(P29,{"ABS","ZERO",1,100,110,120,130,140,150,160,170},{"FAIL","FAIL","FAIL","D","D+","C","C+","B","B+","A","A+"}),IF(Q17=150,LOOKUP(P29,{"ABS","ZERO",1,75,82,90,97,105,112,120,127},{"FAIL","FAIL","FAIL","D","D+","C","C+","B","B+","A","A+"}),IF(Q17=100,LOOKUP(P29,{"ABS","ZERO",1,50,55,60,65,70,75,80,85},{"FAIL","FAIL","FAIL","D","D+","C","C+","B","B+","A","A+"}),IF(Q17=50,LOOKUP(P29,{"ABS","ZERO",1,25,27,30,32,35,37,40,42},{"FAIL","FAIL","FAIL","D","D+","C","C+","B","B+","A","A+"}))))))))))))</f>
        <v/>
      </c>
      <c r="S29" s="194"/>
      <c r="T29" s="56" t="str">
        <f t="shared" si="0"/>
        <v/>
      </c>
      <c r="U29" s="172" t="str">
        <f>IF(AND(A29&lt;&gt;"",B29&lt;&gt;""),IF(OR(D29&lt;&gt;"ABS"),IF(OR(AND(D29&lt;ROUNDDOWN((0.7*E17),0),D29&lt;&gt;0),D29&gt;E17,D29=""),"Attendance Marks incorrect",""),""),"")</f>
        <v/>
      </c>
      <c r="V29" s="304"/>
      <c r="W29" s="304"/>
      <c r="X29" s="161" t="str">
        <f>IF(OR(AND(OR(F29&lt;=G17, F29=0, F29="ABS"),OR(H29&lt;=I17, H29=0, H29="ABS"),OR(J29&lt;=K17, J29=0,J29="ABS"))),IF(OR(AND(A29="",B29="",D29="",F29="",H29="",J29=""),AND(A29&lt;&gt;"",B29&lt;&gt;"",D29&lt;&gt;"",F29&lt;&gt;"",H29&lt;&gt;"",J29&lt;&gt;"", AF29="OK")),"","Given Marks or Format is incorrect"),"Given Marks or Format is incorrect")</f>
        <v/>
      </c>
      <c r="Y29" s="162"/>
      <c r="Z29" s="163"/>
      <c r="AA29" s="12" t="b">
        <f>IF(AND( EXACT(LEFT(B29,LEN(G8)), G8),ISNUMBER(INT(MID(B29,(LEN(G8)+1),1))),ISNUMBER(INT(MID(B29,(LEN(G8)+2),1))), MID(B29,(LEN(G8)+1),2)&lt;&gt;"00",OR(ISNUMBER(INT(MID(B29,(LEN(G8)+3),1))),MID(B29,(LEN(G8)+3),1)=""),  OR(AND(ISNUMBER(INT(MID(B29,(LEN(G8)+1),3))),MID(B29,(LEN(G8)+1),1)&lt;&gt;"0", MID(B29,(LEN(G8)+4),1)=""),AND((ISNUMBER(INT(MID(B29,(LEN(G8)+1),2)))),MID(B29,(LEN(G8)+3),1)=""))),"OK")</f>
        <v>0</v>
      </c>
      <c r="AB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D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141" t="b">
        <f t="shared" si="28"/>
        <v>0</v>
      </c>
      <c r="AF29" s="141" t="str">
        <f t="shared" si="1"/>
        <v>S# INCORRECT</v>
      </c>
      <c r="BN29" s="141" t="str">
        <f t="shared" si="2"/>
        <v/>
      </c>
      <c r="BO29" s="141" t="b">
        <f t="shared" si="3"/>
        <v>0</v>
      </c>
      <c r="BP29" s="141" t="b">
        <f t="shared" si="4"/>
        <v>0</v>
      </c>
      <c r="BQ29" s="141" t="b">
        <f t="shared" si="5"/>
        <v>0</v>
      </c>
      <c r="BR29" s="141" t="str">
        <f t="shared" si="6"/>
        <v/>
      </c>
      <c r="BS29" s="141" t="str">
        <f t="shared" si="7"/>
        <v/>
      </c>
      <c r="BT29" s="141" t="str">
        <f t="shared" si="8"/>
        <v/>
      </c>
      <c r="BU29" s="141" t="str">
        <f t="shared" si="9"/>
        <v/>
      </c>
      <c r="BV29" s="51" t="str">
        <f t="shared" si="10"/>
        <v/>
      </c>
      <c r="BW29" s="52" t="str">
        <f t="shared" si="29"/>
        <v>INCORRECT</v>
      </c>
      <c r="BX29" s="141" t="b">
        <f t="shared" si="30"/>
        <v>0</v>
      </c>
      <c r="BY29" s="53" t="str">
        <f t="shared" si="11"/>
        <v/>
      </c>
      <c r="BZ29" s="141" t="b">
        <f t="shared" si="12"/>
        <v>0</v>
      </c>
      <c r="CA29" s="141" t="b">
        <f t="shared" si="13"/>
        <v>0</v>
      </c>
      <c r="CB29" s="141" t="b">
        <f t="shared" si="14"/>
        <v>0</v>
      </c>
      <c r="CC29" s="141" t="b">
        <f t="shared" si="15"/>
        <v>0</v>
      </c>
      <c r="CD29" s="141" t="b">
        <f t="shared" si="16"/>
        <v>0</v>
      </c>
      <c r="CE29" s="141" t="b">
        <f t="shared" si="17"/>
        <v>0</v>
      </c>
      <c r="CF29" s="141" t="str">
        <f t="shared" si="18"/>
        <v/>
      </c>
      <c r="CG29" s="141" t="str">
        <f t="shared" si="19"/>
        <v/>
      </c>
      <c r="CH29" s="141" t="str">
        <f t="shared" si="20"/>
        <v/>
      </c>
      <c r="CI29" s="141" t="str">
        <f t="shared" si="21"/>
        <v/>
      </c>
      <c r="CJ29" s="141" t="str">
        <f t="shared" si="22"/>
        <v/>
      </c>
      <c r="CK29" s="141" t="str">
        <f t="shared" si="23"/>
        <v/>
      </c>
      <c r="CL29" s="53" t="str">
        <f t="shared" si="24"/>
        <v/>
      </c>
      <c r="CM29" s="53" t="str">
        <f t="shared" si="25"/>
        <v/>
      </c>
      <c r="CN29" s="54" t="str">
        <f t="shared" si="26"/>
        <v>NO</v>
      </c>
      <c r="CO29" s="54" t="str">
        <f t="shared" si="27"/>
        <v>NO</v>
      </c>
      <c r="CP29" s="52" t="str">
        <f t="shared" si="31"/>
        <v>NO</v>
      </c>
      <c r="CQ29" s="52" t="str">
        <f t="shared" si="32"/>
        <v>NO</v>
      </c>
      <c r="CR29" s="54" t="str">
        <f t="shared" si="33"/>
        <v>OK</v>
      </c>
      <c r="CS29" s="141" t="b">
        <f t="shared" si="34"/>
        <v>0</v>
      </c>
      <c r="CT29" s="141" t="b">
        <f t="shared" si="35"/>
        <v>0</v>
      </c>
      <c r="CU29" s="141" t="b">
        <f t="shared" si="36"/>
        <v>0</v>
      </c>
      <c r="CV29" s="141" t="b">
        <f t="shared" si="37"/>
        <v>0</v>
      </c>
      <c r="CW29" s="53" t="str">
        <f t="shared" si="38"/>
        <v>SEQUENCE INCORRECT</v>
      </c>
      <c r="CX29" s="55">
        <f>COUNTIF(B19:B28,T(B29))</f>
        <v>10</v>
      </c>
    </row>
    <row r="30" spans="1:102" s="141" customFormat="1" ht="18.95" customHeight="1" thickBot="1">
      <c r="A30" s="134"/>
      <c r="B30" s="152"/>
      <c r="C30" s="153"/>
      <c r="D30" s="152"/>
      <c r="E30" s="153"/>
      <c r="F30" s="152"/>
      <c r="G30" s="153"/>
      <c r="H30" s="152"/>
      <c r="I30" s="153"/>
      <c r="J30" s="305"/>
      <c r="K30" s="306"/>
      <c r="L30" s="206"/>
      <c r="M30" s="206"/>
      <c r="N30" s="206"/>
      <c r="O30" s="206"/>
      <c r="P30" s="319" t="str">
        <f>IF(AND(A30&lt;&gt;"",B30&lt;&gt;"",D30&lt;&gt;"", F30&lt;&gt;"", H30&lt;&gt;"", J30&lt;&gt;"",L30&lt;&gt;"",N30&lt;&gt;"",U30="", T30="OK", X30="",OR(D30&lt;=E17,D30="ABS"),OR(F30&lt;=G17,F30="ABS"),OR(H30&lt;=I17,H30="ABS"),OR(J30&lt;=K17,J30="ABS"),OR(L30&lt;=M17,L30="ABS"),OR(N30&lt;=O17,O30="ABS")),IF(AND(OR(D30=0,D30="ABS"),OR(F30=0,F30="ABS"),,OR(H30=0,H30="ABS"),OR(J30=0,J30="ABS"),,OR(L30=0,L30="ABS"),OR(N30=0,N30="ABS"),D30="ABS",F30="ABS",H30="ABS",J30="ABS",L30="ABS",N30="ABS"),"ABS",IF(AND(SUM(D30:N30)=0,OR(L30="ZERO",L30="ABS")),"ZERO",IF(L30="ABS",SUM(D30,N30),SUM(D30,F30,H30,J30,L30,N30)))),"")</f>
        <v/>
      </c>
      <c r="Q30" s="320"/>
      <c r="R30" s="96" t="str">
        <f>IF(P30="","",IF(Q17=500,LOOKUP(P30,{"ABS","ZERO",1,250,275,300,325,350,375,400,425},{"FAIL","FAIL","FAIL","D","D+","C","C+","B","B+","A","A+"}),IF(Q17=450,LOOKUP(P30,{"ABS","ZERO",1,225,247,270,292,315,337,360,382},{"FAIL","FAIL","FAIL","D","D+","C","C+","B","B+","A","A+"}),IF(Q17=400,LOOKUP(P30,{"ABS","ZERO",1,200,220,240,260,280,300,320,340},{"FAIL","FAIL","FAIL","D","D+","C","C+","B","B+","A","A+"}),IF(Q17=350,LOOKUP(P30,{"ABS","ZERO",1,175,192,210,227,245,262,280,297},{"FAIL","FAIL","FAIL","D","D+","C","C+","B","B+","A","A+"}),IF(Q17=300,LOOKUP(P30,{"ABS","ZERO",1,150,165,180,195,210,225,240,255},{"FAIL","FAIL","FAIL","D","D+","C","C+","B","B+","A","A+"}),IF(Q17=250,LOOKUP(P30,{"ABS","ZERO",1,125,137,150,162,175,187,200,212},{"FAIL","FAIL","FAIL","D","D+","C","C+","B","B+","A","A+"}),IF(Q17=200,LOOKUP(P30,{"ABS","ZERO",1,100,110,120,130,140,150,160,170},{"FAIL","FAIL","FAIL","D","D+","C","C+","B","B+","A","A+"}),IF(Q17=150,LOOKUP(P30,{"ABS","ZERO",1,75,82,90,97,105,112,120,127},{"FAIL","FAIL","FAIL","D","D+","C","C+","B","B+","A","A+"}),IF(Q17=100,LOOKUP(P30,{"ABS","ZERO",1,50,55,60,65,70,75,80,85},{"FAIL","FAIL","FAIL","D","D+","C","C+","B","B+","A","A+"}),IF(Q17=50,LOOKUP(P30,{"ABS","ZERO",1,25,27,30,32,35,37,40,42},{"FAIL","FAIL","FAIL","D","D+","C","C+","B","B+","A","A+"}))))))))))))</f>
        <v/>
      </c>
      <c r="S30" s="194"/>
      <c r="T30" s="56" t="str">
        <f t="shared" si="0"/>
        <v/>
      </c>
      <c r="U30" s="172" t="str">
        <f>IF(AND(A30&lt;&gt;"",B30&lt;&gt;""),IF(OR(D30&lt;&gt;"ABS"),IF(OR(AND(D30&lt;ROUNDDOWN((0.7*E17),0),D30&lt;&gt;0),D30&gt;E17,D30=""),"Attendance Marks incorrect",""),""),"")</f>
        <v/>
      </c>
      <c r="V30" s="304"/>
      <c r="W30" s="304"/>
      <c r="X30" s="161" t="str">
        <f>IF(OR(AND(OR(F30&lt;=G17, F30=0, F30="ABS"),OR(H30&lt;=I17, H30=0, H30="ABS"),OR(J30&lt;=K17, J30=0,J30="ABS"))),IF(OR(AND(A30="",B30="",D30="",F30="",H30="",J30=""),AND(A30&lt;&gt;"",B30&lt;&gt;"",D30&lt;&gt;"",F30&lt;&gt;"",H30&lt;&gt;"",J30&lt;&gt;"", AF30="OK")),"","Given Marks or Format is incorrect"),"Given Marks or Format is incorrect")</f>
        <v/>
      </c>
      <c r="Y30" s="162"/>
      <c r="Z30" s="163"/>
      <c r="AA30" s="12" t="b">
        <f>IF(AND( EXACT(LEFT(B30,LEN(G8)), G8),ISNUMBER(INT(MID(B30,(LEN(G8)+1),1))),ISNUMBER(INT(MID(B30,(LEN(G8)+2),1))), MID(B30,(LEN(G8)+1),2)&lt;&gt;"00",OR(ISNUMBER(INT(MID(B30,(LEN(G8)+3),1))),MID(B30,(LEN(G8)+3),1)=""),  OR(AND(ISNUMBER(INT(MID(B30,(LEN(G8)+1),3))),MID(B30,(LEN(G8)+1),1)&lt;&gt;"0", MID(B30,(LEN(G8)+4),1)=""),AND((ISNUMBER(INT(MID(B30,(LEN(G8)+1),2)))),MID(B30,(LEN(G8)+3),1)=""))),"OK")</f>
        <v>0</v>
      </c>
      <c r="AB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D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141" t="b">
        <f t="shared" si="28"/>
        <v>0</v>
      </c>
      <c r="AF30" s="141" t="str">
        <f t="shared" si="1"/>
        <v>S# INCORRECT</v>
      </c>
      <c r="BN30" s="141" t="str">
        <f t="shared" si="2"/>
        <v/>
      </c>
      <c r="BO30" s="141" t="b">
        <f t="shared" si="3"/>
        <v>0</v>
      </c>
      <c r="BP30" s="141" t="b">
        <f t="shared" si="4"/>
        <v>0</v>
      </c>
      <c r="BQ30" s="141" t="b">
        <f t="shared" si="5"/>
        <v>0</v>
      </c>
      <c r="BR30" s="141" t="str">
        <f t="shared" si="6"/>
        <v/>
      </c>
      <c r="BS30" s="141" t="str">
        <f t="shared" si="7"/>
        <v/>
      </c>
      <c r="BT30" s="141" t="str">
        <f t="shared" si="8"/>
        <v/>
      </c>
      <c r="BU30" s="141" t="str">
        <f t="shared" si="9"/>
        <v/>
      </c>
      <c r="BV30" s="51" t="str">
        <f t="shared" si="10"/>
        <v/>
      </c>
      <c r="BW30" s="52" t="str">
        <f t="shared" si="29"/>
        <v>INCORRECT</v>
      </c>
      <c r="BX30" s="141" t="b">
        <f t="shared" si="30"/>
        <v>0</v>
      </c>
      <c r="BY30" s="53" t="str">
        <f t="shared" si="11"/>
        <v/>
      </c>
      <c r="BZ30" s="141" t="b">
        <f t="shared" si="12"/>
        <v>0</v>
      </c>
      <c r="CA30" s="141" t="b">
        <f t="shared" si="13"/>
        <v>0</v>
      </c>
      <c r="CB30" s="141" t="b">
        <f t="shared" si="14"/>
        <v>0</v>
      </c>
      <c r="CC30" s="141" t="b">
        <f t="shared" si="15"/>
        <v>0</v>
      </c>
      <c r="CD30" s="141" t="b">
        <f t="shared" si="16"/>
        <v>0</v>
      </c>
      <c r="CE30" s="141" t="b">
        <f t="shared" si="17"/>
        <v>0</v>
      </c>
      <c r="CF30" s="141" t="str">
        <f t="shared" si="18"/>
        <v/>
      </c>
      <c r="CG30" s="141" t="str">
        <f t="shared" si="19"/>
        <v/>
      </c>
      <c r="CH30" s="141" t="str">
        <f t="shared" si="20"/>
        <v/>
      </c>
      <c r="CI30" s="141" t="str">
        <f t="shared" si="21"/>
        <v/>
      </c>
      <c r="CJ30" s="141" t="str">
        <f t="shared" si="22"/>
        <v/>
      </c>
      <c r="CK30" s="141" t="str">
        <f t="shared" si="23"/>
        <v/>
      </c>
      <c r="CL30" s="53" t="str">
        <f t="shared" si="24"/>
        <v/>
      </c>
      <c r="CM30" s="53" t="str">
        <f t="shared" si="25"/>
        <v/>
      </c>
      <c r="CN30" s="54" t="str">
        <f t="shared" si="26"/>
        <v>NO</v>
      </c>
      <c r="CO30" s="54" t="str">
        <f t="shared" si="27"/>
        <v>NO</v>
      </c>
      <c r="CP30" s="52" t="str">
        <f t="shared" si="31"/>
        <v>NO</v>
      </c>
      <c r="CQ30" s="52" t="str">
        <f t="shared" si="32"/>
        <v>NO</v>
      </c>
      <c r="CR30" s="54" t="str">
        <f t="shared" si="33"/>
        <v>OK</v>
      </c>
      <c r="CS30" s="141" t="b">
        <f t="shared" si="34"/>
        <v>0</v>
      </c>
      <c r="CT30" s="141" t="b">
        <f t="shared" si="35"/>
        <v>0</v>
      </c>
      <c r="CU30" s="141" t="b">
        <f t="shared" si="36"/>
        <v>0</v>
      </c>
      <c r="CV30" s="141" t="b">
        <f t="shared" si="37"/>
        <v>0</v>
      </c>
      <c r="CW30" s="53" t="str">
        <f t="shared" si="38"/>
        <v>SEQUENCE INCORRECT</v>
      </c>
      <c r="CX30" s="55">
        <f>COUNTIF(B19:B29,T(B30))</f>
        <v>11</v>
      </c>
    </row>
    <row r="31" spans="1:102" s="141" customFormat="1" ht="18.95" customHeight="1" thickBot="1">
      <c r="A31" s="43"/>
      <c r="B31" s="152"/>
      <c r="C31" s="153"/>
      <c r="D31" s="152"/>
      <c r="E31" s="153"/>
      <c r="F31" s="152"/>
      <c r="G31" s="153"/>
      <c r="H31" s="152"/>
      <c r="I31" s="153"/>
      <c r="J31" s="305"/>
      <c r="K31" s="306"/>
      <c r="L31" s="206"/>
      <c r="M31" s="206"/>
      <c r="N31" s="206"/>
      <c r="O31" s="206"/>
      <c r="P31" s="319" t="str">
        <f>IF(AND(A31&lt;&gt;"",B31&lt;&gt;"",D31&lt;&gt;"", F31&lt;&gt;"", H31&lt;&gt;"", J31&lt;&gt;"",L31&lt;&gt;"",N31&lt;&gt;"",U31="", T31="OK", X31="",OR(D31&lt;=E17,D31="ABS"),OR(F31&lt;=G17,F31="ABS"),OR(H31&lt;=I17,H31="ABS"),OR(J31&lt;=K17,J31="ABS"),OR(L31&lt;=M17,L31="ABS"),OR(N31&lt;=O17,O31="ABS")),IF(AND(OR(D31=0,D31="ABS"),OR(F31=0,F31="ABS"),,OR(H31=0,H31="ABS"),OR(J31=0,J31="ABS"),,OR(L31=0,L31="ABS"),OR(N31=0,N31="ABS"),D31="ABS",F31="ABS",H31="ABS",J31="ABS",L31="ABS",N31="ABS"),"ABS",IF(AND(SUM(D31:N31)=0,OR(L31="ZERO",L31="ABS")),"ZERO",IF(L31="ABS",SUM(D31,N31),SUM(D31,F31,H31,J31,L31,N31)))),"")</f>
        <v/>
      </c>
      <c r="Q31" s="320"/>
      <c r="R31" s="96" t="str">
        <f>IF(P31="","",IF(Q17=500,LOOKUP(P31,{"ABS","ZERO",1,250,275,300,325,350,375,400,425},{"FAIL","FAIL","FAIL","D","D+","C","C+","B","B+","A","A+"}),IF(Q17=450,LOOKUP(P31,{"ABS","ZERO",1,225,247,270,292,315,337,360,382},{"FAIL","FAIL","FAIL","D","D+","C","C+","B","B+","A","A+"}),IF(Q17=400,LOOKUP(P31,{"ABS","ZERO",1,200,220,240,260,280,300,320,340},{"FAIL","FAIL","FAIL","D","D+","C","C+","B","B+","A","A+"}),IF(Q17=350,LOOKUP(P31,{"ABS","ZERO",1,175,192,210,227,245,262,280,297},{"FAIL","FAIL","FAIL","D","D+","C","C+","B","B+","A","A+"}),IF(Q17=300,LOOKUP(P31,{"ABS","ZERO",1,150,165,180,195,210,225,240,255},{"FAIL","FAIL","FAIL","D","D+","C","C+","B","B+","A","A+"}),IF(Q17=250,LOOKUP(P31,{"ABS","ZERO",1,125,137,150,162,175,187,200,212},{"FAIL","FAIL","FAIL","D","D+","C","C+","B","B+","A","A+"}),IF(Q17=200,LOOKUP(P31,{"ABS","ZERO",1,100,110,120,130,140,150,160,170},{"FAIL","FAIL","FAIL","D","D+","C","C+","B","B+","A","A+"}),IF(Q17=150,LOOKUP(P31,{"ABS","ZERO",1,75,82,90,97,105,112,120,127},{"FAIL","FAIL","FAIL","D","D+","C","C+","B","B+","A","A+"}),IF(Q17=100,LOOKUP(P31,{"ABS","ZERO",1,50,55,60,65,70,75,80,85},{"FAIL","FAIL","FAIL","D","D+","C","C+","B","B+","A","A+"}),IF(Q17=50,LOOKUP(P31,{"ABS","ZERO",1,25,27,30,32,35,37,40,42},{"FAIL","FAIL","FAIL","D","D+","C","C+","B","B+","A","A+"}))))))))))))</f>
        <v/>
      </c>
      <c r="S31" s="194"/>
      <c r="T31" s="56" t="str">
        <f t="shared" si="0"/>
        <v/>
      </c>
      <c r="U31" s="172" t="str">
        <f>IF(AND(A31&lt;&gt;"",B31&lt;&gt;""),IF(OR(D31&lt;&gt;"ABS"),IF(OR(AND(D31&lt;ROUNDDOWN((0.7*E17),0),D31&lt;&gt;0),D31&gt;E17,D31=""),"Attendance Marks incorrect",""),""),"")</f>
        <v/>
      </c>
      <c r="V31" s="304"/>
      <c r="W31" s="304"/>
      <c r="X31" s="161" t="str">
        <f>IF(OR(AND(OR(F31&lt;=G17, F31=0, F31="ABS"),OR(H31&lt;=I17, H31=0, H31="ABS"),OR(J31&lt;=K17, J31=0,J31="ABS"))),IF(OR(AND(A31="",B31="",D31="",F31="",H31="",J31=""),AND(A31&lt;&gt;"",B31&lt;&gt;"",D31&lt;&gt;"",F31&lt;&gt;"",H31&lt;&gt;"",J31&lt;&gt;"", AF31="OK")),"","Given Marks or Format is incorrect"),"Given Marks or Format is incorrect")</f>
        <v/>
      </c>
      <c r="Y31" s="162"/>
      <c r="Z31" s="163"/>
      <c r="AA31" s="12" t="b">
        <f>IF(AND( EXACT(LEFT(B31,LEN(G8)), G8),ISNUMBER(INT(MID(B31,(LEN(G8)+1),1))),ISNUMBER(INT(MID(B31,(LEN(G8)+2),1))), MID(B31,(LEN(G8)+1),2)&lt;&gt;"00",OR(ISNUMBER(INT(MID(B31,(LEN(G8)+3),1))),MID(B31,(LEN(G8)+3),1)=""),  OR(AND(ISNUMBER(INT(MID(B31,(LEN(G8)+1),3))),MID(B31,(LEN(G8)+1),1)&lt;&gt;"0", MID(B31,(LEN(G8)+4),1)=""),AND((ISNUMBER(INT(MID(B31,(LEN(G8)+1),2)))),MID(B31,(LEN(G8)+3),1)=""))),"OK")</f>
        <v>0</v>
      </c>
      <c r="AB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D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141" t="b">
        <f t="shared" si="28"/>
        <v>0</v>
      </c>
      <c r="AF31" s="141" t="str">
        <f t="shared" si="1"/>
        <v>S# INCORRECT</v>
      </c>
      <c r="BN31" s="141" t="str">
        <f t="shared" si="2"/>
        <v/>
      </c>
      <c r="BO31" s="141" t="b">
        <f t="shared" si="3"/>
        <v>0</v>
      </c>
      <c r="BP31" s="141" t="b">
        <f t="shared" si="4"/>
        <v>0</v>
      </c>
      <c r="BQ31" s="141" t="b">
        <f t="shared" si="5"/>
        <v>0</v>
      </c>
      <c r="BR31" s="141" t="str">
        <f t="shared" si="6"/>
        <v/>
      </c>
      <c r="BS31" s="141" t="str">
        <f t="shared" si="7"/>
        <v/>
      </c>
      <c r="BT31" s="141" t="str">
        <f t="shared" si="8"/>
        <v/>
      </c>
      <c r="BU31" s="141" t="str">
        <f t="shared" si="9"/>
        <v/>
      </c>
      <c r="BV31" s="51" t="str">
        <f t="shared" si="10"/>
        <v/>
      </c>
      <c r="BW31" s="52" t="str">
        <f t="shared" si="29"/>
        <v>INCORRECT</v>
      </c>
      <c r="BX31" s="141" t="b">
        <f t="shared" si="30"/>
        <v>0</v>
      </c>
      <c r="BY31" s="53" t="str">
        <f t="shared" si="11"/>
        <v/>
      </c>
      <c r="BZ31" s="141" t="b">
        <f t="shared" si="12"/>
        <v>0</v>
      </c>
      <c r="CA31" s="141" t="b">
        <f t="shared" si="13"/>
        <v>0</v>
      </c>
      <c r="CB31" s="141" t="b">
        <f t="shared" si="14"/>
        <v>0</v>
      </c>
      <c r="CC31" s="141" t="b">
        <f t="shared" si="15"/>
        <v>0</v>
      </c>
      <c r="CD31" s="141" t="b">
        <f t="shared" si="16"/>
        <v>0</v>
      </c>
      <c r="CE31" s="141" t="b">
        <f t="shared" si="17"/>
        <v>0</v>
      </c>
      <c r="CF31" s="141" t="str">
        <f t="shared" si="18"/>
        <v/>
      </c>
      <c r="CG31" s="141" t="str">
        <f t="shared" si="19"/>
        <v/>
      </c>
      <c r="CH31" s="141" t="str">
        <f t="shared" si="20"/>
        <v/>
      </c>
      <c r="CI31" s="141" t="str">
        <f t="shared" si="21"/>
        <v/>
      </c>
      <c r="CJ31" s="141" t="str">
        <f t="shared" si="22"/>
        <v/>
      </c>
      <c r="CK31" s="141" t="str">
        <f t="shared" si="23"/>
        <v/>
      </c>
      <c r="CL31" s="53" t="str">
        <f t="shared" si="24"/>
        <v/>
      </c>
      <c r="CM31" s="53" t="str">
        <f t="shared" si="25"/>
        <v/>
      </c>
      <c r="CN31" s="54" t="str">
        <f t="shared" si="26"/>
        <v>NO</v>
      </c>
      <c r="CO31" s="54" t="str">
        <f t="shared" si="27"/>
        <v>NO</v>
      </c>
      <c r="CP31" s="52" t="str">
        <f t="shared" si="31"/>
        <v>NO</v>
      </c>
      <c r="CQ31" s="52" t="str">
        <f t="shared" si="32"/>
        <v>NO</v>
      </c>
      <c r="CR31" s="54" t="str">
        <f t="shared" si="33"/>
        <v>OK</v>
      </c>
      <c r="CS31" s="141" t="b">
        <f t="shared" si="34"/>
        <v>0</v>
      </c>
      <c r="CT31" s="141" t="b">
        <f t="shared" si="35"/>
        <v>0</v>
      </c>
      <c r="CU31" s="141" t="b">
        <f t="shared" si="36"/>
        <v>0</v>
      </c>
      <c r="CV31" s="141" t="b">
        <f t="shared" si="37"/>
        <v>0</v>
      </c>
      <c r="CW31" s="53" t="str">
        <f t="shared" si="38"/>
        <v>SEQUENCE INCORRECT</v>
      </c>
      <c r="CX31" s="55">
        <f>COUNTIF(B19:B30,T(B31))</f>
        <v>12</v>
      </c>
    </row>
    <row r="32" spans="1:102" s="141" customFormat="1" ht="18.95" customHeight="1" thickBot="1">
      <c r="A32" s="134"/>
      <c r="B32" s="152"/>
      <c r="C32" s="153"/>
      <c r="D32" s="152"/>
      <c r="E32" s="153"/>
      <c r="F32" s="152"/>
      <c r="G32" s="153"/>
      <c r="H32" s="152"/>
      <c r="I32" s="153"/>
      <c r="J32" s="305"/>
      <c r="K32" s="306"/>
      <c r="L32" s="206"/>
      <c r="M32" s="206"/>
      <c r="N32" s="206"/>
      <c r="O32" s="206"/>
      <c r="P32" s="319" t="str">
        <f>IF(AND(A32&lt;&gt;"",B32&lt;&gt;"",D32&lt;&gt;"", F32&lt;&gt;"", H32&lt;&gt;"", J32&lt;&gt;"",L32&lt;&gt;"",N32&lt;&gt;"",U32="", T32="OK", X32="",OR(D32&lt;=E17,D32="ABS"),OR(F32&lt;=G17,F32="ABS"),OR(H32&lt;=I17,H32="ABS"),OR(J32&lt;=K17,J32="ABS"),OR(L32&lt;=M17,L32="ABS"),OR(N32&lt;=O17,O32="ABS")),IF(AND(OR(D32=0,D32="ABS"),OR(F32=0,F32="ABS"),,OR(H32=0,H32="ABS"),OR(J32=0,J32="ABS"),,OR(L32=0,L32="ABS"),OR(N32=0,N32="ABS"),D32="ABS",F32="ABS",H32="ABS",J32="ABS",L32="ABS",N32="ABS"),"ABS",IF(AND(SUM(D32:N32)=0,OR(L32="ZERO",L32="ABS")),"ZERO",IF(L32="ABS",SUM(D32,N32),SUM(D32,F32,H32,J32,L32,N32)))),"")</f>
        <v/>
      </c>
      <c r="Q32" s="320"/>
      <c r="R32" s="96" t="str">
        <f>IF(P32="","",IF(Q17=500,LOOKUP(P32,{"ABS","ZERO",1,250,275,300,325,350,375,400,425},{"FAIL","FAIL","FAIL","D","D+","C","C+","B","B+","A","A+"}),IF(Q17=450,LOOKUP(P32,{"ABS","ZERO",1,225,247,270,292,315,337,360,382},{"FAIL","FAIL","FAIL","D","D+","C","C+","B","B+","A","A+"}),IF(Q17=400,LOOKUP(P32,{"ABS","ZERO",1,200,220,240,260,280,300,320,340},{"FAIL","FAIL","FAIL","D","D+","C","C+","B","B+","A","A+"}),IF(Q17=350,LOOKUP(P32,{"ABS","ZERO",1,175,192,210,227,245,262,280,297},{"FAIL","FAIL","FAIL","D","D+","C","C+","B","B+","A","A+"}),IF(Q17=300,LOOKUP(P32,{"ABS","ZERO",1,150,165,180,195,210,225,240,255},{"FAIL","FAIL","FAIL","D","D+","C","C+","B","B+","A","A+"}),IF(Q17=250,LOOKUP(P32,{"ABS","ZERO",1,125,137,150,162,175,187,200,212},{"FAIL","FAIL","FAIL","D","D+","C","C+","B","B+","A","A+"}),IF(Q17=200,LOOKUP(P32,{"ABS","ZERO",1,100,110,120,130,140,150,160,170},{"FAIL","FAIL","FAIL","D","D+","C","C+","B","B+","A","A+"}),IF(Q17=150,LOOKUP(P32,{"ABS","ZERO",1,75,82,90,97,105,112,120,127},{"FAIL","FAIL","FAIL","D","D+","C","C+","B","B+","A","A+"}),IF(Q17=100,LOOKUP(P32,{"ABS","ZERO",1,50,55,60,65,70,75,80,85},{"FAIL","FAIL","FAIL","D","D+","C","C+","B","B+","A","A+"}),IF(Q17=50,LOOKUP(P32,{"ABS","ZERO",1,25,27,30,32,35,37,40,42},{"FAIL","FAIL","FAIL","D","D+","C","C+","B","B+","A","A+"}))))))))))))</f>
        <v/>
      </c>
      <c r="S32" s="194"/>
      <c r="T32" s="56" t="str">
        <f t="shared" si="0"/>
        <v/>
      </c>
      <c r="U32" s="172" t="str">
        <f>IF(AND(A32&lt;&gt;"",B32&lt;&gt;""),IF(OR(D32&lt;&gt;"ABS"),IF(OR(AND(D32&lt;ROUNDDOWN((0.7*E17),0),D32&lt;&gt;0),D32&gt;E17,D32=""),"Attendance Marks incorrect",""),""),"")</f>
        <v/>
      </c>
      <c r="V32" s="304"/>
      <c r="W32" s="304"/>
      <c r="X32" s="161" t="str">
        <f>IF(OR(AND(OR(F32&lt;=G17, F32=0, F32="ABS"),OR(H32&lt;=I17, H32=0, H32="ABS"),OR(J32&lt;=K17, J32=0,J32="ABS"))),IF(OR(AND(A32="",B32="",D32="",F32="",H32="",J32=""),AND(A32&lt;&gt;"",B32&lt;&gt;"",D32&lt;&gt;"",F32&lt;&gt;"",H32&lt;&gt;"",J32&lt;&gt;"", AF32="OK")),"","Given Marks or Format is incorrect"),"Given Marks or Format is incorrect")</f>
        <v/>
      </c>
      <c r="Y32" s="162"/>
      <c r="Z32" s="163"/>
      <c r="AA32" s="12" t="b">
        <f>IF(AND( EXACT(LEFT(B32,LEN(G8)), G8),ISNUMBER(INT(MID(B32,(LEN(G8)+1),1))),ISNUMBER(INT(MID(B32,(LEN(G8)+2),1))), MID(B32,(LEN(G8)+1),2)&lt;&gt;"00",OR(ISNUMBER(INT(MID(B32,(LEN(G8)+3),1))),MID(B32,(LEN(G8)+3),1)=""),  OR(AND(ISNUMBER(INT(MID(B32,(LEN(G8)+1),3))),MID(B32,(LEN(G8)+1),1)&lt;&gt;"0", MID(B32,(LEN(G8)+4),1)=""),AND((ISNUMBER(INT(MID(B32,(LEN(G8)+1),2)))),MID(B32,(LEN(G8)+3),1)=""))),"OK")</f>
        <v>0</v>
      </c>
      <c r="AB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D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141" t="b">
        <f t="shared" si="28"/>
        <v>0</v>
      </c>
      <c r="AF32" s="141" t="str">
        <f t="shared" si="1"/>
        <v>S# INCORRECT</v>
      </c>
      <c r="BN32" s="141" t="str">
        <f t="shared" si="2"/>
        <v/>
      </c>
      <c r="BO32" s="141" t="b">
        <f t="shared" si="3"/>
        <v>0</v>
      </c>
      <c r="BP32" s="141" t="b">
        <f t="shared" si="4"/>
        <v>0</v>
      </c>
      <c r="BQ32" s="141" t="b">
        <f t="shared" si="5"/>
        <v>0</v>
      </c>
      <c r="BR32" s="141" t="str">
        <f t="shared" si="6"/>
        <v/>
      </c>
      <c r="BS32" s="141" t="str">
        <f t="shared" si="7"/>
        <v/>
      </c>
      <c r="BT32" s="141" t="str">
        <f t="shared" si="8"/>
        <v/>
      </c>
      <c r="BU32" s="141" t="str">
        <f t="shared" si="9"/>
        <v/>
      </c>
      <c r="BV32" s="51" t="str">
        <f t="shared" si="10"/>
        <v/>
      </c>
      <c r="BW32" s="52" t="str">
        <f t="shared" si="29"/>
        <v>INCORRECT</v>
      </c>
      <c r="BX32" s="141" t="b">
        <f t="shared" si="30"/>
        <v>0</v>
      </c>
      <c r="BY32" s="53" t="str">
        <f t="shared" si="11"/>
        <v/>
      </c>
      <c r="BZ32" s="141" t="b">
        <f t="shared" si="12"/>
        <v>0</v>
      </c>
      <c r="CA32" s="141" t="b">
        <f t="shared" si="13"/>
        <v>0</v>
      </c>
      <c r="CB32" s="141" t="b">
        <f t="shared" si="14"/>
        <v>0</v>
      </c>
      <c r="CC32" s="141" t="b">
        <f t="shared" si="15"/>
        <v>0</v>
      </c>
      <c r="CD32" s="141" t="b">
        <f t="shared" si="16"/>
        <v>0</v>
      </c>
      <c r="CE32" s="141" t="b">
        <f t="shared" si="17"/>
        <v>0</v>
      </c>
      <c r="CF32" s="141" t="str">
        <f t="shared" si="18"/>
        <v/>
      </c>
      <c r="CG32" s="141" t="str">
        <f t="shared" si="19"/>
        <v/>
      </c>
      <c r="CH32" s="141" t="str">
        <f t="shared" si="20"/>
        <v/>
      </c>
      <c r="CI32" s="141" t="str">
        <f t="shared" si="21"/>
        <v/>
      </c>
      <c r="CJ32" s="141" t="str">
        <f t="shared" si="22"/>
        <v/>
      </c>
      <c r="CK32" s="141" t="str">
        <f t="shared" si="23"/>
        <v/>
      </c>
      <c r="CL32" s="53" t="str">
        <f t="shared" si="24"/>
        <v/>
      </c>
      <c r="CM32" s="53" t="str">
        <f t="shared" si="25"/>
        <v/>
      </c>
      <c r="CN32" s="54" t="str">
        <f t="shared" si="26"/>
        <v>NO</v>
      </c>
      <c r="CO32" s="54" t="str">
        <f t="shared" si="27"/>
        <v>NO</v>
      </c>
      <c r="CP32" s="52" t="str">
        <f t="shared" si="31"/>
        <v>NO</v>
      </c>
      <c r="CQ32" s="52" t="str">
        <f t="shared" si="32"/>
        <v>NO</v>
      </c>
      <c r="CR32" s="54" t="str">
        <f t="shared" si="33"/>
        <v>OK</v>
      </c>
      <c r="CS32" s="141" t="b">
        <f t="shared" si="34"/>
        <v>0</v>
      </c>
      <c r="CT32" s="141" t="b">
        <f t="shared" si="35"/>
        <v>0</v>
      </c>
      <c r="CU32" s="141" t="b">
        <f t="shared" si="36"/>
        <v>0</v>
      </c>
      <c r="CV32" s="141" t="b">
        <f t="shared" si="37"/>
        <v>0</v>
      </c>
      <c r="CW32" s="53" t="str">
        <f t="shared" si="38"/>
        <v>SEQUENCE INCORRECT</v>
      </c>
      <c r="CX32" s="55">
        <f>COUNTIF(B19:B31,T(B32))</f>
        <v>13</v>
      </c>
    </row>
    <row r="33" spans="1:102" s="141" customFormat="1" ht="18.95" customHeight="1" thickBot="1">
      <c r="A33" s="43"/>
      <c r="B33" s="152"/>
      <c r="C33" s="153"/>
      <c r="D33" s="152"/>
      <c r="E33" s="153"/>
      <c r="F33" s="152"/>
      <c r="G33" s="153"/>
      <c r="H33" s="152"/>
      <c r="I33" s="153"/>
      <c r="J33" s="305"/>
      <c r="K33" s="306"/>
      <c r="L33" s="206"/>
      <c r="M33" s="206"/>
      <c r="N33" s="206"/>
      <c r="O33" s="206"/>
      <c r="P33" s="319" t="str">
        <f>IF(AND(A33&lt;&gt;"",B33&lt;&gt;"",D33&lt;&gt;"", F33&lt;&gt;"", H33&lt;&gt;"", J33&lt;&gt;"",L33&lt;&gt;"",N33&lt;&gt;"",U33="", T33="OK", X33="",OR(D33&lt;=E17,D33="ABS"),OR(F33&lt;=G17,F33="ABS"),OR(H33&lt;=I17,H33="ABS"),OR(J33&lt;=K17,J33="ABS"),OR(L33&lt;=M17,L33="ABS"),OR(N33&lt;=O17,O33="ABS")),IF(AND(OR(D33=0,D33="ABS"),OR(F33=0,F33="ABS"),,OR(H33=0,H33="ABS"),OR(J33=0,J33="ABS"),,OR(L33=0,L33="ABS"),OR(N33=0,N33="ABS"),D33="ABS",F33="ABS",H33="ABS",J33="ABS",L33="ABS",N33="ABS"),"ABS",IF(AND(SUM(D33:N33)=0,OR(L33="ZERO",L33="ABS")),"ZERO",IF(L33="ABS",SUM(D33,N33),SUM(D33,F33,H33,J33,L33,N33)))),"")</f>
        <v/>
      </c>
      <c r="Q33" s="320"/>
      <c r="R33" s="96" t="str">
        <f>IF(P33="","",IF(Q17=500,LOOKUP(P33,{"ABS","ZERO",1,250,275,300,325,350,375,400,425},{"FAIL","FAIL","FAIL","D","D+","C","C+","B","B+","A","A+"}),IF(Q17=450,LOOKUP(P33,{"ABS","ZERO",1,225,247,270,292,315,337,360,382},{"FAIL","FAIL","FAIL","D","D+","C","C+","B","B+","A","A+"}),IF(Q17=400,LOOKUP(P33,{"ABS","ZERO",1,200,220,240,260,280,300,320,340},{"FAIL","FAIL","FAIL","D","D+","C","C+","B","B+","A","A+"}),IF(Q17=350,LOOKUP(P33,{"ABS","ZERO",1,175,192,210,227,245,262,280,297},{"FAIL","FAIL","FAIL","D","D+","C","C+","B","B+","A","A+"}),IF(Q17=300,LOOKUP(P33,{"ABS","ZERO",1,150,165,180,195,210,225,240,255},{"FAIL","FAIL","FAIL","D","D+","C","C+","B","B+","A","A+"}),IF(Q17=250,LOOKUP(P33,{"ABS","ZERO",1,125,137,150,162,175,187,200,212},{"FAIL","FAIL","FAIL","D","D+","C","C+","B","B+","A","A+"}),IF(Q17=200,LOOKUP(P33,{"ABS","ZERO",1,100,110,120,130,140,150,160,170},{"FAIL","FAIL","FAIL","D","D+","C","C+","B","B+","A","A+"}),IF(Q17=150,LOOKUP(P33,{"ABS","ZERO",1,75,82,90,97,105,112,120,127},{"FAIL","FAIL","FAIL","D","D+","C","C+","B","B+","A","A+"}),IF(Q17=100,LOOKUP(P33,{"ABS","ZERO",1,50,55,60,65,70,75,80,85},{"FAIL","FAIL","FAIL","D","D+","C","C+","B","B+","A","A+"}),IF(Q17=50,LOOKUP(P33,{"ABS","ZERO",1,25,27,30,32,35,37,40,42},{"FAIL","FAIL","FAIL","D","D+","C","C+","B","B+","A","A+"}))))))))))))</f>
        <v/>
      </c>
      <c r="S33" s="194"/>
      <c r="T33" s="56" t="str">
        <f t="shared" si="0"/>
        <v/>
      </c>
      <c r="U33" s="172" t="str">
        <f>IF(AND(A33&lt;&gt;"",B33&lt;&gt;""),IF(OR(D33&lt;&gt;"ABS"),IF(OR(AND(D33&lt;ROUNDDOWN((0.7*E17),0),D33&lt;&gt;0),D33&gt;E17,D33=""),"Attendance Marks incorrect",""),""),"")</f>
        <v/>
      </c>
      <c r="V33" s="304"/>
      <c r="W33" s="304"/>
      <c r="X33" s="161" t="str">
        <f>IF(OR(AND(OR(F33&lt;=G17, F33=0, F33="ABS"),OR(H33&lt;=I17, H33=0, H33="ABS"),OR(J33&lt;=K17, J33=0,J33="ABS"))),IF(OR(AND(A33="",B33="",D33="",F33="",H33="",J33=""),AND(A33&lt;&gt;"",B33&lt;&gt;"",D33&lt;&gt;"",F33&lt;&gt;"",H33&lt;&gt;"",J33&lt;&gt;"", AF33="OK")),"","Given Marks or Format is incorrect"),"Given Marks or Format is incorrect")</f>
        <v/>
      </c>
      <c r="Y33" s="162"/>
      <c r="Z33" s="163"/>
      <c r="AA33" s="12" t="b">
        <f>IF(AND( EXACT(LEFT(B33,LEN(G8)), G8),ISNUMBER(INT(MID(B33,(LEN(G8)+1),1))),ISNUMBER(INT(MID(B33,(LEN(G8)+2),1))), MID(B33,(LEN(G8)+1),2)&lt;&gt;"00",OR(ISNUMBER(INT(MID(B33,(LEN(G8)+3),1))),MID(B33,(LEN(G8)+3),1)=""),  OR(AND(ISNUMBER(INT(MID(B33,(LEN(G8)+1),3))),MID(B33,(LEN(G8)+1),1)&lt;&gt;"0", MID(B33,(LEN(G8)+4),1)=""),AND((ISNUMBER(INT(MID(B33,(LEN(G8)+1),2)))),MID(B33,(LEN(G8)+3),1)=""))),"OK")</f>
        <v>0</v>
      </c>
      <c r="AB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D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141" t="b">
        <f t="shared" si="28"/>
        <v>0</v>
      </c>
      <c r="AF33" s="141" t="str">
        <f t="shared" si="1"/>
        <v>S# INCORRECT</v>
      </c>
      <c r="BN33" s="141" t="str">
        <f t="shared" si="2"/>
        <v/>
      </c>
      <c r="BO33" s="141" t="b">
        <f t="shared" si="3"/>
        <v>0</v>
      </c>
      <c r="BP33" s="141" t="b">
        <f t="shared" si="4"/>
        <v>0</v>
      </c>
      <c r="BQ33" s="141" t="b">
        <f t="shared" si="5"/>
        <v>0</v>
      </c>
      <c r="BR33" s="141" t="str">
        <f t="shared" si="6"/>
        <v/>
      </c>
      <c r="BS33" s="141" t="str">
        <f t="shared" si="7"/>
        <v/>
      </c>
      <c r="BT33" s="141" t="str">
        <f t="shared" si="8"/>
        <v/>
      </c>
      <c r="BU33" s="141" t="str">
        <f t="shared" si="9"/>
        <v/>
      </c>
      <c r="BV33" s="51" t="str">
        <f t="shared" si="10"/>
        <v/>
      </c>
      <c r="BW33" s="52" t="str">
        <f t="shared" si="29"/>
        <v>INCORRECT</v>
      </c>
      <c r="BX33" s="141" t="b">
        <f t="shared" si="30"/>
        <v>0</v>
      </c>
      <c r="BY33" s="53" t="str">
        <f t="shared" si="11"/>
        <v/>
      </c>
      <c r="BZ33" s="141" t="b">
        <f t="shared" si="12"/>
        <v>0</v>
      </c>
      <c r="CA33" s="141" t="b">
        <f t="shared" si="13"/>
        <v>0</v>
      </c>
      <c r="CB33" s="141" t="b">
        <f t="shared" si="14"/>
        <v>0</v>
      </c>
      <c r="CC33" s="141" t="b">
        <f t="shared" si="15"/>
        <v>0</v>
      </c>
      <c r="CD33" s="141" t="b">
        <f t="shared" si="16"/>
        <v>0</v>
      </c>
      <c r="CE33" s="141" t="b">
        <f t="shared" si="17"/>
        <v>0</v>
      </c>
      <c r="CF33" s="141" t="str">
        <f t="shared" si="18"/>
        <v/>
      </c>
      <c r="CG33" s="141" t="str">
        <f t="shared" si="19"/>
        <v/>
      </c>
      <c r="CH33" s="141" t="str">
        <f t="shared" si="20"/>
        <v/>
      </c>
      <c r="CI33" s="141" t="str">
        <f t="shared" si="21"/>
        <v/>
      </c>
      <c r="CJ33" s="141" t="str">
        <f t="shared" si="22"/>
        <v/>
      </c>
      <c r="CK33" s="141" t="str">
        <f t="shared" si="23"/>
        <v/>
      </c>
      <c r="CL33" s="53" t="str">
        <f t="shared" si="24"/>
        <v/>
      </c>
      <c r="CM33" s="53" t="str">
        <f t="shared" si="25"/>
        <v/>
      </c>
      <c r="CN33" s="54" t="str">
        <f t="shared" si="26"/>
        <v>NO</v>
      </c>
      <c r="CO33" s="54" t="str">
        <f t="shared" si="27"/>
        <v>NO</v>
      </c>
      <c r="CP33" s="52" t="str">
        <f t="shared" si="31"/>
        <v>NO</v>
      </c>
      <c r="CQ33" s="52" t="str">
        <f t="shared" si="32"/>
        <v>NO</v>
      </c>
      <c r="CR33" s="54" t="str">
        <f t="shared" si="33"/>
        <v>OK</v>
      </c>
      <c r="CS33" s="141" t="b">
        <f t="shared" si="34"/>
        <v>0</v>
      </c>
      <c r="CT33" s="141" t="b">
        <f t="shared" si="35"/>
        <v>0</v>
      </c>
      <c r="CU33" s="141" t="b">
        <f t="shared" si="36"/>
        <v>0</v>
      </c>
      <c r="CV33" s="141" t="b">
        <f t="shared" si="37"/>
        <v>0</v>
      </c>
      <c r="CW33" s="53" t="str">
        <f t="shared" si="38"/>
        <v>SEQUENCE INCORRECT</v>
      </c>
      <c r="CX33" s="55">
        <f>COUNTIF(B19:B32,T(B33))</f>
        <v>14</v>
      </c>
    </row>
    <row r="34" spans="1:102" s="141" customFormat="1" ht="18.95" customHeight="1" thickBot="1">
      <c r="A34" s="134"/>
      <c r="B34" s="152"/>
      <c r="C34" s="153"/>
      <c r="D34" s="152"/>
      <c r="E34" s="153"/>
      <c r="F34" s="152"/>
      <c r="G34" s="153"/>
      <c r="H34" s="152"/>
      <c r="I34" s="153"/>
      <c r="J34" s="305"/>
      <c r="K34" s="306"/>
      <c r="L34" s="206"/>
      <c r="M34" s="206"/>
      <c r="N34" s="206"/>
      <c r="O34" s="206"/>
      <c r="P34" s="319" t="str">
        <f>IF(AND(A34&lt;&gt;"",B34&lt;&gt;"",D34&lt;&gt;"", F34&lt;&gt;"", H34&lt;&gt;"", J34&lt;&gt;"",L34&lt;&gt;"",N34&lt;&gt;"",U34="", T34="OK", X34="",OR(D34&lt;=E17,D34="ABS"),OR(F34&lt;=G17,F34="ABS"),OR(H34&lt;=I17,H34="ABS"),OR(J34&lt;=K17,J34="ABS"),OR(L34&lt;=M17,L34="ABS"),OR(N34&lt;=O17,O34="ABS")),IF(AND(OR(D34=0,D34="ABS"),OR(F34=0,F34="ABS"),,OR(H34=0,H34="ABS"),OR(J34=0,J34="ABS"),,OR(L34=0,L34="ABS"),OR(N34=0,N34="ABS"),D34="ABS",F34="ABS",H34="ABS",J34="ABS",L34="ABS",N34="ABS"),"ABS",IF(AND(SUM(D34:N34)=0,OR(L34="ZERO",L34="ABS")),"ZERO",IF(L34="ABS",SUM(D34,N34),SUM(D34,F34,H34,J34,L34,N34)))),"")</f>
        <v/>
      </c>
      <c r="Q34" s="320"/>
      <c r="R34" s="96" t="str">
        <f>IF(P34="","",IF(Q17=500,LOOKUP(P34,{"ABS","ZERO",1,250,275,300,325,350,375,400,425},{"FAIL","FAIL","FAIL","D","D+","C","C+","B","B+","A","A+"}),IF(Q17=450,LOOKUP(P34,{"ABS","ZERO",1,225,247,270,292,315,337,360,382},{"FAIL","FAIL","FAIL","D","D+","C","C+","B","B+","A","A+"}),IF(Q17=400,LOOKUP(P34,{"ABS","ZERO",1,200,220,240,260,280,300,320,340},{"FAIL","FAIL","FAIL","D","D+","C","C+","B","B+","A","A+"}),IF(Q17=350,LOOKUP(P34,{"ABS","ZERO",1,175,192,210,227,245,262,280,297},{"FAIL","FAIL","FAIL","D","D+","C","C+","B","B+","A","A+"}),IF(Q17=300,LOOKUP(P34,{"ABS","ZERO",1,150,165,180,195,210,225,240,255},{"FAIL","FAIL","FAIL","D","D+","C","C+","B","B+","A","A+"}),IF(Q17=250,LOOKUP(P34,{"ABS","ZERO",1,125,137,150,162,175,187,200,212},{"FAIL","FAIL","FAIL","D","D+","C","C+","B","B+","A","A+"}),IF(Q17=200,LOOKUP(P34,{"ABS","ZERO",1,100,110,120,130,140,150,160,170},{"FAIL","FAIL","FAIL","D","D+","C","C+","B","B+","A","A+"}),IF(Q17=150,LOOKUP(P34,{"ABS","ZERO",1,75,82,90,97,105,112,120,127},{"FAIL","FAIL","FAIL","D","D+","C","C+","B","B+","A","A+"}),IF(Q17=100,LOOKUP(P34,{"ABS","ZERO",1,50,55,60,65,70,75,80,85},{"FAIL","FAIL","FAIL","D","D+","C","C+","B","B+","A","A+"}),IF(Q17=50,LOOKUP(P34,{"ABS","ZERO",1,25,27,30,32,35,37,40,42},{"FAIL","FAIL","FAIL","D","D+","C","C+","B","B+","A","A+"}))))))))))))</f>
        <v/>
      </c>
      <c r="S34" s="194"/>
      <c r="T34" s="56" t="str">
        <f t="shared" si="0"/>
        <v/>
      </c>
      <c r="U34" s="172" t="str">
        <f>IF(AND(A34&lt;&gt;"",B34&lt;&gt;""),IF(OR(D34&lt;&gt;"ABS"),IF(OR(AND(D34&lt;ROUNDDOWN((0.7*E17),0),D34&lt;&gt;0),D34&gt;E17,D34=""),"Attendance Marks incorrect",""),""),"")</f>
        <v/>
      </c>
      <c r="V34" s="304"/>
      <c r="W34" s="304"/>
      <c r="X34" s="161" t="str">
        <f>IF(OR(AND(OR(F34&lt;=G17, F34=0, F34="ABS"),OR(H34&lt;=I17, H34=0, H34="ABS"),OR(J34&lt;=K17, J34=0,J34="ABS"))),IF(OR(AND(A34="",B34="",D34="",F34="",H34="",J34=""),AND(A34&lt;&gt;"",B34&lt;&gt;"",D34&lt;&gt;"",F34&lt;&gt;"",H34&lt;&gt;"",J34&lt;&gt;"", AF34="OK")),"","Given Marks or Format is incorrect"),"Given Marks or Format is incorrect")</f>
        <v/>
      </c>
      <c r="Y34" s="162"/>
      <c r="Z34" s="163"/>
      <c r="AA34" s="12" t="b">
        <f>IF(AND( EXACT(LEFT(B34,LEN(G8)), G8),ISNUMBER(INT(MID(B34,(LEN(G8)+1),1))),ISNUMBER(INT(MID(B34,(LEN(G8)+2),1))), MID(B34,(LEN(G8)+1),2)&lt;&gt;"00",OR(ISNUMBER(INT(MID(B34,(LEN(G8)+3),1))),MID(B34,(LEN(G8)+3),1)=""),  OR(AND(ISNUMBER(INT(MID(B34,(LEN(G8)+1),3))),MID(B34,(LEN(G8)+1),1)&lt;&gt;"0", MID(B34,(LEN(G8)+4),1)=""),AND((ISNUMBER(INT(MID(B34,(LEN(G8)+1),2)))),MID(B34,(LEN(G8)+3),1)=""))),"OK")</f>
        <v>0</v>
      </c>
      <c r="AB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D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141" t="b">
        <f t="shared" si="28"/>
        <v>0</v>
      </c>
      <c r="AF34" s="141" t="str">
        <f t="shared" si="1"/>
        <v>S# INCORRECT</v>
      </c>
      <c r="BN34" s="141" t="str">
        <f t="shared" si="2"/>
        <v/>
      </c>
      <c r="BO34" s="141" t="b">
        <f t="shared" si="3"/>
        <v>0</v>
      </c>
      <c r="BP34" s="141" t="b">
        <f t="shared" si="4"/>
        <v>0</v>
      </c>
      <c r="BQ34" s="141" t="b">
        <f t="shared" si="5"/>
        <v>0</v>
      </c>
      <c r="BR34" s="141" t="str">
        <f t="shared" si="6"/>
        <v/>
      </c>
      <c r="BS34" s="141" t="str">
        <f t="shared" si="7"/>
        <v/>
      </c>
      <c r="BT34" s="141" t="str">
        <f t="shared" si="8"/>
        <v/>
      </c>
      <c r="BU34" s="141" t="str">
        <f t="shared" si="9"/>
        <v/>
      </c>
      <c r="BV34" s="51" t="str">
        <f t="shared" si="10"/>
        <v/>
      </c>
      <c r="BW34" s="52" t="str">
        <f t="shared" si="29"/>
        <v>INCORRECT</v>
      </c>
      <c r="BX34" s="141" t="b">
        <f t="shared" si="30"/>
        <v>0</v>
      </c>
      <c r="BY34" s="53" t="str">
        <f t="shared" si="11"/>
        <v/>
      </c>
      <c r="BZ34" s="141" t="b">
        <f t="shared" si="12"/>
        <v>0</v>
      </c>
      <c r="CA34" s="141" t="b">
        <f t="shared" si="13"/>
        <v>0</v>
      </c>
      <c r="CB34" s="141" t="b">
        <f t="shared" si="14"/>
        <v>0</v>
      </c>
      <c r="CC34" s="141" t="b">
        <f t="shared" si="15"/>
        <v>0</v>
      </c>
      <c r="CD34" s="141" t="b">
        <f t="shared" si="16"/>
        <v>0</v>
      </c>
      <c r="CE34" s="141" t="b">
        <f t="shared" si="17"/>
        <v>0</v>
      </c>
      <c r="CF34" s="141" t="str">
        <f t="shared" si="18"/>
        <v/>
      </c>
      <c r="CG34" s="141" t="str">
        <f t="shared" si="19"/>
        <v/>
      </c>
      <c r="CH34" s="141" t="str">
        <f t="shared" si="20"/>
        <v/>
      </c>
      <c r="CI34" s="141" t="str">
        <f t="shared" si="21"/>
        <v/>
      </c>
      <c r="CJ34" s="141" t="str">
        <f t="shared" si="22"/>
        <v/>
      </c>
      <c r="CK34" s="141" t="str">
        <f t="shared" si="23"/>
        <v/>
      </c>
      <c r="CL34" s="53" t="str">
        <f t="shared" si="24"/>
        <v/>
      </c>
      <c r="CM34" s="53" t="str">
        <f t="shared" si="25"/>
        <v/>
      </c>
      <c r="CN34" s="54" t="str">
        <f t="shared" si="26"/>
        <v>NO</v>
      </c>
      <c r="CO34" s="54" t="str">
        <f t="shared" si="27"/>
        <v>NO</v>
      </c>
      <c r="CP34" s="52" t="str">
        <f t="shared" si="31"/>
        <v>NO</v>
      </c>
      <c r="CQ34" s="52" t="str">
        <f t="shared" si="32"/>
        <v>NO</v>
      </c>
      <c r="CR34" s="54" t="str">
        <f t="shared" si="33"/>
        <v>OK</v>
      </c>
      <c r="CS34" s="141" t="b">
        <f t="shared" si="34"/>
        <v>0</v>
      </c>
      <c r="CT34" s="141" t="b">
        <f t="shared" si="35"/>
        <v>0</v>
      </c>
      <c r="CU34" s="141" t="b">
        <f t="shared" si="36"/>
        <v>0</v>
      </c>
      <c r="CV34" s="141" t="b">
        <f t="shared" si="37"/>
        <v>0</v>
      </c>
      <c r="CW34" s="53" t="str">
        <f t="shared" si="38"/>
        <v>SEQUENCE INCORRECT</v>
      </c>
      <c r="CX34" s="55">
        <f>COUNTIF(B19:B33,T(B34))</f>
        <v>15</v>
      </c>
    </row>
    <row r="35" spans="1:102" s="141" customFormat="1" ht="18.95" customHeight="1" thickBot="1">
      <c r="A35" s="43"/>
      <c r="B35" s="152"/>
      <c r="C35" s="153"/>
      <c r="D35" s="152"/>
      <c r="E35" s="153"/>
      <c r="F35" s="152"/>
      <c r="G35" s="153"/>
      <c r="H35" s="152"/>
      <c r="I35" s="153"/>
      <c r="J35" s="305"/>
      <c r="K35" s="306"/>
      <c r="L35" s="206"/>
      <c r="M35" s="206"/>
      <c r="N35" s="206"/>
      <c r="O35" s="206"/>
      <c r="P35" s="319" t="str">
        <f>IF(AND(A35&lt;&gt;"",B35&lt;&gt;"",D35&lt;&gt;"", F35&lt;&gt;"", H35&lt;&gt;"", J35&lt;&gt;"",L35&lt;&gt;"",N35&lt;&gt;"",U35="", T35="OK", X35="",OR(D35&lt;=E17,D35="ABS"),OR(F35&lt;=G17,F35="ABS"),OR(H35&lt;=I17,H35="ABS"),OR(J35&lt;=K17,J35="ABS"),OR(L35&lt;=M17,L35="ABS"),OR(N35&lt;=O17,O35="ABS")),IF(AND(OR(D35=0,D35="ABS"),OR(F35=0,F35="ABS"),,OR(H35=0,H35="ABS"),OR(J35=0,J35="ABS"),,OR(L35=0,L35="ABS"),OR(N35=0,N35="ABS"),D35="ABS",F35="ABS",H35="ABS",J35="ABS",L35="ABS",N35="ABS"),"ABS",IF(AND(SUM(D35:N35)=0,OR(L35="ZERO",L35="ABS")),"ZERO",IF(L35="ABS",SUM(D35,N35),SUM(D35,F35,H35,J35,L35,N35)))),"")</f>
        <v/>
      </c>
      <c r="Q35" s="320"/>
      <c r="R35" s="96" t="str">
        <f>IF(P35="","",IF(Q17=500,LOOKUP(P35,{"ABS","ZERO",1,250,275,300,325,350,375,400,425},{"FAIL","FAIL","FAIL","D","D+","C","C+","B","B+","A","A+"}),IF(Q17=450,LOOKUP(P35,{"ABS","ZERO",1,225,247,270,292,315,337,360,382},{"FAIL","FAIL","FAIL","D","D+","C","C+","B","B+","A","A+"}),IF(Q17=400,LOOKUP(P35,{"ABS","ZERO",1,200,220,240,260,280,300,320,340},{"FAIL","FAIL","FAIL","D","D+","C","C+","B","B+","A","A+"}),IF(Q17=350,LOOKUP(P35,{"ABS","ZERO",1,175,192,210,227,245,262,280,297},{"FAIL","FAIL","FAIL","D","D+","C","C+","B","B+","A","A+"}),IF(Q17=300,LOOKUP(P35,{"ABS","ZERO",1,150,165,180,195,210,225,240,255},{"FAIL","FAIL","FAIL","D","D+","C","C+","B","B+","A","A+"}),IF(Q17=250,LOOKUP(P35,{"ABS","ZERO",1,125,137,150,162,175,187,200,212},{"FAIL","FAIL","FAIL","D","D+","C","C+","B","B+","A","A+"}),IF(Q17=200,LOOKUP(P35,{"ABS","ZERO",1,100,110,120,130,140,150,160,170},{"FAIL","FAIL","FAIL","D","D+","C","C+","B","B+","A","A+"}),IF(Q17=150,LOOKUP(P35,{"ABS","ZERO",1,75,82,90,97,105,112,120,127},{"FAIL","FAIL","FAIL","D","D+","C","C+","B","B+","A","A+"}),IF(Q17=100,LOOKUP(P35,{"ABS","ZERO",1,50,55,60,65,70,75,80,85},{"FAIL","FAIL","FAIL","D","D+","C","C+","B","B+","A","A+"}),IF(Q17=50,LOOKUP(P35,{"ABS","ZERO",1,25,27,30,32,35,37,40,42},{"FAIL","FAIL","FAIL","D","D+","C","C+","B","B+","A","A+"}))))))))))))</f>
        <v/>
      </c>
      <c r="S35" s="194"/>
      <c r="T35" s="56" t="str">
        <f t="shared" si="0"/>
        <v/>
      </c>
      <c r="U35" s="172" t="str">
        <f>IF(AND(A35&lt;&gt;"",B35&lt;&gt;""),IF(OR(D35&lt;&gt;"ABS"),IF(OR(AND(D35&lt;ROUNDDOWN((0.7*E17),0),D35&lt;&gt;0),D35&gt;E17,D35=""),"Attendance Marks incorrect",""),""),"")</f>
        <v/>
      </c>
      <c r="V35" s="304"/>
      <c r="W35" s="304"/>
      <c r="X35" s="161" t="str">
        <f>IF(OR(AND(OR(F35&lt;=G17, F35=0, F35="ABS"),OR(H35&lt;=I17, H35=0, H35="ABS"),OR(J35&lt;=K17, J35=0,J35="ABS"))),IF(OR(AND(A35="",B35="",D35="",F35="",H35="",J35=""),AND(A35&lt;&gt;"",B35&lt;&gt;"",D35&lt;&gt;"",F35&lt;&gt;"",H35&lt;&gt;"",J35&lt;&gt;"", AF35="OK")),"","Given Marks or Format is incorrect"),"Given Marks or Format is incorrect")</f>
        <v/>
      </c>
      <c r="Y35" s="162"/>
      <c r="Z35" s="163"/>
      <c r="AA35" s="12" t="b">
        <f>IF(AND( EXACT(LEFT(B35,LEN(G8)), G8),ISNUMBER(INT(MID(B35,(LEN(G8)+1),1))),ISNUMBER(INT(MID(B35,(LEN(G8)+2),1))), MID(B35,(LEN(G8)+1),2)&lt;&gt;"00",OR(ISNUMBER(INT(MID(B35,(LEN(G8)+3),1))),MID(B35,(LEN(G8)+3),1)=""),  OR(AND(ISNUMBER(INT(MID(B35,(LEN(G8)+1),3))),MID(B35,(LEN(G8)+1),1)&lt;&gt;"0", MID(B35,(LEN(G8)+4),1)=""),AND((ISNUMBER(INT(MID(B35,(LEN(G8)+1),2)))),MID(B35,(LEN(G8)+3),1)=""))),"OK")</f>
        <v>0</v>
      </c>
      <c r="AB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D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141" t="b">
        <f t="shared" si="28"/>
        <v>0</v>
      </c>
      <c r="AF35" s="141" t="str">
        <f t="shared" si="1"/>
        <v>S# INCORRECT</v>
      </c>
      <c r="BN35" s="141" t="str">
        <f t="shared" si="2"/>
        <v/>
      </c>
      <c r="BO35" s="141" t="b">
        <f t="shared" si="3"/>
        <v>0</v>
      </c>
      <c r="BP35" s="141" t="b">
        <f t="shared" si="4"/>
        <v>0</v>
      </c>
      <c r="BQ35" s="141" t="b">
        <f t="shared" si="5"/>
        <v>0</v>
      </c>
      <c r="BR35" s="141" t="str">
        <f t="shared" si="6"/>
        <v/>
      </c>
      <c r="BS35" s="141" t="str">
        <f t="shared" si="7"/>
        <v/>
      </c>
      <c r="BT35" s="141" t="str">
        <f t="shared" si="8"/>
        <v/>
      </c>
      <c r="BU35" s="141" t="str">
        <f t="shared" si="9"/>
        <v/>
      </c>
      <c r="BV35" s="51" t="str">
        <f t="shared" si="10"/>
        <v/>
      </c>
      <c r="BW35" s="52" t="str">
        <f t="shared" si="29"/>
        <v>INCORRECT</v>
      </c>
      <c r="BX35" s="141" t="b">
        <f t="shared" si="30"/>
        <v>0</v>
      </c>
      <c r="BY35" s="53" t="str">
        <f t="shared" si="11"/>
        <v/>
      </c>
      <c r="BZ35" s="141" t="b">
        <f t="shared" si="12"/>
        <v>0</v>
      </c>
      <c r="CA35" s="141" t="b">
        <f t="shared" si="13"/>
        <v>0</v>
      </c>
      <c r="CB35" s="141" t="b">
        <f t="shared" si="14"/>
        <v>0</v>
      </c>
      <c r="CC35" s="141" t="b">
        <f t="shared" si="15"/>
        <v>0</v>
      </c>
      <c r="CD35" s="141" t="b">
        <f t="shared" si="16"/>
        <v>0</v>
      </c>
      <c r="CE35" s="141" t="b">
        <f t="shared" si="17"/>
        <v>0</v>
      </c>
      <c r="CF35" s="141" t="str">
        <f t="shared" si="18"/>
        <v/>
      </c>
      <c r="CG35" s="141" t="str">
        <f t="shared" si="19"/>
        <v/>
      </c>
      <c r="CH35" s="141" t="str">
        <f t="shared" si="20"/>
        <v/>
      </c>
      <c r="CI35" s="141" t="str">
        <f t="shared" si="21"/>
        <v/>
      </c>
      <c r="CJ35" s="141" t="str">
        <f t="shared" si="22"/>
        <v/>
      </c>
      <c r="CK35" s="141" t="str">
        <f t="shared" si="23"/>
        <v/>
      </c>
      <c r="CL35" s="53" t="str">
        <f t="shared" si="24"/>
        <v/>
      </c>
      <c r="CM35" s="53" t="str">
        <f t="shared" si="25"/>
        <v/>
      </c>
      <c r="CN35" s="54" t="str">
        <f t="shared" si="26"/>
        <v>NO</v>
      </c>
      <c r="CO35" s="54" t="str">
        <f t="shared" si="27"/>
        <v>NO</v>
      </c>
      <c r="CP35" s="52" t="str">
        <f t="shared" si="31"/>
        <v>NO</v>
      </c>
      <c r="CQ35" s="52" t="str">
        <f t="shared" si="32"/>
        <v>NO</v>
      </c>
      <c r="CR35" s="54" t="str">
        <f t="shared" si="33"/>
        <v>OK</v>
      </c>
      <c r="CS35" s="141" t="b">
        <f t="shared" si="34"/>
        <v>0</v>
      </c>
      <c r="CT35" s="141" t="b">
        <f t="shared" si="35"/>
        <v>0</v>
      </c>
      <c r="CU35" s="141" t="b">
        <f t="shared" si="36"/>
        <v>0</v>
      </c>
      <c r="CV35" s="141" t="b">
        <f t="shared" si="37"/>
        <v>0</v>
      </c>
      <c r="CW35" s="53" t="str">
        <f t="shared" si="38"/>
        <v>SEQUENCE INCORRECT</v>
      </c>
      <c r="CX35" s="55">
        <f>COUNTIF(B19:B34,T(B35))</f>
        <v>16</v>
      </c>
    </row>
    <row r="36" spans="1:102" s="141" customFormat="1" ht="18.95" customHeight="1" thickBot="1">
      <c r="A36" s="134"/>
      <c r="B36" s="152"/>
      <c r="C36" s="153"/>
      <c r="D36" s="152"/>
      <c r="E36" s="153"/>
      <c r="F36" s="152"/>
      <c r="G36" s="153"/>
      <c r="H36" s="152"/>
      <c r="I36" s="153"/>
      <c r="J36" s="305"/>
      <c r="K36" s="306"/>
      <c r="L36" s="206"/>
      <c r="M36" s="206"/>
      <c r="N36" s="206"/>
      <c r="O36" s="206"/>
      <c r="P36" s="319" t="str">
        <f>IF(AND(A36&lt;&gt;"",B36&lt;&gt;"",D36&lt;&gt;"", F36&lt;&gt;"", H36&lt;&gt;"", J36&lt;&gt;"",L36&lt;&gt;"",N36&lt;&gt;"",U36="", T36="OK", X36="",OR(D36&lt;=E17,D36="ABS"),OR(F36&lt;=G17,F36="ABS"),OR(H36&lt;=I17,H36="ABS"),OR(J36&lt;=K17,J36="ABS"),OR(L36&lt;=M17,L36="ABS"),OR(N36&lt;=O17,O36="ABS")),IF(AND(OR(D36=0,D36="ABS"),OR(F36=0,F36="ABS"),,OR(H36=0,H36="ABS"),OR(J36=0,J36="ABS"),,OR(L36=0,L36="ABS"),OR(N36=0,N36="ABS"),D36="ABS",F36="ABS",H36="ABS",J36="ABS",L36="ABS",N36="ABS"),"ABS",IF(AND(SUM(D36:N36)=0,OR(L36="ZERO",L36="ABS")),"ZERO",IF(L36="ABS",SUM(D36,N36),SUM(D36,F36,H36,J36,L36,N36)))),"")</f>
        <v/>
      </c>
      <c r="Q36" s="320"/>
      <c r="R36" s="96" t="str">
        <f>IF(P36="","",IF(Q17=500,LOOKUP(P36,{"ABS","ZERO",1,250,275,300,325,350,375,400,425},{"FAIL","FAIL","FAIL","D","D+","C","C+","B","B+","A","A+"}),IF(Q17=450,LOOKUP(P36,{"ABS","ZERO",1,225,247,270,292,315,337,360,382},{"FAIL","FAIL","FAIL","D","D+","C","C+","B","B+","A","A+"}),IF(Q17=400,LOOKUP(P36,{"ABS","ZERO",1,200,220,240,260,280,300,320,340},{"FAIL","FAIL","FAIL","D","D+","C","C+","B","B+","A","A+"}),IF(Q17=350,LOOKUP(P36,{"ABS","ZERO",1,175,192,210,227,245,262,280,297},{"FAIL","FAIL","FAIL","D","D+","C","C+","B","B+","A","A+"}),IF(Q17=300,LOOKUP(P36,{"ABS","ZERO",1,150,165,180,195,210,225,240,255},{"FAIL","FAIL","FAIL","D","D+","C","C+","B","B+","A","A+"}),IF(Q17=250,LOOKUP(P36,{"ABS","ZERO",1,125,137,150,162,175,187,200,212},{"FAIL","FAIL","FAIL","D","D+","C","C+","B","B+","A","A+"}),IF(Q17=200,LOOKUP(P36,{"ABS","ZERO",1,100,110,120,130,140,150,160,170},{"FAIL","FAIL","FAIL","D","D+","C","C+","B","B+","A","A+"}),IF(Q17=150,LOOKUP(P36,{"ABS","ZERO",1,75,82,90,97,105,112,120,127},{"FAIL","FAIL","FAIL","D","D+","C","C+","B","B+","A","A+"}),IF(Q17=100,LOOKUP(P36,{"ABS","ZERO",1,50,55,60,65,70,75,80,85},{"FAIL","FAIL","FAIL","D","D+","C","C+","B","B+","A","A+"}),IF(Q17=50,LOOKUP(P36,{"ABS","ZERO",1,25,27,30,32,35,37,40,42},{"FAIL","FAIL","FAIL","D","D+","C","C+","B","B+","A","A+"}))))))))))))</f>
        <v/>
      </c>
      <c r="S36" s="194"/>
      <c r="T36" s="56" t="str">
        <f t="shared" si="0"/>
        <v/>
      </c>
      <c r="U36" s="172" t="str">
        <f>IF(AND(A36&lt;&gt;"",B36&lt;&gt;""),IF(OR(D36&lt;&gt;"ABS"),IF(OR(AND(D36&lt;ROUNDDOWN((0.7*E17),0),D36&lt;&gt;0),D36&gt;E17,D36=""),"Attendance Marks incorrect",""),""),"")</f>
        <v/>
      </c>
      <c r="V36" s="304"/>
      <c r="W36" s="304"/>
      <c r="X36" s="161" t="str">
        <f>IF(OR(AND(OR(F36&lt;=G17, F36=0, F36="ABS"),OR(H36&lt;=I17, H36=0, H36="ABS"),OR(J36&lt;=K17, J36=0,J36="ABS"))),IF(OR(AND(A36="",B36="",D36="",F36="",H36="",J36=""),AND(A36&lt;&gt;"",B36&lt;&gt;"",D36&lt;&gt;"",F36&lt;&gt;"",H36&lt;&gt;"",J36&lt;&gt;"", AF36="OK")),"","Given Marks or Format is incorrect"),"Given Marks or Format is incorrect")</f>
        <v/>
      </c>
      <c r="Y36" s="162"/>
      <c r="Z36" s="163"/>
      <c r="AA36" s="12" t="b">
        <f>IF(AND( EXACT(LEFT(B36,LEN(G8)), G8),ISNUMBER(INT(MID(B36,(LEN(G8)+1),1))),ISNUMBER(INT(MID(B36,(LEN(G8)+2),1))), MID(B36,(LEN(G8)+1),2)&lt;&gt;"00",OR(ISNUMBER(INT(MID(B36,(LEN(G8)+3),1))),MID(B36,(LEN(G8)+3),1)=""),  OR(AND(ISNUMBER(INT(MID(B36,(LEN(G8)+1),3))),MID(B36,(LEN(G8)+1),1)&lt;&gt;"0", MID(B36,(LEN(G8)+4),1)=""),AND((ISNUMBER(INT(MID(B36,(LEN(G8)+1),2)))),MID(B36,(LEN(G8)+3),1)=""))),"OK")</f>
        <v>0</v>
      </c>
      <c r="AB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D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141" t="b">
        <f t="shared" si="28"/>
        <v>0</v>
      </c>
      <c r="AF36" s="141" t="str">
        <f t="shared" si="1"/>
        <v>S# INCORRECT</v>
      </c>
      <c r="BN36" s="141" t="str">
        <f t="shared" si="2"/>
        <v/>
      </c>
      <c r="BO36" s="141" t="b">
        <f t="shared" si="3"/>
        <v>0</v>
      </c>
      <c r="BP36" s="141" t="b">
        <f t="shared" si="4"/>
        <v>0</v>
      </c>
      <c r="BQ36" s="141" t="b">
        <f t="shared" si="5"/>
        <v>0</v>
      </c>
      <c r="BR36" s="141" t="str">
        <f t="shared" si="6"/>
        <v/>
      </c>
      <c r="BS36" s="141" t="str">
        <f t="shared" si="7"/>
        <v/>
      </c>
      <c r="BT36" s="141" t="str">
        <f t="shared" si="8"/>
        <v/>
      </c>
      <c r="BU36" s="141" t="str">
        <f t="shared" si="9"/>
        <v/>
      </c>
      <c r="BV36" s="51" t="str">
        <f t="shared" si="10"/>
        <v/>
      </c>
      <c r="BW36" s="52" t="str">
        <f t="shared" si="29"/>
        <v>INCORRECT</v>
      </c>
      <c r="BX36" s="141" t="b">
        <f t="shared" si="30"/>
        <v>0</v>
      </c>
      <c r="BY36" s="53" t="str">
        <f t="shared" si="11"/>
        <v/>
      </c>
      <c r="BZ36" s="141" t="b">
        <f t="shared" si="12"/>
        <v>0</v>
      </c>
      <c r="CA36" s="141" t="b">
        <f t="shared" si="13"/>
        <v>0</v>
      </c>
      <c r="CB36" s="141" t="b">
        <f t="shared" si="14"/>
        <v>0</v>
      </c>
      <c r="CC36" s="141" t="b">
        <f t="shared" si="15"/>
        <v>0</v>
      </c>
      <c r="CD36" s="141" t="b">
        <f t="shared" si="16"/>
        <v>0</v>
      </c>
      <c r="CE36" s="141" t="b">
        <f t="shared" si="17"/>
        <v>0</v>
      </c>
      <c r="CF36" s="141" t="str">
        <f t="shared" si="18"/>
        <v/>
      </c>
      <c r="CG36" s="141" t="str">
        <f t="shared" si="19"/>
        <v/>
      </c>
      <c r="CH36" s="141" t="str">
        <f t="shared" si="20"/>
        <v/>
      </c>
      <c r="CI36" s="141" t="str">
        <f t="shared" si="21"/>
        <v/>
      </c>
      <c r="CJ36" s="141" t="str">
        <f t="shared" si="22"/>
        <v/>
      </c>
      <c r="CK36" s="141" t="str">
        <f t="shared" si="23"/>
        <v/>
      </c>
      <c r="CL36" s="53" t="str">
        <f t="shared" si="24"/>
        <v/>
      </c>
      <c r="CM36" s="53" t="str">
        <f t="shared" si="25"/>
        <v/>
      </c>
      <c r="CN36" s="54" t="str">
        <f t="shared" si="26"/>
        <v>NO</v>
      </c>
      <c r="CO36" s="54" t="str">
        <f t="shared" si="27"/>
        <v>NO</v>
      </c>
      <c r="CP36" s="52" t="str">
        <f t="shared" si="31"/>
        <v>NO</v>
      </c>
      <c r="CQ36" s="52" t="str">
        <f t="shared" si="32"/>
        <v>NO</v>
      </c>
      <c r="CR36" s="54" t="str">
        <f t="shared" si="33"/>
        <v>OK</v>
      </c>
      <c r="CS36" s="141" t="b">
        <f t="shared" si="34"/>
        <v>0</v>
      </c>
      <c r="CT36" s="141" t="b">
        <f t="shared" si="35"/>
        <v>0</v>
      </c>
      <c r="CU36" s="141" t="b">
        <f t="shared" si="36"/>
        <v>0</v>
      </c>
      <c r="CV36" s="141" t="b">
        <f t="shared" si="37"/>
        <v>0</v>
      </c>
      <c r="CW36" s="53" t="str">
        <f t="shared" si="38"/>
        <v>SEQUENCE INCORRECT</v>
      </c>
      <c r="CX36" s="55">
        <f>COUNTIF(B19:B35,T(B36))</f>
        <v>17</v>
      </c>
    </row>
    <row r="37" spans="1:102" s="141" customFormat="1" ht="18.95" customHeight="1" thickBot="1">
      <c r="A37" s="43"/>
      <c r="B37" s="152"/>
      <c r="C37" s="153"/>
      <c r="D37" s="152"/>
      <c r="E37" s="153"/>
      <c r="F37" s="152"/>
      <c r="G37" s="153"/>
      <c r="H37" s="152"/>
      <c r="I37" s="153"/>
      <c r="J37" s="305"/>
      <c r="K37" s="306"/>
      <c r="L37" s="206"/>
      <c r="M37" s="206"/>
      <c r="N37" s="206"/>
      <c r="O37" s="206"/>
      <c r="P37" s="319" t="str">
        <f>IF(AND(A37&lt;&gt;"",B37&lt;&gt;"",D37&lt;&gt;"", F37&lt;&gt;"", H37&lt;&gt;"", J37&lt;&gt;"",L37&lt;&gt;"",N37&lt;&gt;"",U37="", T37="OK", X37="",OR(D37&lt;=E17,D37="ABS"),OR(F37&lt;=G17,F37="ABS"),OR(H37&lt;=I17,H37="ABS"),OR(J37&lt;=K17,J37="ABS"),OR(L37&lt;=M17,L37="ABS"),OR(N37&lt;=O17,O37="ABS")),IF(AND(OR(D37=0,D37="ABS"),OR(F37=0,F37="ABS"),,OR(H37=0,H37="ABS"),OR(J37=0,J37="ABS"),,OR(L37=0,L37="ABS"),OR(N37=0,N37="ABS"),D37="ABS",F37="ABS",H37="ABS",J37="ABS",L37="ABS",N37="ABS"),"ABS",IF(AND(SUM(D37:N37)=0,OR(L37="ZERO",L37="ABS")),"ZERO",IF(L37="ABS",SUM(D37,N37),SUM(D37,F37,H37,J37,L37,N37)))),"")</f>
        <v/>
      </c>
      <c r="Q37" s="320"/>
      <c r="R37" s="96" t="str">
        <f>IF(P37="","",IF(Q17=500,LOOKUP(P37,{"ABS","ZERO",1,250,275,300,325,350,375,400,425},{"FAIL","FAIL","FAIL","D","D+","C","C+","B","B+","A","A+"}),IF(Q17=450,LOOKUP(P37,{"ABS","ZERO",1,225,247,270,292,315,337,360,382},{"FAIL","FAIL","FAIL","D","D+","C","C+","B","B+","A","A+"}),IF(Q17=400,LOOKUP(P37,{"ABS","ZERO",1,200,220,240,260,280,300,320,340},{"FAIL","FAIL","FAIL","D","D+","C","C+","B","B+","A","A+"}),IF(Q17=350,LOOKUP(P37,{"ABS","ZERO",1,175,192,210,227,245,262,280,297},{"FAIL","FAIL","FAIL","D","D+","C","C+","B","B+","A","A+"}),IF(Q17=300,LOOKUP(P37,{"ABS","ZERO",1,150,165,180,195,210,225,240,255},{"FAIL","FAIL","FAIL","D","D+","C","C+","B","B+","A","A+"}),IF(Q17=250,LOOKUP(P37,{"ABS","ZERO",1,125,137,150,162,175,187,200,212},{"FAIL","FAIL","FAIL","D","D+","C","C+","B","B+","A","A+"}),IF(Q17=200,LOOKUP(P37,{"ABS","ZERO",1,100,110,120,130,140,150,160,170},{"FAIL","FAIL","FAIL","D","D+","C","C+","B","B+","A","A+"}),IF(Q17=150,LOOKUP(P37,{"ABS","ZERO",1,75,82,90,97,105,112,120,127},{"FAIL","FAIL","FAIL","D","D+","C","C+","B","B+","A","A+"}),IF(Q17=100,LOOKUP(P37,{"ABS","ZERO",1,50,55,60,65,70,75,80,85},{"FAIL","FAIL","FAIL","D","D+","C","C+","B","B+","A","A+"}),IF(Q17=50,LOOKUP(P37,{"ABS","ZERO",1,25,27,30,32,35,37,40,42},{"FAIL","FAIL","FAIL","D","D+","C","C+","B","B+","A","A+"}))))))))))))</f>
        <v/>
      </c>
      <c r="S37" s="194"/>
      <c r="T37" s="56" t="str">
        <f t="shared" si="0"/>
        <v/>
      </c>
      <c r="U37" s="172" t="str">
        <f>IF(AND(A37&lt;&gt;"",B37&lt;&gt;""),IF(OR(D37&lt;&gt;"ABS"),IF(OR(AND(D37&lt;ROUNDDOWN((0.7*E17),0),D37&lt;&gt;0),D37&gt;E17,D37=""),"Attendance Marks incorrect",""),""),"")</f>
        <v/>
      </c>
      <c r="V37" s="304"/>
      <c r="W37" s="304"/>
      <c r="X37" s="161" t="str">
        <f>IF(OR(AND(OR(F37&lt;=G17, F37=0, F37="ABS"),OR(H37&lt;=I17, H37=0, H37="ABS"),OR(J37&lt;=K17, J37=0,J37="ABS"))),IF(OR(AND(A37="",B37="",D37="",F37="",H37="",J37=""),AND(A37&lt;&gt;"",B37&lt;&gt;"",D37&lt;&gt;"",F37&lt;&gt;"",H37&lt;&gt;"",J37&lt;&gt;"", AF37="OK")),"","Given Marks or Format is incorrect"),"Given Marks or Format is incorrect")</f>
        <v/>
      </c>
      <c r="Y37" s="162"/>
      <c r="Z37" s="163"/>
      <c r="AA37" s="12" t="b">
        <f>IF(AND( EXACT(LEFT(B37,LEN(G8)), G8),ISNUMBER(INT(MID(B37,(LEN(G8)+1),1))),ISNUMBER(INT(MID(B37,(LEN(G8)+2),1))), MID(B37,(LEN(G8)+1),2)&lt;&gt;"00",OR(ISNUMBER(INT(MID(B37,(LEN(G8)+3),1))),MID(B37,(LEN(G8)+3),1)=""),  OR(AND(ISNUMBER(INT(MID(B37,(LEN(G8)+1),3))),MID(B37,(LEN(G8)+1),1)&lt;&gt;"0", MID(B37,(LEN(G8)+4),1)=""),AND((ISNUMBER(INT(MID(B37,(LEN(G8)+1),2)))),MID(B37,(LEN(G8)+3),1)=""))),"OK")</f>
        <v>0</v>
      </c>
      <c r="AB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D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141" t="b">
        <f t="shared" si="28"/>
        <v>0</v>
      </c>
      <c r="AF37" s="141" t="str">
        <f t="shared" si="1"/>
        <v>S# INCORRECT</v>
      </c>
      <c r="BN37" s="141" t="str">
        <f t="shared" si="2"/>
        <v/>
      </c>
      <c r="BO37" s="141" t="b">
        <f t="shared" si="3"/>
        <v>0</v>
      </c>
      <c r="BP37" s="141" t="b">
        <f t="shared" si="4"/>
        <v>0</v>
      </c>
      <c r="BQ37" s="141" t="b">
        <f t="shared" si="5"/>
        <v>0</v>
      </c>
      <c r="BR37" s="141" t="str">
        <f t="shared" si="6"/>
        <v/>
      </c>
      <c r="BS37" s="141" t="str">
        <f t="shared" si="7"/>
        <v/>
      </c>
      <c r="BT37" s="141" t="str">
        <f t="shared" si="8"/>
        <v/>
      </c>
      <c r="BU37" s="141" t="str">
        <f t="shared" si="9"/>
        <v/>
      </c>
      <c r="BV37" s="51" t="str">
        <f t="shared" si="10"/>
        <v/>
      </c>
      <c r="BW37" s="52" t="str">
        <f t="shared" si="29"/>
        <v>INCORRECT</v>
      </c>
      <c r="BX37" s="141" t="b">
        <f t="shared" si="30"/>
        <v>0</v>
      </c>
      <c r="BY37" s="53" t="str">
        <f t="shared" si="11"/>
        <v/>
      </c>
      <c r="BZ37" s="141" t="b">
        <f t="shared" si="12"/>
        <v>0</v>
      </c>
      <c r="CA37" s="141" t="b">
        <f t="shared" si="13"/>
        <v>0</v>
      </c>
      <c r="CB37" s="141" t="b">
        <f t="shared" si="14"/>
        <v>0</v>
      </c>
      <c r="CC37" s="141" t="b">
        <f t="shared" si="15"/>
        <v>0</v>
      </c>
      <c r="CD37" s="141" t="b">
        <f t="shared" si="16"/>
        <v>0</v>
      </c>
      <c r="CE37" s="141" t="b">
        <f t="shared" si="17"/>
        <v>0</v>
      </c>
      <c r="CF37" s="141" t="str">
        <f t="shared" si="18"/>
        <v/>
      </c>
      <c r="CG37" s="141" t="str">
        <f t="shared" si="19"/>
        <v/>
      </c>
      <c r="CH37" s="141" t="str">
        <f t="shared" si="20"/>
        <v/>
      </c>
      <c r="CI37" s="141" t="str">
        <f t="shared" si="21"/>
        <v/>
      </c>
      <c r="CJ37" s="141" t="str">
        <f t="shared" si="22"/>
        <v/>
      </c>
      <c r="CK37" s="141" t="str">
        <f t="shared" si="23"/>
        <v/>
      </c>
      <c r="CL37" s="53" t="str">
        <f t="shared" si="24"/>
        <v/>
      </c>
      <c r="CM37" s="53" t="str">
        <f t="shared" si="25"/>
        <v/>
      </c>
      <c r="CN37" s="54" t="str">
        <f t="shared" si="26"/>
        <v>NO</v>
      </c>
      <c r="CO37" s="54" t="str">
        <f t="shared" si="27"/>
        <v>NO</v>
      </c>
      <c r="CP37" s="52" t="str">
        <f t="shared" si="31"/>
        <v>NO</v>
      </c>
      <c r="CQ37" s="52" t="str">
        <f t="shared" si="32"/>
        <v>NO</v>
      </c>
      <c r="CR37" s="54" t="str">
        <f t="shared" si="33"/>
        <v>OK</v>
      </c>
      <c r="CS37" s="141" t="b">
        <f t="shared" si="34"/>
        <v>0</v>
      </c>
      <c r="CT37" s="141" t="b">
        <f t="shared" si="35"/>
        <v>0</v>
      </c>
      <c r="CU37" s="141" t="b">
        <f t="shared" si="36"/>
        <v>0</v>
      </c>
      <c r="CV37" s="141" t="b">
        <f t="shared" si="37"/>
        <v>0</v>
      </c>
      <c r="CW37" s="53" t="str">
        <f t="shared" si="38"/>
        <v>SEQUENCE INCORRECT</v>
      </c>
      <c r="CX37" s="55">
        <f>COUNTIF(B19:B36,T(B37))</f>
        <v>18</v>
      </c>
    </row>
    <row r="38" spans="1:102" s="141" customFormat="1" ht="18.95" customHeight="1" thickBot="1">
      <c r="A38" s="134"/>
      <c r="B38" s="152"/>
      <c r="C38" s="153"/>
      <c r="D38" s="152"/>
      <c r="E38" s="153"/>
      <c r="F38" s="152"/>
      <c r="G38" s="153"/>
      <c r="H38" s="152"/>
      <c r="I38" s="153"/>
      <c r="J38" s="305"/>
      <c r="K38" s="306"/>
      <c r="L38" s="206"/>
      <c r="M38" s="206"/>
      <c r="N38" s="206"/>
      <c r="O38" s="206"/>
      <c r="P38" s="319" t="str">
        <f>IF(AND(A38&lt;&gt;"",B38&lt;&gt;"",D38&lt;&gt;"", F38&lt;&gt;"", H38&lt;&gt;"", J38&lt;&gt;"",L38&lt;&gt;"",N38&lt;&gt;"",U38="", T38="OK", X38="",OR(D38&lt;=E17,D38="ABS"),OR(F38&lt;=G17,F38="ABS"),OR(H38&lt;=I17,H38="ABS"),OR(J38&lt;=K17,J38="ABS"),OR(L38&lt;=M17,L38="ABS"),OR(N38&lt;=O17,O38="ABS")),IF(AND(OR(D38=0,D38="ABS"),OR(F38=0,F38="ABS"),,OR(H38=0,H38="ABS"),OR(J38=0,J38="ABS"),,OR(L38=0,L38="ABS"),OR(N38=0,N38="ABS"),D38="ABS",F38="ABS",H38="ABS",J38="ABS",L38="ABS",N38="ABS"),"ABS",IF(AND(SUM(D38:N38)=0,OR(L38="ZERO",L38="ABS")),"ZERO",IF(L38="ABS",SUM(D38,N38),SUM(D38,F38,H38,J38,L38,N38)))),"")</f>
        <v/>
      </c>
      <c r="Q38" s="320"/>
      <c r="R38" s="96" t="str">
        <f>IF(P38="","",IF(Q17=500,LOOKUP(P38,{"ABS","ZERO",1,250,275,300,325,350,375,400,425},{"FAIL","FAIL","FAIL","D","D+","C","C+","B","B+","A","A+"}),IF(Q17=450,LOOKUP(P38,{"ABS","ZERO",1,225,247,270,292,315,337,360,382},{"FAIL","FAIL","FAIL","D","D+","C","C+","B","B+","A","A+"}),IF(Q17=400,LOOKUP(P38,{"ABS","ZERO",1,200,220,240,260,280,300,320,340},{"FAIL","FAIL","FAIL","D","D+","C","C+","B","B+","A","A+"}),IF(Q17=350,LOOKUP(P38,{"ABS","ZERO",1,175,192,210,227,245,262,280,297},{"FAIL","FAIL","FAIL","D","D+","C","C+","B","B+","A","A+"}),IF(Q17=300,LOOKUP(P38,{"ABS","ZERO",1,150,165,180,195,210,225,240,255},{"FAIL","FAIL","FAIL","D","D+","C","C+","B","B+","A","A+"}),IF(Q17=250,LOOKUP(P38,{"ABS","ZERO",1,125,137,150,162,175,187,200,212},{"FAIL","FAIL","FAIL","D","D+","C","C+","B","B+","A","A+"}),IF(Q17=200,LOOKUP(P38,{"ABS","ZERO",1,100,110,120,130,140,150,160,170},{"FAIL","FAIL","FAIL","D","D+","C","C+","B","B+","A","A+"}),IF(Q17=150,LOOKUP(P38,{"ABS","ZERO",1,75,82,90,97,105,112,120,127},{"FAIL","FAIL","FAIL","D","D+","C","C+","B","B+","A","A+"}),IF(Q17=100,LOOKUP(P38,{"ABS","ZERO",1,50,55,60,65,70,75,80,85},{"FAIL","FAIL","FAIL","D","D+","C","C+","B","B+","A","A+"}),IF(Q17=50,LOOKUP(P38,{"ABS","ZERO",1,25,27,30,32,35,37,40,42},{"FAIL","FAIL","FAIL","D","D+","C","C+","B","B+","A","A+"}))))))))))))</f>
        <v/>
      </c>
      <c r="S38" s="194"/>
      <c r="T38" s="56" t="str">
        <f t="shared" si="0"/>
        <v/>
      </c>
      <c r="U38" s="317" t="str">
        <f>IF(AND(A38&lt;&gt;"",B38&lt;&gt;""),IF(OR(D38&lt;&gt;"ABS"),IF(OR(AND(D38&lt;ROUNDDOWN((0.7*E17),0),D38&lt;&gt;0),D38&gt;E17,D38=""),"Attendance Marks incorrect",""),""),"")</f>
        <v/>
      </c>
      <c r="V38" s="318"/>
      <c r="W38" s="318"/>
      <c r="X38" s="275" t="str">
        <f>IF(OR(AND(OR(F38&lt;=G17, F38=0, F38="ABS"),OR(H38&lt;=I17, H38=0, H38="ABS"),OR(J38&lt;=K17, J38=0,J38="ABS"))),IF(OR(AND(A38="",B38="",D38="",F38="",H38="",J38=""),AND(A38&lt;&gt;"",B38&lt;&gt;"",D38&lt;&gt;"",F38&lt;&gt;"",H38&lt;&gt;"",J38&lt;&gt;"", AF38="OK")),"","Given Marks or Format is incorrect"),"Given Marks or Format is incorrect")</f>
        <v/>
      </c>
      <c r="Y38" s="265"/>
      <c r="Z38" s="266"/>
      <c r="AA38" s="12" t="b">
        <f>IF(AND( EXACT(LEFT(B38,LEN(G8)), G8),ISNUMBER(INT(MID(B38,(LEN(G8)+1),1))),ISNUMBER(INT(MID(B38,(LEN(G8)+2),1))), MID(B38,(LEN(G8)+1),2)&lt;&gt;"00",OR(ISNUMBER(INT(MID(B38,(LEN(G8)+3),1))),MID(B38,(LEN(G8)+3),1)=""),  OR(AND(ISNUMBER(INT(MID(B38,(LEN(G8)+1),3))),MID(B38,(LEN(G8)+1),1)&lt;&gt;"0", MID(B38,(LEN(G8)+4),1)=""),AND((ISNUMBER(INT(MID(B38,(LEN(G8)+1),2)))),MID(B38,(LEN(G8)+3),1)=""))),"OK")</f>
        <v>0</v>
      </c>
      <c r="AB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D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141" t="b">
        <f t="shared" si="28"/>
        <v>0</v>
      </c>
      <c r="AF38" s="141" t="str">
        <f t="shared" si="1"/>
        <v>S# INCORRECT</v>
      </c>
      <c r="BN38" s="141" t="str">
        <f>RIGHT(B38,3)</f>
        <v/>
      </c>
      <c r="BO38" s="141" t="b">
        <f>ISNUMBER(INT((MID(BN38,1,1))))</f>
        <v>0</v>
      </c>
      <c r="BP38" s="141" t="b">
        <f>ISNUMBER(INT((MID(BN38,2,1))))</f>
        <v>0</v>
      </c>
      <c r="BQ38" s="141" t="b">
        <f>ISNUMBER(INT((MID(BN38,3,1))))</f>
        <v>0</v>
      </c>
      <c r="BR38" s="141" t="str">
        <f>IF(BO38=TRUE, MID(BN38,1,1),"")</f>
        <v/>
      </c>
      <c r="BS38" s="141" t="str">
        <f>IF(BP38=TRUE, MID(BN38,2,1),"")</f>
        <v/>
      </c>
      <c r="BT38" s="141" t="str">
        <f>IF(BQ38=TRUE, MID(BN38,3,1),"")</f>
        <v/>
      </c>
      <c r="BU38" s="141" t="str">
        <f>T(BR38)&amp;T(BS38)&amp;T(BT38)</f>
        <v/>
      </c>
      <c r="BV38" s="51" t="str">
        <f>IF(BU38="","",INT(TRIM(BU38)))</f>
        <v/>
      </c>
      <c r="BW38" s="52" t="str">
        <f>IF(BV38&gt;BV37,"OK","INCORRECT")</f>
        <v>INCORRECT</v>
      </c>
      <c r="BX38" s="141" t="b">
        <f>BV38&gt;BV37</f>
        <v>0</v>
      </c>
      <c r="BY38" s="53" t="str">
        <f>LEFT(B38,6)</f>
        <v/>
      </c>
      <c r="BZ38" s="141" t="b">
        <f>ISNUMBER(INT((MID(BY38,1,1))))</f>
        <v>0</v>
      </c>
      <c r="CA38" s="141" t="b">
        <f>ISNUMBER(INT((MID(BY38,2,1))))</f>
        <v>0</v>
      </c>
      <c r="CB38" s="141" t="b">
        <f>ISNUMBER(INT((MID(BY38,3,1))))</f>
        <v>0</v>
      </c>
      <c r="CC38" s="141" t="b">
        <f>ISNUMBER(INT((MID(BY38,4,1))))</f>
        <v>0</v>
      </c>
      <c r="CD38" s="141" t="b">
        <f>ISNUMBER(INT((MID(BY38,5,1))))</f>
        <v>0</v>
      </c>
      <c r="CE38" s="141" t="b">
        <f>ISNUMBER(INT((MID(BY38,6,1))))</f>
        <v>0</v>
      </c>
      <c r="CF38" s="141" t="str">
        <f>IF(BZ38=TRUE, MID(BY38,1,1),"")</f>
        <v/>
      </c>
      <c r="CG38" s="141" t="str">
        <f>IF(CA38=TRUE, MID(BY38,2,1),"")</f>
        <v/>
      </c>
      <c r="CH38" s="141" t="str">
        <f>IF(CB38=TRUE, MID(BY38,3,1),"")</f>
        <v/>
      </c>
      <c r="CI38" s="141" t="str">
        <f>IF(CC38=TRUE, MID(BY38,4,1),"")</f>
        <v/>
      </c>
      <c r="CJ38" s="141" t="str">
        <f>IF(CD38=TRUE, MID(BY38,5,1),"")</f>
        <v/>
      </c>
      <c r="CK38" s="141" t="str">
        <f>IF(CE38=TRUE, MID(BY38,6,1),"")</f>
        <v/>
      </c>
      <c r="CL38" s="53" t="str">
        <f>TRIM(T(CF38)&amp;T(CG38)&amp;T(CH38))</f>
        <v/>
      </c>
      <c r="CM38" s="53" t="str">
        <f>TRIM(T(CI38)&amp;T(CJ38)&amp;T(CK38))</f>
        <v/>
      </c>
      <c r="CN38" s="54" t="str">
        <f>IF(OR(MID(BY38,3,1)="-",MID(BY38,4,1)="-"),T(CL38),"NO")</f>
        <v>NO</v>
      </c>
      <c r="CO38" s="54" t="str">
        <f>IF(OR(MID(BY38,3,1)="-",MID(BY38,4,1)="-"),T(CM38),"NO")</f>
        <v>NO</v>
      </c>
      <c r="CP38" s="52" t="str">
        <f>IF(AND(CN38&lt;&gt;"NO", CO38&lt;&gt;"NO"),IF(CO38&lt;CN38,"OK","INCORRECT"),"NO")</f>
        <v>NO</v>
      </c>
      <c r="CQ38" s="52" t="str">
        <f>IF(AND(CN38&lt;&gt;"NO", CO38&lt;&gt;"NO"),IF(CO38&lt;=CO37,"OK","INCORRECT"),"NO")</f>
        <v>NO</v>
      </c>
      <c r="CR38" s="54" t="str">
        <f>IF(OR(AND(OR(AND(CP38="NO",CQ38="NO"),AND(CP38="OK", CQ38="OK")),AND(CP37="NO", CQ37="NO")),AND(AND(CP38="OK",CQ38="OK",OR(AND(CP37="NO", CQ37="NO"),AND(CP37="OK", CQ37="OK"))))),"OK","INCORRECT")</f>
        <v>OK</v>
      </c>
      <c r="CS38" s="141" t="b">
        <f>IF(CR38="OK",IF(AND(CN37="NO",CN38="NO"),BV38&gt;BV37))</f>
        <v>0</v>
      </c>
      <c r="CT38" s="141" t="b">
        <f>IF(CR38="OK",AND(CP38="OK",CQ38="OK",CP37="NO",CQ37="NO"))</f>
        <v>0</v>
      </c>
      <c r="CU38" s="141" t="b">
        <f>IF(CR38="OK",IF(AND(EXACT(CM37,CM38)),BV38&gt;BV37))</f>
        <v>0</v>
      </c>
      <c r="CV38" s="141" t="b">
        <f>IF(CR38="OK",CO38&lt;CO37)</f>
        <v>0</v>
      </c>
      <c r="CW38" s="53" t="str">
        <f>IF(AND(CS38=FALSE,CT38=FALSE,CU38=FALSE,CV38=FALSE),"SEQUENCE INCORRECT","SEQUENCE CORRECT")</f>
        <v>SEQUENCE INCORRECT</v>
      </c>
      <c r="CX38" s="55">
        <f>COUNTIF(B20:B37,T(B38))</f>
        <v>18</v>
      </c>
    </row>
    <row r="39" spans="1:102" ht="18" customHeight="1" thickBot="1">
      <c r="A39" s="47" t="s">
        <v>456</v>
      </c>
      <c r="B39" s="48" t="s">
        <v>456</v>
      </c>
      <c r="C39" s="321" t="s">
        <v>335</v>
      </c>
      <c r="D39" s="321"/>
      <c r="E39" s="321"/>
      <c r="F39" s="321"/>
      <c r="G39" s="321"/>
      <c r="H39" s="321"/>
      <c r="I39" s="321"/>
      <c r="J39" s="321"/>
      <c r="K39" s="321"/>
      <c r="L39" s="321"/>
      <c r="M39" s="321"/>
      <c r="N39" s="321"/>
      <c r="O39" s="321"/>
      <c r="P39" s="321"/>
      <c r="Q39" s="321"/>
      <c r="R39" s="321"/>
      <c r="S39" s="194"/>
      <c r="T39" s="18">
        <f>COUNTIF(T19:T38,"FORMAT INCORRECT")+(COUNTIF(T19:T38,"SEQUENCE INCORRECT"))</f>
        <v>0</v>
      </c>
      <c r="U39" s="253">
        <f>COUNTIF(U19:U38,"Attendance Marks incorrect")</f>
        <v>0</v>
      </c>
      <c r="V39" s="254"/>
      <c r="W39" s="254"/>
      <c r="X39" s="253">
        <f>COUNTIF(X19:AB38,"Given Marks or Format is incorrect")</f>
        <v>0</v>
      </c>
      <c r="Y39" s="254"/>
      <c r="Z39" s="254"/>
      <c r="AA39" s="254"/>
      <c r="AB39" s="255"/>
    </row>
    <row r="40" spans="1:102" ht="11.25" customHeight="1" thickBot="1">
      <c r="A40" s="49" t="s">
        <v>456</v>
      </c>
      <c r="B40" s="50" t="s">
        <v>456</v>
      </c>
      <c r="C40" s="322"/>
      <c r="D40" s="322"/>
      <c r="E40" s="322"/>
      <c r="F40" s="322"/>
      <c r="G40" s="322"/>
      <c r="H40" s="322"/>
      <c r="I40" s="322"/>
      <c r="J40" s="322"/>
      <c r="K40" s="322"/>
      <c r="L40" s="322"/>
      <c r="M40" s="322"/>
      <c r="N40" s="322"/>
      <c r="O40" s="322"/>
      <c r="P40" s="322"/>
      <c r="Q40" s="322"/>
      <c r="R40" s="322"/>
      <c r="S40" s="194"/>
      <c r="T40" s="316"/>
      <c r="U40" s="316"/>
      <c r="V40" s="316"/>
      <c r="W40" s="316"/>
      <c r="X40" s="316"/>
      <c r="Y40" s="316"/>
      <c r="Z40" s="316"/>
    </row>
    <row r="41" spans="1:102" ht="17.25" customHeight="1">
      <c r="A41" s="300"/>
      <c r="B41" s="300"/>
      <c r="C41" s="300"/>
      <c r="D41" s="300"/>
      <c r="E41" s="300"/>
      <c r="F41" s="300"/>
      <c r="G41" s="300"/>
      <c r="H41" s="300"/>
      <c r="I41" s="300"/>
      <c r="J41" s="300"/>
      <c r="K41" s="300"/>
      <c r="L41" s="300"/>
      <c r="M41" s="300"/>
      <c r="N41" s="300"/>
      <c r="O41" s="300"/>
      <c r="P41" s="300"/>
      <c r="Q41" s="300"/>
      <c r="R41" s="300"/>
      <c r="S41" s="194"/>
      <c r="T41" s="257" t="s">
        <v>336</v>
      </c>
      <c r="U41" s="258"/>
      <c r="V41" s="259"/>
      <c r="W41" s="247">
        <f>SUM(T39:AB39)</f>
        <v>0</v>
      </c>
      <c r="X41" s="248"/>
      <c r="Y41" s="256"/>
      <c r="Z41" s="251"/>
    </row>
    <row r="42" spans="1:102" ht="20.25" customHeight="1" thickBot="1">
      <c r="A42" s="301"/>
      <c r="B42" s="301"/>
      <c r="C42" s="301"/>
      <c r="D42" s="301"/>
      <c r="E42" s="301"/>
      <c r="F42" s="301"/>
      <c r="G42" s="301"/>
      <c r="H42" s="301"/>
      <c r="I42" s="301"/>
      <c r="J42" s="301"/>
      <c r="K42" s="301"/>
      <c r="L42" s="301"/>
      <c r="M42" s="301"/>
      <c r="N42" s="301"/>
      <c r="O42" s="301"/>
      <c r="P42" s="301"/>
      <c r="Q42" s="301"/>
      <c r="R42" s="301"/>
      <c r="S42" s="194"/>
      <c r="T42" s="260"/>
      <c r="U42" s="261"/>
      <c r="V42" s="262"/>
      <c r="W42" s="249"/>
      <c r="X42" s="250"/>
      <c r="Y42" s="256"/>
      <c r="Z42" s="251"/>
    </row>
    <row r="43" spans="1:102" ht="15.75" customHeight="1">
      <c r="A43" s="148" t="s">
        <v>1029</v>
      </c>
      <c r="B43" s="148"/>
      <c r="C43" s="148" t="s">
        <v>1031</v>
      </c>
      <c r="D43" s="148"/>
      <c r="E43" s="148"/>
      <c r="F43" s="148" t="s">
        <v>1030</v>
      </c>
      <c r="G43" s="148"/>
      <c r="H43" s="148"/>
      <c r="I43" s="148"/>
      <c r="J43" s="251"/>
      <c r="K43" s="251"/>
      <c r="L43" s="148" t="s">
        <v>19</v>
      </c>
      <c r="M43" s="148"/>
      <c r="N43" s="148"/>
      <c r="O43" s="148"/>
      <c r="P43" s="148"/>
      <c r="Q43" s="148"/>
      <c r="R43" s="148"/>
      <c r="S43" s="194"/>
      <c r="T43" s="235" t="s">
        <v>475</v>
      </c>
      <c r="U43" s="236"/>
      <c r="V43" s="236"/>
      <c r="W43" s="236"/>
      <c r="X43" s="236"/>
      <c r="Y43" s="236"/>
      <c r="Z43" s="237"/>
    </row>
    <row r="44" spans="1:102">
      <c r="A44" s="149"/>
      <c r="B44" s="149"/>
      <c r="C44" s="149"/>
      <c r="D44" s="149"/>
      <c r="E44" s="149"/>
      <c r="F44" s="149"/>
      <c r="G44" s="149"/>
      <c r="H44" s="149"/>
      <c r="I44" s="149"/>
      <c r="J44" s="251"/>
      <c r="K44" s="251"/>
      <c r="L44" s="149"/>
      <c r="M44" s="149"/>
      <c r="N44" s="149"/>
      <c r="O44" s="149"/>
      <c r="P44" s="149"/>
      <c r="Q44" s="149"/>
      <c r="R44" s="149"/>
      <c r="S44" s="194"/>
      <c r="T44" s="175"/>
      <c r="U44" s="173"/>
      <c r="V44" s="173"/>
      <c r="W44" s="173"/>
      <c r="X44" s="173"/>
      <c r="Y44" s="173"/>
      <c r="Z44" s="174"/>
    </row>
    <row r="45" spans="1:102">
      <c r="A45" s="150"/>
      <c r="B45" s="150"/>
      <c r="C45" s="150"/>
      <c r="D45" s="150"/>
      <c r="E45" s="150"/>
      <c r="F45" s="150"/>
      <c r="G45" s="150"/>
      <c r="H45" s="150"/>
      <c r="I45" s="150"/>
      <c r="J45" s="252"/>
      <c r="K45" s="252"/>
      <c r="L45" s="150"/>
      <c r="M45" s="150"/>
      <c r="N45" s="150"/>
      <c r="O45" s="150"/>
      <c r="P45" s="150"/>
      <c r="Q45" s="150"/>
      <c r="R45" s="150"/>
      <c r="S45" s="194"/>
      <c r="T45" s="175"/>
      <c r="U45" s="173"/>
      <c r="V45" s="173"/>
      <c r="W45" s="173"/>
      <c r="X45" s="173"/>
      <c r="Y45" s="173"/>
      <c r="Z45" s="174"/>
    </row>
    <row r="46" spans="1:102" ht="12" customHeight="1">
      <c r="A46" s="36" t="s">
        <v>15</v>
      </c>
      <c r="B46" s="241" t="s">
        <v>14</v>
      </c>
      <c r="C46" s="242"/>
      <c r="D46" s="242"/>
      <c r="E46" s="242"/>
      <c r="F46" s="242"/>
      <c r="G46" s="242"/>
      <c r="H46" s="242"/>
      <c r="I46" s="242"/>
      <c r="J46" s="242"/>
      <c r="K46" s="242"/>
      <c r="L46" s="242"/>
      <c r="M46" s="242"/>
      <c r="N46" s="242"/>
      <c r="O46" s="242"/>
      <c r="P46" s="242"/>
      <c r="Q46" s="242"/>
      <c r="R46" s="243"/>
      <c r="S46" s="194"/>
      <c r="T46" s="175"/>
      <c r="U46" s="173"/>
      <c r="V46" s="173"/>
      <c r="W46" s="173"/>
      <c r="X46" s="173"/>
      <c r="Y46" s="173"/>
      <c r="Z46" s="174"/>
    </row>
    <row r="47" spans="1:102" ht="12" customHeight="1" thickBot="1">
      <c r="A47" s="38">
        <f>$W$41</f>
        <v>0</v>
      </c>
      <c r="B47" s="244"/>
      <c r="C47" s="245"/>
      <c r="D47" s="245"/>
      <c r="E47" s="245"/>
      <c r="F47" s="245"/>
      <c r="G47" s="245"/>
      <c r="H47" s="245"/>
      <c r="I47" s="245"/>
      <c r="J47" s="245"/>
      <c r="K47" s="245"/>
      <c r="L47" s="245"/>
      <c r="M47" s="245"/>
      <c r="N47" s="245"/>
      <c r="O47" s="245"/>
      <c r="P47" s="245"/>
      <c r="Q47" s="245"/>
      <c r="R47" s="246"/>
      <c r="S47" s="194"/>
      <c r="T47" s="238"/>
      <c r="U47" s="239"/>
      <c r="V47" s="239"/>
      <c r="W47" s="239"/>
      <c r="X47" s="239"/>
      <c r="Y47" s="239"/>
      <c r="Z47" s="240"/>
    </row>
    <row r="48" spans="1:102">
      <c r="A48" s="300"/>
      <c r="B48" s="300"/>
      <c r="C48" s="300"/>
      <c r="D48" s="300"/>
      <c r="E48" s="300"/>
      <c r="F48" s="300"/>
      <c r="G48" s="300"/>
      <c r="H48" s="300"/>
      <c r="I48" s="300"/>
      <c r="J48" s="300"/>
      <c r="K48" s="300"/>
      <c r="L48" s="300"/>
      <c r="M48" s="300"/>
      <c r="N48" s="300"/>
      <c r="O48" s="300"/>
      <c r="P48" s="300"/>
      <c r="Q48" s="300"/>
      <c r="R48" s="300"/>
      <c r="S48" s="251"/>
      <c r="T48" s="291" t="s">
        <v>457</v>
      </c>
      <c r="U48" s="291"/>
      <c r="V48" s="291"/>
      <c r="W48" s="291"/>
      <c r="X48" s="291"/>
      <c r="Y48" s="291"/>
      <c r="Z48" s="291"/>
      <c r="AA48" s="291"/>
      <c r="AB48" s="291"/>
    </row>
    <row r="49" spans="1:28">
      <c r="A49" s="251"/>
      <c r="B49" s="251"/>
      <c r="C49" s="251"/>
      <c r="D49" s="251"/>
      <c r="E49" s="251"/>
      <c r="F49" s="251"/>
      <c r="G49" s="251"/>
      <c r="H49" s="251"/>
      <c r="I49" s="251"/>
      <c r="J49" s="251"/>
      <c r="K49" s="251"/>
      <c r="L49" s="251"/>
      <c r="M49" s="251"/>
      <c r="N49" s="251"/>
      <c r="O49" s="251"/>
      <c r="P49" s="251"/>
      <c r="Q49" s="251"/>
      <c r="R49" s="251"/>
      <c r="S49" s="251"/>
      <c r="T49" s="292"/>
      <c r="U49" s="292"/>
      <c r="V49" s="292"/>
      <c r="W49" s="292"/>
      <c r="X49" s="292"/>
      <c r="Y49" s="292"/>
      <c r="Z49" s="292"/>
      <c r="AA49" s="292"/>
      <c r="AB49" s="292"/>
    </row>
    <row r="50" spans="1:28">
      <c r="A50" s="251"/>
      <c r="B50" s="251"/>
      <c r="C50" s="251"/>
      <c r="D50" s="251"/>
      <c r="E50" s="251"/>
      <c r="F50" s="251"/>
      <c r="G50" s="251"/>
      <c r="H50" s="251"/>
      <c r="I50" s="251"/>
      <c r="J50" s="251"/>
      <c r="K50" s="251"/>
      <c r="L50" s="251"/>
      <c r="M50" s="251"/>
      <c r="N50" s="251"/>
      <c r="O50" s="251"/>
      <c r="P50" s="251"/>
      <c r="Q50" s="251"/>
      <c r="R50" s="251"/>
      <c r="S50" s="251"/>
      <c r="T50" s="293"/>
      <c r="U50" s="293"/>
      <c r="V50" s="293"/>
      <c r="W50" s="293"/>
      <c r="X50" s="293"/>
      <c r="Y50" s="293"/>
      <c r="Z50" s="293"/>
      <c r="AA50" s="293"/>
      <c r="AB50" s="293"/>
    </row>
    <row r="51" spans="1:28">
      <c r="A51" s="251"/>
      <c r="B51" s="251"/>
      <c r="C51" s="251"/>
      <c r="D51" s="251"/>
      <c r="E51" s="251"/>
      <c r="F51" s="251"/>
      <c r="G51" s="251"/>
      <c r="H51" s="251"/>
      <c r="I51" s="251"/>
      <c r="J51" s="251"/>
      <c r="K51" s="251"/>
      <c r="L51" s="251"/>
      <c r="M51" s="251"/>
      <c r="N51" s="251"/>
      <c r="O51" s="251"/>
      <c r="P51" s="251"/>
      <c r="Q51" s="251"/>
      <c r="R51" s="251"/>
      <c r="S51" s="251"/>
      <c r="T51" s="294" t="s">
        <v>458</v>
      </c>
      <c r="U51" s="295"/>
      <c r="V51" s="295"/>
      <c r="W51" s="295"/>
      <c r="X51" s="295"/>
      <c r="Y51" s="295"/>
      <c r="Z51" s="295"/>
      <c r="AA51" s="295"/>
      <c r="AB51" s="296"/>
    </row>
    <row r="52" spans="1:28" ht="16.5" thickBot="1">
      <c r="A52" s="251"/>
      <c r="B52" s="251"/>
      <c r="C52" s="251"/>
      <c r="D52" s="251"/>
      <c r="E52" s="251"/>
      <c r="F52" s="251"/>
      <c r="G52" s="251"/>
      <c r="H52" s="251"/>
      <c r="I52" s="251"/>
      <c r="J52" s="251"/>
      <c r="K52" s="251"/>
      <c r="L52" s="251"/>
      <c r="M52" s="251"/>
      <c r="N52" s="251"/>
      <c r="O52" s="251"/>
      <c r="P52" s="251"/>
      <c r="Q52" s="251"/>
      <c r="R52" s="251"/>
      <c r="S52" s="251"/>
      <c r="T52" s="297"/>
      <c r="U52" s="298"/>
      <c r="V52" s="298"/>
      <c r="W52" s="298"/>
      <c r="X52" s="298"/>
      <c r="Y52" s="298"/>
      <c r="Z52" s="298"/>
      <c r="AA52" s="298"/>
      <c r="AB52" s="299"/>
    </row>
    <row r="53" spans="1:28" ht="21" thickBot="1">
      <c r="A53" s="251"/>
      <c r="B53" s="251"/>
      <c r="C53" s="251"/>
      <c r="D53" s="251"/>
      <c r="E53" s="251"/>
      <c r="F53" s="251"/>
      <c r="G53" s="251"/>
      <c r="H53" s="251"/>
      <c r="I53" s="251"/>
      <c r="J53" s="251"/>
      <c r="K53" s="251"/>
      <c r="L53" s="251"/>
      <c r="M53" s="251"/>
      <c r="N53" s="251"/>
      <c r="O53" s="251"/>
      <c r="P53" s="251"/>
      <c r="Q53" s="251"/>
      <c r="R53" s="251"/>
      <c r="S53" s="251"/>
      <c r="T53" s="132" t="s">
        <v>7</v>
      </c>
      <c r="U53" s="289" t="s">
        <v>8</v>
      </c>
      <c r="V53" s="289"/>
      <c r="W53" s="289"/>
      <c r="X53" s="290" t="s">
        <v>459</v>
      </c>
      <c r="Y53" s="290"/>
      <c r="Z53" s="290"/>
      <c r="AA53" s="290"/>
      <c r="AB53" s="290"/>
    </row>
    <row r="54" spans="1:28" ht="16.5" thickBot="1">
      <c r="A54" s="251"/>
      <c r="B54" s="251"/>
      <c r="C54" s="251"/>
      <c r="D54" s="251"/>
      <c r="E54" s="251"/>
      <c r="F54" s="251"/>
      <c r="G54" s="251"/>
      <c r="H54" s="251"/>
      <c r="I54" s="251"/>
      <c r="J54" s="251"/>
      <c r="K54" s="251"/>
      <c r="L54" s="251"/>
      <c r="M54" s="251"/>
      <c r="N54" s="251"/>
      <c r="O54" s="251"/>
      <c r="P54" s="251"/>
      <c r="Q54" s="251"/>
      <c r="R54" s="251"/>
      <c r="S54" s="251"/>
      <c r="T54" s="131">
        <v>1</v>
      </c>
      <c r="U54" s="272" t="s">
        <v>460</v>
      </c>
      <c r="V54" s="272"/>
      <c r="W54" s="272"/>
      <c r="X54" s="273">
        <v>1</v>
      </c>
      <c r="Y54" s="274"/>
      <c r="Z54" s="272" t="s">
        <v>461</v>
      </c>
      <c r="AA54" s="272"/>
      <c r="AB54" s="272"/>
    </row>
    <row r="55" spans="1:28" ht="16.5" thickBot="1">
      <c r="A55" s="251"/>
      <c r="B55" s="251"/>
      <c r="C55" s="251"/>
      <c r="D55" s="251"/>
      <c r="E55" s="251"/>
      <c r="F55" s="251"/>
      <c r="G55" s="251"/>
      <c r="H55" s="251"/>
      <c r="I55" s="251"/>
      <c r="J55" s="251"/>
      <c r="K55" s="251"/>
      <c r="L55" s="251"/>
      <c r="M55" s="251"/>
      <c r="N55" s="251"/>
      <c r="O55" s="251"/>
      <c r="P55" s="251"/>
      <c r="Q55" s="251"/>
      <c r="R55" s="251"/>
      <c r="S55" s="251"/>
      <c r="T55" s="131">
        <v>2</v>
      </c>
      <c r="U55" s="272" t="s">
        <v>462</v>
      </c>
      <c r="V55" s="272"/>
      <c r="W55" s="272"/>
      <c r="X55" s="273">
        <v>2</v>
      </c>
      <c r="Y55" s="274"/>
      <c r="Z55" s="272" t="s">
        <v>463</v>
      </c>
      <c r="AA55" s="272"/>
      <c r="AB55" s="272"/>
    </row>
    <row r="56" spans="1:28" ht="16.5" thickBot="1">
      <c r="A56" s="251"/>
      <c r="B56" s="251"/>
      <c r="C56" s="251"/>
      <c r="D56" s="251"/>
      <c r="E56" s="251"/>
      <c r="F56" s="251"/>
      <c r="G56" s="251"/>
      <c r="H56" s="251"/>
      <c r="I56" s="251"/>
      <c r="J56" s="251"/>
      <c r="K56" s="251"/>
      <c r="L56" s="251"/>
      <c r="M56" s="251"/>
      <c r="N56" s="251"/>
      <c r="O56" s="251"/>
      <c r="P56" s="251"/>
      <c r="Q56" s="251"/>
      <c r="R56" s="251"/>
      <c r="S56" s="251"/>
      <c r="T56" s="131">
        <v>3</v>
      </c>
      <c r="U56" s="272" t="s">
        <v>464</v>
      </c>
      <c r="V56" s="272"/>
      <c r="W56" s="272"/>
      <c r="X56" s="273">
        <v>3</v>
      </c>
      <c r="Y56" s="274"/>
      <c r="Z56" s="272" t="s">
        <v>465</v>
      </c>
      <c r="AA56" s="272"/>
      <c r="AB56" s="272"/>
    </row>
    <row r="57" spans="1:28" ht="16.5" thickBot="1">
      <c r="A57" s="251"/>
      <c r="B57" s="251"/>
      <c r="C57" s="251"/>
      <c r="D57" s="251"/>
      <c r="E57" s="251"/>
      <c r="F57" s="251"/>
      <c r="G57" s="251"/>
      <c r="H57" s="251"/>
      <c r="I57" s="251"/>
      <c r="J57" s="251"/>
      <c r="K57" s="251"/>
      <c r="L57" s="251"/>
      <c r="M57" s="251"/>
      <c r="N57" s="251"/>
      <c r="O57" s="251"/>
      <c r="P57" s="251"/>
      <c r="Q57" s="251"/>
      <c r="R57" s="251"/>
      <c r="S57" s="251"/>
      <c r="T57" s="131">
        <v>4</v>
      </c>
      <c r="U57" s="272" t="s">
        <v>466</v>
      </c>
      <c r="V57" s="272"/>
      <c r="W57" s="272"/>
      <c r="X57" s="273">
        <v>4</v>
      </c>
      <c r="Y57" s="274"/>
      <c r="Z57" s="272" t="s">
        <v>467</v>
      </c>
      <c r="AA57" s="272"/>
      <c r="AB57" s="272"/>
    </row>
    <row r="58" spans="1:28" ht="16.5" thickBot="1">
      <c r="A58" s="251"/>
      <c r="B58" s="251"/>
      <c r="C58" s="251"/>
      <c r="D58" s="251"/>
      <c r="E58" s="251"/>
      <c r="F58" s="251"/>
      <c r="G58" s="251"/>
      <c r="H58" s="251"/>
      <c r="I58" s="251"/>
      <c r="J58" s="251"/>
      <c r="K58" s="251"/>
      <c r="L58" s="251"/>
      <c r="M58" s="251"/>
      <c r="N58" s="251"/>
      <c r="O58" s="251"/>
      <c r="P58" s="251"/>
      <c r="Q58" s="251"/>
      <c r="R58" s="251"/>
      <c r="S58" s="251"/>
      <c r="T58" s="131">
        <v>5</v>
      </c>
      <c r="U58" s="272" t="s">
        <v>468</v>
      </c>
      <c r="V58" s="272"/>
      <c r="W58" s="272"/>
      <c r="X58" s="273">
        <v>5</v>
      </c>
      <c r="Y58" s="274"/>
      <c r="Z58" s="272" t="s">
        <v>469</v>
      </c>
      <c r="AA58" s="272"/>
      <c r="AB58" s="272"/>
    </row>
    <row r="59" spans="1:28" ht="16.5" thickBot="1">
      <c r="A59" s="251"/>
      <c r="B59" s="251"/>
      <c r="C59" s="251"/>
      <c r="D59" s="251"/>
      <c r="E59" s="251"/>
      <c r="F59" s="251"/>
      <c r="G59" s="251"/>
      <c r="H59" s="251"/>
      <c r="I59" s="251"/>
      <c r="J59" s="251"/>
      <c r="K59" s="251"/>
      <c r="L59" s="251"/>
      <c r="M59" s="251"/>
      <c r="N59" s="251"/>
      <c r="O59" s="251"/>
      <c r="P59" s="251"/>
      <c r="Q59" s="251"/>
      <c r="R59" s="251"/>
      <c r="S59" s="251"/>
      <c r="T59" s="131">
        <v>6</v>
      </c>
      <c r="U59" s="272" t="s">
        <v>470</v>
      </c>
      <c r="V59" s="272"/>
      <c r="W59" s="272"/>
      <c r="X59" s="273">
        <v>6</v>
      </c>
      <c r="Y59" s="274"/>
      <c r="Z59" s="272" t="s">
        <v>471</v>
      </c>
      <c r="AA59" s="272"/>
      <c r="AB59" s="272"/>
    </row>
    <row r="60" spans="1:28" ht="16.5" thickBot="1">
      <c r="A60" s="251"/>
      <c r="B60" s="251"/>
      <c r="C60" s="251"/>
      <c r="D60" s="251"/>
      <c r="E60" s="251"/>
      <c r="F60" s="251"/>
      <c r="G60" s="251"/>
      <c r="H60" s="251"/>
      <c r="I60" s="251"/>
      <c r="J60" s="251"/>
      <c r="K60" s="251"/>
      <c r="L60" s="251"/>
      <c r="M60" s="251"/>
      <c r="N60" s="251"/>
      <c r="O60" s="251"/>
      <c r="P60" s="251"/>
      <c r="Q60" s="251"/>
      <c r="R60" s="251"/>
      <c r="S60" s="251"/>
      <c r="T60" s="131">
        <v>7</v>
      </c>
      <c r="U60" s="272" t="s">
        <v>472</v>
      </c>
      <c r="V60" s="272"/>
      <c r="W60" s="272"/>
      <c r="X60" s="273">
        <v>7</v>
      </c>
      <c r="Y60" s="274"/>
      <c r="Z60" s="272" t="s">
        <v>473</v>
      </c>
      <c r="AA60" s="272"/>
      <c r="AB60" s="272"/>
    </row>
  </sheetData>
  <sheetProtection password="EDD8" sheet="1" objects="1" scenarios="1" selectLockedCells="1" autoFilter="0"/>
  <autoFilter ref="A18:C18">
    <filterColumn colId="1" showButton="0"/>
  </autoFilter>
  <mergeCells count="296">
    <mergeCell ref="U57:W57"/>
    <mergeCell ref="X57:Y57"/>
    <mergeCell ref="Z57:AB57"/>
    <mergeCell ref="A48:R60"/>
    <mergeCell ref="S48:S60"/>
    <mergeCell ref="T48:AB50"/>
    <mergeCell ref="T51:AB52"/>
    <mergeCell ref="U53:W53"/>
    <mergeCell ref="X53:AB53"/>
    <mergeCell ref="U54:W54"/>
    <mergeCell ref="X54:Y54"/>
    <mergeCell ref="Z54:AB54"/>
    <mergeCell ref="U55:W55"/>
    <mergeCell ref="U60:W60"/>
    <mergeCell ref="X60:Y60"/>
    <mergeCell ref="Z60:AB60"/>
    <mergeCell ref="U58:W58"/>
    <mergeCell ref="X58:Y58"/>
    <mergeCell ref="Z58:AB58"/>
    <mergeCell ref="U59:W59"/>
    <mergeCell ref="X59:Y59"/>
    <mergeCell ref="Z59:AB59"/>
    <mergeCell ref="X55:Y55"/>
    <mergeCell ref="Z55:AB55"/>
    <mergeCell ref="C39:R40"/>
    <mergeCell ref="U39:W39"/>
    <mergeCell ref="X39:AB39"/>
    <mergeCell ref="T40:Z40"/>
    <mergeCell ref="A41:R42"/>
    <mergeCell ref="T41:V42"/>
    <mergeCell ref="W41:X42"/>
    <mergeCell ref="Y41:Z42"/>
    <mergeCell ref="U56:W56"/>
    <mergeCell ref="X56:Y56"/>
    <mergeCell ref="Z56:AB56"/>
    <mergeCell ref="A43:B45"/>
    <mergeCell ref="C43:E45"/>
    <mergeCell ref="F43:I45"/>
    <mergeCell ref="J43:K45"/>
    <mergeCell ref="L43:R45"/>
    <mergeCell ref="T43:Z47"/>
    <mergeCell ref="B46:R47"/>
    <mergeCell ref="X37:Z37"/>
    <mergeCell ref="B38:C38"/>
    <mergeCell ref="D38:E38"/>
    <mergeCell ref="F38:G38"/>
    <mergeCell ref="H38:I38"/>
    <mergeCell ref="J38:K38"/>
    <mergeCell ref="L38:M38"/>
    <mergeCell ref="N38:O38"/>
    <mergeCell ref="P38:Q38"/>
    <mergeCell ref="U38:W38"/>
    <mergeCell ref="B37:C37"/>
    <mergeCell ref="D37:E37"/>
    <mergeCell ref="F37:G37"/>
    <mergeCell ref="H37:I37"/>
    <mergeCell ref="J37:K37"/>
    <mergeCell ref="L37:M37"/>
    <mergeCell ref="N37:O37"/>
    <mergeCell ref="P37:Q37"/>
    <mergeCell ref="U37:W37"/>
    <mergeCell ref="X38:Z38"/>
    <mergeCell ref="X35:Z35"/>
    <mergeCell ref="B36:C36"/>
    <mergeCell ref="D36:E36"/>
    <mergeCell ref="F36:G36"/>
    <mergeCell ref="H36:I36"/>
    <mergeCell ref="J36:K36"/>
    <mergeCell ref="L36:M36"/>
    <mergeCell ref="N36:O36"/>
    <mergeCell ref="P36:Q36"/>
    <mergeCell ref="U36:W36"/>
    <mergeCell ref="X36:Z36"/>
    <mergeCell ref="B35:C35"/>
    <mergeCell ref="D35:E35"/>
    <mergeCell ref="F35:G35"/>
    <mergeCell ref="H35:I35"/>
    <mergeCell ref="J35:K35"/>
    <mergeCell ref="L35:M35"/>
    <mergeCell ref="N35:O35"/>
    <mergeCell ref="P35:Q35"/>
    <mergeCell ref="U35:W35"/>
    <mergeCell ref="X33:Z33"/>
    <mergeCell ref="B34:C34"/>
    <mergeCell ref="D34:E34"/>
    <mergeCell ref="F34:G34"/>
    <mergeCell ref="H34:I34"/>
    <mergeCell ref="J34:K34"/>
    <mergeCell ref="L34:M34"/>
    <mergeCell ref="N34:O34"/>
    <mergeCell ref="P34:Q34"/>
    <mergeCell ref="U34:W34"/>
    <mergeCell ref="X34:Z34"/>
    <mergeCell ref="B33:C33"/>
    <mergeCell ref="D33:E33"/>
    <mergeCell ref="F33:G33"/>
    <mergeCell ref="H33:I33"/>
    <mergeCell ref="J33:K33"/>
    <mergeCell ref="L33:M33"/>
    <mergeCell ref="N33:O33"/>
    <mergeCell ref="P33:Q33"/>
    <mergeCell ref="U33:W33"/>
    <mergeCell ref="X31:Z31"/>
    <mergeCell ref="B32:C32"/>
    <mergeCell ref="D32:E32"/>
    <mergeCell ref="F32:G32"/>
    <mergeCell ref="H32:I32"/>
    <mergeCell ref="J32:K32"/>
    <mergeCell ref="L32:M32"/>
    <mergeCell ref="N32:O32"/>
    <mergeCell ref="P32:Q32"/>
    <mergeCell ref="U32:W32"/>
    <mergeCell ref="X32:Z32"/>
    <mergeCell ref="B31:C31"/>
    <mergeCell ref="D31:E31"/>
    <mergeCell ref="F31:G31"/>
    <mergeCell ref="H31:I31"/>
    <mergeCell ref="J31:K31"/>
    <mergeCell ref="L31:M31"/>
    <mergeCell ref="N31:O31"/>
    <mergeCell ref="P31:Q31"/>
    <mergeCell ref="U31:W31"/>
    <mergeCell ref="X29:Z29"/>
    <mergeCell ref="B30:C30"/>
    <mergeCell ref="D30:E30"/>
    <mergeCell ref="F30:G30"/>
    <mergeCell ref="H30:I30"/>
    <mergeCell ref="J30:K30"/>
    <mergeCell ref="L30:M30"/>
    <mergeCell ref="N30:O30"/>
    <mergeCell ref="P30:Q30"/>
    <mergeCell ref="U30:W30"/>
    <mergeCell ref="X30:Z30"/>
    <mergeCell ref="B29:C29"/>
    <mergeCell ref="D29:E29"/>
    <mergeCell ref="F29:G29"/>
    <mergeCell ref="H29:I29"/>
    <mergeCell ref="J29:K29"/>
    <mergeCell ref="L29:M29"/>
    <mergeCell ref="N29:O29"/>
    <mergeCell ref="P29:Q29"/>
    <mergeCell ref="U29:W29"/>
    <mergeCell ref="X27:Z27"/>
    <mergeCell ref="B28:C28"/>
    <mergeCell ref="D28:E28"/>
    <mergeCell ref="F28:G28"/>
    <mergeCell ref="H28:I28"/>
    <mergeCell ref="J28:K28"/>
    <mergeCell ref="L28:M28"/>
    <mergeCell ref="N28:O28"/>
    <mergeCell ref="P28:Q28"/>
    <mergeCell ref="U28:W28"/>
    <mergeCell ref="X28:Z28"/>
    <mergeCell ref="B27:C27"/>
    <mergeCell ref="D27:E27"/>
    <mergeCell ref="F27:G27"/>
    <mergeCell ref="H27:I27"/>
    <mergeCell ref="J27:K27"/>
    <mergeCell ref="L27:M27"/>
    <mergeCell ref="N27:O27"/>
    <mergeCell ref="P27:Q27"/>
    <mergeCell ref="U27:W27"/>
    <mergeCell ref="X25:Z25"/>
    <mergeCell ref="B26:C26"/>
    <mergeCell ref="D26:E26"/>
    <mergeCell ref="F26:G26"/>
    <mergeCell ref="H26:I26"/>
    <mergeCell ref="J26:K26"/>
    <mergeCell ref="L26:M26"/>
    <mergeCell ref="N26:O26"/>
    <mergeCell ref="P26:Q26"/>
    <mergeCell ref="U26:W26"/>
    <mergeCell ref="X26:Z26"/>
    <mergeCell ref="B25:C25"/>
    <mergeCell ref="D25:E25"/>
    <mergeCell ref="F25:G25"/>
    <mergeCell ref="H25:I25"/>
    <mergeCell ref="J25:K25"/>
    <mergeCell ref="L25:M25"/>
    <mergeCell ref="N25:O25"/>
    <mergeCell ref="P25:Q25"/>
    <mergeCell ref="U25:W25"/>
    <mergeCell ref="X23:Z23"/>
    <mergeCell ref="B24:C24"/>
    <mergeCell ref="D24:E24"/>
    <mergeCell ref="F24:G24"/>
    <mergeCell ref="H24:I24"/>
    <mergeCell ref="J24:K24"/>
    <mergeCell ref="L24:M24"/>
    <mergeCell ref="N24:O24"/>
    <mergeCell ref="P24:Q24"/>
    <mergeCell ref="U24:W24"/>
    <mergeCell ref="X24:Z24"/>
    <mergeCell ref="B23:C23"/>
    <mergeCell ref="D23:E23"/>
    <mergeCell ref="F23:G23"/>
    <mergeCell ref="H23:I23"/>
    <mergeCell ref="J23:K23"/>
    <mergeCell ref="L23:M23"/>
    <mergeCell ref="N23:O23"/>
    <mergeCell ref="P23:Q23"/>
    <mergeCell ref="U23:W23"/>
    <mergeCell ref="X21:Z21"/>
    <mergeCell ref="B22:C22"/>
    <mergeCell ref="D22:E22"/>
    <mergeCell ref="F22:G22"/>
    <mergeCell ref="H22:I22"/>
    <mergeCell ref="J22:K22"/>
    <mergeCell ref="L22:M22"/>
    <mergeCell ref="N22:O22"/>
    <mergeCell ref="P22:Q22"/>
    <mergeCell ref="U22:W22"/>
    <mergeCell ref="X22:Z22"/>
    <mergeCell ref="B21:C21"/>
    <mergeCell ref="D21:E21"/>
    <mergeCell ref="F21:G21"/>
    <mergeCell ref="H21:I21"/>
    <mergeCell ref="J21:K21"/>
    <mergeCell ref="L21:M21"/>
    <mergeCell ref="N21:O21"/>
    <mergeCell ref="P21:Q21"/>
    <mergeCell ref="U21:W21"/>
    <mergeCell ref="D20:E20"/>
    <mergeCell ref="F20:G20"/>
    <mergeCell ref="H20:I20"/>
    <mergeCell ref="J20:K20"/>
    <mergeCell ref="L20:M20"/>
    <mergeCell ref="N20:O20"/>
    <mergeCell ref="P20:Q20"/>
    <mergeCell ref="U20:W20"/>
    <mergeCell ref="X20:Z20"/>
    <mergeCell ref="U17:W17"/>
    <mergeCell ref="X17:Z17"/>
    <mergeCell ref="B18:C18"/>
    <mergeCell ref="D18:E18"/>
    <mergeCell ref="F18:G18"/>
    <mergeCell ref="H18:I18"/>
    <mergeCell ref="J18:K18"/>
    <mergeCell ref="L18:M18"/>
    <mergeCell ref="P18:Q18"/>
    <mergeCell ref="U18:W18"/>
    <mergeCell ref="S1:S47"/>
    <mergeCell ref="T1:Z16"/>
    <mergeCell ref="X18:Z18"/>
    <mergeCell ref="B19:C19"/>
    <mergeCell ref="D19:E19"/>
    <mergeCell ref="F19:G19"/>
    <mergeCell ref="H19:I19"/>
    <mergeCell ref="J19:K19"/>
    <mergeCell ref="L19:M19"/>
    <mergeCell ref="N19:O19"/>
    <mergeCell ref="P19:Q19"/>
    <mergeCell ref="U19:W19"/>
    <mergeCell ref="X19:Z19"/>
    <mergeCell ref="B20:C20"/>
    <mergeCell ref="P12:Q16"/>
    <mergeCell ref="R12:R17"/>
    <mergeCell ref="D14:E16"/>
    <mergeCell ref="F14:G16"/>
    <mergeCell ref="H14:I16"/>
    <mergeCell ref="J14:K16"/>
    <mergeCell ref="A12:A17"/>
    <mergeCell ref="B12:C17"/>
    <mergeCell ref="D12:G13"/>
    <mergeCell ref="H12:K13"/>
    <mergeCell ref="L12:M15"/>
    <mergeCell ref="N12:O15"/>
    <mergeCell ref="A11:C11"/>
    <mergeCell ref="D11:E11"/>
    <mergeCell ref="F11:G11"/>
    <mergeCell ref="H11:I11"/>
    <mergeCell ref="J11:K11"/>
    <mergeCell ref="L11:R11"/>
    <mergeCell ref="B9:K9"/>
    <mergeCell ref="L9:P9"/>
    <mergeCell ref="Q9:R9"/>
    <mergeCell ref="A10:B10"/>
    <mergeCell ref="C10:G10"/>
    <mergeCell ref="H10:J10"/>
    <mergeCell ref="K10:R10"/>
    <mergeCell ref="A6:D6"/>
    <mergeCell ref="E6:R6"/>
    <mergeCell ref="A7:B7"/>
    <mergeCell ref="C7:R7"/>
    <mergeCell ref="E8:F8"/>
    <mergeCell ref="G8:H8"/>
    <mergeCell ref="I8:L8"/>
    <mergeCell ref="M8:R8"/>
    <mergeCell ref="A1:A4"/>
    <mergeCell ref="B1:P1"/>
    <mergeCell ref="Q1:R3"/>
    <mergeCell ref="B2:P3"/>
    <mergeCell ref="B4:C4"/>
    <mergeCell ref="D4:K4"/>
    <mergeCell ref="L4:R4"/>
    <mergeCell ref="A5:R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6321" r:id="rId3"/>
    <oleObject progId="PBrush" shapeId="56322"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53</vt:i4>
      </vt:variant>
    </vt:vector>
  </HeadingPairs>
  <TitlesOfParts>
    <vt:vector size="67" baseType="lpstr">
      <vt:lpstr>Sheet1</vt:lpstr>
      <vt:lpstr>Sheet2</vt:lpstr>
      <vt:lpstr>Sheet3</vt:lpstr>
      <vt:lpstr>Sheet4</vt:lpstr>
      <vt:lpstr>Sheet5</vt:lpstr>
      <vt:lpstr>Sheet6</vt:lpstr>
      <vt:lpstr>Sheet7</vt:lpstr>
      <vt:lpstr>Sheet8</vt:lpstr>
      <vt:lpstr>Sheet9</vt:lpstr>
      <vt:lpstr>Sheet10</vt:lpstr>
      <vt:lpstr>Departments</vt:lpstr>
      <vt:lpstr>Information</vt:lpstr>
      <vt:lpstr>TheoryResults</vt:lpstr>
      <vt:lpstr>PracticalResults</vt:lpstr>
      <vt:lpstr>ArchitectureBatch</vt:lpstr>
      <vt:lpstr>ArchitectureNinth18AR</vt:lpstr>
      <vt:lpstr>ArchitectureNinthF16AR</vt:lpstr>
      <vt:lpstr>ArchitectureProgram</vt:lpstr>
      <vt:lpstr>ArchitectureTenth18AR</vt:lpstr>
      <vt:lpstr>ArchitectureTenthF16AR</vt:lpstr>
      <vt:lpstr>BiomedicalBatch</vt:lpstr>
      <vt:lpstr>BiomedicalProgram</vt:lpstr>
      <vt:lpstr>ChemicalBatch</vt:lpstr>
      <vt:lpstr>ChemicalProgram</vt:lpstr>
      <vt:lpstr>CityBatch</vt:lpstr>
      <vt:lpstr>CivilBatch</vt:lpstr>
      <vt:lpstr>CivilProgram</vt:lpstr>
      <vt:lpstr>ComputerBatch</vt:lpstr>
      <vt:lpstr>ComputerProgram</vt:lpstr>
      <vt:lpstr>Departments</vt:lpstr>
      <vt:lpstr>ElectricalBatch</vt:lpstr>
      <vt:lpstr>ElectricalProgram</vt:lpstr>
      <vt:lpstr>ElectronicBatch</vt:lpstr>
      <vt:lpstr>ElectronicProgram</vt:lpstr>
      <vt:lpstr>EnvironmentalBatch</vt:lpstr>
      <vt:lpstr>EnvironmentalProgram</vt:lpstr>
      <vt:lpstr>Exam</vt:lpstr>
      <vt:lpstr>IndustrialBatch</vt:lpstr>
      <vt:lpstr>IndustrialProgram</vt:lpstr>
      <vt:lpstr>MechanicalBatch</vt:lpstr>
      <vt:lpstr>MechanicalProgram</vt:lpstr>
      <vt:lpstr>MetallurgyBatch</vt:lpstr>
      <vt:lpstr>MetallurgyProgram</vt:lpstr>
      <vt:lpstr>MiningBatch</vt:lpstr>
      <vt:lpstr>MiningProgram</vt:lpstr>
      <vt:lpstr>PetroleumBatch</vt:lpstr>
      <vt:lpstr>PetroleumProgram</vt:lpstr>
      <vt:lpstr>Sheet1!Print_Area</vt:lpstr>
      <vt:lpstr>Sheet10!Print_Area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RegularExamPractical</vt:lpstr>
      <vt:lpstr>Semester</vt:lpstr>
      <vt:lpstr>SoftwareBatch</vt:lpstr>
      <vt:lpstr>SoftwareProgram</vt:lpstr>
      <vt:lpstr>TelecommunicationBatch</vt:lpstr>
      <vt:lpstr>TelecommunicationProgram</vt:lpstr>
      <vt:lpstr>TextileBatch</vt:lpstr>
      <vt:lpstr>TextileProgram</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2023-05-05T07:46:31Z</cp:lastPrinted>
  <dcterms:created xsi:type="dcterms:W3CDTF">2014-07-31T04:22:19Z</dcterms:created>
  <dcterms:modified xsi:type="dcterms:W3CDTF">2023-09-05T03:54:33Z</dcterms:modified>
</cp:coreProperties>
</file>